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chartsheets/sheet6.xml" ContentType="application/vnd.openxmlformats-officedocument.spreadsheetml.chartsheet+xml"/>
  <Override PartName="/xl/worksheets/sheet51.xml" ContentType="application/vnd.openxmlformats-officedocument.spreadsheetml.worksheet+xml"/>
  <Override PartName="/xl/chartsheets/sheet7.xml" ContentType="application/vnd.openxmlformats-officedocument.spreadsheetml.chartsheet+xml"/>
  <Override PartName="/xl/worksheets/sheet52.xml" ContentType="application/vnd.openxmlformats-officedocument.spreadsheetml.work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6.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queryTables/queryTable1.xml" ContentType="application/vnd.openxmlformats-officedocument.spreadsheetml.queryTable+xml"/>
  <Override PartName="/xl/comments4.xml" ContentType="application/vnd.openxmlformats-officedocument.spreadsheetml.comments+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5" yWindow="120" windowWidth="25410" windowHeight="5880" tabRatio="651"/>
  </bookViews>
  <sheets>
    <sheet name="D33S vs Time" sheetId="73" r:id="rId1"/>
    <sheet name="D33S vs Time (4)" sheetId="155" r:id="rId2"/>
    <sheet name="D36S vs Time (4)" sheetId="149" r:id="rId3"/>
    <sheet name="d34 v D33 (9)" sheetId="131" r:id="rId4"/>
    <sheet name="D36D33 (4)" sheetId="122" r:id="rId5"/>
    <sheet name="New Compiled" sheetId="146" r:id="rId6"/>
    <sheet name="Compiled and sorted versus time" sheetId="48" r:id="rId7"/>
    <sheet name="Bao et al Fig tree" sheetId="76" r:id="rId8"/>
    <sheet name="Bekker 2003" sheetId="17" r:id="rId9"/>
    <sheet name="Cates and Mojzsis 2006" sheetId="44" r:id="rId10"/>
    <sheet name="Domagol Goldman et al2008" sheetId="75" r:id="rId11"/>
    <sheet name="PlotDat7" sheetId="66" state="hidden" r:id="rId12"/>
    <sheet name="Farquharetal2000" sheetId="18" r:id="rId13"/>
    <sheet name="Farquhar 2002 sulfate" sheetId="24" r:id="rId14"/>
    <sheet name="Farquhar Nature 2007" sheetId="71" r:id="rId15"/>
    <sheet name="Farquhar et al 2008 FS" sheetId="136" r:id="rId16"/>
    <sheet name="Farquharetal2000 (2)" sheetId="137" r:id="rId17"/>
    <sheet name="Sheet1" sheetId="158" r:id="rId18"/>
    <sheet name="golding et al 2011" sheetId="159" r:id="rId19"/>
    <sheet name="Guo et al 2009" sheetId="145" r:id="rId20"/>
    <sheet name="Hu et al2003" sheetId="19" r:id="rId21"/>
    <sheet name="Johnston Geobiology 2008" sheetId="134" r:id="rId22"/>
    <sheet name="Johnston et al 2005" sheetId="22" r:id="rId23"/>
    <sheet name="Johnston 2006" sheetId="23" r:id="rId24"/>
    <sheet name="mcrae data from Jay's paper" sheetId="144" r:id="rId25"/>
    <sheet name="AD-5 data from Jay's paper" sheetId="143" r:id="rId26"/>
    <sheet name="Kamber and whitehouse 2007" sheetId="72" r:id="rId27"/>
    <sheet name="mojzsis 2003" sheetId="15" r:id="rId28"/>
    <sheet name="ohmoto 2006" sheetId="1" r:id="rId29"/>
    <sheet name="Ono 2006b" sheetId="3" r:id="rId30"/>
    <sheet name="Ono 2003" sheetId="20" r:id="rId31"/>
    <sheet name="Ono et al 2006" sheetId="26" r:id="rId32"/>
    <sheet name="Ono et al 2007" sheetId="55" r:id="rId33"/>
    <sheet name="Kendall et al 2010" sheetId="157" r:id="rId34"/>
    <sheet name="ono et al 2009" sheetId="82" r:id="rId35"/>
    <sheet name="papineau2005" sheetId="45" r:id="rId36"/>
    <sheet name="Papineau 2006" sheetId="46" r:id="rId37"/>
    <sheet name="Partidgeetal2008epsl" sheetId="74" r:id="rId38"/>
    <sheet name="Marc Peters Data Uwe's data" sheetId="52" r:id="rId39"/>
    <sheet name="Paytan data met 3633criteria" sheetId="152" r:id="rId40"/>
    <sheet name="philippot" sheetId="78" r:id="rId41"/>
    <sheet name="Rouxel et al 2008" sheetId="135" r:id="rId42"/>
    <sheet name="Scheiderich et al 2010 " sheetId="151" r:id="rId43"/>
    <sheet name="Shen et al 2009" sheetId="156" r:id="rId44"/>
    <sheet name="Shen et al 2011 P-Tr" sheetId="150" r:id="rId45"/>
    <sheet name="Ueno et al 2008 " sheetId="79" r:id="rId46"/>
    <sheet name="Witehouse et al 2005" sheetId="47" r:id="rId47"/>
    <sheet name="Aubrey data 2011" sheetId="93" r:id="rId48"/>
    <sheet name="Andy Czaja data" sheetId="92" r:id="rId49"/>
    <sheet name="Roerdink 2010-2011" sheetId="91" r:id="rId50"/>
    <sheet name="Philippotetal2012" sheetId="161" r:id="rId51"/>
    <sheet name="Wu et al 2010" sheetId="163" r:id="rId52"/>
    <sheet name="After this sheet need to be inc" sheetId="162" r:id="rId53"/>
    <sheet name="Roerdink 2013 Table S4 Samples" sheetId="164" r:id="rId54"/>
    <sheet name="Kurzweil et al 2013" sheetId="165" r:id="rId55"/>
    <sheet name="Chart1" sheetId="167" r:id="rId56"/>
    <sheet name="Farquhar 2013 PNAS" sheetId="166" r:id="rId57"/>
    <sheet name="Chart2" sheetId="169" r:id="rId58"/>
    <sheet name="Sheet8" sheetId="168" r:id="rId59"/>
    <sheet name="Chart2 (2)" sheetId="170" r:id="rId60"/>
    <sheet name="SR Pyr" sheetId="172" r:id="rId61"/>
    <sheet name="SR Pyr (2)" sheetId="173" r:id="rId62"/>
    <sheet name="SR Pyr (3)" sheetId="174" r:id="rId63"/>
    <sheet name="SR Pyr (4)" sheetId="175" r:id="rId64"/>
    <sheet name="SR Pyr (5)" sheetId="176" r:id="rId65"/>
    <sheet name="Sheet2" sheetId="177" r:id="rId66"/>
  </sheets>
  <externalReferences>
    <externalReference r:id="rId67"/>
    <externalReference r:id="rId68"/>
    <externalReference r:id="rId69"/>
    <externalReference r:id="rId70"/>
    <externalReference r:id="rId71"/>
  </externalReferences>
  <definedNames>
    <definedName name="_gXY1">PlotDat7!$C$1:$D$60</definedName>
    <definedName name="_Hlk188244192" localSheetId="19">'Guo et al 2009'!$B$4</definedName>
    <definedName name="bbib13" localSheetId="7">'Bao et al Fig tree'!$C$60</definedName>
    <definedName name="bbib19" localSheetId="37">Partidgeetal2008epsl!$C$95</definedName>
    <definedName name="bbib34" localSheetId="37">Partidgeetal2008epsl!$C$22</definedName>
    <definedName name="bbib44" localSheetId="37">Partidgeetal2008epsl!$C$9</definedName>
    <definedName name="btblfn4" localSheetId="7">'Bao et al Fig tree'!$C$6</definedName>
    <definedName name="d34S_tg__VCDT" localSheetId="25">'[1]Kuruman 2004'!$B$1</definedName>
    <definedName name="d34S_tg__VCDT" localSheetId="24">'[1]Kuruman 2004'!$B$1</definedName>
    <definedName name="d34S_tg__VCDT" localSheetId="29">#REF!</definedName>
    <definedName name="d34S_tg__VCDT" localSheetId="43">'[2]Kuruman 2004'!$B$1</definedName>
    <definedName name="d34S_tg__VCDT" localSheetId="51">#REF!</definedName>
    <definedName name="d34S_tg__VCDT">#REF!</definedName>
    <definedName name="d36S__correction" localSheetId="25">'[1]Kuruman 2004'!$B$6</definedName>
    <definedName name="d36S__correction" localSheetId="24">'[1]Kuruman 2004'!$B$6</definedName>
    <definedName name="d36S__correction" localSheetId="29">#REF!</definedName>
    <definedName name="d36S__correction" localSheetId="43">'[2]Kuruman 2004'!$B$6</definedName>
    <definedName name="d36S__correction" localSheetId="51">#REF!</definedName>
    <definedName name="d36S__correction">#REF!</definedName>
    <definedName name="D36S_tg_131" localSheetId="25">'[1]Kuruman 2004'!$B$7</definedName>
    <definedName name="D36S_tg_131" localSheetId="24">'[1]Kuruman 2004'!$B$7</definedName>
    <definedName name="D36S_tg_131" localSheetId="29">#REF!</definedName>
    <definedName name="D36S_tg_131" localSheetId="43">'[2]Kuruman 2004'!$B$7</definedName>
    <definedName name="D36S_tg_131" localSheetId="51">#REF!</definedName>
    <definedName name="D36S_tg_131">#REF!</definedName>
    <definedName name="Ellipse1_1">PlotDat7!$G$1:$H$33</definedName>
    <definedName name="Ellipse1_10">PlotDat7!$Y$1:$Z$33</definedName>
    <definedName name="Ellipse1_11">PlotDat7!$AA$1:$AB$33</definedName>
    <definedName name="Ellipse1_12">PlotDat7!$AC$1:$AD$33</definedName>
    <definedName name="Ellipse1_13">PlotDat7!$AE$1:$AF$33</definedName>
    <definedName name="Ellipse1_14">PlotDat7!$AG$1:$AH$33</definedName>
    <definedName name="Ellipse1_15">PlotDat7!$AI$1:$AJ$33</definedName>
    <definedName name="Ellipse1_16">PlotDat7!$AK$1:$AL$33</definedName>
    <definedName name="Ellipse1_17">PlotDat7!$AM$1:$AN$33</definedName>
    <definedName name="Ellipse1_18">PlotDat7!$AO$1:$AP$33</definedName>
    <definedName name="Ellipse1_19">PlotDat7!$AQ$1:$AR$33</definedName>
    <definedName name="Ellipse1_2">PlotDat7!$I$1:$J$33</definedName>
    <definedName name="Ellipse1_20">PlotDat7!$AS$1:$AT$33</definedName>
    <definedName name="Ellipse1_21">PlotDat7!$AU$1:$AV$33</definedName>
    <definedName name="Ellipse1_22">PlotDat7!$AW$1:$AX$33</definedName>
    <definedName name="Ellipse1_23">PlotDat7!$AY$1:$AZ$33</definedName>
    <definedName name="Ellipse1_24">PlotDat7!$BA$1:$BB$33</definedName>
    <definedName name="Ellipse1_25">PlotDat7!$BC$1:$BD$33</definedName>
    <definedName name="Ellipse1_26">PlotDat7!$BE$1:$BF$33</definedName>
    <definedName name="Ellipse1_27">PlotDat7!$BG$1:$BH$33</definedName>
    <definedName name="Ellipse1_28">PlotDat7!$BI$1:$BJ$33</definedName>
    <definedName name="Ellipse1_29">PlotDat7!$BK$1:$BL$33</definedName>
    <definedName name="Ellipse1_3">PlotDat7!$K$1:$L$33</definedName>
    <definedName name="Ellipse1_30">PlotDat7!$BM$1:$BN$33</definedName>
    <definedName name="Ellipse1_31">PlotDat7!$BO$1:$BP$33</definedName>
    <definedName name="Ellipse1_32">PlotDat7!$BQ$1:$BR$33</definedName>
    <definedName name="Ellipse1_33">PlotDat7!$BS$1:$BT$33</definedName>
    <definedName name="Ellipse1_34">PlotDat7!$BU$1:$BV$33</definedName>
    <definedName name="Ellipse1_35">PlotDat7!$BW$1:$BX$33</definedName>
    <definedName name="Ellipse1_36">PlotDat7!$BY$1:$BZ$33</definedName>
    <definedName name="Ellipse1_37">PlotDat7!$CA$1:$CB$33</definedName>
    <definedName name="Ellipse1_38">PlotDat7!$CC$1:$CD$33</definedName>
    <definedName name="Ellipse1_39">PlotDat7!$CE$1:$CF$33</definedName>
    <definedName name="Ellipse1_4">PlotDat7!$M$1:$N$33</definedName>
    <definedName name="Ellipse1_40">PlotDat7!$CG$1:$CH$33</definedName>
    <definedName name="Ellipse1_41">PlotDat7!$CI$1:$CJ$33</definedName>
    <definedName name="Ellipse1_42">PlotDat7!$CK$1:$CL$33</definedName>
    <definedName name="Ellipse1_43">PlotDat7!$CM$1:$CN$33</definedName>
    <definedName name="Ellipse1_44">PlotDat7!$CO$1:$CP$33</definedName>
    <definedName name="Ellipse1_45">PlotDat7!$CQ$1:$CR$33</definedName>
    <definedName name="Ellipse1_46">PlotDat7!$CS$1:$CT$33</definedName>
    <definedName name="Ellipse1_47">PlotDat7!$CU$1:$CV$33</definedName>
    <definedName name="Ellipse1_48">PlotDat7!$CW$1:$CX$33</definedName>
    <definedName name="Ellipse1_49">PlotDat7!$CY$1:$CZ$33</definedName>
    <definedName name="Ellipse1_5">PlotDat7!$O$1:$P$33</definedName>
    <definedName name="Ellipse1_50">PlotDat7!$DA$1:$DB$33</definedName>
    <definedName name="Ellipse1_51">PlotDat7!$DC$1:$DD$33</definedName>
    <definedName name="Ellipse1_52">PlotDat7!$DE$1:$DF$33</definedName>
    <definedName name="Ellipse1_53">PlotDat7!$DG$1:$DH$33</definedName>
    <definedName name="Ellipse1_54">PlotDat7!$DI$1:$DJ$33</definedName>
    <definedName name="Ellipse1_55">PlotDat7!$DK$1:$DL$33</definedName>
    <definedName name="Ellipse1_56">PlotDat7!$DM$1:$DN$33</definedName>
    <definedName name="Ellipse1_57">PlotDat7!$DO$1:$DP$33</definedName>
    <definedName name="Ellipse1_58">PlotDat7!$DQ$1:$DR$33</definedName>
    <definedName name="Ellipse1_59">PlotDat7!$DS$1:$DT$33</definedName>
    <definedName name="Ellipse1_6">PlotDat7!$Q$1:$R$33</definedName>
    <definedName name="Ellipse1_60">PlotDat7!$DU$1:$DV$33</definedName>
    <definedName name="Ellipse1_61" localSheetId="51">#REF!</definedName>
    <definedName name="Ellipse1_61">#REF!</definedName>
    <definedName name="Ellipse1_62" localSheetId="51">#REF!</definedName>
    <definedName name="Ellipse1_62">#REF!</definedName>
    <definedName name="Ellipse1_7">PlotDat7!$S$1:$T$33</definedName>
    <definedName name="Ellipse1_8">PlotDat7!$U$1:$V$33</definedName>
    <definedName name="Ellipse1_9">PlotDat7!$W$1:$X$33</definedName>
    <definedName name="lambda_33_34" localSheetId="25">'[1]Kuruman 2004'!$B$4</definedName>
    <definedName name="lambda_33_34" localSheetId="24">'[1]Kuruman 2004'!$B$4</definedName>
    <definedName name="lambda_33_34" localSheetId="29">#REF!</definedName>
    <definedName name="lambda_33_34" localSheetId="43">'[2]Kuruman 2004'!$B$4</definedName>
    <definedName name="lambda_33_34" localSheetId="51">#REF!</definedName>
    <definedName name="lambda_33_34">#REF!</definedName>
    <definedName name="lambda_36_34" localSheetId="25">'[1]Kuruman 2004'!$B$5</definedName>
    <definedName name="lambda_36_34" localSheetId="24">'[1]Kuruman 2004'!$B$5</definedName>
    <definedName name="lambda_36_34" localSheetId="29">#REF!</definedName>
    <definedName name="lambda_36_34" localSheetId="43">'[2]Kuruman 2004'!$B$5</definedName>
    <definedName name="lambda_36_34" localSheetId="51">#REF!</definedName>
    <definedName name="lambda_36_34">#REF!</definedName>
    <definedName name="m">[3]Sheet1!$N$1976</definedName>
    <definedName name="_xlnm.Print_Area" localSheetId="38">'Marc Peters Data Uwe''s data'!$Y$4:$AA$119</definedName>
    <definedName name="StdA">[3]Sheet1!$H$2895</definedName>
    <definedName name="sulfur" localSheetId="30">'Ono 2003'!$E$2:$K$44</definedName>
    <definedName name="tblfn2" localSheetId="7">'Bao et al Fig tree'!$C$59</definedName>
    <definedName name="tblfn4" localSheetId="7">'Bao et al Fig tree'!$C$61</definedName>
    <definedName name="tblfn5" localSheetId="7">'Bao et al Fig tree'!$C$62</definedName>
    <definedName name="temp_1">[4]PlotDat7!$G$1:$H$33</definedName>
    <definedName name="test_10">[4]PlotDat7!$Y$1:$Z$33</definedName>
  </definedNames>
  <calcPr calcId="145621"/>
</workbook>
</file>

<file path=xl/calcChain.xml><?xml version="1.0" encoding="utf-8"?>
<calcChain xmlns="http://schemas.openxmlformats.org/spreadsheetml/2006/main">
  <c r="T8" i="166" l="1"/>
  <c r="U8" i="166"/>
  <c r="V8" i="166"/>
  <c r="X8" i="166"/>
  <c r="T9" i="166"/>
  <c r="U9" i="166"/>
  <c r="V9" i="166"/>
  <c r="X9" i="166"/>
  <c r="K65" i="168"/>
  <c r="H65" i="168"/>
  <c r="E65" i="168"/>
  <c r="K64" i="168"/>
  <c r="H64" i="168"/>
  <c r="E64" i="168"/>
  <c r="K63" i="168"/>
  <c r="H63" i="168"/>
  <c r="E63" i="168"/>
  <c r="K62" i="168"/>
  <c r="H62" i="168"/>
  <c r="E62" i="168"/>
  <c r="E58" i="168"/>
  <c r="F57" i="168"/>
  <c r="C57" i="168"/>
  <c r="F56" i="168"/>
  <c r="C56" i="168"/>
  <c r="K37" i="168"/>
  <c r="H37" i="168"/>
  <c r="E37" i="168"/>
  <c r="K36" i="168"/>
  <c r="H36" i="168"/>
  <c r="E36" i="168"/>
  <c r="K35" i="168"/>
  <c r="H35" i="168"/>
  <c r="E35" i="168"/>
  <c r="K34" i="168"/>
  <c r="H34" i="168"/>
  <c r="E34" i="168"/>
  <c r="K33" i="168"/>
  <c r="H33" i="168"/>
  <c r="E33" i="168"/>
  <c r="E50" i="168"/>
  <c r="F32" i="168"/>
  <c r="C32" i="168"/>
  <c r="H31" i="168"/>
  <c r="F31" i="168"/>
  <c r="F59" i="168"/>
  <c r="E31" i="168"/>
  <c r="C31" i="168"/>
  <c r="C15" i="168"/>
  <c r="C58" i="168"/>
  <c r="E14" i="168"/>
  <c r="C14" i="168"/>
  <c r="C59" i="168"/>
  <c r="F58" i="168"/>
  <c r="X129" i="166"/>
  <c r="V129" i="166"/>
  <c r="U129" i="166"/>
  <c r="T129" i="166"/>
  <c r="X126" i="166"/>
  <c r="V126" i="166"/>
  <c r="U126" i="166"/>
  <c r="T126" i="166"/>
  <c r="X123" i="166"/>
  <c r="V123" i="166"/>
  <c r="U123" i="166"/>
  <c r="T123" i="166"/>
  <c r="X331" i="166"/>
  <c r="V331" i="166"/>
  <c r="U331" i="166"/>
  <c r="T331" i="166"/>
  <c r="X328" i="166"/>
  <c r="V328" i="166"/>
  <c r="U328" i="166"/>
  <c r="T328" i="166"/>
  <c r="X325" i="166"/>
  <c r="V325" i="166"/>
  <c r="U325" i="166"/>
  <c r="T325" i="166"/>
  <c r="X322" i="166"/>
  <c r="V322" i="166"/>
  <c r="U322" i="166"/>
  <c r="T322" i="166"/>
  <c r="X319" i="166"/>
  <c r="V319" i="166"/>
  <c r="U319" i="166"/>
  <c r="T319" i="166"/>
  <c r="X316" i="166"/>
  <c r="V316" i="166"/>
  <c r="U316" i="166"/>
  <c r="T316" i="166"/>
  <c r="X313" i="166"/>
  <c r="V313" i="166"/>
  <c r="U313" i="166"/>
  <c r="T313" i="166"/>
  <c r="X310" i="166"/>
  <c r="V310" i="166"/>
  <c r="U310" i="166"/>
  <c r="T310" i="166"/>
  <c r="X307" i="166"/>
  <c r="V307" i="166"/>
  <c r="U307" i="166"/>
  <c r="T307" i="166"/>
  <c r="X304" i="166"/>
  <c r="V304" i="166"/>
  <c r="U304" i="166"/>
  <c r="T304" i="166"/>
  <c r="X301" i="166"/>
  <c r="V301" i="166"/>
  <c r="U301" i="166"/>
  <c r="T301" i="166"/>
  <c r="X298" i="166"/>
  <c r="V298" i="166"/>
  <c r="U298" i="166"/>
  <c r="T298" i="166"/>
  <c r="X295" i="166"/>
  <c r="V295" i="166"/>
  <c r="U295" i="166"/>
  <c r="T295" i="166"/>
  <c r="X292" i="166"/>
  <c r="V292" i="166"/>
  <c r="U292" i="166"/>
  <c r="T292" i="166"/>
  <c r="X289" i="166"/>
  <c r="V289" i="166"/>
  <c r="U289" i="166"/>
  <c r="T289" i="166"/>
  <c r="X286" i="166"/>
  <c r="V286" i="166"/>
  <c r="U286" i="166"/>
  <c r="T286" i="166"/>
  <c r="X283" i="166"/>
  <c r="V283" i="166"/>
  <c r="U283" i="166"/>
  <c r="T283" i="166"/>
  <c r="X280" i="166"/>
  <c r="V280" i="166"/>
  <c r="U280" i="166"/>
  <c r="T280" i="166"/>
  <c r="X277" i="166"/>
  <c r="V277" i="166"/>
  <c r="U277" i="166"/>
  <c r="T277" i="166"/>
  <c r="X274" i="166"/>
  <c r="V274" i="166"/>
  <c r="U274" i="166"/>
  <c r="T274" i="166"/>
  <c r="X271" i="166"/>
  <c r="V271" i="166"/>
  <c r="U271" i="166"/>
  <c r="T271" i="166"/>
  <c r="X268" i="166"/>
  <c r="V268" i="166"/>
  <c r="U268" i="166"/>
  <c r="T268" i="166"/>
  <c r="X265" i="166"/>
  <c r="V265" i="166"/>
  <c r="U265" i="166"/>
  <c r="T265" i="166"/>
  <c r="X262" i="166"/>
  <c r="V262" i="166"/>
  <c r="U262" i="166"/>
  <c r="T262" i="166"/>
  <c r="X259" i="166"/>
  <c r="V259" i="166"/>
  <c r="U259" i="166"/>
  <c r="T259" i="166"/>
  <c r="X256" i="166"/>
  <c r="V256" i="166"/>
  <c r="U256" i="166"/>
  <c r="T256" i="166"/>
  <c r="X253" i="166"/>
  <c r="V253" i="166"/>
  <c r="U253" i="166"/>
  <c r="T253" i="166"/>
  <c r="X250" i="166"/>
  <c r="V250" i="166"/>
  <c r="U250" i="166"/>
  <c r="T250" i="166"/>
  <c r="X247" i="166"/>
  <c r="V247" i="166"/>
  <c r="U247" i="166"/>
  <c r="T247" i="166"/>
  <c r="X244" i="166"/>
  <c r="V244" i="166"/>
  <c r="U244" i="166"/>
  <c r="T244" i="166"/>
  <c r="X241" i="166"/>
  <c r="V241" i="166"/>
  <c r="U241" i="166"/>
  <c r="T241" i="166"/>
  <c r="X238" i="166"/>
  <c r="V238" i="166"/>
  <c r="U238" i="166"/>
  <c r="T238" i="166"/>
  <c r="X235" i="166"/>
  <c r="V235" i="166"/>
  <c r="U235" i="166"/>
  <c r="T235" i="166"/>
  <c r="X232" i="166"/>
  <c r="V232" i="166"/>
  <c r="U232" i="166"/>
  <c r="T232" i="166"/>
  <c r="X229" i="166"/>
  <c r="V229" i="166"/>
  <c r="U229" i="166"/>
  <c r="T229" i="166"/>
  <c r="X226" i="166"/>
  <c r="V226" i="166"/>
  <c r="U226" i="166"/>
  <c r="T226" i="166"/>
  <c r="X223" i="166"/>
  <c r="V223" i="166"/>
  <c r="U223" i="166"/>
  <c r="T223" i="166"/>
  <c r="X220" i="166"/>
  <c r="V220" i="166"/>
  <c r="U220" i="166"/>
  <c r="T220" i="166"/>
  <c r="T10" i="166"/>
  <c r="U10" i="166"/>
  <c r="V10" i="166"/>
  <c r="X10" i="166"/>
  <c r="T11" i="166"/>
  <c r="U11" i="166"/>
  <c r="V11" i="166"/>
  <c r="X11" i="166"/>
  <c r="T12" i="166"/>
  <c r="U12" i="166"/>
  <c r="V12" i="166"/>
  <c r="X12" i="166"/>
  <c r="T13" i="166"/>
  <c r="U13" i="166"/>
  <c r="V13" i="166"/>
  <c r="X13" i="166"/>
  <c r="T14" i="166"/>
  <c r="U14" i="166"/>
  <c r="V14" i="166"/>
  <c r="X14" i="166"/>
  <c r="T15" i="166"/>
  <c r="U15" i="166"/>
  <c r="V15" i="166"/>
  <c r="X15" i="166"/>
  <c r="T16" i="166"/>
  <c r="U16" i="166"/>
  <c r="V16" i="166"/>
  <c r="X16" i="166"/>
  <c r="T17" i="166"/>
  <c r="U17" i="166"/>
  <c r="V17" i="166"/>
  <c r="X17" i="166"/>
  <c r="T18" i="166"/>
  <c r="U18" i="166"/>
  <c r="V18" i="166"/>
  <c r="X18" i="166"/>
  <c r="T19" i="166"/>
  <c r="U19" i="166"/>
  <c r="V19" i="166"/>
  <c r="X19" i="166"/>
  <c r="T20" i="166"/>
  <c r="U20" i="166"/>
  <c r="V20" i="166"/>
  <c r="X20" i="166"/>
  <c r="T21" i="166"/>
  <c r="U21" i="166"/>
  <c r="V21" i="166"/>
  <c r="X21" i="166"/>
  <c r="T22" i="166"/>
  <c r="U22" i="166"/>
  <c r="V22" i="166"/>
  <c r="X22" i="166"/>
  <c r="T23" i="166"/>
  <c r="U23" i="166"/>
  <c r="V23" i="166"/>
  <c r="X23" i="166"/>
  <c r="T24" i="166"/>
  <c r="U24" i="166"/>
  <c r="V24" i="166"/>
  <c r="X24" i="166"/>
  <c r="T25" i="166"/>
  <c r="U25" i="166"/>
  <c r="V25" i="166"/>
  <c r="X25" i="166"/>
  <c r="T26" i="166"/>
  <c r="U26" i="166"/>
  <c r="V26" i="166"/>
  <c r="X26" i="166"/>
  <c r="T27" i="166"/>
  <c r="U27" i="166"/>
  <c r="V27" i="166"/>
  <c r="X27" i="166"/>
  <c r="T28" i="166"/>
  <c r="U28" i="166"/>
  <c r="V28" i="166"/>
  <c r="X28" i="166"/>
  <c r="T29" i="166"/>
  <c r="U29" i="166"/>
  <c r="V29" i="166"/>
  <c r="X29" i="166"/>
  <c r="T30" i="166"/>
  <c r="U30" i="166"/>
  <c r="V30" i="166"/>
  <c r="X30" i="166"/>
  <c r="T31" i="166"/>
  <c r="U31" i="166"/>
  <c r="V31" i="166"/>
  <c r="X31" i="166"/>
  <c r="T32" i="166"/>
  <c r="U32" i="166"/>
  <c r="V32" i="166"/>
  <c r="X32" i="166"/>
  <c r="T33" i="166"/>
  <c r="U33" i="166"/>
  <c r="V33" i="166"/>
  <c r="X33" i="166"/>
  <c r="T34" i="166"/>
  <c r="U34" i="166"/>
  <c r="V34" i="166"/>
  <c r="X34" i="166"/>
  <c r="T35" i="166"/>
  <c r="U35" i="166"/>
  <c r="V35" i="166"/>
  <c r="X35" i="166"/>
  <c r="T36" i="166"/>
  <c r="U36" i="166"/>
  <c r="V36" i="166"/>
  <c r="X36" i="166"/>
  <c r="T37" i="166"/>
  <c r="U37" i="166"/>
  <c r="V37" i="166"/>
  <c r="X37" i="166"/>
  <c r="T38" i="166"/>
  <c r="U38" i="166"/>
  <c r="V38" i="166"/>
  <c r="X38" i="166"/>
  <c r="T39" i="166"/>
  <c r="U39" i="166"/>
  <c r="V39" i="166"/>
  <c r="X39" i="166"/>
  <c r="T40" i="166"/>
  <c r="U40" i="166"/>
  <c r="V40" i="166"/>
  <c r="X40" i="166"/>
  <c r="T41" i="166"/>
  <c r="U41" i="166"/>
  <c r="V41" i="166"/>
  <c r="X41" i="166"/>
  <c r="T42" i="166"/>
  <c r="U42" i="166"/>
  <c r="V42" i="166"/>
  <c r="X42" i="166"/>
  <c r="T43" i="166"/>
  <c r="U43" i="166"/>
  <c r="V43" i="166"/>
  <c r="X43" i="166"/>
  <c r="T44" i="166"/>
  <c r="U44" i="166"/>
  <c r="V44" i="166"/>
  <c r="X44" i="166"/>
  <c r="T45" i="166"/>
  <c r="U45" i="166"/>
  <c r="V45" i="166"/>
  <c r="X45" i="166"/>
  <c r="T46" i="166"/>
  <c r="U46" i="166"/>
  <c r="V46" i="166"/>
  <c r="X46" i="166"/>
  <c r="T47" i="166"/>
  <c r="U47" i="166"/>
  <c r="V47" i="166"/>
  <c r="X47" i="166"/>
  <c r="T48" i="166"/>
  <c r="U48" i="166"/>
  <c r="V48" i="166"/>
  <c r="X48" i="166"/>
  <c r="T49" i="166"/>
  <c r="U49" i="166"/>
  <c r="V49" i="166"/>
  <c r="X49" i="166"/>
  <c r="T50" i="166"/>
  <c r="U50" i="166"/>
  <c r="V50" i="166"/>
  <c r="X50" i="166"/>
  <c r="T51" i="166"/>
  <c r="U51" i="166"/>
  <c r="V51" i="166"/>
  <c r="X51" i="166"/>
  <c r="T52" i="166"/>
  <c r="U52" i="166"/>
  <c r="V52" i="166"/>
  <c r="X52" i="166"/>
  <c r="T53" i="166"/>
  <c r="U53" i="166"/>
  <c r="V53" i="166"/>
  <c r="X53" i="166"/>
  <c r="T54" i="166"/>
  <c r="U54" i="166"/>
  <c r="V54" i="166"/>
  <c r="X54" i="166"/>
  <c r="T55" i="166"/>
  <c r="U55" i="166"/>
  <c r="V55" i="166"/>
  <c r="X55" i="166"/>
  <c r="T56" i="166"/>
  <c r="U56" i="166"/>
  <c r="V56" i="166"/>
  <c r="X56" i="166"/>
  <c r="T57" i="166"/>
  <c r="U57" i="166"/>
  <c r="V57" i="166"/>
  <c r="X57" i="166"/>
  <c r="T58" i="166"/>
  <c r="U58" i="166"/>
  <c r="V58" i="166"/>
  <c r="X58" i="166"/>
  <c r="T59" i="166"/>
  <c r="U59" i="166"/>
  <c r="V59" i="166"/>
  <c r="X59" i="166"/>
  <c r="T60" i="166"/>
  <c r="U60" i="166"/>
  <c r="V60" i="166"/>
  <c r="X60" i="166"/>
  <c r="T61" i="166"/>
  <c r="U61" i="166"/>
  <c r="V61" i="166"/>
  <c r="X61" i="166"/>
  <c r="T62" i="166"/>
  <c r="U62" i="166"/>
  <c r="V62" i="166"/>
  <c r="X62" i="166"/>
  <c r="T63" i="166"/>
  <c r="U63" i="166"/>
  <c r="V63" i="166"/>
  <c r="X63" i="166"/>
  <c r="T64" i="166"/>
  <c r="U64" i="166"/>
  <c r="V64" i="166"/>
  <c r="X64" i="166"/>
  <c r="T65" i="166"/>
  <c r="U65" i="166"/>
  <c r="V65" i="166"/>
  <c r="X65" i="166"/>
  <c r="T66" i="166"/>
  <c r="U66" i="166"/>
  <c r="V66" i="166"/>
  <c r="X66" i="166"/>
  <c r="T67" i="166"/>
  <c r="U67" i="166"/>
  <c r="V67" i="166"/>
  <c r="X67" i="166"/>
  <c r="T68" i="166"/>
  <c r="U68" i="166"/>
  <c r="V68" i="166"/>
  <c r="X68" i="166"/>
  <c r="T69" i="166"/>
  <c r="U69" i="166"/>
  <c r="V69" i="166"/>
  <c r="X69" i="166"/>
  <c r="T70" i="166"/>
  <c r="U70" i="166"/>
  <c r="V70" i="166"/>
  <c r="X70" i="166"/>
  <c r="T71" i="166"/>
  <c r="U71" i="166"/>
  <c r="V71" i="166"/>
  <c r="X71" i="166"/>
  <c r="T72" i="166"/>
  <c r="U72" i="166"/>
  <c r="V72" i="166"/>
  <c r="X72" i="166"/>
  <c r="T73" i="166"/>
  <c r="U73" i="166"/>
  <c r="V73" i="166"/>
  <c r="X73" i="166"/>
  <c r="T74" i="166"/>
  <c r="U74" i="166"/>
  <c r="V74" i="166"/>
  <c r="X74" i="166"/>
  <c r="T75" i="166"/>
  <c r="U75" i="166"/>
  <c r="V75" i="166"/>
  <c r="X75" i="166"/>
  <c r="T76" i="166"/>
  <c r="U76" i="166"/>
  <c r="V76" i="166"/>
  <c r="X76" i="166"/>
  <c r="T77" i="166"/>
  <c r="U77" i="166"/>
  <c r="V77" i="166"/>
  <c r="X77" i="166"/>
  <c r="T78" i="166"/>
  <c r="U78" i="166"/>
  <c r="V78" i="166"/>
  <c r="X78" i="166"/>
  <c r="T79" i="166"/>
  <c r="U79" i="166"/>
  <c r="V79" i="166"/>
  <c r="X79" i="166"/>
  <c r="T80" i="166"/>
  <c r="U80" i="166"/>
  <c r="V80" i="166"/>
  <c r="X80" i="166"/>
  <c r="T81" i="166"/>
  <c r="U81" i="166"/>
  <c r="V81" i="166"/>
  <c r="X81" i="166"/>
  <c r="T82" i="166"/>
  <c r="U82" i="166"/>
  <c r="V82" i="166"/>
  <c r="X82" i="166"/>
  <c r="T83" i="166"/>
  <c r="U83" i="166"/>
  <c r="V83" i="166"/>
  <c r="X83" i="166"/>
  <c r="T84" i="166"/>
  <c r="U84" i="166"/>
  <c r="V84" i="166"/>
  <c r="X84" i="166"/>
  <c r="T85" i="166"/>
  <c r="U85" i="166"/>
  <c r="V85" i="166"/>
  <c r="X85" i="166"/>
  <c r="T86" i="166"/>
  <c r="U86" i="166"/>
  <c r="V86" i="166"/>
  <c r="X86" i="166"/>
  <c r="T87" i="166"/>
  <c r="U87" i="166"/>
  <c r="V87" i="166"/>
  <c r="X87" i="166"/>
  <c r="T88" i="166"/>
  <c r="U88" i="166"/>
  <c r="V88" i="166"/>
  <c r="X88" i="166"/>
  <c r="T89" i="166"/>
  <c r="U89" i="166"/>
  <c r="V89" i="166"/>
  <c r="X89" i="166"/>
  <c r="T90" i="166"/>
  <c r="U90" i="166"/>
  <c r="V90" i="166"/>
  <c r="X90" i="166"/>
  <c r="T91" i="166"/>
  <c r="U91" i="166"/>
  <c r="V91" i="166"/>
  <c r="X91" i="166"/>
  <c r="T92" i="166"/>
  <c r="U92" i="166"/>
  <c r="V92" i="166"/>
  <c r="X92" i="166"/>
  <c r="T93" i="166"/>
  <c r="U93" i="166"/>
  <c r="V93" i="166"/>
  <c r="X93" i="166"/>
  <c r="T94" i="166"/>
  <c r="U94" i="166"/>
  <c r="V94" i="166"/>
  <c r="X94" i="166"/>
  <c r="T95" i="166"/>
  <c r="U95" i="166"/>
  <c r="V95" i="166"/>
  <c r="X95" i="166"/>
  <c r="T96" i="166"/>
  <c r="U96" i="166"/>
  <c r="V96" i="166"/>
  <c r="X96" i="166"/>
  <c r="T97" i="166"/>
  <c r="U97" i="166"/>
  <c r="V97" i="166"/>
  <c r="X97" i="166"/>
  <c r="T98" i="166"/>
  <c r="U98" i="166"/>
  <c r="V98" i="166"/>
  <c r="X98" i="166"/>
  <c r="T99" i="166"/>
  <c r="U99" i="166"/>
  <c r="V99" i="166"/>
  <c r="X99" i="166"/>
  <c r="T100" i="166"/>
  <c r="U100" i="166"/>
  <c r="V100" i="166"/>
  <c r="X100" i="166"/>
  <c r="T101" i="166"/>
  <c r="U101" i="166"/>
  <c r="V101" i="166"/>
  <c r="X101" i="166"/>
  <c r="T102" i="166"/>
  <c r="U102" i="166"/>
  <c r="V102" i="166"/>
  <c r="X102" i="166"/>
  <c r="T103" i="166"/>
  <c r="U103" i="166"/>
  <c r="V103" i="166"/>
  <c r="X103" i="166"/>
  <c r="T104" i="166"/>
  <c r="U104" i="166"/>
  <c r="V104" i="166"/>
  <c r="X104" i="166"/>
  <c r="T106" i="166"/>
  <c r="U106" i="166"/>
  <c r="V106" i="166"/>
  <c r="X106" i="166"/>
  <c r="T107" i="166"/>
  <c r="U107" i="166"/>
  <c r="V107" i="166"/>
  <c r="X107" i="166"/>
  <c r="T108" i="166"/>
  <c r="U108" i="166"/>
  <c r="V108" i="166"/>
  <c r="X108" i="166"/>
  <c r="T109" i="166"/>
  <c r="U109" i="166"/>
  <c r="V109" i="166"/>
  <c r="X109" i="166"/>
  <c r="T110" i="166"/>
  <c r="U110" i="166"/>
  <c r="V110" i="166"/>
  <c r="X110" i="166"/>
  <c r="T111" i="166"/>
  <c r="U111" i="166"/>
  <c r="V111" i="166"/>
  <c r="X111" i="166"/>
  <c r="T112" i="166"/>
  <c r="U112" i="166"/>
  <c r="V112" i="166"/>
  <c r="X112" i="166"/>
  <c r="T113" i="166"/>
  <c r="U113" i="166"/>
  <c r="V113" i="166"/>
  <c r="X113" i="166"/>
  <c r="T114" i="166"/>
  <c r="U114" i="166"/>
  <c r="V114" i="166"/>
  <c r="X114" i="166"/>
  <c r="T117" i="166"/>
  <c r="U117" i="166"/>
  <c r="V117" i="166"/>
  <c r="X117" i="166"/>
  <c r="T120" i="166"/>
  <c r="U120" i="166"/>
  <c r="V120" i="166"/>
  <c r="X120" i="166"/>
  <c r="T132" i="166"/>
  <c r="U132" i="166"/>
  <c r="V132" i="166"/>
  <c r="X132" i="166"/>
  <c r="T135" i="166"/>
  <c r="U135" i="166"/>
  <c r="V135" i="166"/>
  <c r="X135" i="166"/>
  <c r="T136" i="166"/>
  <c r="U136" i="166"/>
  <c r="V136" i="166"/>
  <c r="X136" i="166"/>
  <c r="T137" i="166"/>
  <c r="U137" i="166"/>
  <c r="V137" i="166"/>
  <c r="X137" i="166"/>
  <c r="T138" i="166"/>
  <c r="U138" i="166"/>
  <c r="V138" i="166"/>
  <c r="X138" i="166"/>
  <c r="T139" i="166"/>
  <c r="U139" i="166"/>
  <c r="V139" i="166"/>
  <c r="X139" i="166"/>
  <c r="T140" i="166"/>
  <c r="U140" i="166"/>
  <c r="V140" i="166"/>
  <c r="X140" i="166"/>
  <c r="T141" i="166"/>
  <c r="U141" i="166"/>
  <c r="V141" i="166"/>
  <c r="X141" i="166"/>
  <c r="T142" i="166"/>
  <c r="U142" i="166"/>
  <c r="V142" i="166"/>
  <c r="X142" i="166"/>
  <c r="T143" i="166"/>
  <c r="U143" i="166"/>
  <c r="V143" i="166"/>
  <c r="X143" i="166"/>
  <c r="T144" i="166"/>
  <c r="U144" i="166"/>
  <c r="V144" i="166"/>
  <c r="X144" i="166"/>
  <c r="T145" i="166"/>
  <c r="U145" i="166"/>
  <c r="V145" i="166"/>
  <c r="X145" i="166"/>
  <c r="T146" i="166"/>
  <c r="U146" i="166"/>
  <c r="V146" i="166"/>
  <c r="X146" i="166"/>
  <c r="T147" i="166"/>
  <c r="U147" i="166"/>
  <c r="V147" i="166"/>
  <c r="X147" i="166"/>
  <c r="T148" i="166"/>
  <c r="U148" i="166"/>
  <c r="V148" i="166"/>
  <c r="X148" i="166"/>
  <c r="T149" i="166"/>
  <c r="U149" i="166"/>
  <c r="V149" i="166"/>
  <c r="X149" i="166"/>
  <c r="T150" i="166"/>
  <c r="U150" i="166"/>
  <c r="V150" i="166"/>
  <c r="X150" i="166"/>
  <c r="T151" i="166"/>
  <c r="U151" i="166"/>
  <c r="V151" i="166"/>
  <c r="X151" i="166"/>
  <c r="T152" i="166"/>
  <c r="U152" i="166"/>
  <c r="V152" i="166"/>
  <c r="X152" i="166"/>
  <c r="T153" i="166"/>
  <c r="U153" i="166"/>
  <c r="V153" i="166"/>
  <c r="X153" i="166"/>
  <c r="T154" i="166"/>
  <c r="U154" i="166"/>
  <c r="V154" i="166"/>
  <c r="X154" i="166"/>
  <c r="T155" i="166"/>
  <c r="U155" i="166"/>
  <c r="V155" i="166"/>
  <c r="X155" i="166"/>
  <c r="T156" i="166"/>
  <c r="U156" i="166"/>
  <c r="V156" i="166"/>
  <c r="X156" i="166"/>
  <c r="T157" i="166"/>
  <c r="U157" i="166"/>
  <c r="V157" i="166"/>
  <c r="X157" i="166"/>
  <c r="T158" i="166"/>
  <c r="U158" i="166"/>
  <c r="V158" i="166"/>
  <c r="X158" i="166"/>
  <c r="T159" i="166"/>
  <c r="U159" i="166"/>
  <c r="V159" i="166"/>
  <c r="X159" i="166"/>
  <c r="T160" i="166"/>
  <c r="U160" i="166"/>
  <c r="V160" i="166"/>
  <c r="X160" i="166"/>
  <c r="T161" i="166"/>
  <c r="U161" i="166"/>
  <c r="V161" i="166"/>
  <c r="X161" i="166"/>
  <c r="T162" i="166"/>
  <c r="U162" i="166"/>
  <c r="V162" i="166"/>
  <c r="X162" i="166"/>
  <c r="T163" i="166"/>
  <c r="U163" i="166"/>
  <c r="V163" i="166"/>
  <c r="X163" i="166"/>
  <c r="T164" i="166"/>
  <c r="U164" i="166"/>
  <c r="V164" i="166"/>
  <c r="X164" i="166"/>
  <c r="T165" i="166"/>
  <c r="U165" i="166"/>
  <c r="V165" i="166"/>
  <c r="X165" i="166"/>
  <c r="T166" i="166"/>
  <c r="U166" i="166"/>
  <c r="V166" i="166"/>
  <c r="X166" i="166"/>
  <c r="T167" i="166"/>
  <c r="U167" i="166"/>
  <c r="V167" i="166"/>
  <c r="X167" i="166"/>
  <c r="T168" i="166"/>
  <c r="U168" i="166"/>
  <c r="V168" i="166"/>
  <c r="X168" i="166"/>
  <c r="T169" i="166"/>
  <c r="U169" i="166"/>
  <c r="V169" i="166"/>
  <c r="X169" i="166"/>
  <c r="T170" i="166"/>
  <c r="U170" i="166"/>
  <c r="V170" i="166"/>
  <c r="X170" i="166"/>
  <c r="T171" i="166"/>
  <c r="U171" i="166"/>
  <c r="V171" i="166"/>
  <c r="X171" i="166"/>
  <c r="T172" i="166"/>
  <c r="U172" i="166"/>
  <c r="V172" i="166"/>
  <c r="X172" i="166"/>
  <c r="T175" i="166"/>
  <c r="U175" i="166"/>
  <c r="V175" i="166"/>
  <c r="X175" i="166"/>
  <c r="T178" i="166"/>
  <c r="U178" i="166"/>
  <c r="V178" i="166"/>
  <c r="X178" i="166"/>
  <c r="T181" i="166"/>
  <c r="U181" i="166"/>
  <c r="V181" i="166"/>
  <c r="X181" i="166"/>
  <c r="T184" i="166"/>
  <c r="U184" i="166"/>
  <c r="V184" i="166"/>
  <c r="X184" i="166"/>
  <c r="T187" i="166"/>
  <c r="U187" i="166"/>
  <c r="V187" i="166"/>
  <c r="X187" i="166"/>
  <c r="T190" i="166"/>
  <c r="U190" i="166"/>
  <c r="V190" i="166"/>
  <c r="X190" i="166"/>
  <c r="T193" i="166"/>
  <c r="U193" i="166"/>
  <c r="V193" i="166"/>
  <c r="X193" i="166"/>
  <c r="T196" i="166"/>
  <c r="U196" i="166"/>
  <c r="V196" i="166"/>
  <c r="X196" i="166"/>
  <c r="T199" i="166"/>
  <c r="U199" i="166"/>
  <c r="V199" i="166"/>
  <c r="X199" i="166"/>
  <c r="T202" i="166"/>
  <c r="U202" i="166"/>
  <c r="V202" i="166"/>
  <c r="X202" i="166"/>
  <c r="T205" i="166"/>
  <c r="U205" i="166"/>
  <c r="V205" i="166"/>
  <c r="X205" i="166"/>
  <c r="T208" i="166"/>
  <c r="U208" i="166"/>
  <c r="V208" i="166"/>
  <c r="X208" i="166"/>
  <c r="T211" i="166"/>
  <c r="U211" i="166"/>
  <c r="V211" i="166"/>
  <c r="X211" i="166"/>
  <c r="T214" i="166"/>
  <c r="U214" i="166"/>
  <c r="V214" i="166"/>
  <c r="X214" i="166"/>
  <c r="T217" i="166"/>
  <c r="U217" i="166"/>
  <c r="V217" i="166"/>
  <c r="X217" i="166"/>
  <c r="AH417" i="164"/>
  <c r="AG417" i="164"/>
  <c r="AH416" i="164"/>
  <c r="AG416" i="164"/>
  <c r="AH415" i="164"/>
  <c r="AG415" i="164"/>
  <c r="AH414" i="164"/>
  <c r="AG414" i="164"/>
  <c r="AH413" i="164"/>
  <c r="AG413" i="164"/>
  <c r="AH412" i="164"/>
  <c r="AG412" i="164"/>
  <c r="AH411" i="164"/>
  <c r="AG411" i="164"/>
  <c r="AH410" i="164"/>
  <c r="AG410" i="164"/>
  <c r="AH409" i="164"/>
  <c r="AG409" i="164"/>
  <c r="AH408" i="164"/>
  <c r="AG408" i="164"/>
  <c r="AH407" i="164"/>
  <c r="AG407" i="164"/>
  <c r="AH406" i="164"/>
  <c r="AG406" i="164"/>
  <c r="AH405" i="164"/>
  <c r="AG405" i="164"/>
  <c r="AH404" i="164"/>
  <c r="AG404" i="164"/>
  <c r="AH403" i="164"/>
  <c r="AG403" i="164"/>
  <c r="AH402" i="164"/>
  <c r="AG402" i="164"/>
  <c r="AH401" i="164"/>
  <c r="AG401" i="164"/>
  <c r="AH400" i="164"/>
  <c r="AG400" i="164"/>
  <c r="AH399" i="164"/>
  <c r="AG399" i="164"/>
  <c r="AH398" i="164"/>
  <c r="AG398" i="164"/>
  <c r="AH397" i="164"/>
  <c r="AG397" i="164"/>
  <c r="AH396" i="164"/>
  <c r="AG396" i="164"/>
  <c r="AH395" i="164"/>
  <c r="AG395" i="164"/>
  <c r="AH394" i="164"/>
  <c r="AG394" i="164"/>
  <c r="AH393" i="164"/>
  <c r="AG393" i="164"/>
  <c r="AH392" i="164"/>
  <c r="AG392" i="164"/>
  <c r="AH391" i="164"/>
  <c r="AG391" i="164"/>
  <c r="AH387" i="164"/>
  <c r="AG387" i="164"/>
  <c r="AH386" i="164"/>
  <c r="AG386" i="164"/>
  <c r="AH385" i="164"/>
  <c r="AG385" i="164"/>
  <c r="AH384" i="164"/>
  <c r="AG384" i="164"/>
  <c r="AH383" i="164"/>
  <c r="AG383" i="164"/>
  <c r="AH382" i="164"/>
  <c r="AG382" i="164"/>
  <c r="AH381" i="164"/>
  <c r="AG381" i="164"/>
  <c r="AH380" i="164"/>
  <c r="AG380" i="164"/>
  <c r="AH379" i="164"/>
  <c r="AG379" i="164"/>
  <c r="AH378" i="164"/>
  <c r="AG378" i="164"/>
  <c r="AH377" i="164"/>
  <c r="AG377" i="164"/>
  <c r="AH376" i="164"/>
  <c r="AG376" i="164"/>
  <c r="AH375" i="164"/>
  <c r="AG375" i="164"/>
  <c r="AH374" i="164"/>
  <c r="AG374" i="164"/>
  <c r="AH373" i="164"/>
  <c r="AG373" i="164"/>
  <c r="AH372" i="164"/>
  <c r="AG372" i="164"/>
  <c r="AH371" i="164"/>
  <c r="AG371" i="164"/>
  <c r="AH370" i="164"/>
  <c r="AG370" i="164"/>
  <c r="AH369" i="164"/>
  <c r="AG369" i="164"/>
  <c r="AH368" i="164"/>
  <c r="AG368" i="164"/>
  <c r="AH367" i="164"/>
  <c r="AG367" i="164"/>
  <c r="AH363" i="164"/>
  <c r="AG363" i="164"/>
  <c r="AH362" i="164"/>
  <c r="AG362" i="164"/>
  <c r="AH361" i="164"/>
  <c r="AG361" i="164"/>
  <c r="AH360" i="164"/>
  <c r="AG360" i="164"/>
  <c r="AH359" i="164"/>
  <c r="AG359" i="164"/>
  <c r="AH358" i="164"/>
  <c r="AG358" i="164"/>
  <c r="AH357" i="164"/>
  <c r="AG357" i="164"/>
  <c r="AH356" i="164"/>
  <c r="AG356" i="164"/>
  <c r="AH355" i="164"/>
  <c r="AG355" i="164"/>
  <c r="AH354" i="164"/>
  <c r="AG354" i="164"/>
  <c r="AH353" i="164"/>
  <c r="AG353" i="164"/>
  <c r="AH352" i="164"/>
  <c r="AG352" i="164"/>
  <c r="AH351" i="164"/>
  <c r="AG351" i="164"/>
  <c r="AH350" i="164"/>
  <c r="AG350" i="164"/>
  <c r="AH349" i="164"/>
  <c r="AG349" i="164"/>
  <c r="AH348" i="164"/>
  <c r="AG348" i="164"/>
  <c r="AH347" i="164"/>
  <c r="AG347" i="164"/>
  <c r="AH346" i="164"/>
  <c r="AG346" i="164"/>
  <c r="AH345" i="164"/>
  <c r="AG345" i="164"/>
  <c r="AH344" i="164"/>
  <c r="AG344" i="164"/>
  <c r="AH340" i="164"/>
  <c r="AG340" i="164"/>
  <c r="AH339" i="164"/>
  <c r="AG339" i="164"/>
  <c r="AH338" i="164"/>
  <c r="AG338" i="164"/>
  <c r="AH337" i="164"/>
  <c r="AG337" i="164"/>
  <c r="AH336" i="164"/>
  <c r="AG336" i="164"/>
  <c r="AH335" i="164"/>
  <c r="AG335" i="164"/>
  <c r="AH334" i="164"/>
  <c r="AG334" i="164"/>
  <c r="AH333" i="164"/>
  <c r="AG333" i="164"/>
  <c r="AH332" i="164"/>
  <c r="AG332" i="164"/>
  <c r="AH331" i="164"/>
  <c r="AG331" i="164"/>
  <c r="AH330" i="164"/>
  <c r="AG330" i="164"/>
  <c r="AH329" i="164"/>
  <c r="AG329" i="164"/>
  <c r="AH328" i="164"/>
  <c r="AG328" i="164"/>
  <c r="AH327" i="164"/>
  <c r="AG327" i="164"/>
  <c r="AH326" i="164"/>
  <c r="AG326" i="164"/>
  <c r="AH325" i="164"/>
  <c r="AG325" i="164"/>
  <c r="AH324" i="164"/>
  <c r="AG324" i="164"/>
  <c r="AH323" i="164"/>
  <c r="AG323" i="164"/>
  <c r="AH322" i="164"/>
  <c r="AG322" i="164"/>
  <c r="AH321" i="164"/>
  <c r="AG321" i="164"/>
  <c r="AH320" i="164"/>
  <c r="AG320" i="164"/>
  <c r="AH319" i="164"/>
  <c r="AG319" i="164"/>
  <c r="AH318" i="164"/>
  <c r="AG318" i="164"/>
  <c r="AH317" i="164"/>
  <c r="AG317" i="164"/>
  <c r="AH316" i="164"/>
  <c r="AG316" i="164"/>
  <c r="AH315" i="164"/>
  <c r="AG315" i="164"/>
  <c r="AH314" i="164"/>
  <c r="AG314" i="164"/>
  <c r="AH313" i="164"/>
  <c r="AG313" i="164"/>
  <c r="AH312" i="164"/>
  <c r="AG312" i="164"/>
  <c r="AH311" i="164"/>
  <c r="AG311" i="164"/>
  <c r="AH310" i="164"/>
  <c r="AG310" i="164"/>
  <c r="AH309" i="164"/>
  <c r="AG309" i="164"/>
  <c r="AH308" i="164"/>
  <c r="AG308" i="164"/>
  <c r="AH307" i="164"/>
  <c r="AG307" i="164"/>
  <c r="AH306" i="164"/>
  <c r="AG306" i="164"/>
  <c r="AH305" i="164"/>
  <c r="AG305" i="164"/>
  <c r="AH304" i="164"/>
  <c r="AG304" i="164"/>
  <c r="AH303" i="164"/>
  <c r="AG303" i="164"/>
  <c r="AH302" i="164"/>
  <c r="AG302" i="164"/>
  <c r="AH301" i="164"/>
  <c r="AG301" i="164"/>
  <c r="AH300" i="164"/>
  <c r="AG300" i="164"/>
  <c r="AH299" i="164"/>
  <c r="AG299" i="164"/>
  <c r="AH298" i="164"/>
  <c r="AG298" i="164"/>
  <c r="AH297" i="164"/>
  <c r="AG297" i="164"/>
  <c r="AH296" i="164"/>
  <c r="AG296" i="164"/>
  <c r="AH295" i="164"/>
  <c r="AG295" i="164"/>
  <c r="AH294" i="164"/>
  <c r="AG294" i="164"/>
  <c r="AH293" i="164"/>
  <c r="AG293" i="164"/>
  <c r="AH292" i="164"/>
  <c r="AG292" i="164"/>
  <c r="AH291" i="164"/>
  <c r="AG291" i="164"/>
  <c r="AH290" i="164"/>
  <c r="AG290" i="164"/>
  <c r="AH289" i="164"/>
  <c r="AG289" i="164"/>
  <c r="AH288" i="164"/>
  <c r="AG288" i="164"/>
  <c r="AH287" i="164"/>
  <c r="AG287" i="164"/>
  <c r="AH286" i="164"/>
  <c r="AG286" i="164"/>
  <c r="AH285" i="164"/>
  <c r="AG285" i="164"/>
  <c r="AH284" i="164"/>
  <c r="AG284" i="164"/>
  <c r="AH283" i="164"/>
  <c r="AG283" i="164"/>
  <c r="AH282" i="164"/>
  <c r="AG282" i="164"/>
  <c r="AH281" i="164"/>
  <c r="AG281" i="164"/>
  <c r="AH280" i="164"/>
  <c r="AG280" i="164"/>
  <c r="AH279" i="164"/>
  <c r="AG279" i="164"/>
  <c r="AH278" i="164"/>
  <c r="AG278" i="164"/>
  <c r="AH277" i="164"/>
  <c r="AG277" i="164"/>
  <c r="AH276" i="164"/>
  <c r="AG276" i="164"/>
  <c r="AH275" i="164"/>
  <c r="AG275" i="164"/>
  <c r="AH274" i="164"/>
  <c r="AG274" i="164"/>
  <c r="AH273" i="164"/>
  <c r="AG273" i="164"/>
  <c r="AH272" i="164"/>
  <c r="AG272" i="164"/>
  <c r="AH271" i="164"/>
  <c r="AG271" i="164"/>
  <c r="AH270" i="164"/>
  <c r="AG270" i="164"/>
  <c r="AH269" i="164"/>
  <c r="AG269" i="164"/>
  <c r="AH268" i="164"/>
  <c r="AG268" i="164"/>
  <c r="AH267" i="164"/>
  <c r="AG267" i="164"/>
  <c r="AH266" i="164"/>
  <c r="AG266" i="164"/>
  <c r="AH265" i="164"/>
  <c r="AG265" i="164"/>
  <c r="AH264" i="164"/>
  <c r="AG264" i="164"/>
  <c r="AH260" i="164"/>
  <c r="AG260" i="164"/>
  <c r="AH259" i="164"/>
  <c r="AG259" i="164"/>
  <c r="AH258" i="164"/>
  <c r="AG258" i="164"/>
  <c r="AH257" i="164"/>
  <c r="AG257" i="164"/>
  <c r="AH256" i="164"/>
  <c r="AG256" i="164"/>
  <c r="AH255" i="164"/>
  <c r="AG255" i="164"/>
  <c r="AH254" i="164"/>
  <c r="AG254" i="164"/>
  <c r="AH253" i="164"/>
  <c r="AG253" i="164"/>
  <c r="AH252" i="164"/>
  <c r="AG252" i="164"/>
  <c r="AH251" i="164"/>
  <c r="AG251" i="164"/>
  <c r="AH250" i="164"/>
  <c r="AG250" i="164"/>
  <c r="AH249" i="164"/>
  <c r="AG249" i="164"/>
  <c r="AH248" i="164"/>
  <c r="AG248" i="164"/>
  <c r="AH247" i="164"/>
  <c r="AG247" i="164"/>
  <c r="AH246" i="164"/>
  <c r="AG246" i="164"/>
  <c r="AH245" i="164"/>
  <c r="AG245" i="164"/>
  <c r="AH244" i="164"/>
  <c r="AG244" i="164"/>
  <c r="AH243" i="164"/>
  <c r="AG243" i="164"/>
  <c r="AH242" i="164"/>
  <c r="AG242" i="164"/>
  <c r="AH241" i="164"/>
  <c r="AG241" i="164"/>
  <c r="AH240" i="164"/>
  <c r="AG240" i="164"/>
  <c r="AH239" i="164"/>
  <c r="AG239" i="164"/>
  <c r="AH238" i="164"/>
  <c r="AG238" i="164"/>
  <c r="AH237" i="164"/>
  <c r="AG237" i="164"/>
  <c r="AH236" i="164"/>
  <c r="AG236" i="164"/>
  <c r="AH235" i="164"/>
  <c r="AG235" i="164"/>
  <c r="AH234" i="164"/>
  <c r="AG234" i="164"/>
  <c r="AH233" i="164"/>
  <c r="AG233" i="164"/>
  <c r="AH232" i="164"/>
  <c r="AG232" i="164"/>
  <c r="AH231" i="164"/>
  <c r="AG231" i="164"/>
  <c r="AH230" i="164"/>
  <c r="AG230" i="164"/>
  <c r="AH229" i="164"/>
  <c r="AG229" i="164"/>
  <c r="AH228" i="164"/>
  <c r="AG228" i="164"/>
  <c r="AH227" i="164"/>
  <c r="AG227" i="164"/>
  <c r="AH226" i="164"/>
  <c r="AG226" i="164"/>
  <c r="AH225" i="164"/>
  <c r="AG225" i="164"/>
  <c r="AH224" i="164"/>
  <c r="AG224" i="164"/>
  <c r="AH223" i="164"/>
  <c r="AG223" i="164"/>
  <c r="AH222" i="164"/>
  <c r="AG222" i="164"/>
  <c r="AH221" i="164"/>
  <c r="AG221" i="164"/>
  <c r="AH220" i="164"/>
  <c r="AG220" i="164"/>
  <c r="AH219" i="164"/>
  <c r="AG219" i="164"/>
  <c r="AH218" i="164"/>
  <c r="AG218" i="164"/>
  <c r="AH217" i="164"/>
  <c r="AG217" i="164"/>
  <c r="AH216" i="164"/>
  <c r="AG216" i="164"/>
  <c r="AH215" i="164"/>
  <c r="AG215" i="164"/>
  <c r="AH214" i="164"/>
  <c r="AG214" i="164"/>
  <c r="AH213" i="164"/>
  <c r="AG213" i="164"/>
  <c r="AH212" i="164"/>
  <c r="AG212" i="164"/>
  <c r="AH211" i="164"/>
  <c r="AG211" i="164"/>
  <c r="AH210" i="164"/>
  <c r="AG210" i="164"/>
  <c r="AH209" i="164"/>
  <c r="AG209" i="164"/>
  <c r="AH208" i="164"/>
  <c r="AG208" i="164"/>
  <c r="AH207" i="164"/>
  <c r="AG207" i="164"/>
  <c r="AH206" i="164"/>
  <c r="AG206" i="164"/>
  <c r="AH205" i="164"/>
  <c r="AG205" i="164"/>
  <c r="AH204" i="164"/>
  <c r="AG204" i="164"/>
  <c r="AH203" i="164"/>
  <c r="AG203" i="164"/>
  <c r="AH202" i="164"/>
  <c r="AG202" i="164"/>
  <c r="AH201" i="164"/>
  <c r="AG201" i="164"/>
  <c r="AH200" i="164"/>
  <c r="AG200" i="164"/>
  <c r="AH199" i="164"/>
  <c r="AG199" i="164"/>
  <c r="AH198" i="164"/>
  <c r="AG198" i="164"/>
  <c r="AH197" i="164"/>
  <c r="AG197" i="164"/>
  <c r="AH196" i="164"/>
  <c r="AG196" i="164"/>
  <c r="AH195" i="164"/>
  <c r="AG195" i="164"/>
  <c r="AH194" i="164"/>
  <c r="AG194" i="164"/>
  <c r="AH193" i="164"/>
  <c r="AG193" i="164"/>
  <c r="AH192" i="164"/>
  <c r="AG192" i="164"/>
  <c r="AH191" i="164"/>
  <c r="AG191" i="164"/>
  <c r="AH190" i="164"/>
  <c r="AG190" i="164"/>
  <c r="AH189" i="164"/>
  <c r="AG189" i="164"/>
  <c r="AH188" i="164"/>
  <c r="AG188" i="164"/>
  <c r="AH187" i="164"/>
  <c r="AG187" i="164"/>
  <c r="AH186" i="164"/>
  <c r="AG186" i="164"/>
  <c r="AH185" i="164"/>
  <c r="AG185" i="164"/>
  <c r="AH184" i="164"/>
  <c r="AG184" i="164"/>
  <c r="AH183" i="164"/>
  <c r="AG183" i="164"/>
  <c r="AH182" i="164"/>
  <c r="AG182" i="164"/>
  <c r="AH181" i="164"/>
  <c r="AG181" i="164"/>
  <c r="AH180" i="164"/>
  <c r="AG180" i="164"/>
  <c r="AH179" i="164"/>
  <c r="AG179" i="164"/>
  <c r="AH178" i="164"/>
  <c r="AG178" i="164"/>
  <c r="AH177" i="164"/>
  <c r="AG177" i="164"/>
  <c r="AH176" i="164"/>
  <c r="AG176" i="164"/>
  <c r="AH175" i="164"/>
  <c r="AG175" i="164"/>
  <c r="AH174" i="164"/>
  <c r="AG174" i="164"/>
  <c r="AH173" i="164"/>
  <c r="AG173" i="164"/>
  <c r="AH172" i="164"/>
  <c r="AG172" i="164"/>
  <c r="AH171" i="164"/>
  <c r="AG171" i="164"/>
  <c r="AH170" i="164"/>
  <c r="AG170" i="164"/>
  <c r="AH166" i="164"/>
  <c r="AG166" i="164"/>
  <c r="AH165" i="164"/>
  <c r="AG165" i="164"/>
  <c r="AH164" i="164"/>
  <c r="AG164" i="164"/>
  <c r="AH163" i="164"/>
  <c r="AG163" i="164"/>
  <c r="AH162" i="164"/>
  <c r="AG162" i="164"/>
  <c r="AH161" i="164"/>
  <c r="AG161" i="164"/>
  <c r="AH160" i="164"/>
  <c r="AG160" i="164"/>
  <c r="AH159" i="164"/>
  <c r="AG159" i="164"/>
  <c r="AH158" i="164"/>
  <c r="AG158" i="164"/>
  <c r="AH157" i="164"/>
  <c r="AG157" i="164"/>
  <c r="AH156" i="164"/>
  <c r="AG156" i="164"/>
  <c r="AH155" i="164"/>
  <c r="AG155" i="164"/>
  <c r="AH154" i="164"/>
  <c r="AG154" i="164"/>
  <c r="AH153" i="164"/>
  <c r="AG153" i="164"/>
  <c r="AH152" i="164"/>
  <c r="AG152" i="164"/>
  <c r="AH151" i="164"/>
  <c r="AG151" i="164"/>
  <c r="AH150" i="164"/>
  <c r="AG150" i="164"/>
  <c r="AH149" i="164"/>
  <c r="AG149" i="164"/>
  <c r="AH148" i="164"/>
  <c r="AG148" i="164"/>
  <c r="AH147" i="164"/>
  <c r="AG147" i="164"/>
  <c r="AH146" i="164"/>
  <c r="AG146" i="164"/>
  <c r="AH145" i="164"/>
  <c r="AG145" i="164"/>
  <c r="AH144" i="164"/>
  <c r="AG144" i="164"/>
  <c r="AH143" i="164"/>
  <c r="AG143" i="164"/>
  <c r="AH142" i="164"/>
  <c r="AG142" i="164"/>
  <c r="AH141" i="164"/>
  <c r="AG141" i="164"/>
  <c r="AH140" i="164"/>
  <c r="AG140" i="164"/>
  <c r="AH139" i="164"/>
  <c r="AG139" i="164"/>
  <c r="AH138" i="164"/>
  <c r="AG138" i="164"/>
  <c r="AH137" i="164"/>
  <c r="AG137" i="164"/>
  <c r="AH136" i="164"/>
  <c r="AG136" i="164"/>
  <c r="AH132" i="164"/>
  <c r="AG132" i="164"/>
  <c r="AH131" i="164"/>
  <c r="AG131" i="164"/>
  <c r="AH130" i="164"/>
  <c r="AG130" i="164"/>
  <c r="AH129" i="164"/>
  <c r="AG129" i="164"/>
  <c r="AH128" i="164"/>
  <c r="AG128" i="164"/>
  <c r="AH127" i="164"/>
  <c r="AG127" i="164"/>
  <c r="AH126" i="164"/>
  <c r="AG126" i="164"/>
  <c r="AH125" i="164"/>
  <c r="AG125" i="164"/>
  <c r="AH124" i="164"/>
  <c r="AG124" i="164"/>
  <c r="AH123" i="164"/>
  <c r="AG123" i="164"/>
  <c r="AH122" i="164"/>
  <c r="AG122" i="164"/>
  <c r="AH121" i="164"/>
  <c r="AG121" i="164"/>
  <c r="AH120" i="164"/>
  <c r="AG120" i="164"/>
  <c r="AH119" i="164"/>
  <c r="AG119" i="164"/>
  <c r="AH118" i="164"/>
  <c r="AG118" i="164"/>
  <c r="AH117" i="164"/>
  <c r="AG117" i="164"/>
  <c r="AH116" i="164"/>
  <c r="AG116" i="164"/>
  <c r="AH115" i="164"/>
  <c r="AG115" i="164"/>
  <c r="AH114" i="164"/>
  <c r="AG114" i="164"/>
  <c r="AH113" i="164"/>
  <c r="AG113" i="164"/>
  <c r="AH112" i="164"/>
  <c r="AG112" i="164"/>
  <c r="AH111" i="164"/>
  <c r="AG111" i="164"/>
  <c r="AH110" i="164"/>
  <c r="AG110" i="164"/>
  <c r="AH109" i="164"/>
  <c r="AG109" i="164"/>
  <c r="AH108" i="164"/>
  <c r="AG108" i="164"/>
  <c r="AH107" i="164"/>
  <c r="AG107" i="164"/>
  <c r="AH106" i="164"/>
  <c r="AG106" i="164"/>
  <c r="AH105" i="164"/>
  <c r="AG105" i="164"/>
  <c r="AH104" i="164"/>
  <c r="AG104" i="164"/>
  <c r="AH103" i="164"/>
  <c r="AG103" i="164"/>
  <c r="AH102" i="164"/>
  <c r="AG102" i="164"/>
  <c r="AH101" i="164"/>
  <c r="AG101" i="164"/>
  <c r="AH100" i="164"/>
  <c r="AG100" i="164"/>
  <c r="AH99" i="164"/>
  <c r="AG99" i="164"/>
  <c r="AH98" i="164"/>
  <c r="AG98" i="164"/>
  <c r="AH97" i="164"/>
  <c r="AG97" i="164"/>
  <c r="AH96" i="164"/>
  <c r="AG96" i="164"/>
  <c r="AH95" i="164"/>
  <c r="AG95" i="164"/>
  <c r="AH94" i="164"/>
  <c r="AG94" i="164"/>
  <c r="AH93" i="164"/>
  <c r="AG93" i="164"/>
  <c r="AH92" i="164"/>
  <c r="AG92" i="164"/>
  <c r="AH91" i="164"/>
  <c r="AG91" i="164"/>
  <c r="AH90" i="164"/>
  <c r="AG90" i="164"/>
  <c r="AH89" i="164"/>
  <c r="AG89" i="164"/>
  <c r="AH88" i="164"/>
  <c r="AG88" i="164"/>
  <c r="AH87" i="164"/>
  <c r="AG87" i="164"/>
  <c r="AH86" i="164"/>
  <c r="AG86" i="164"/>
  <c r="AH85" i="164"/>
  <c r="AG85" i="164"/>
  <c r="AH84" i="164"/>
  <c r="AG84" i="164"/>
  <c r="AH80" i="164"/>
  <c r="AG80" i="164"/>
  <c r="AH79" i="164"/>
  <c r="AG79" i="164"/>
  <c r="AH78" i="164"/>
  <c r="AG78" i="164"/>
  <c r="AH77" i="164"/>
  <c r="AG77" i="164"/>
  <c r="AH76" i="164"/>
  <c r="AG76" i="164"/>
  <c r="AH75" i="164"/>
  <c r="AG75" i="164"/>
  <c r="AH74" i="164"/>
  <c r="AG74" i="164"/>
  <c r="AH73" i="164"/>
  <c r="AG73" i="164"/>
  <c r="AH72" i="164"/>
  <c r="AG72" i="164"/>
  <c r="AH71" i="164"/>
  <c r="AG71" i="164"/>
  <c r="AH70" i="164"/>
  <c r="AG70" i="164"/>
  <c r="AH69" i="164"/>
  <c r="AG69" i="164"/>
  <c r="AH68" i="164"/>
  <c r="AG68" i="164"/>
  <c r="AH67" i="164"/>
  <c r="AG67" i="164"/>
  <c r="AH66" i="164"/>
  <c r="AG66" i="164"/>
  <c r="AH65" i="164"/>
  <c r="AG65" i="164"/>
  <c r="AH64" i="164"/>
  <c r="AG64" i="164"/>
  <c r="AH63" i="164"/>
  <c r="AG63" i="164"/>
  <c r="AH62" i="164"/>
  <c r="AG62" i="164"/>
  <c r="AH61" i="164"/>
  <c r="AG61" i="164"/>
  <c r="AH60" i="164"/>
  <c r="AG60" i="164"/>
  <c r="AH59" i="164"/>
  <c r="AG59" i="164"/>
  <c r="AH58" i="164"/>
  <c r="AG58" i="164"/>
  <c r="AH57" i="164"/>
  <c r="AG57" i="164"/>
  <c r="AH56" i="164"/>
  <c r="AG56" i="164"/>
  <c r="AH55" i="164"/>
  <c r="AG55" i="164"/>
  <c r="AH54" i="164"/>
  <c r="AG54" i="164"/>
  <c r="AH53" i="164"/>
  <c r="AG53" i="164"/>
  <c r="AH52" i="164"/>
  <c r="AG52" i="164"/>
  <c r="AH51" i="164"/>
  <c r="AG51" i="164"/>
  <c r="AH50" i="164"/>
  <c r="AG50" i="164"/>
  <c r="AH49" i="164"/>
  <c r="AG49" i="164"/>
  <c r="AH48" i="164"/>
  <c r="AG48" i="164"/>
  <c r="AH47" i="164"/>
  <c r="AG47" i="164"/>
  <c r="AH46" i="164"/>
  <c r="AG46" i="164"/>
  <c r="AH45" i="164"/>
  <c r="AG45" i="164"/>
  <c r="AH44" i="164"/>
  <c r="AG44" i="164"/>
  <c r="AH43" i="164"/>
  <c r="AG43" i="164"/>
  <c r="AH42" i="164"/>
  <c r="AG42" i="164"/>
  <c r="AH41" i="164"/>
  <c r="AG41" i="164"/>
  <c r="AH40" i="164"/>
  <c r="AG40" i="164"/>
  <c r="AH39" i="164"/>
  <c r="AG39" i="164"/>
  <c r="AH38" i="164"/>
  <c r="AG38" i="164"/>
  <c r="AH37" i="164"/>
  <c r="AG37" i="164"/>
  <c r="AH36" i="164"/>
  <c r="AG36" i="164"/>
  <c r="AH35" i="164"/>
  <c r="AG35" i="164"/>
  <c r="AH34" i="164"/>
  <c r="AG34" i="164"/>
  <c r="AH33" i="164"/>
  <c r="AG33" i="164"/>
  <c r="AH32" i="164"/>
  <c r="AG32" i="164"/>
  <c r="AH31" i="164"/>
  <c r="AG31" i="164"/>
  <c r="AH30" i="164"/>
  <c r="AG30" i="164"/>
  <c r="AH29" i="164"/>
  <c r="AG29" i="164"/>
  <c r="AH28" i="164"/>
  <c r="AG28" i="164"/>
  <c r="AH27" i="164"/>
  <c r="AG27" i="164"/>
  <c r="AH26" i="164"/>
  <c r="AG26" i="164"/>
  <c r="AH25" i="164"/>
  <c r="AG25" i="164"/>
  <c r="AH24" i="164"/>
  <c r="AG24" i="164"/>
  <c r="AH23" i="164"/>
  <c r="AG23" i="164"/>
  <c r="AH22" i="164"/>
  <c r="AG22" i="164"/>
  <c r="AH21" i="164"/>
  <c r="AG21" i="164"/>
  <c r="AH20" i="164"/>
  <c r="AG20" i="164"/>
  <c r="AH19" i="164"/>
  <c r="AG19" i="164"/>
  <c r="AH18" i="164"/>
  <c r="AG18" i="164"/>
  <c r="AH17" i="164"/>
  <c r="AG17" i="164"/>
  <c r="AH16" i="164"/>
  <c r="AG16" i="164"/>
  <c r="AH15" i="164"/>
  <c r="AG15" i="164"/>
  <c r="AH14" i="164"/>
  <c r="AG14" i="164"/>
  <c r="AH13" i="164"/>
  <c r="AG13" i="164"/>
  <c r="AH12" i="164"/>
  <c r="AG12" i="164"/>
  <c r="AH11" i="164"/>
  <c r="AG11" i="164"/>
  <c r="AH10" i="164"/>
  <c r="AG10" i="164"/>
  <c r="AH9" i="164"/>
  <c r="AG9" i="164"/>
  <c r="AH8" i="164"/>
  <c r="AG8" i="164"/>
  <c r="AH7" i="164"/>
  <c r="AG7" i="164"/>
  <c r="AH6" i="164"/>
  <c r="AG6" i="164"/>
  <c r="AH418" i="164"/>
  <c r="AG418" i="164"/>
  <c r="AB418" i="164"/>
  <c r="Z418" i="164"/>
  <c r="Y418" i="164"/>
  <c r="X418" i="164"/>
  <c r="AB417" i="164"/>
  <c r="Z417" i="164"/>
  <c r="Y417" i="164"/>
  <c r="X417" i="164"/>
  <c r="AB416" i="164"/>
  <c r="Z416" i="164"/>
  <c r="Y416" i="164"/>
  <c r="X416" i="164"/>
  <c r="AB415" i="164"/>
  <c r="Z415" i="164"/>
  <c r="Y415" i="164"/>
  <c r="X415" i="164"/>
  <c r="AB414" i="164"/>
  <c r="Z414" i="164"/>
  <c r="Y414" i="164"/>
  <c r="X414" i="164"/>
  <c r="AB413" i="164"/>
  <c r="Z413" i="164"/>
  <c r="Y413" i="164"/>
  <c r="X413" i="164"/>
  <c r="AB412" i="164"/>
  <c r="Z412" i="164"/>
  <c r="Y412" i="164"/>
  <c r="X412" i="164"/>
  <c r="AB411" i="164"/>
  <c r="Z411" i="164"/>
  <c r="Y411" i="164"/>
  <c r="X411" i="164"/>
  <c r="AB410" i="164"/>
  <c r="Z410" i="164"/>
  <c r="Y410" i="164"/>
  <c r="X410" i="164"/>
  <c r="AB409" i="164"/>
  <c r="Z409" i="164"/>
  <c r="Y409" i="164"/>
  <c r="X409" i="164"/>
  <c r="AB408" i="164"/>
  <c r="Z408" i="164"/>
  <c r="Y408" i="164"/>
  <c r="X408" i="164"/>
  <c r="AB407" i="164"/>
  <c r="Z407" i="164"/>
  <c r="Y407" i="164"/>
  <c r="X407" i="164"/>
  <c r="AB406" i="164"/>
  <c r="Z406" i="164"/>
  <c r="Y406" i="164"/>
  <c r="X406" i="164"/>
  <c r="AB405" i="164"/>
  <c r="Z405" i="164"/>
  <c r="Y405" i="164"/>
  <c r="X405" i="164"/>
  <c r="AB404" i="164"/>
  <c r="Z404" i="164"/>
  <c r="Y404" i="164"/>
  <c r="X404" i="164"/>
  <c r="AB403" i="164"/>
  <c r="Z403" i="164"/>
  <c r="Y403" i="164"/>
  <c r="X403" i="164"/>
  <c r="AB402" i="164"/>
  <c r="Z402" i="164"/>
  <c r="Y402" i="164"/>
  <c r="X402" i="164"/>
  <c r="AB401" i="164"/>
  <c r="Z401" i="164"/>
  <c r="Y401" i="164"/>
  <c r="X401" i="164"/>
  <c r="AB400" i="164"/>
  <c r="Z400" i="164"/>
  <c r="Y400" i="164"/>
  <c r="X400" i="164"/>
  <c r="AB399" i="164"/>
  <c r="Z399" i="164"/>
  <c r="Y399" i="164"/>
  <c r="X399" i="164"/>
  <c r="AB398" i="164"/>
  <c r="Z398" i="164"/>
  <c r="Y398" i="164"/>
  <c r="X398" i="164"/>
  <c r="AB397" i="164"/>
  <c r="Z397" i="164"/>
  <c r="Y397" i="164"/>
  <c r="X397" i="164"/>
  <c r="AB396" i="164"/>
  <c r="Z396" i="164"/>
  <c r="Y396" i="164"/>
  <c r="X396" i="164"/>
  <c r="AB395" i="164"/>
  <c r="Z395" i="164"/>
  <c r="Y395" i="164"/>
  <c r="X395" i="164"/>
  <c r="AB394" i="164"/>
  <c r="Z394" i="164"/>
  <c r="Y394" i="164"/>
  <c r="X394" i="164"/>
  <c r="AB393" i="164"/>
  <c r="Z393" i="164"/>
  <c r="Y393" i="164"/>
  <c r="X393" i="164"/>
  <c r="AB392" i="164"/>
  <c r="Z392" i="164"/>
  <c r="Y392" i="164"/>
  <c r="X392" i="164"/>
  <c r="AB391" i="164"/>
  <c r="Z391" i="164"/>
  <c r="Y391" i="164"/>
  <c r="X391" i="164"/>
  <c r="AB387" i="164"/>
  <c r="Z387" i="164"/>
  <c r="Y387" i="164"/>
  <c r="X387" i="164"/>
  <c r="AB386" i="164"/>
  <c r="Z386" i="164"/>
  <c r="Y386" i="164"/>
  <c r="X386" i="164"/>
  <c r="AB385" i="164"/>
  <c r="Z385" i="164"/>
  <c r="Y385" i="164"/>
  <c r="X385" i="164"/>
  <c r="AB384" i="164"/>
  <c r="Z384" i="164"/>
  <c r="Y384" i="164"/>
  <c r="X384" i="164"/>
  <c r="AB383" i="164"/>
  <c r="Z383" i="164"/>
  <c r="Y383" i="164"/>
  <c r="X383" i="164"/>
  <c r="AB382" i="164"/>
  <c r="Z382" i="164"/>
  <c r="Y382" i="164"/>
  <c r="X382" i="164"/>
  <c r="AB381" i="164"/>
  <c r="Z381" i="164"/>
  <c r="Y381" i="164"/>
  <c r="X381" i="164"/>
  <c r="AB380" i="164"/>
  <c r="Z380" i="164"/>
  <c r="Y380" i="164"/>
  <c r="X380" i="164"/>
  <c r="AB379" i="164"/>
  <c r="Z379" i="164"/>
  <c r="Y379" i="164"/>
  <c r="X379" i="164"/>
  <c r="AB378" i="164"/>
  <c r="Z378" i="164"/>
  <c r="Y378" i="164"/>
  <c r="X378" i="164"/>
  <c r="AB377" i="164"/>
  <c r="Z377" i="164"/>
  <c r="Y377" i="164"/>
  <c r="X377" i="164"/>
  <c r="AB376" i="164"/>
  <c r="Z376" i="164"/>
  <c r="Y376" i="164"/>
  <c r="X376" i="164"/>
  <c r="AB375" i="164"/>
  <c r="Z375" i="164"/>
  <c r="Y375" i="164"/>
  <c r="X375" i="164"/>
  <c r="AB374" i="164"/>
  <c r="Z374" i="164"/>
  <c r="Y374" i="164"/>
  <c r="X374" i="164"/>
  <c r="AB373" i="164"/>
  <c r="Z373" i="164"/>
  <c r="Y373" i="164"/>
  <c r="X373" i="164"/>
  <c r="AB372" i="164"/>
  <c r="Z372" i="164"/>
  <c r="Y372" i="164"/>
  <c r="X372" i="164"/>
  <c r="AB371" i="164"/>
  <c r="Z371" i="164"/>
  <c r="Y371" i="164"/>
  <c r="X371" i="164"/>
  <c r="AB370" i="164"/>
  <c r="Z370" i="164"/>
  <c r="Y370" i="164"/>
  <c r="X370" i="164"/>
  <c r="AB369" i="164"/>
  <c r="Z369" i="164"/>
  <c r="Y369" i="164"/>
  <c r="X369" i="164"/>
  <c r="AB368" i="164"/>
  <c r="Z368" i="164"/>
  <c r="Y368" i="164"/>
  <c r="X368" i="164"/>
  <c r="AB367" i="164"/>
  <c r="Z367" i="164"/>
  <c r="Y367" i="164"/>
  <c r="X367" i="164"/>
  <c r="AB363" i="164"/>
  <c r="Z363" i="164"/>
  <c r="Y363" i="164"/>
  <c r="X363" i="164"/>
  <c r="AB362" i="164"/>
  <c r="Z362" i="164"/>
  <c r="Y362" i="164"/>
  <c r="X362" i="164"/>
  <c r="AB361" i="164"/>
  <c r="Z361" i="164"/>
  <c r="Y361" i="164"/>
  <c r="X361" i="164"/>
  <c r="AB360" i="164"/>
  <c r="Z360" i="164"/>
  <c r="Y360" i="164"/>
  <c r="X360" i="164"/>
  <c r="AB359" i="164"/>
  <c r="Z359" i="164"/>
  <c r="Y359" i="164"/>
  <c r="X359" i="164"/>
  <c r="AB358" i="164"/>
  <c r="Z358" i="164"/>
  <c r="Y358" i="164"/>
  <c r="X358" i="164"/>
  <c r="AB357" i="164"/>
  <c r="Z357" i="164"/>
  <c r="Y357" i="164"/>
  <c r="X357" i="164"/>
  <c r="AB356" i="164"/>
  <c r="Z356" i="164"/>
  <c r="Y356" i="164"/>
  <c r="X356" i="164"/>
  <c r="AB355" i="164"/>
  <c r="Z355" i="164"/>
  <c r="Y355" i="164"/>
  <c r="X355" i="164"/>
  <c r="AB354" i="164"/>
  <c r="Z354" i="164"/>
  <c r="Y354" i="164"/>
  <c r="X354" i="164"/>
  <c r="AB353" i="164"/>
  <c r="Z353" i="164"/>
  <c r="Y353" i="164"/>
  <c r="X353" i="164"/>
  <c r="AB352" i="164"/>
  <c r="Z352" i="164"/>
  <c r="Y352" i="164"/>
  <c r="X352" i="164"/>
  <c r="AB351" i="164"/>
  <c r="Z351" i="164"/>
  <c r="Y351" i="164"/>
  <c r="X351" i="164"/>
  <c r="AB350" i="164"/>
  <c r="Z350" i="164"/>
  <c r="Y350" i="164"/>
  <c r="X350" i="164"/>
  <c r="AB349" i="164"/>
  <c r="Z349" i="164"/>
  <c r="Y349" i="164"/>
  <c r="X349" i="164"/>
  <c r="AB348" i="164"/>
  <c r="Z348" i="164"/>
  <c r="Y348" i="164"/>
  <c r="X348" i="164"/>
  <c r="AB347" i="164"/>
  <c r="Z347" i="164"/>
  <c r="Y347" i="164"/>
  <c r="X347" i="164"/>
  <c r="AB346" i="164"/>
  <c r="Z346" i="164"/>
  <c r="Y346" i="164"/>
  <c r="X346" i="164"/>
  <c r="AB345" i="164"/>
  <c r="Z345" i="164"/>
  <c r="Y345" i="164"/>
  <c r="X345" i="164"/>
  <c r="AB344" i="164"/>
  <c r="Z344" i="164"/>
  <c r="Y344" i="164"/>
  <c r="X344" i="164"/>
  <c r="AB340" i="164"/>
  <c r="Z340" i="164"/>
  <c r="Y340" i="164"/>
  <c r="X340" i="164"/>
  <c r="AB339" i="164"/>
  <c r="Z339" i="164"/>
  <c r="Y339" i="164"/>
  <c r="X339" i="164"/>
  <c r="AB338" i="164"/>
  <c r="Z338" i="164"/>
  <c r="Y338" i="164"/>
  <c r="X338" i="164"/>
  <c r="AB337" i="164"/>
  <c r="Z337" i="164"/>
  <c r="Y337" i="164"/>
  <c r="X337" i="164"/>
  <c r="AB336" i="164"/>
  <c r="Z336" i="164"/>
  <c r="Y336" i="164"/>
  <c r="X336" i="164"/>
  <c r="AB335" i="164"/>
  <c r="Z335" i="164"/>
  <c r="Y335" i="164"/>
  <c r="X335" i="164"/>
  <c r="AB334" i="164"/>
  <c r="Z334" i="164"/>
  <c r="Y334" i="164"/>
  <c r="X334" i="164"/>
  <c r="AB333" i="164"/>
  <c r="Z333" i="164"/>
  <c r="Y333" i="164"/>
  <c r="X333" i="164"/>
  <c r="AB332" i="164"/>
  <c r="Z332" i="164"/>
  <c r="Y332" i="164"/>
  <c r="X332" i="164"/>
  <c r="AB331" i="164"/>
  <c r="Z331" i="164"/>
  <c r="Y331" i="164"/>
  <c r="X331" i="164"/>
  <c r="AB330" i="164"/>
  <c r="Z330" i="164"/>
  <c r="Y330" i="164"/>
  <c r="X330" i="164"/>
  <c r="AB329" i="164"/>
  <c r="Z329" i="164"/>
  <c r="Y329" i="164"/>
  <c r="X329" i="164"/>
  <c r="AB328" i="164"/>
  <c r="Z328" i="164"/>
  <c r="Y328" i="164"/>
  <c r="X328" i="164"/>
  <c r="AB327" i="164"/>
  <c r="Z327" i="164"/>
  <c r="Y327" i="164"/>
  <c r="X327" i="164"/>
  <c r="AB326" i="164"/>
  <c r="Z326" i="164"/>
  <c r="Y326" i="164"/>
  <c r="X326" i="164"/>
  <c r="AB325" i="164"/>
  <c r="Z325" i="164"/>
  <c r="Y325" i="164"/>
  <c r="X325" i="164"/>
  <c r="AB324" i="164"/>
  <c r="Z324" i="164"/>
  <c r="Y324" i="164"/>
  <c r="X324" i="164"/>
  <c r="AB323" i="164"/>
  <c r="Z323" i="164"/>
  <c r="Y323" i="164"/>
  <c r="X323" i="164"/>
  <c r="AB322" i="164"/>
  <c r="Z322" i="164"/>
  <c r="Y322" i="164"/>
  <c r="X322" i="164"/>
  <c r="AB321" i="164"/>
  <c r="Z321" i="164"/>
  <c r="Y321" i="164"/>
  <c r="X321" i="164"/>
  <c r="AB320" i="164"/>
  <c r="Z320" i="164"/>
  <c r="Y320" i="164"/>
  <c r="X320" i="164"/>
  <c r="AB319" i="164"/>
  <c r="Z319" i="164"/>
  <c r="Y319" i="164"/>
  <c r="X319" i="164"/>
  <c r="AB318" i="164"/>
  <c r="Z318" i="164"/>
  <c r="Y318" i="164"/>
  <c r="X318" i="164"/>
  <c r="AB317" i="164"/>
  <c r="Z317" i="164"/>
  <c r="Y317" i="164"/>
  <c r="X317" i="164"/>
  <c r="AB316" i="164"/>
  <c r="Z316" i="164"/>
  <c r="Y316" i="164"/>
  <c r="X316" i="164"/>
  <c r="AB315" i="164"/>
  <c r="Z315" i="164"/>
  <c r="Y315" i="164"/>
  <c r="X315" i="164"/>
  <c r="AB314" i="164"/>
  <c r="Z314" i="164"/>
  <c r="Y314" i="164"/>
  <c r="X314" i="164"/>
  <c r="AB313" i="164"/>
  <c r="Z313" i="164"/>
  <c r="Y313" i="164"/>
  <c r="X313" i="164"/>
  <c r="AB312" i="164"/>
  <c r="Z312" i="164"/>
  <c r="Y312" i="164"/>
  <c r="X312" i="164"/>
  <c r="AB311" i="164"/>
  <c r="Z311" i="164"/>
  <c r="Y311" i="164"/>
  <c r="X311" i="164"/>
  <c r="AB310" i="164"/>
  <c r="Z310" i="164"/>
  <c r="Y310" i="164"/>
  <c r="X310" i="164"/>
  <c r="AB309" i="164"/>
  <c r="Z309" i="164"/>
  <c r="Y309" i="164"/>
  <c r="X309" i="164"/>
  <c r="AB308" i="164"/>
  <c r="Z308" i="164"/>
  <c r="Y308" i="164"/>
  <c r="X308" i="164"/>
  <c r="AB307" i="164"/>
  <c r="Z307" i="164"/>
  <c r="Y307" i="164"/>
  <c r="X307" i="164"/>
  <c r="AB306" i="164"/>
  <c r="Z306" i="164"/>
  <c r="Y306" i="164"/>
  <c r="X306" i="164"/>
  <c r="AB305" i="164"/>
  <c r="Z305" i="164"/>
  <c r="Y305" i="164"/>
  <c r="X305" i="164"/>
  <c r="AB304" i="164"/>
  <c r="Z304" i="164"/>
  <c r="Y304" i="164"/>
  <c r="X304" i="164"/>
  <c r="AB303" i="164"/>
  <c r="Z303" i="164"/>
  <c r="Y303" i="164"/>
  <c r="X303" i="164"/>
  <c r="AB302" i="164"/>
  <c r="Z302" i="164"/>
  <c r="Y302" i="164"/>
  <c r="X302" i="164"/>
  <c r="AB301" i="164"/>
  <c r="Z301" i="164"/>
  <c r="Y301" i="164"/>
  <c r="X301" i="164"/>
  <c r="AB300" i="164"/>
  <c r="Z300" i="164"/>
  <c r="Y300" i="164"/>
  <c r="X300" i="164"/>
  <c r="AB299" i="164"/>
  <c r="Z299" i="164"/>
  <c r="Y299" i="164"/>
  <c r="X299" i="164"/>
  <c r="AB298" i="164"/>
  <c r="Z298" i="164"/>
  <c r="Y298" i="164"/>
  <c r="X298" i="164"/>
  <c r="AB297" i="164"/>
  <c r="Z297" i="164"/>
  <c r="Y297" i="164"/>
  <c r="X297" i="164"/>
  <c r="AB296" i="164"/>
  <c r="Z296" i="164"/>
  <c r="Y296" i="164"/>
  <c r="X296" i="164"/>
  <c r="AB295" i="164"/>
  <c r="Z295" i="164"/>
  <c r="Y295" i="164"/>
  <c r="X295" i="164"/>
  <c r="AB294" i="164"/>
  <c r="Z294" i="164"/>
  <c r="Y294" i="164"/>
  <c r="X294" i="164"/>
  <c r="AB293" i="164"/>
  <c r="Z293" i="164"/>
  <c r="Y293" i="164"/>
  <c r="X293" i="164"/>
  <c r="AB292" i="164"/>
  <c r="Z292" i="164"/>
  <c r="Y292" i="164"/>
  <c r="X292" i="164"/>
  <c r="AB291" i="164"/>
  <c r="Z291" i="164"/>
  <c r="Y291" i="164"/>
  <c r="X291" i="164"/>
  <c r="AB290" i="164"/>
  <c r="Z290" i="164"/>
  <c r="Y290" i="164"/>
  <c r="X290" i="164"/>
  <c r="AB289" i="164"/>
  <c r="Z289" i="164"/>
  <c r="Y289" i="164"/>
  <c r="X289" i="164"/>
  <c r="AB288" i="164"/>
  <c r="Z288" i="164"/>
  <c r="Y288" i="164"/>
  <c r="X288" i="164"/>
  <c r="AB287" i="164"/>
  <c r="Z287" i="164"/>
  <c r="Y287" i="164"/>
  <c r="X287" i="164"/>
  <c r="AB286" i="164"/>
  <c r="Z286" i="164"/>
  <c r="Y286" i="164"/>
  <c r="X286" i="164"/>
  <c r="AB285" i="164"/>
  <c r="Z285" i="164"/>
  <c r="Y285" i="164"/>
  <c r="X285" i="164"/>
  <c r="AB284" i="164"/>
  <c r="Z284" i="164"/>
  <c r="Y284" i="164"/>
  <c r="X284" i="164"/>
  <c r="AB283" i="164"/>
  <c r="Z283" i="164"/>
  <c r="Y283" i="164"/>
  <c r="X283" i="164"/>
  <c r="AB282" i="164"/>
  <c r="Z282" i="164"/>
  <c r="Y282" i="164"/>
  <c r="X282" i="164"/>
  <c r="AB281" i="164"/>
  <c r="Z281" i="164"/>
  <c r="Y281" i="164"/>
  <c r="X281" i="164"/>
  <c r="AB280" i="164"/>
  <c r="Z280" i="164"/>
  <c r="Y280" i="164"/>
  <c r="X280" i="164"/>
  <c r="AB279" i="164"/>
  <c r="Z279" i="164"/>
  <c r="Y279" i="164"/>
  <c r="X279" i="164"/>
  <c r="AB278" i="164"/>
  <c r="Z278" i="164"/>
  <c r="Y278" i="164"/>
  <c r="X278" i="164"/>
  <c r="AB277" i="164"/>
  <c r="Z277" i="164"/>
  <c r="Y277" i="164"/>
  <c r="X277" i="164"/>
  <c r="AB276" i="164"/>
  <c r="Z276" i="164"/>
  <c r="Y276" i="164"/>
  <c r="X276" i="164"/>
  <c r="AB275" i="164"/>
  <c r="Z275" i="164"/>
  <c r="Y275" i="164"/>
  <c r="X275" i="164"/>
  <c r="AB274" i="164"/>
  <c r="Z274" i="164"/>
  <c r="Y274" i="164"/>
  <c r="X274" i="164"/>
  <c r="AB273" i="164"/>
  <c r="Z273" i="164"/>
  <c r="Y273" i="164"/>
  <c r="X273" i="164"/>
  <c r="AB272" i="164"/>
  <c r="Z272" i="164"/>
  <c r="Y272" i="164"/>
  <c r="X272" i="164"/>
  <c r="AB271" i="164"/>
  <c r="Z271" i="164"/>
  <c r="Y271" i="164"/>
  <c r="X271" i="164"/>
  <c r="AB270" i="164"/>
  <c r="Z270" i="164"/>
  <c r="Y270" i="164"/>
  <c r="X270" i="164"/>
  <c r="AB269" i="164"/>
  <c r="Z269" i="164"/>
  <c r="Y269" i="164"/>
  <c r="X269" i="164"/>
  <c r="AB268" i="164"/>
  <c r="Z268" i="164"/>
  <c r="Y268" i="164"/>
  <c r="X268" i="164"/>
  <c r="AB267" i="164"/>
  <c r="Z267" i="164"/>
  <c r="Y267" i="164"/>
  <c r="X267" i="164"/>
  <c r="AB266" i="164"/>
  <c r="Z266" i="164"/>
  <c r="Y266" i="164"/>
  <c r="X266" i="164"/>
  <c r="AB265" i="164"/>
  <c r="Z265" i="164"/>
  <c r="Y265" i="164"/>
  <c r="X265" i="164"/>
  <c r="AB264" i="164"/>
  <c r="Z264" i="164"/>
  <c r="Y264" i="164"/>
  <c r="X264" i="164"/>
  <c r="AB260" i="164"/>
  <c r="Z260" i="164"/>
  <c r="Y260" i="164"/>
  <c r="X260" i="164"/>
  <c r="AB259" i="164"/>
  <c r="Z259" i="164"/>
  <c r="Y259" i="164"/>
  <c r="X259" i="164"/>
  <c r="AB258" i="164"/>
  <c r="Z258" i="164"/>
  <c r="Y258" i="164"/>
  <c r="X258" i="164"/>
  <c r="AB257" i="164"/>
  <c r="Z257" i="164"/>
  <c r="Y257" i="164"/>
  <c r="X257" i="164"/>
  <c r="AB256" i="164"/>
  <c r="Z256" i="164"/>
  <c r="Y256" i="164"/>
  <c r="X256" i="164"/>
  <c r="AB255" i="164"/>
  <c r="Z255" i="164"/>
  <c r="Y255" i="164"/>
  <c r="X255" i="164"/>
  <c r="AB254" i="164"/>
  <c r="Z254" i="164"/>
  <c r="Y254" i="164"/>
  <c r="X254" i="164"/>
  <c r="AB253" i="164"/>
  <c r="Z253" i="164"/>
  <c r="Y253" i="164"/>
  <c r="X253" i="164"/>
  <c r="AB252" i="164"/>
  <c r="Z252" i="164"/>
  <c r="Y252" i="164"/>
  <c r="X252" i="164"/>
  <c r="AB251" i="164"/>
  <c r="Z251" i="164"/>
  <c r="Y251" i="164"/>
  <c r="X251" i="164"/>
  <c r="AB250" i="164"/>
  <c r="Z250" i="164"/>
  <c r="Y250" i="164"/>
  <c r="X250" i="164"/>
  <c r="AB249" i="164"/>
  <c r="Z249" i="164"/>
  <c r="Y249" i="164"/>
  <c r="X249" i="164"/>
  <c r="AB248" i="164"/>
  <c r="Z248" i="164"/>
  <c r="Y248" i="164"/>
  <c r="X248" i="164"/>
  <c r="AB247" i="164"/>
  <c r="Z247" i="164"/>
  <c r="Y247" i="164"/>
  <c r="X247" i="164"/>
  <c r="AB246" i="164"/>
  <c r="Z246" i="164"/>
  <c r="Y246" i="164"/>
  <c r="X246" i="164"/>
  <c r="AB245" i="164"/>
  <c r="Z245" i="164"/>
  <c r="Y245" i="164"/>
  <c r="X245" i="164"/>
  <c r="AB244" i="164"/>
  <c r="Z244" i="164"/>
  <c r="Y244" i="164"/>
  <c r="X244" i="164"/>
  <c r="AB243" i="164"/>
  <c r="Z243" i="164"/>
  <c r="Y243" i="164"/>
  <c r="X243" i="164"/>
  <c r="AB242" i="164"/>
  <c r="Z242" i="164"/>
  <c r="Y242" i="164"/>
  <c r="X242" i="164"/>
  <c r="AB241" i="164"/>
  <c r="Z241" i="164"/>
  <c r="Y241" i="164"/>
  <c r="X241" i="164"/>
  <c r="AB240" i="164"/>
  <c r="Z240" i="164"/>
  <c r="Y240" i="164"/>
  <c r="X240" i="164"/>
  <c r="AB239" i="164"/>
  <c r="Z239" i="164"/>
  <c r="Y239" i="164"/>
  <c r="X239" i="164"/>
  <c r="AB238" i="164"/>
  <c r="Z238" i="164"/>
  <c r="Y238" i="164"/>
  <c r="X238" i="164"/>
  <c r="AB237" i="164"/>
  <c r="Z237" i="164"/>
  <c r="Y237" i="164"/>
  <c r="X237" i="164"/>
  <c r="AB236" i="164"/>
  <c r="Z236" i="164"/>
  <c r="Y236" i="164"/>
  <c r="X236" i="164"/>
  <c r="AB235" i="164"/>
  <c r="Z235" i="164"/>
  <c r="Y235" i="164"/>
  <c r="X235" i="164"/>
  <c r="AB234" i="164"/>
  <c r="Z234" i="164"/>
  <c r="Y234" i="164"/>
  <c r="X234" i="164"/>
  <c r="AB233" i="164"/>
  <c r="Z233" i="164"/>
  <c r="Y233" i="164"/>
  <c r="X233" i="164"/>
  <c r="AB232" i="164"/>
  <c r="Z232" i="164"/>
  <c r="Y232" i="164"/>
  <c r="X232" i="164"/>
  <c r="AB231" i="164"/>
  <c r="Z231" i="164"/>
  <c r="Y231" i="164"/>
  <c r="X231" i="164"/>
  <c r="AB230" i="164"/>
  <c r="Z230" i="164"/>
  <c r="Y230" i="164"/>
  <c r="X230" i="164"/>
  <c r="AB229" i="164"/>
  <c r="Z229" i="164"/>
  <c r="Y229" i="164"/>
  <c r="X229" i="164"/>
  <c r="AB228" i="164"/>
  <c r="Z228" i="164"/>
  <c r="Y228" i="164"/>
  <c r="X228" i="164"/>
  <c r="AB227" i="164"/>
  <c r="Z227" i="164"/>
  <c r="Y227" i="164"/>
  <c r="X227" i="164"/>
  <c r="AB226" i="164"/>
  <c r="Z226" i="164"/>
  <c r="Y226" i="164"/>
  <c r="X226" i="164"/>
  <c r="AB225" i="164"/>
  <c r="Z225" i="164"/>
  <c r="Y225" i="164"/>
  <c r="X225" i="164"/>
  <c r="AB224" i="164"/>
  <c r="Z224" i="164"/>
  <c r="Y224" i="164"/>
  <c r="X224" i="164"/>
  <c r="AB223" i="164"/>
  <c r="Z223" i="164"/>
  <c r="Y223" i="164"/>
  <c r="X223" i="164"/>
  <c r="AB222" i="164"/>
  <c r="Z222" i="164"/>
  <c r="Y222" i="164"/>
  <c r="X222" i="164"/>
  <c r="AB221" i="164"/>
  <c r="Z221" i="164"/>
  <c r="Y221" i="164"/>
  <c r="X221" i="164"/>
  <c r="AB220" i="164"/>
  <c r="Z220" i="164"/>
  <c r="Y220" i="164"/>
  <c r="X220" i="164"/>
  <c r="AB219" i="164"/>
  <c r="Z219" i="164"/>
  <c r="Y219" i="164"/>
  <c r="X219" i="164"/>
  <c r="AB218" i="164"/>
  <c r="Z218" i="164"/>
  <c r="Y218" i="164"/>
  <c r="X218" i="164"/>
  <c r="AB217" i="164"/>
  <c r="Z217" i="164"/>
  <c r="Y217" i="164"/>
  <c r="X217" i="164"/>
  <c r="AB216" i="164"/>
  <c r="Z216" i="164"/>
  <c r="Y216" i="164"/>
  <c r="X216" i="164"/>
  <c r="AB215" i="164"/>
  <c r="Z215" i="164"/>
  <c r="Y215" i="164"/>
  <c r="X215" i="164"/>
  <c r="AB214" i="164"/>
  <c r="Z214" i="164"/>
  <c r="Y214" i="164"/>
  <c r="X214" i="164"/>
  <c r="AB213" i="164"/>
  <c r="Z213" i="164"/>
  <c r="Y213" i="164"/>
  <c r="X213" i="164"/>
  <c r="AB212" i="164"/>
  <c r="Z212" i="164"/>
  <c r="Y212" i="164"/>
  <c r="X212" i="164"/>
  <c r="AB211" i="164"/>
  <c r="Z211" i="164"/>
  <c r="Y211" i="164"/>
  <c r="X211" i="164"/>
  <c r="AB210" i="164"/>
  <c r="Z210" i="164"/>
  <c r="Y210" i="164"/>
  <c r="X210" i="164"/>
  <c r="AB209" i="164"/>
  <c r="Z209" i="164"/>
  <c r="Y209" i="164"/>
  <c r="X209" i="164"/>
  <c r="AB208" i="164"/>
  <c r="Z208" i="164"/>
  <c r="Y208" i="164"/>
  <c r="X208" i="164"/>
  <c r="AB207" i="164"/>
  <c r="Z207" i="164"/>
  <c r="Y207" i="164"/>
  <c r="X207" i="164"/>
  <c r="AB206" i="164"/>
  <c r="Z206" i="164"/>
  <c r="Y206" i="164"/>
  <c r="X206" i="164"/>
  <c r="AB205" i="164"/>
  <c r="Z205" i="164"/>
  <c r="Y205" i="164"/>
  <c r="X205" i="164"/>
  <c r="AB204" i="164"/>
  <c r="Z204" i="164"/>
  <c r="Y204" i="164"/>
  <c r="X204" i="164"/>
  <c r="AB203" i="164"/>
  <c r="Z203" i="164"/>
  <c r="Y203" i="164"/>
  <c r="X203" i="164"/>
  <c r="AB202" i="164"/>
  <c r="Z202" i="164"/>
  <c r="Y202" i="164"/>
  <c r="X202" i="164"/>
  <c r="AB201" i="164"/>
  <c r="Z201" i="164"/>
  <c r="Y201" i="164"/>
  <c r="X201" i="164"/>
  <c r="AB200" i="164"/>
  <c r="Z200" i="164"/>
  <c r="Y200" i="164"/>
  <c r="X200" i="164"/>
  <c r="AB199" i="164"/>
  <c r="Z199" i="164"/>
  <c r="Y199" i="164"/>
  <c r="X199" i="164"/>
  <c r="AB195" i="164"/>
  <c r="Z195" i="164"/>
  <c r="Y195" i="164"/>
  <c r="X195" i="164"/>
  <c r="AB194" i="164"/>
  <c r="Z194" i="164"/>
  <c r="Y194" i="164"/>
  <c r="X194" i="164"/>
  <c r="AB193" i="164"/>
  <c r="Z193" i="164"/>
  <c r="Y193" i="164"/>
  <c r="X193" i="164"/>
  <c r="AB192" i="164"/>
  <c r="Z192" i="164"/>
  <c r="Y192" i="164"/>
  <c r="X192" i="164"/>
  <c r="AB191" i="164"/>
  <c r="Z191" i="164"/>
  <c r="Y191" i="164"/>
  <c r="X191" i="164"/>
  <c r="AB190" i="164"/>
  <c r="Z190" i="164"/>
  <c r="Y190" i="164"/>
  <c r="X190" i="164"/>
  <c r="AB189" i="164"/>
  <c r="Z189" i="164"/>
  <c r="Y189" i="164"/>
  <c r="X189" i="164"/>
  <c r="AB188" i="164"/>
  <c r="Z188" i="164"/>
  <c r="Y188" i="164"/>
  <c r="X188" i="164"/>
  <c r="AB187" i="164"/>
  <c r="Z187" i="164"/>
  <c r="Y187" i="164"/>
  <c r="X187" i="164"/>
  <c r="AB186" i="164"/>
  <c r="Z186" i="164"/>
  <c r="Y186" i="164"/>
  <c r="X186" i="164"/>
  <c r="AB185" i="164"/>
  <c r="Z185" i="164"/>
  <c r="Y185" i="164"/>
  <c r="X185" i="164"/>
  <c r="AB184" i="164"/>
  <c r="Z184" i="164"/>
  <c r="Y184" i="164"/>
  <c r="X184" i="164"/>
  <c r="AB183" i="164"/>
  <c r="Z183" i="164"/>
  <c r="Y183" i="164"/>
  <c r="X183" i="164"/>
  <c r="AB182" i="164"/>
  <c r="Z182" i="164"/>
  <c r="Y182" i="164"/>
  <c r="X182" i="164"/>
  <c r="AB181" i="164"/>
  <c r="Z181" i="164"/>
  <c r="Y181" i="164"/>
  <c r="X181" i="164"/>
  <c r="AB180" i="164"/>
  <c r="Z180" i="164"/>
  <c r="Y180" i="164"/>
  <c r="X180" i="164"/>
  <c r="AB179" i="164"/>
  <c r="Z179" i="164"/>
  <c r="Y179" i="164"/>
  <c r="X179" i="164"/>
  <c r="AB178" i="164"/>
  <c r="Z178" i="164"/>
  <c r="Y178" i="164"/>
  <c r="X178" i="164"/>
  <c r="AB177" i="164"/>
  <c r="Z177" i="164"/>
  <c r="Y177" i="164"/>
  <c r="X177" i="164"/>
  <c r="AB176" i="164"/>
  <c r="Z176" i="164"/>
  <c r="Y176" i="164"/>
  <c r="X176" i="164"/>
  <c r="AB175" i="164"/>
  <c r="Z175" i="164"/>
  <c r="Y175" i="164"/>
  <c r="X175" i="164"/>
  <c r="AB174" i="164"/>
  <c r="Z174" i="164"/>
  <c r="Y174" i="164"/>
  <c r="X174" i="164"/>
  <c r="AB173" i="164"/>
  <c r="Z173" i="164"/>
  <c r="Y173" i="164"/>
  <c r="X173" i="164"/>
  <c r="AB172" i="164"/>
  <c r="Z172" i="164"/>
  <c r="Y172" i="164"/>
  <c r="X172" i="164"/>
  <c r="AB171" i="164"/>
  <c r="Z171" i="164"/>
  <c r="Y171" i="164"/>
  <c r="X171" i="164"/>
  <c r="AB170" i="164"/>
  <c r="Z170" i="164"/>
  <c r="Y170" i="164"/>
  <c r="X170" i="164"/>
  <c r="AB166" i="164"/>
  <c r="Z166" i="164"/>
  <c r="Y166" i="164"/>
  <c r="X166" i="164"/>
  <c r="AB165" i="164"/>
  <c r="Z165" i="164"/>
  <c r="Y165" i="164"/>
  <c r="X165" i="164"/>
  <c r="AB164" i="164"/>
  <c r="Z164" i="164"/>
  <c r="Y164" i="164"/>
  <c r="X164" i="164"/>
  <c r="AB163" i="164"/>
  <c r="Z163" i="164"/>
  <c r="Y163" i="164"/>
  <c r="X163" i="164"/>
  <c r="AB162" i="164"/>
  <c r="Z162" i="164"/>
  <c r="Y162" i="164"/>
  <c r="X162" i="164"/>
  <c r="AB161" i="164"/>
  <c r="Z161" i="164"/>
  <c r="Y161" i="164"/>
  <c r="X161" i="164"/>
  <c r="AB160" i="164"/>
  <c r="Z160" i="164"/>
  <c r="Y160" i="164"/>
  <c r="X160" i="164"/>
  <c r="AB159" i="164"/>
  <c r="Z159" i="164"/>
  <c r="Y159" i="164"/>
  <c r="X159" i="164"/>
  <c r="AB158" i="164"/>
  <c r="Z158" i="164"/>
  <c r="Y158" i="164"/>
  <c r="X158" i="164"/>
  <c r="AB157" i="164"/>
  <c r="Z157" i="164"/>
  <c r="Y157" i="164"/>
  <c r="X157" i="164"/>
  <c r="AB156" i="164"/>
  <c r="Z156" i="164"/>
  <c r="Y156" i="164"/>
  <c r="X156" i="164"/>
  <c r="AB155" i="164"/>
  <c r="Z155" i="164"/>
  <c r="Y155" i="164"/>
  <c r="X155" i="164"/>
  <c r="AB154" i="164"/>
  <c r="Z154" i="164"/>
  <c r="Y154" i="164"/>
  <c r="X154" i="164"/>
  <c r="AB153" i="164"/>
  <c r="Z153" i="164"/>
  <c r="Y153" i="164"/>
  <c r="X153" i="164"/>
  <c r="AB152" i="164"/>
  <c r="Z152" i="164"/>
  <c r="Y152" i="164"/>
  <c r="X152" i="164"/>
  <c r="AB151" i="164"/>
  <c r="Z151" i="164"/>
  <c r="Y151" i="164"/>
  <c r="X151" i="164"/>
  <c r="AB150" i="164"/>
  <c r="Z150" i="164"/>
  <c r="Y150" i="164"/>
  <c r="X150" i="164"/>
  <c r="AB149" i="164"/>
  <c r="Z149" i="164"/>
  <c r="Y149" i="164"/>
  <c r="X149" i="164"/>
  <c r="AB148" i="164"/>
  <c r="Z148" i="164"/>
  <c r="Y148" i="164"/>
  <c r="X148" i="164"/>
  <c r="AB147" i="164"/>
  <c r="Z147" i="164"/>
  <c r="Y147" i="164"/>
  <c r="X147" i="164"/>
  <c r="AB146" i="164"/>
  <c r="Z146" i="164"/>
  <c r="Y146" i="164"/>
  <c r="X146" i="164"/>
  <c r="AB145" i="164"/>
  <c r="Z145" i="164"/>
  <c r="Y145" i="164"/>
  <c r="X145" i="164"/>
  <c r="AB144" i="164"/>
  <c r="Z144" i="164"/>
  <c r="Y144" i="164"/>
  <c r="X144" i="164"/>
  <c r="AB143" i="164"/>
  <c r="Z143" i="164"/>
  <c r="Y143" i="164"/>
  <c r="X143" i="164"/>
  <c r="AB142" i="164"/>
  <c r="Z142" i="164"/>
  <c r="Y142" i="164"/>
  <c r="X142" i="164"/>
  <c r="AB141" i="164"/>
  <c r="Z141" i="164"/>
  <c r="Y141" i="164"/>
  <c r="X141" i="164"/>
  <c r="AB140" i="164"/>
  <c r="Z140" i="164"/>
  <c r="Y140" i="164"/>
  <c r="X140" i="164"/>
  <c r="AB139" i="164"/>
  <c r="Z139" i="164"/>
  <c r="Y139" i="164"/>
  <c r="X139" i="164"/>
  <c r="AB138" i="164"/>
  <c r="Z138" i="164"/>
  <c r="Y138" i="164"/>
  <c r="X138" i="164"/>
  <c r="AB137" i="164"/>
  <c r="Z137" i="164"/>
  <c r="Y137" i="164"/>
  <c r="X137" i="164"/>
  <c r="AB136" i="164"/>
  <c r="Z136" i="164"/>
  <c r="Y136" i="164"/>
  <c r="X136" i="164"/>
  <c r="AB132" i="164"/>
  <c r="Z132" i="164"/>
  <c r="Y132" i="164"/>
  <c r="X132" i="164"/>
  <c r="AB131" i="164"/>
  <c r="Z131" i="164"/>
  <c r="Y131" i="164"/>
  <c r="X131" i="164"/>
  <c r="AB130" i="164"/>
  <c r="Z130" i="164"/>
  <c r="Y130" i="164"/>
  <c r="X130" i="164"/>
  <c r="AB129" i="164"/>
  <c r="Z129" i="164"/>
  <c r="Y129" i="164"/>
  <c r="X129" i="164"/>
  <c r="AB128" i="164"/>
  <c r="Z128" i="164"/>
  <c r="Y128" i="164"/>
  <c r="X128" i="164"/>
  <c r="AB127" i="164"/>
  <c r="Z127" i="164"/>
  <c r="Y127" i="164"/>
  <c r="X127" i="164"/>
  <c r="AB126" i="164"/>
  <c r="Z126" i="164"/>
  <c r="Y126" i="164"/>
  <c r="X126" i="164"/>
  <c r="AB125" i="164"/>
  <c r="Z125" i="164"/>
  <c r="Y125" i="164"/>
  <c r="X125" i="164"/>
  <c r="AB124" i="164"/>
  <c r="Z124" i="164"/>
  <c r="Y124" i="164"/>
  <c r="X124" i="164"/>
  <c r="AB123" i="164"/>
  <c r="Z123" i="164"/>
  <c r="Y123" i="164"/>
  <c r="X123" i="164"/>
  <c r="AB122" i="164"/>
  <c r="Z122" i="164"/>
  <c r="Y122" i="164"/>
  <c r="X122" i="164"/>
  <c r="AB121" i="164"/>
  <c r="Z121" i="164"/>
  <c r="Y121" i="164"/>
  <c r="X121" i="164"/>
  <c r="AB120" i="164"/>
  <c r="Z120" i="164"/>
  <c r="Y120" i="164"/>
  <c r="X120" i="164"/>
  <c r="AB119" i="164"/>
  <c r="Z119" i="164"/>
  <c r="Y119" i="164"/>
  <c r="X119" i="164"/>
  <c r="AB118" i="164"/>
  <c r="Z118" i="164"/>
  <c r="Y118" i="164"/>
  <c r="X118" i="164"/>
  <c r="AB117" i="164"/>
  <c r="Z117" i="164"/>
  <c r="Y117" i="164"/>
  <c r="X117" i="164"/>
  <c r="AB116" i="164"/>
  <c r="Z116" i="164"/>
  <c r="Y116" i="164"/>
  <c r="X116" i="164"/>
  <c r="AB115" i="164"/>
  <c r="Z115" i="164"/>
  <c r="Y115" i="164"/>
  <c r="X115" i="164"/>
  <c r="AB114" i="164"/>
  <c r="Z114" i="164"/>
  <c r="Y114" i="164"/>
  <c r="X114" i="164"/>
  <c r="AB113" i="164"/>
  <c r="Z113" i="164"/>
  <c r="Y113" i="164"/>
  <c r="X113" i="164"/>
  <c r="AB112" i="164"/>
  <c r="Z112" i="164"/>
  <c r="Y112" i="164"/>
  <c r="X112" i="164"/>
  <c r="AB111" i="164"/>
  <c r="Z111" i="164"/>
  <c r="Y111" i="164"/>
  <c r="X111" i="164"/>
  <c r="AB110" i="164"/>
  <c r="Z110" i="164"/>
  <c r="Y110" i="164"/>
  <c r="X110" i="164"/>
  <c r="AB109" i="164"/>
  <c r="Z109" i="164"/>
  <c r="Y109" i="164"/>
  <c r="X109" i="164"/>
  <c r="AB108" i="164"/>
  <c r="Z108" i="164"/>
  <c r="Y108" i="164"/>
  <c r="X108" i="164"/>
  <c r="AB107" i="164"/>
  <c r="Z107" i="164"/>
  <c r="Y107" i="164"/>
  <c r="X107" i="164"/>
  <c r="AB106" i="164"/>
  <c r="Z106" i="164"/>
  <c r="Y106" i="164"/>
  <c r="X106" i="164"/>
  <c r="AB105" i="164"/>
  <c r="Z105" i="164"/>
  <c r="Y105" i="164"/>
  <c r="X105" i="164"/>
  <c r="AB104" i="164"/>
  <c r="Z104" i="164"/>
  <c r="Y104" i="164"/>
  <c r="X104" i="164"/>
  <c r="AB103" i="164"/>
  <c r="Z103" i="164"/>
  <c r="Y103" i="164"/>
  <c r="X103" i="164"/>
  <c r="AB102" i="164"/>
  <c r="Z102" i="164"/>
  <c r="Y102" i="164"/>
  <c r="X102" i="164"/>
  <c r="AB101" i="164"/>
  <c r="Z101" i="164"/>
  <c r="Y101" i="164"/>
  <c r="X101" i="164"/>
  <c r="AB100" i="164"/>
  <c r="Z100" i="164"/>
  <c r="Y100" i="164"/>
  <c r="X100" i="164"/>
  <c r="AB99" i="164"/>
  <c r="Z99" i="164"/>
  <c r="Y99" i="164"/>
  <c r="X99" i="164"/>
  <c r="AB98" i="164"/>
  <c r="Z98" i="164"/>
  <c r="Y98" i="164"/>
  <c r="X98" i="164"/>
  <c r="AB97" i="164"/>
  <c r="Z97" i="164"/>
  <c r="Y97" i="164"/>
  <c r="X97" i="164"/>
  <c r="AB96" i="164"/>
  <c r="Z96" i="164"/>
  <c r="Y96" i="164"/>
  <c r="X96" i="164"/>
  <c r="AB95" i="164"/>
  <c r="Z95" i="164"/>
  <c r="Y95" i="164"/>
  <c r="X95" i="164"/>
  <c r="AB94" i="164"/>
  <c r="Z94" i="164"/>
  <c r="Y94" i="164"/>
  <c r="X94" i="164"/>
  <c r="AB93" i="164"/>
  <c r="Z93" i="164"/>
  <c r="Y93" i="164"/>
  <c r="X93" i="164"/>
  <c r="AB92" i="164"/>
  <c r="Z92" i="164"/>
  <c r="Y92" i="164"/>
  <c r="X92" i="164"/>
  <c r="AB91" i="164"/>
  <c r="Z91" i="164"/>
  <c r="Y91" i="164"/>
  <c r="X91" i="164"/>
  <c r="AB90" i="164"/>
  <c r="Z90" i="164"/>
  <c r="Y90" i="164"/>
  <c r="X90" i="164"/>
  <c r="AB89" i="164"/>
  <c r="Z89" i="164"/>
  <c r="Y89" i="164"/>
  <c r="X89" i="164"/>
  <c r="AB88" i="164"/>
  <c r="Z88" i="164"/>
  <c r="Y88" i="164"/>
  <c r="X88" i="164"/>
  <c r="AB87" i="164"/>
  <c r="Z87" i="164"/>
  <c r="Y87" i="164"/>
  <c r="X87" i="164"/>
  <c r="AB86" i="164"/>
  <c r="Z86" i="164"/>
  <c r="Y86" i="164"/>
  <c r="X86" i="164"/>
  <c r="AB85" i="164"/>
  <c r="Z85" i="164"/>
  <c r="Y85" i="164"/>
  <c r="X85" i="164"/>
  <c r="AB84" i="164"/>
  <c r="Z84" i="164"/>
  <c r="Y84" i="164"/>
  <c r="X84" i="164"/>
  <c r="AB80" i="164"/>
  <c r="Z80" i="164"/>
  <c r="Y80" i="164"/>
  <c r="X80" i="164"/>
  <c r="AB79" i="164"/>
  <c r="Z79" i="164"/>
  <c r="Y79" i="164"/>
  <c r="X79" i="164"/>
  <c r="AB78" i="164"/>
  <c r="Z78" i="164"/>
  <c r="Y78" i="164"/>
  <c r="X78" i="164"/>
  <c r="AB77" i="164"/>
  <c r="Z77" i="164"/>
  <c r="Y77" i="164"/>
  <c r="X77" i="164"/>
  <c r="AB76" i="164"/>
  <c r="Z76" i="164"/>
  <c r="Y76" i="164"/>
  <c r="X76" i="164"/>
  <c r="AB75" i="164"/>
  <c r="Z75" i="164"/>
  <c r="Y75" i="164"/>
  <c r="X75" i="164"/>
  <c r="AB74" i="164"/>
  <c r="Z74" i="164"/>
  <c r="Y74" i="164"/>
  <c r="X74" i="164"/>
  <c r="AB73" i="164"/>
  <c r="Z73" i="164"/>
  <c r="Y73" i="164"/>
  <c r="X73" i="164"/>
  <c r="AB72" i="164"/>
  <c r="Z72" i="164"/>
  <c r="Y72" i="164"/>
  <c r="X72" i="164"/>
  <c r="AB71" i="164"/>
  <c r="Z71" i="164"/>
  <c r="Y71" i="164"/>
  <c r="X71" i="164"/>
  <c r="AB70" i="164"/>
  <c r="Z70" i="164"/>
  <c r="Y70" i="164"/>
  <c r="X70" i="164"/>
  <c r="AB69" i="164"/>
  <c r="Z69" i="164"/>
  <c r="Y69" i="164"/>
  <c r="X69" i="164"/>
  <c r="AB68" i="164"/>
  <c r="Z68" i="164"/>
  <c r="Y68" i="164"/>
  <c r="X68" i="164"/>
  <c r="AB67" i="164"/>
  <c r="Z67" i="164"/>
  <c r="Y67" i="164"/>
  <c r="X67" i="164"/>
  <c r="AB66" i="164"/>
  <c r="Z66" i="164"/>
  <c r="Y66" i="164"/>
  <c r="X66" i="164"/>
  <c r="AB65" i="164"/>
  <c r="Z65" i="164"/>
  <c r="Y65" i="164"/>
  <c r="X65" i="164"/>
  <c r="AB64" i="164"/>
  <c r="Z64" i="164"/>
  <c r="Y64" i="164"/>
  <c r="X64" i="164"/>
  <c r="AB63" i="164"/>
  <c r="Z63" i="164"/>
  <c r="Y63" i="164"/>
  <c r="X63" i="164"/>
  <c r="AB62" i="164"/>
  <c r="Z62" i="164"/>
  <c r="Y62" i="164"/>
  <c r="X62" i="164"/>
  <c r="AB61" i="164"/>
  <c r="Z61" i="164"/>
  <c r="Y61" i="164"/>
  <c r="X61" i="164"/>
  <c r="AB60" i="164"/>
  <c r="Z60" i="164"/>
  <c r="Y60" i="164"/>
  <c r="X60" i="164"/>
  <c r="AB59" i="164"/>
  <c r="Z59" i="164"/>
  <c r="Y59" i="164"/>
  <c r="X59" i="164"/>
  <c r="AB58" i="164"/>
  <c r="Z58" i="164"/>
  <c r="Y58" i="164"/>
  <c r="X58" i="164"/>
  <c r="AB57" i="164"/>
  <c r="Z57" i="164"/>
  <c r="Y57" i="164"/>
  <c r="X57" i="164"/>
  <c r="AB56" i="164"/>
  <c r="Z56" i="164"/>
  <c r="Y56" i="164"/>
  <c r="X56" i="164"/>
  <c r="AB55" i="164"/>
  <c r="Z55" i="164"/>
  <c r="Y55" i="164"/>
  <c r="X55" i="164"/>
  <c r="AB54" i="164"/>
  <c r="Z54" i="164"/>
  <c r="Y54" i="164"/>
  <c r="X54" i="164"/>
  <c r="AB53" i="164"/>
  <c r="Z53" i="164"/>
  <c r="Y53" i="164"/>
  <c r="X53" i="164"/>
  <c r="AB52" i="164"/>
  <c r="Z52" i="164"/>
  <c r="Y52" i="164"/>
  <c r="X52" i="164"/>
  <c r="AB51" i="164"/>
  <c r="Z51" i="164"/>
  <c r="Y51" i="164"/>
  <c r="X51" i="164"/>
  <c r="AB50" i="164"/>
  <c r="Z50" i="164"/>
  <c r="Y50" i="164"/>
  <c r="X50" i="164"/>
  <c r="AB49" i="164"/>
  <c r="Z49" i="164"/>
  <c r="Y49" i="164"/>
  <c r="X49" i="164"/>
  <c r="AB48" i="164"/>
  <c r="Z48" i="164"/>
  <c r="Y48" i="164"/>
  <c r="X48" i="164"/>
  <c r="AB47" i="164"/>
  <c r="Z47" i="164"/>
  <c r="Y47" i="164"/>
  <c r="X47" i="164"/>
  <c r="AB46" i="164"/>
  <c r="Z46" i="164"/>
  <c r="Y46" i="164"/>
  <c r="X46" i="164"/>
  <c r="AB45" i="164"/>
  <c r="Z45" i="164"/>
  <c r="Y45" i="164"/>
  <c r="X45" i="164"/>
  <c r="AB44" i="164"/>
  <c r="Z44" i="164"/>
  <c r="Y44" i="164"/>
  <c r="X44" i="164"/>
  <c r="AB43" i="164"/>
  <c r="Z43" i="164"/>
  <c r="Y43" i="164"/>
  <c r="X43" i="164"/>
  <c r="AB42" i="164"/>
  <c r="Z42" i="164"/>
  <c r="Y42" i="164"/>
  <c r="X42" i="164"/>
  <c r="AB41" i="164"/>
  <c r="Z41" i="164"/>
  <c r="Y41" i="164"/>
  <c r="X41" i="164"/>
  <c r="AB40" i="164"/>
  <c r="Z40" i="164"/>
  <c r="Y40" i="164"/>
  <c r="X40" i="164"/>
  <c r="AB39" i="164"/>
  <c r="Z39" i="164"/>
  <c r="Y39" i="164"/>
  <c r="X39" i="164"/>
  <c r="AB38" i="164"/>
  <c r="Z38" i="164"/>
  <c r="Y38" i="164"/>
  <c r="X38" i="164"/>
  <c r="AB37" i="164"/>
  <c r="Z37" i="164"/>
  <c r="Y37" i="164"/>
  <c r="X37" i="164"/>
  <c r="AB36" i="164"/>
  <c r="Z36" i="164"/>
  <c r="Y36" i="164"/>
  <c r="X36" i="164"/>
  <c r="AB35" i="164"/>
  <c r="Z35" i="164"/>
  <c r="Y35" i="164"/>
  <c r="X35" i="164"/>
  <c r="AB34" i="164"/>
  <c r="Z34" i="164"/>
  <c r="Y34" i="164"/>
  <c r="X34" i="164"/>
  <c r="AB33" i="164"/>
  <c r="Z33" i="164"/>
  <c r="Y33" i="164"/>
  <c r="X33" i="164"/>
  <c r="AB32" i="164"/>
  <c r="Z32" i="164"/>
  <c r="Y32" i="164"/>
  <c r="X32" i="164"/>
  <c r="AB31" i="164"/>
  <c r="Z31" i="164"/>
  <c r="Y31" i="164"/>
  <c r="X31" i="164"/>
  <c r="AB30" i="164"/>
  <c r="Z30" i="164"/>
  <c r="Y30" i="164"/>
  <c r="X30" i="164"/>
  <c r="AB29" i="164"/>
  <c r="Z29" i="164"/>
  <c r="Y29" i="164"/>
  <c r="X29" i="164"/>
  <c r="AB28" i="164"/>
  <c r="Z28" i="164"/>
  <c r="Y28" i="164"/>
  <c r="X28" i="164"/>
  <c r="AB27" i="164"/>
  <c r="Z27" i="164"/>
  <c r="Y27" i="164"/>
  <c r="X27" i="164"/>
  <c r="AB26" i="164"/>
  <c r="Z26" i="164"/>
  <c r="Y26" i="164"/>
  <c r="X26" i="164"/>
  <c r="AB25" i="164"/>
  <c r="Z25" i="164"/>
  <c r="Y25" i="164"/>
  <c r="X25" i="164"/>
  <c r="AB24" i="164"/>
  <c r="Z24" i="164"/>
  <c r="Y24" i="164"/>
  <c r="X24" i="164"/>
  <c r="AB23" i="164"/>
  <c r="Z23" i="164"/>
  <c r="Y23" i="164"/>
  <c r="X23" i="164"/>
  <c r="AB22" i="164"/>
  <c r="Z22" i="164"/>
  <c r="Y22" i="164"/>
  <c r="X22" i="164"/>
  <c r="AB21" i="164"/>
  <c r="Z21" i="164"/>
  <c r="Y21" i="164"/>
  <c r="X21" i="164"/>
  <c r="AB20" i="164"/>
  <c r="Z20" i="164"/>
  <c r="Y20" i="164"/>
  <c r="X20" i="164"/>
  <c r="AB19" i="164"/>
  <c r="Z19" i="164"/>
  <c r="Y19" i="164"/>
  <c r="X19" i="164"/>
  <c r="AB18" i="164"/>
  <c r="Z18" i="164"/>
  <c r="Y18" i="164"/>
  <c r="X18" i="164"/>
  <c r="AB17" i="164"/>
  <c r="Z17" i="164"/>
  <c r="Y17" i="164"/>
  <c r="X17" i="164"/>
  <c r="AB16" i="164"/>
  <c r="Z16" i="164"/>
  <c r="Y16" i="164"/>
  <c r="X16" i="164"/>
  <c r="AB15" i="164"/>
  <c r="Z15" i="164"/>
  <c r="Y15" i="164"/>
  <c r="X15" i="164"/>
  <c r="AB14" i="164"/>
  <c r="Z14" i="164"/>
  <c r="Y14" i="164"/>
  <c r="X14" i="164"/>
  <c r="AB13" i="164"/>
  <c r="Z13" i="164"/>
  <c r="Y13" i="164"/>
  <c r="X13" i="164"/>
  <c r="AB12" i="164"/>
  <c r="Z12" i="164"/>
  <c r="Y12" i="164"/>
  <c r="X12" i="164"/>
  <c r="AB11" i="164"/>
  <c r="Z11" i="164"/>
  <c r="Y11" i="164"/>
  <c r="X11" i="164"/>
  <c r="AB10" i="164"/>
  <c r="Z10" i="164"/>
  <c r="Y10" i="164"/>
  <c r="X10" i="164"/>
  <c r="AB9" i="164"/>
  <c r="Z9" i="164"/>
  <c r="Y9" i="164"/>
  <c r="X9" i="164"/>
  <c r="AB8" i="164"/>
  <c r="Z8" i="164"/>
  <c r="Y8" i="164"/>
  <c r="X8" i="164"/>
  <c r="AB7" i="164"/>
  <c r="Z7" i="164"/>
  <c r="Y7" i="164"/>
  <c r="X7" i="164"/>
  <c r="AB6" i="164"/>
  <c r="Z6" i="164"/>
  <c r="Y6" i="164"/>
  <c r="X6" i="164"/>
  <c r="P67" i="165"/>
  <c r="O67" i="165"/>
  <c r="P66" i="165"/>
  <c r="O66" i="165"/>
  <c r="P65" i="165"/>
  <c r="O65" i="165"/>
  <c r="P64" i="165"/>
  <c r="O64" i="165"/>
  <c r="P63" i="165"/>
  <c r="O63" i="165"/>
  <c r="P62" i="165"/>
  <c r="O62" i="165"/>
  <c r="P61" i="165"/>
  <c r="O61" i="165"/>
  <c r="P60" i="165"/>
  <c r="O60" i="165"/>
  <c r="P59" i="165"/>
  <c r="O59" i="165"/>
  <c r="P58" i="165"/>
  <c r="O58" i="165"/>
  <c r="P57" i="165"/>
  <c r="O57" i="165"/>
  <c r="P56" i="165"/>
  <c r="O56" i="165"/>
  <c r="P55" i="165"/>
  <c r="O55" i="165"/>
  <c r="P54" i="165"/>
  <c r="O54" i="165"/>
  <c r="P53" i="165"/>
  <c r="O53" i="165"/>
  <c r="P52" i="165"/>
  <c r="O52" i="165"/>
  <c r="P51" i="165"/>
  <c r="O51" i="165"/>
  <c r="P50" i="165"/>
  <c r="O50" i="165"/>
  <c r="P49" i="165"/>
  <c r="O49" i="165"/>
  <c r="P48" i="165"/>
  <c r="O48" i="165"/>
  <c r="P47" i="165"/>
  <c r="O47" i="165"/>
  <c r="P46" i="165"/>
  <c r="O46" i="165"/>
  <c r="P45" i="165"/>
  <c r="O45" i="165"/>
  <c r="P44" i="165"/>
  <c r="O44" i="165"/>
  <c r="P43" i="165"/>
  <c r="O43" i="165"/>
  <c r="P42" i="165"/>
  <c r="O42" i="165"/>
  <c r="P41" i="165"/>
  <c r="O41" i="165"/>
  <c r="P40" i="165"/>
  <c r="O40" i="165"/>
  <c r="P39" i="165"/>
  <c r="O39" i="165"/>
  <c r="P38" i="165"/>
  <c r="O38" i="165"/>
  <c r="P37" i="165"/>
  <c r="O37" i="165"/>
  <c r="P36" i="165"/>
  <c r="O36" i="165"/>
  <c r="P35" i="165"/>
  <c r="O35" i="165"/>
  <c r="P34" i="165"/>
  <c r="O34" i="165"/>
  <c r="P33" i="165"/>
  <c r="O33" i="165"/>
  <c r="P32" i="165"/>
  <c r="O32" i="165"/>
  <c r="P31" i="165"/>
  <c r="O31" i="165"/>
  <c r="P30" i="165"/>
  <c r="O30" i="165"/>
  <c r="P29" i="165"/>
  <c r="O29" i="165"/>
  <c r="P28" i="165"/>
  <c r="O28" i="165"/>
  <c r="P27" i="165"/>
  <c r="O27" i="165"/>
  <c r="P26" i="165"/>
  <c r="O26" i="165"/>
  <c r="P25" i="165"/>
  <c r="O25" i="165"/>
  <c r="P24" i="165"/>
  <c r="O24" i="165"/>
  <c r="P23" i="165"/>
  <c r="O23" i="165"/>
  <c r="P22" i="165"/>
  <c r="O22" i="165"/>
  <c r="P21" i="165"/>
  <c r="O21" i="165"/>
  <c r="P20" i="165"/>
  <c r="O20" i="165"/>
  <c r="P19" i="165"/>
  <c r="O19" i="165"/>
  <c r="P18" i="165"/>
  <c r="O18" i="165"/>
  <c r="P17" i="165"/>
  <c r="O17" i="165"/>
  <c r="P16" i="165"/>
  <c r="O16" i="165"/>
  <c r="P15" i="165"/>
  <c r="O15" i="165"/>
  <c r="P14" i="165"/>
  <c r="O14" i="165"/>
  <c r="P13" i="165"/>
  <c r="O13" i="165"/>
  <c r="P12" i="165"/>
  <c r="O12" i="165"/>
  <c r="P11" i="165"/>
  <c r="O11" i="165"/>
  <c r="P10" i="165"/>
  <c r="O10" i="165"/>
  <c r="P9" i="165"/>
  <c r="O9" i="165"/>
  <c r="P8" i="165"/>
  <c r="O8" i="165"/>
  <c r="P7" i="165"/>
  <c r="O7" i="165"/>
  <c r="P6" i="165"/>
  <c r="O6" i="165"/>
  <c r="M67" i="165"/>
  <c r="L67" i="165"/>
  <c r="K67" i="165"/>
  <c r="M66" i="165"/>
  <c r="L66" i="165"/>
  <c r="K66" i="165"/>
  <c r="M65" i="165"/>
  <c r="L65" i="165"/>
  <c r="K65" i="165"/>
  <c r="M64" i="165"/>
  <c r="L64" i="165"/>
  <c r="K64" i="165"/>
  <c r="M63" i="165"/>
  <c r="L63" i="165"/>
  <c r="K63" i="165"/>
  <c r="M62" i="165"/>
  <c r="L62" i="165"/>
  <c r="K62" i="165"/>
  <c r="M61" i="165"/>
  <c r="L61" i="165"/>
  <c r="K61" i="165"/>
  <c r="M60" i="165"/>
  <c r="L60" i="165"/>
  <c r="K60" i="165"/>
  <c r="M59" i="165"/>
  <c r="L59" i="165"/>
  <c r="K59" i="165"/>
  <c r="M58" i="165"/>
  <c r="L58" i="165"/>
  <c r="K58" i="165"/>
  <c r="M57" i="165"/>
  <c r="L57" i="165"/>
  <c r="K57" i="165"/>
  <c r="M56" i="165"/>
  <c r="L56" i="165"/>
  <c r="K56" i="165"/>
  <c r="M55" i="165"/>
  <c r="L55" i="165"/>
  <c r="K55" i="165"/>
  <c r="M54" i="165"/>
  <c r="L54" i="165"/>
  <c r="K54" i="165"/>
  <c r="M53" i="165"/>
  <c r="L53" i="165"/>
  <c r="K53" i="165"/>
  <c r="M52" i="165"/>
  <c r="L52" i="165"/>
  <c r="K52" i="165"/>
  <c r="M51" i="165"/>
  <c r="L51" i="165"/>
  <c r="K51" i="165"/>
  <c r="M50" i="165"/>
  <c r="L50" i="165"/>
  <c r="K50" i="165"/>
  <c r="M49" i="165"/>
  <c r="L49" i="165"/>
  <c r="K49" i="165"/>
  <c r="M48" i="165"/>
  <c r="L48" i="165"/>
  <c r="K48" i="165"/>
  <c r="M47" i="165"/>
  <c r="L47" i="165"/>
  <c r="K47" i="165"/>
  <c r="M46" i="165"/>
  <c r="L46" i="165"/>
  <c r="K46" i="165"/>
  <c r="M45" i="165"/>
  <c r="L45" i="165"/>
  <c r="K45" i="165"/>
  <c r="M44" i="165"/>
  <c r="L44" i="165"/>
  <c r="K44" i="165"/>
  <c r="M43" i="165"/>
  <c r="L43" i="165"/>
  <c r="K43" i="165"/>
  <c r="M42" i="165"/>
  <c r="L42" i="165"/>
  <c r="K42" i="165"/>
  <c r="M41" i="165"/>
  <c r="L41" i="165"/>
  <c r="K41" i="165"/>
  <c r="M40" i="165"/>
  <c r="L40" i="165"/>
  <c r="K40" i="165"/>
  <c r="M39" i="165"/>
  <c r="L39" i="165"/>
  <c r="K39" i="165"/>
  <c r="M38" i="165"/>
  <c r="L38" i="165"/>
  <c r="K38" i="165"/>
  <c r="M37" i="165"/>
  <c r="L37" i="165"/>
  <c r="K37" i="165"/>
  <c r="M36" i="165"/>
  <c r="L36" i="165"/>
  <c r="K36" i="165"/>
  <c r="M35" i="165"/>
  <c r="L35" i="165"/>
  <c r="K35" i="165"/>
  <c r="M34" i="165"/>
  <c r="L34" i="165"/>
  <c r="K34" i="165"/>
  <c r="M33" i="165"/>
  <c r="L33" i="165"/>
  <c r="K33" i="165"/>
  <c r="M32" i="165"/>
  <c r="L32" i="165"/>
  <c r="K32" i="165"/>
  <c r="M31" i="165"/>
  <c r="L31" i="165"/>
  <c r="K31" i="165"/>
  <c r="M30" i="165"/>
  <c r="L30" i="165"/>
  <c r="K30" i="165"/>
  <c r="M29" i="165"/>
  <c r="L29" i="165"/>
  <c r="K29" i="165"/>
  <c r="M28" i="165"/>
  <c r="L28" i="165"/>
  <c r="K28" i="165"/>
  <c r="M27" i="165"/>
  <c r="L27" i="165"/>
  <c r="K27" i="165"/>
  <c r="M26" i="165"/>
  <c r="L26" i="165"/>
  <c r="K26" i="165"/>
  <c r="M25" i="165"/>
  <c r="L25" i="165"/>
  <c r="K25" i="165"/>
  <c r="M24" i="165"/>
  <c r="L24" i="165"/>
  <c r="K24" i="165"/>
  <c r="M23" i="165"/>
  <c r="L23" i="165"/>
  <c r="K23" i="165"/>
  <c r="M22" i="165"/>
  <c r="L22" i="165"/>
  <c r="K22" i="165"/>
  <c r="M21" i="165"/>
  <c r="L21" i="165"/>
  <c r="K21" i="165"/>
  <c r="M20" i="165"/>
  <c r="L20" i="165"/>
  <c r="K20" i="165"/>
  <c r="M19" i="165"/>
  <c r="L19" i="165"/>
  <c r="K19" i="165"/>
  <c r="M18" i="165"/>
  <c r="L18" i="165"/>
  <c r="K18" i="165"/>
  <c r="M17" i="165"/>
  <c r="L17" i="165"/>
  <c r="K17" i="165"/>
  <c r="M16" i="165"/>
  <c r="L16" i="165"/>
  <c r="K16" i="165"/>
  <c r="M15" i="165"/>
  <c r="L15" i="165"/>
  <c r="K15" i="165"/>
  <c r="M14" i="165"/>
  <c r="L14" i="165"/>
  <c r="K14" i="165"/>
  <c r="M13" i="165"/>
  <c r="L13" i="165"/>
  <c r="K13" i="165"/>
  <c r="M12" i="165"/>
  <c r="L12" i="165"/>
  <c r="K12" i="165"/>
  <c r="M11" i="165"/>
  <c r="L11" i="165"/>
  <c r="K11" i="165"/>
  <c r="M10" i="165"/>
  <c r="L10" i="165"/>
  <c r="K10" i="165"/>
  <c r="M9" i="165"/>
  <c r="L9" i="165"/>
  <c r="K9" i="165"/>
  <c r="M8" i="165"/>
  <c r="L8" i="165"/>
  <c r="K8" i="165"/>
  <c r="M7" i="165"/>
  <c r="L7" i="165"/>
  <c r="K7" i="165"/>
  <c r="M6" i="165"/>
  <c r="L6" i="165"/>
  <c r="K6" i="165"/>
  <c r="U19" i="163"/>
  <c r="T19" i="163"/>
  <c r="Q19" i="163"/>
  <c r="R19" i="163"/>
  <c r="P19" i="163"/>
  <c r="O19" i="163"/>
  <c r="L19" i="163"/>
  <c r="K19" i="163"/>
  <c r="U18" i="163"/>
  <c r="T18" i="163"/>
  <c r="Q18" i="163"/>
  <c r="R18" i="163"/>
  <c r="P18" i="163"/>
  <c r="O18" i="163"/>
  <c r="L18" i="163"/>
  <c r="K18" i="163"/>
  <c r="U17" i="163"/>
  <c r="T17" i="163"/>
  <c r="Q17" i="163"/>
  <c r="R17" i="163"/>
  <c r="P17" i="163"/>
  <c r="O17" i="163"/>
  <c r="L17" i="163"/>
  <c r="K17" i="163"/>
  <c r="U16" i="163"/>
  <c r="T16" i="163"/>
  <c r="Q16" i="163"/>
  <c r="R16" i="163"/>
  <c r="P16" i="163"/>
  <c r="O16" i="163"/>
  <c r="L16" i="163"/>
  <c r="K16" i="163"/>
  <c r="U15" i="163"/>
  <c r="T15" i="163"/>
  <c r="Q15" i="163"/>
  <c r="R15" i="163"/>
  <c r="P15" i="163"/>
  <c r="O15" i="163"/>
  <c r="L15" i="163"/>
  <c r="K15" i="163"/>
  <c r="U14" i="163"/>
  <c r="T14" i="163"/>
  <c r="Q14" i="163"/>
  <c r="R14" i="163"/>
  <c r="P14" i="163"/>
  <c r="O14" i="163"/>
  <c r="L14" i="163"/>
  <c r="K14" i="163"/>
  <c r="U13" i="163"/>
  <c r="T13" i="163"/>
  <c r="Q13" i="163"/>
  <c r="R13" i="163"/>
  <c r="P13" i="163"/>
  <c r="O13" i="163"/>
  <c r="L13" i="163"/>
  <c r="K13" i="163"/>
  <c r="U12" i="163"/>
  <c r="T12" i="163"/>
  <c r="Q12" i="163"/>
  <c r="R12" i="163"/>
  <c r="P12" i="163"/>
  <c r="O12" i="163"/>
  <c r="L12" i="163"/>
  <c r="K12" i="163"/>
  <c r="U11" i="163"/>
  <c r="T11" i="163"/>
  <c r="Q11" i="163"/>
  <c r="R11" i="163"/>
  <c r="P11" i="163"/>
  <c r="O11" i="163"/>
  <c r="L11" i="163"/>
  <c r="K11" i="163"/>
  <c r="U10" i="163"/>
  <c r="T10" i="163"/>
  <c r="Q10" i="163"/>
  <c r="R10" i="163"/>
  <c r="P10" i="163"/>
  <c r="O10" i="163"/>
  <c r="L10" i="163"/>
  <c r="K10" i="163"/>
  <c r="U9" i="163"/>
  <c r="T9" i="163"/>
  <c r="Q9" i="163"/>
  <c r="R9" i="163"/>
  <c r="P9" i="163"/>
  <c r="O9" i="163"/>
  <c r="L9" i="163"/>
  <c r="K9" i="163"/>
  <c r="U8" i="163"/>
  <c r="T8" i="163"/>
  <c r="Q8" i="163"/>
  <c r="R8" i="163"/>
  <c r="P8" i="163"/>
  <c r="O8" i="163"/>
  <c r="L8" i="163"/>
  <c r="K8" i="163"/>
  <c r="U7" i="163"/>
  <c r="T7" i="163"/>
  <c r="Q7" i="163"/>
  <c r="R7" i="163"/>
  <c r="P7" i="163"/>
  <c r="O7" i="163"/>
  <c r="L7" i="163"/>
  <c r="K7" i="163"/>
  <c r="U6" i="163"/>
  <c r="T6" i="163"/>
  <c r="Q6" i="163"/>
  <c r="R6" i="163"/>
  <c r="P6" i="163"/>
  <c r="O6" i="163"/>
  <c r="L6" i="163"/>
  <c r="K6" i="163"/>
  <c r="U5" i="163"/>
  <c r="T5" i="163"/>
  <c r="Q5" i="163"/>
  <c r="R5" i="163"/>
  <c r="P5" i="163"/>
  <c r="O5" i="163"/>
  <c r="L5" i="163"/>
  <c r="K5" i="163"/>
  <c r="U4" i="163"/>
  <c r="T4" i="163"/>
  <c r="Q4" i="163"/>
  <c r="R4" i="163"/>
  <c r="P4" i="163"/>
  <c r="O4" i="163"/>
  <c r="L4" i="163"/>
  <c r="K4" i="163"/>
  <c r="U3" i="163"/>
  <c r="T3" i="163"/>
  <c r="Q3" i="163"/>
  <c r="R3" i="163"/>
  <c r="P3" i="163"/>
  <c r="O3" i="163"/>
  <c r="L3" i="163"/>
  <c r="K3" i="163"/>
  <c r="U2" i="163"/>
  <c r="T2" i="163"/>
  <c r="Q2" i="163"/>
  <c r="R2" i="163"/>
  <c r="P2" i="163"/>
  <c r="O2" i="163"/>
  <c r="L2" i="163"/>
  <c r="K2" i="163"/>
  <c r="C1916" i="48"/>
  <c r="B1916" i="48"/>
  <c r="A1916" i="48"/>
  <c r="C1915" i="48"/>
  <c r="B1915" i="48"/>
  <c r="A1915" i="48"/>
  <c r="C1914" i="48"/>
  <c r="B1914" i="48"/>
  <c r="A1914" i="48"/>
  <c r="C1913" i="48"/>
  <c r="B1913" i="48"/>
  <c r="A1913" i="48"/>
  <c r="C1912" i="48"/>
  <c r="B1912" i="48"/>
  <c r="A1912" i="48"/>
  <c r="C1911" i="48"/>
  <c r="B1911" i="48"/>
  <c r="A1911" i="48"/>
  <c r="C1910" i="48"/>
  <c r="B1910" i="48"/>
  <c r="A1910" i="48"/>
  <c r="C1909" i="48"/>
  <c r="B1909" i="48"/>
  <c r="A1909" i="48"/>
  <c r="C1908" i="48"/>
  <c r="B1908" i="48"/>
  <c r="A1908" i="48"/>
  <c r="C1907" i="48"/>
  <c r="B1907" i="48"/>
  <c r="A1907" i="48"/>
  <c r="C1906" i="48"/>
  <c r="B1906" i="48"/>
  <c r="A1906" i="48"/>
  <c r="C1905" i="48"/>
  <c r="B1905" i="48"/>
  <c r="A1905" i="48"/>
  <c r="C1904" i="48"/>
  <c r="B1904" i="48"/>
  <c r="A1904" i="48"/>
  <c r="C1903" i="48"/>
  <c r="B1903" i="48"/>
  <c r="A1903" i="48"/>
  <c r="C1902" i="48"/>
  <c r="B1902" i="48"/>
  <c r="A1902" i="48"/>
  <c r="C1901" i="48"/>
  <c r="B1901" i="48"/>
  <c r="A1901" i="48"/>
  <c r="C1900" i="48"/>
  <c r="B1900" i="48"/>
  <c r="A1900" i="48"/>
  <c r="C1899" i="48"/>
  <c r="B1899" i="48"/>
  <c r="A1899" i="48"/>
  <c r="C1898" i="48"/>
  <c r="B1898" i="48"/>
  <c r="A1898" i="48"/>
  <c r="C1897" i="48"/>
  <c r="B1897" i="48"/>
  <c r="A1897" i="48"/>
  <c r="C1896" i="48"/>
  <c r="B1896" i="48"/>
  <c r="A1896" i="48"/>
  <c r="C1895" i="48"/>
  <c r="B1895" i="48"/>
  <c r="A1895" i="48"/>
  <c r="C1894" i="48"/>
  <c r="B1894" i="48"/>
  <c r="A1894" i="48"/>
  <c r="C1893" i="48"/>
  <c r="B1893" i="48"/>
  <c r="A1893" i="48"/>
  <c r="C1892" i="48"/>
  <c r="B1892" i="48"/>
  <c r="A1892" i="48"/>
  <c r="C1891" i="48"/>
  <c r="B1891" i="48"/>
  <c r="A1891" i="48"/>
  <c r="C1890" i="48"/>
  <c r="B1890" i="48"/>
  <c r="A1890" i="48"/>
  <c r="C1889" i="48"/>
  <c r="B1889" i="48"/>
  <c r="A1889" i="48"/>
  <c r="C1888" i="48"/>
  <c r="B1888" i="48"/>
  <c r="A1888" i="48"/>
  <c r="C1887" i="48"/>
  <c r="B1887" i="48"/>
  <c r="A1887" i="48"/>
  <c r="C1886" i="48"/>
  <c r="B1886" i="48"/>
  <c r="A1886" i="48"/>
  <c r="C1885" i="48"/>
  <c r="B1885" i="48"/>
  <c r="A1885" i="48"/>
  <c r="C1884" i="48"/>
  <c r="B1884" i="48"/>
  <c r="A1884" i="48"/>
  <c r="C1883" i="48"/>
  <c r="B1883" i="48"/>
  <c r="A1883" i="48"/>
  <c r="C1882" i="48"/>
  <c r="B1882" i="48"/>
  <c r="A1882" i="48"/>
  <c r="C1881" i="48"/>
  <c r="B1881" i="48"/>
  <c r="A1881" i="48"/>
  <c r="C1880" i="48"/>
  <c r="B1880" i="48"/>
  <c r="A1880" i="48"/>
  <c r="C1879" i="48"/>
  <c r="B1879" i="48"/>
  <c r="A1879" i="48"/>
  <c r="C1878" i="48"/>
  <c r="B1878" i="48"/>
  <c r="A1878" i="48"/>
  <c r="C1877" i="48"/>
  <c r="B1877" i="48"/>
  <c r="A1877" i="48"/>
  <c r="C1876" i="48"/>
  <c r="B1876" i="48"/>
  <c r="A1876" i="48"/>
  <c r="C1875" i="48"/>
  <c r="B1875" i="48"/>
  <c r="A1875" i="48"/>
  <c r="C1874" i="48"/>
  <c r="B1874" i="48"/>
  <c r="A1874" i="48"/>
  <c r="C1873" i="48"/>
  <c r="B1873" i="48"/>
  <c r="A1873" i="48"/>
  <c r="C1872" i="48"/>
  <c r="B1872" i="48"/>
  <c r="A1872" i="48"/>
  <c r="C1871" i="48"/>
  <c r="B1871" i="48"/>
  <c r="A1871" i="48"/>
  <c r="C1870" i="48"/>
  <c r="B1870" i="48"/>
  <c r="A1870" i="48"/>
  <c r="C1869" i="48"/>
  <c r="B1869" i="48"/>
  <c r="A1869" i="48"/>
  <c r="C1868" i="48"/>
  <c r="B1868" i="48"/>
  <c r="A1868" i="48"/>
  <c r="C1867" i="48"/>
  <c r="B1867" i="48"/>
  <c r="A1867" i="48"/>
  <c r="C1866" i="48"/>
  <c r="B1866" i="48"/>
  <c r="A1866" i="48"/>
  <c r="C1865" i="48"/>
  <c r="B1865" i="48"/>
  <c r="A1865" i="48"/>
  <c r="C1864" i="48"/>
  <c r="B1864" i="48"/>
  <c r="A1864" i="48"/>
  <c r="C1863" i="48"/>
  <c r="B1863" i="48"/>
  <c r="A1863" i="48"/>
  <c r="C1862" i="48"/>
  <c r="B1862" i="48"/>
  <c r="A1862" i="48"/>
  <c r="C1861" i="48"/>
  <c r="B1861" i="48"/>
  <c r="A1861" i="48"/>
  <c r="C1860" i="48"/>
  <c r="B1860" i="48"/>
  <c r="A1860" i="48"/>
  <c r="C1859" i="48"/>
  <c r="B1859" i="48"/>
  <c r="A1859" i="48"/>
  <c r="C1858" i="48"/>
  <c r="B1858" i="48"/>
  <c r="A1858" i="48"/>
  <c r="C1857" i="48"/>
  <c r="B1857" i="48"/>
  <c r="A1857" i="48"/>
  <c r="C1856" i="48"/>
  <c r="B1856" i="48"/>
  <c r="A1856" i="48"/>
  <c r="C1855" i="48"/>
  <c r="B1855" i="48"/>
  <c r="A1855" i="48"/>
  <c r="C1854" i="48"/>
  <c r="B1854" i="48"/>
  <c r="A1854" i="48"/>
  <c r="C1853" i="48"/>
  <c r="B1853" i="48"/>
  <c r="A1853" i="48"/>
  <c r="C1852" i="48"/>
  <c r="B1852" i="48"/>
  <c r="A1852" i="48"/>
  <c r="C1851" i="48"/>
  <c r="B1851" i="48"/>
  <c r="A1851" i="48"/>
  <c r="C1850" i="48"/>
  <c r="B1850" i="48"/>
  <c r="A1850" i="48"/>
  <c r="C1849" i="48"/>
  <c r="B1849" i="48"/>
  <c r="A1849" i="48"/>
  <c r="C1848" i="48"/>
  <c r="B1848" i="48"/>
  <c r="A1848" i="48"/>
  <c r="C1847" i="48"/>
  <c r="B1847" i="48"/>
  <c r="A1847" i="48"/>
  <c r="C1846" i="48"/>
  <c r="B1846" i="48"/>
  <c r="A1846" i="48"/>
  <c r="C1845" i="48"/>
  <c r="B1845" i="48"/>
  <c r="A1845" i="48"/>
  <c r="C1844" i="48"/>
  <c r="B1844" i="48"/>
  <c r="A1844" i="48"/>
  <c r="C1843" i="48"/>
  <c r="B1843" i="48"/>
  <c r="A1843" i="48"/>
  <c r="C1842" i="48"/>
  <c r="B1842" i="48"/>
  <c r="A1842" i="48"/>
  <c r="C1841" i="48"/>
  <c r="B1841" i="48"/>
  <c r="A1841" i="48"/>
  <c r="C1840" i="48"/>
  <c r="B1840" i="48"/>
  <c r="A1840" i="48"/>
  <c r="C1839" i="48"/>
  <c r="B1839" i="48"/>
  <c r="A1839" i="48"/>
  <c r="C1838" i="48"/>
  <c r="B1838" i="48"/>
  <c r="A1838" i="48"/>
  <c r="C1837" i="48"/>
  <c r="B1837" i="48"/>
  <c r="A1837" i="48"/>
  <c r="C1836" i="48"/>
  <c r="B1836" i="48"/>
  <c r="A1836" i="48"/>
  <c r="C1835" i="48"/>
  <c r="B1835" i="48"/>
  <c r="A1835" i="48"/>
  <c r="C1834" i="48"/>
  <c r="B1834" i="48"/>
  <c r="A1834" i="48"/>
  <c r="C1833" i="48"/>
  <c r="B1833" i="48"/>
  <c r="A1833" i="48"/>
  <c r="C1832" i="48"/>
  <c r="B1832" i="48"/>
  <c r="A1832" i="48"/>
  <c r="C1831" i="48"/>
  <c r="B1831" i="48"/>
  <c r="A1831" i="48"/>
  <c r="C1830" i="48"/>
  <c r="B1830" i="48"/>
  <c r="A1830" i="48"/>
  <c r="C1829" i="48"/>
  <c r="B1829" i="48"/>
  <c r="A1829" i="48"/>
  <c r="C1828" i="48"/>
  <c r="B1828" i="48"/>
  <c r="A1828" i="48"/>
  <c r="C1827" i="48"/>
  <c r="B1827" i="48"/>
  <c r="A1827" i="48"/>
  <c r="C1826" i="48"/>
  <c r="B1826" i="48"/>
  <c r="A1826" i="48"/>
  <c r="C1825" i="48"/>
  <c r="B1825" i="48"/>
  <c r="A1825" i="48"/>
  <c r="C1824" i="48"/>
  <c r="B1824" i="48"/>
  <c r="A1824" i="48"/>
  <c r="C1823" i="48"/>
  <c r="B1823" i="48"/>
  <c r="A1823" i="48"/>
  <c r="C1822" i="48"/>
  <c r="B1822" i="48"/>
  <c r="A1822" i="48"/>
  <c r="C1821" i="48"/>
  <c r="B1821" i="48"/>
  <c r="A1821" i="48"/>
  <c r="C1820" i="48"/>
  <c r="B1820" i="48"/>
  <c r="A1820" i="48"/>
  <c r="C1819" i="48"/>
  <c r="B1819" i="48"/>
  <c r="A1819" i="48"/>
  <c r="C1818" i="48"/>
  <c r="B1818" i="48"/>
  <c r="A1818" i="48"/>
  <c r="C1817" i="48"/>
  <c r="B1817" i="48"/>
  <c r="A1817" i="48"/>
  <c r="C1816" i="48"/>
  <c r="B1816" i="48"/>
  <c r="A1816" i="48"/>
  <c r="C1815" i="48"/>
  <c r="B1815" i="48"/>
  <c r="A1815" i="48"/>
  <c r="C1814" i="48"/>
  <c r="B1814" i="48"/>
  <c r="A1814" i="48"/>
  <c r="C1813" i="48"/>
  <c r="B1813" i="48"/>
  <c r="A1813" i="48"/>
  <c r="C1812" i="48"/>
  <c r="B1812" i="48"/>
  <c r="A1812" i="48"/>
  <c r="C1811" i="48"/>
  <c r="B1811" i="48"/>
  <c r="A1811" i="48"/>
  <c r="C1810" i="48"/>
  <c r="B1810" i="48"/>
  <c r="A1810" i="48"/>
  <c r="C1809" i="48"/>
  <c r="B1809" i="48"/>
  <c r="A1809" i="48"/>
  <c r="C1808" i="48"/>
  <c r="B1808" i="48"/>
  <c r="A1808" i="48"/>
  <c r="C1807" i="48"/>
  <c r="B1807" i="48"/>
  <c r="A1807" i="48"/>
  <c r="C1806" i="48"/>
  <c r="B1806" i="48"/>
  <c r="A1806" i="48"/>
  <c r="C1805" i="48"/>
  <c r="B1805" i="48"/>
  <c r="A1805" i="48"/>
  <c r="C1804" i="48"/>
  <c r="B1804" i="48"/>
  <c r="A1804" i="48"/>
  <c r="C1803" i="48"/>
  <c r="B1803" i="48"/>
  <c r="A1803" i="48"/>
  <c r="C1802" i="48"/>
  <c r="B1802" i="48"/>
  <c r="A1802" i="48"/>
  <c r="C1801" i="48"/>
  <c r="B1801" i="48"/>
  <c r="A1801" i="48"/>
  <c r="C1800" i="48"/>
  <c r="B1800" i="48"/>
  <c r="A1800" i="48"/>
  <c r="C1799" i="48"/>
  <c r="B1799" i="48"/>
  <c r="A1799" i="48"/>
  <c r="C1798" i="48"/>
  <c r="B1798" i="48"/>
  <c r="A1798" i="48"/>
  <c r="C1797" i="48"/>
  <c r="B1797" i="48"/>
  <c r="A1797" i="48"/>
  <c r="C1796" i="48"/>
  <c r="B1796" i="48"/>
  <c r="A1796" i="48"/>
  <c r="C1795" i="48"/>
  <c r="B1795" i="48"/>
  <c r="A1795" i="48"/>
  <c r="C1794" i="48"/>
  <c r="B1794" i="48"/>
  <c r="A1794" i="48"/>
  <c r="C1793" i="48"/>
  <c r="B1793" i="48"/>
  <c r="A1793" i="48"/>
  <c r="C1792" i="48"/>
  <c r="B1792" i="48"/>
  <c r="A1792" i="48"/>
  <c r="C1791" i="48"/>
  <c r="B1791" i="48"/>
  <c r="A1791" i="48"/>
  <c r="C1790" i="48"/>
  <c r="B1790" i="48"/>
  <c r="A1790" i="48"/>
  <c r="C1789" i="48"/>
  <c r="B1789" i="48"/>
  <c r="A1789" i="48"/>
  <c r="C1788" i="48"/>
  <c r="B1788" i="48"/>
  <c r="A1788" i="48"/>
  <c r="C1787" i="48"/>
  <c r="B1787" i="48"/>
  <c r="A1787" i="48"/>
  <c r="C1786" i="48"/>
  <c r="B1786" i="48"/>
  <c r="A1786" i="48"/>
  <c r="C1785" i="48"/>
  <c r="B1785" i="48"/>
  <c r="A1785" i="48"/>
  <c r="C1784" i="48"/>
  <c r="B1784" i="48"/>
  <c r="A1784" i="48"/>
  <c r="C1783" i="48"/>
  <c r="B1783" i="48"/>
  <c r="A1783" i="48"/>
  <c r="C1782" i="48"/>
  <c r="B1782" i="48"/>
  <c r="A1782" i="48"/>
  <c r="C1781" i="48"/>
  <c r="B1781" i="48"/>
  <c r="A1781" i="48"/>
  <c r="C1780" i="48"/>
  <c r="B1780" i="48"/>
  <c r="A1780" i="48"/>
  <c r="C1779" i="48"/>
  <c r="B1779" i="48"/>
  <c r="A1779" i="48"/>
  <c r="C1778" i="48"/>
  <c r="B1778" i="48"/>
  <c r="A1778" i="48"/>
  <c r="C1777" i="48"/>
  <c r="B1777" i="48"/>
  <c r="A1777" i="48"/>
  <c r="C1776" i="48"/>
  <c r="B1776" i="48"/>
  <c r="A1776" i="48"/>
  <c r="C1775" i="48"/>
  <c r="B1775" i="48"/>
  <c r="A1775" i="48"/>
  <c r="C1774" i="48"/>
  <c r="B1774" i="48"/>
  <c r="A1774" i="48"/>
  <c r="C1773" i="48"/>
  <c r="B1773" i="48"/>
  <c r="A1773" i="48"/>
  <c r="C1772" i="48"/>
  <c r="B1772" i="48"/>
  <c r="A1772" i="48"/>
  <c r="C1771" i="48"/>
  <c r="B1771" i="48"/>
  <c r="A1771" i="48"/>
  <c r="C1770" i="48"/>
  <c r="B1770" i="48"/>
  <c r="A1770" i="48"/>
  <c r="C1769" i="48"/>
  <c r="B1769" i="48"/>
  <c r="A1769" i="48"/>
  <c r="C1768" i="48"/>
  <c r="B1768" i="48"/>
  <c r="A1768" i="48"/>
  <c r="C1767" i="48"/>
  <c r="B1767" i="48"/>
  <c r="A1767" i="48"/>
  <c r="C1766" i="48"/>
  <c r="B1766" i="48"/>
  <c r="A1766" i="48"/>
  <c r="C1765" i="48"/>
  <c r="B1765" i="48"/>
  <c r="A1765" i="48"/>
  <c r="C1764" i="48"/>
  <c r="B1764" i="48"/>
  <c r="A1764" i="48"/>
  <c r="C1763" i="48"/>
  <c r="B1763" i="48"/>
  <c r="A1763" i="48"/>
  <c r="C1762" i="48"/>
  <c r="B1762" i="48"/>
  <c r="A1762" i="48"/>
  <c r="C1761" i="48"/>
  <c r="B1761" i="48"/>
  <c r="A1761" i="48"/>
  <c r="C1760" i="48"/>
  <c r="B1760" i="48"/>
  <c r="A1760" i="48"/>
  <c r="C1759" i="48"/>
  <c r="B1759" i="48"/>
  <c r="A1759" i="48"/>
  <c r="C1758" i="48"/>
  <c r="B1758" i="48"/>
  <c r="A1758" i="48"/>
  <c r="C1757" i="48"/>
  <c r="B1757" i="48"/>
  <c r="A1757" i="48"/>
  <c r="C1756" i="48"/>
  <c r="B1756" i="48"/>
  <c r="A1756" i="48"/>
  <c r="C1755" i="48"/>
  <c r="B1755" i="48"/>
  <c r="A1755" i="48"/>
  <c r="C1754" i="48"/>
  <c r="B1754" i="48"/>
  <c r="A1754" i="48"/>
  <c r="C1753" i="48"/>
  <c r="B1753" i="48"/>
  <c r="A1753" i="48"/>
  <c r="C1752" i="48"/>
  <c r="B1752" i="48"/>
  <c r="A1752" i="48"/>
  <c r="C1751" i="48"/>
  <c r="B1751" i="48"/>
  <c r="A1751" i="48"/>
  <c r="C1750" i="48"/>
  <c r="B1750" i="48"/>
  <c r="A1750" i="48"/>
  <c r="C1749" i="48"/>
  <c r="B1749" i="48"/>
  <c r="A1749" i="48"/>
  <c r="C1748" i="48"/>
  <c r="B1748" i="48"/>
  <c r="A1748" i="48"/>
  <c r="C1747" i="48"/>
  <c r="B1747" i="48"/>
  <c r="A1747" i="48"/>
  <c r="C1746" i="48"/>
  <c r="B1746" i="48"/>
  <c r="A1746" i="48"/>
  <c r="C1745" i="48"/>
  <c r="B1745" i="48"/>
  <c r="A1745" i="48"/>
  <c r="C1744" i="48"/>
  <c r="B1744" i="48"/>
  <c r="A1744" i="48"/>
  <c r="C1743" i="48"/>
  <c r="B1743" i="48"/>
  <c r="A1743" i="48"/>
  <c r="C1742" i="48"/>
  <c r="B1742" i="48"/>
  <c r="A1742" i="48"/>
  <c r="C1741" i="48"/>
  <c r="B1741" i="48"/>
  <c r="A1741" i="48"/>
  <c r="C1740" i="48"/>
  <c r="B1740" i="48"/>
  <c r="A1740" i="48"/>
  <c r="C1739" i="48"/>
  <c r="B1739" i="48"/>
  <c r="A1739" i="48"/>
  <c r="C1738" i="48"/>
  <c r="B1738" i="48"/>
  <c r="A1738" i="48"/>
  <c r="C1737" i="48"/>
  <c r="B1737" i="48"/>
  <c r="A1737" i="48"/>
  <c r="C1736" i="48"/>
  <c r="B1736" i="48"/>
  <c r="A1736" i="48"/>
  <c r="C1735" i="48"/>
  <c r="B1735" i="48"/>
  <c r="A1735" i="48"/>
  <c r="C1734" i="48"/>
  <c r="B1734" i="48"/>
  <c r="A1734" i="48"/>
  <c r="C1733" i="48"/>
  <c r="B1733" i="48"/>
  <c r="A1733" i="48"/>
  <c r="C1732" i="48"/>
  <c r="B1732" i="48"/>
  <c r="A1732" i="48"/>
  <c r="C1731" i="48"/>
  <c r="B1731" i="48"/>
  <c r="A1731" i="48"/>
  <c r="C1730" i="48"/>
  <c r="B1730" i="48"/>
  <c r="A1730" i="48"/>
  <c r="C1729" i="48"/>
  <c r="B1729" i="48"/>
  <c r="A1729" i="48"/>
  <c r="C1728" i="48"/>
  <c r="B1728" i="48"/>
  <c r="A1728" i="48"/>
  <c r="C1727" i="48"/>
  <c r="B1727" i="48"/>
  <c r="A1727" i="48"/>
  <c r="C1726" i="48"/>
  <c r="B1726" i="48"/>
  <c r="A1726" i="48"/>
  <c r="C1725" i="48"/>
  <c r="B1725" i="48"/>
  <c r="A1725" i="48"/>
  <c r="C1724" i="48"/>
  <c r="B1724" i="48"/>
  <c r="A1724" i="48"/>
  <c r="C1723" i="48"/>
  <c r="B1723" i="48"/>
  <c r="A1723" i="48"/>
  <c r="C1722" i="48"/>
  <c r="B1722" i="48"/>
  <c r="A1722" i="48"/>
  <c r="C1721" i="48"/>
  <c r="B1721" i="48"/>
  <c r="A1721" i="48"/>
  <c r="C1720" i="48"/>
  <c r="B1720" i="48"/>
  <c r="A1720" i="48"/>
  <c r="C1719" i="48"/>
  <c r="B1719" i="48"/>
  <c r="A1719" i="48"/>
  <c r="C1718" i="48"/>
  <c r="B1718" i="48"/>
  <c r="A1718" i="48"/>
  <c r="C1717" i="48"/>
  <c r="B1717" i="48"/>
  <c r="A1717" i="48"/>
  <c r="C1716" i="48"/>
  <c r="B1716" i="48"/>
  <c r="A1716" i="48"/>
  <c r="C1715" i="48"/>
  <c r="B1715" i="48"/>
  <c r="A1715" i="48"/>
  <c r="C1714" i="48"/>
  <c r="B1714" i="48"/>
  <c r="A1714" i="48"/>
  <c r="C1713" i="48"/>
  <c r="B1713" i="48"/>
  <c r="A1713" i="48"/>
  <c r="C1712" i="48"/>
  <c r="B1712" i="48"/>
  <c r="A1712" i="48"/>
  <c r="C1711" i="48"/>
  <c r="B1711" i="48"/>
  <c r="A1711" i="48"/>
  <c r="C1710" i="48"/>
  <c r="B1710" i="48"/>
  <c r="A1710" i="48"/>
  <c r="C1709" i="48"/>
  <c r="B1709" i="48"/>
  <c r="A1709" i="48"/>
  <c r="C1708" i="48"/>
  <c r="B1708" i="48"/>
  <c r="A1708" i="48"/>
  <c r="C1707" i="48"/>
  <c r="B1707" i="48"/>
  <c r="A1707" i="48"/>
  <c r="C1706" i="48"/>
  <c r="B1706" i="48"/>
  <c r="A1706" i="48"/>
  <c r="C1705" i="48"/>
  <c r="B1705" i="48"/>
  <c r="A1705" i="48"/>
  <c r="C1704" i="48"/>
  <c r="B1704" i="48"/>
  <c r="A1704" i="48"/>
  <c r="C1703" i="48"/>
  <c r="B1703" i="48"/>
  <c r="A1703" i="48"/>
  <c r="C1702" i="48"/>
  <c r="B1702" i="48"/>
  <c r="A1702" i="48"/>
  <c r="C1701" i="48"/>
  <c r="B1701" i="48"/>
  <c r="A1701" i="48"/>
  <c r="C1700" i="48"/>
  <c r="B1700" i="48"/>
  <c r="A1700" i="48"/>
  <c r="C1699" i="48"/>
  <c r="B1699" i="48"/>
  <c r="A1699" i="48"/>
  <c r="C1698" i="48"/>
  <c r="B1698" i="48"/>
  <c r="A1698" i="48"/>
  <c r="C1697" i="48"/>
  <c r="B1697" i="48"/>
  <c r="A1697" i="48"/>
  <c r="C1696" i="48"/>
  <c r="B1696" i="48"/>
  <c r="A1696" i="48"/>
  <c r="C1695" i="48"/>
  <c r="B1695" i="48"/>
  <c r="A1695" i="48"/>
  <c r="C1694" i="48"/>
  <c r="B1694" i="48"/>
  <c r="A1694" i="48"/>
  <c r="C1693" i="48"/>
  <c r="B1693" i="48"/>
  <c r="A1693" i="48"/>
  <c r="C1692" i="48"/>
  <c r="B1692" i="48"/>
  <c r="A1692" i="48"/>
  <c r="C1691" i="48"/>
  <c r="B1691" i="48"/>
  <c r="A1691" i="48"/>
  <c r="C1690" i="48"/>
  <c r="B1690" i="48"/>
  <c r="A1690" i="48"/>
  <c r="C1689" i="48"/>
  <c r="B1689" i="48"/>
  <c r="A1689" i="48"/>
  <c r="C1688" i="48"/>
  <c r="B1688" i="48"/>
  <c r="A1688" i="48"/>
  <c r="C1687" i="48"/>
  <c r="B1687" i="48"/>
  <c r="A1687" i="48"/>
  <c r="C1686" i="48"/>
  <c r="B1686" i="48"/>
  <c r="A1686" i="48"/>
  <c r="C1685" i="48"/>
  <c r="B1685" i="48"/>
  <c r="A1685" i="48"/>
  <c r="C1684" i="48"/>
  <c r="B1684" i="48"/>
  <c r="A1684" i="48"/>
  <c r="C1683" i="48"/>
  <c r="B1683" i="48"/>
  <c r="A1683" i="48"/>
  <c r="C1682" i="48"/>
  <c r="B1682" i="48"/>
  <c r="A1682" i="48"/>
  <c r="C1681" i="48"/>
  <c r="B1681" i="48"/>
  <c r="A1681" i="48"/>
  <c r="C1680" i="48"/>
  <c r="B1680" i="48"/>
  <c r="A1680" i="48"/>
  <c r="C1679" i="48"/>
  <c r="B1679" i="48"/>
  <c r="A1679" i="48"/>
  <c r="C1678" i="48"/>
  <c r="B1678" i="48"/>
  <c r="A1678" i="48"/>
  <c r="C1677" i="48"/>
  <c r="B1677" i="48"/>
  <c r="A1677" i="48"/>
  <c r="C1676" i="48"/>
  <c r="B1676" i="48"/>
  <c r="A1676" i="48"/>
  <c r="C1675" i="48"/>
  <c r="B1675" i="48"/>
  <c r="A1675" i="48"/>
  <c r="C1674" i="48"/>
  <c r="B1674" i="48"/>
  <c r="A1674" i="48"/>
  <c r="C1673" i="48"/>
  <c r="B1673" i="48"/>
  <c r="A1673" i="48"/>
  <c r="C1672" i="48"/>
  <c r="B1672" i="48"/>
  <c r="A1672" i="48"/>
  <c r="C1671" i="48"/>
  <c r="B1671" i="48"/>
  <c r="A1671" i="48"/>
  <c r="C1670" i="48"/>
  <c r="B1670" i="48"/>
  <c r="A1670" i="48"/>
  <c r="C1669" i="48"/>
  <c r="B1669" i="48"/>
  <c r="A1669" i="48"/>
  <c r="C1668" i="48"/>
  <c r="B1668" i="48"/>
  <c r="A1668" i="48"/>
  <c r="C1667" i="48"/>
  <c r="B1667" i="48"/>
  <c r="A1667" i="48"/>
  <c r="C1666" i="48"/>
  <c r="B1666" i="48"/>
  <c r="A1666" i="48"/>
  <c r="C1665" i="48"/>
  <c r="B1665" i="48"/>
  <c r="A1665" i="48"/>
  <c r="C1664" i="48"/>
  <c r="B1664" i="48"/>
  <c r="A1664" i="48"/>
  <c r="C1663" i="48"/>
  <c r="B1663" i="48"/>
  <c r="A1663" i="48"/>
  <c r="C1662" i="48"/>
  <c r="B1662" i="48"/>
  <c r="A1662" i="48"/>
  <c r="C1661" i="48"/>
  <c r="B1661" i="48"/>
  <c r="A1661" i="48"/>
  <c r="C1660" i="48"/>
  <c r="B1660" i="48"/>
  <c r="A1660" i="48"/>
  <c r="C1659" i="48"/>
  <c r="B1659" i="48"/>
  <c r="A1659" i="48"/>
  <c r="C1658" i="48"/>
  <c r="B1658" i="48"/>
  <c r="A1658" i="48"/>
  <c r="C1657" i="48"/>
  <c r="B1657" i="48"/>
  <c r="A1657" i="48"/>
  <c r="C1656" i="48"/>
  <c r="B1656" i="48"/>
  <c r="A1656" i="48"/>
  <c r="C1655" i="48"/>
  <c r="B1655" i="48"/>
  <c r="A1655" i="48"/>
  <c r="C1654" i="48"/>
  <c r="B1654" i="48"/>
  <c r="A1654" i="48"/>
  <c r="C1653" i="48"/>
  <c r="B1653" i="48"/>
  <c r="A1653" i="48"/>
  <c r="C1652" i="48"/>
  <c r="B1652" i="48"/>
  <c r="A1652" i="48"/>
  <c r="C1651" i="48"/>
  <c r="B1651" i="48"/>
  <c r="A1651" i="48"/>
  <c r="C1650" i="48"/>
  <c r="B1650" i="48"/>
  <c r="A1650" i="48"/>
  <c r="C1649" i="48"/>
  <c r="B1649" i="48"/>
  <c r="A1649" i="48"/>
  <c r="C1648" i="48"/>
  <c r="B1648" i="48"/>
  <c r="A1648" i="48"/>
  <c r="C1647" i="48"/>
  <c r="B1647" i="48"/>
  <c r="A1647" i="48"/>
  <c r="C1646" i="48"/>
  <c r="B1646" i="48"/>
  <c r="A1646" i="48"/>
  <c r="C1645" i="48"/>
  <c r="B1645" i="48"/>
  <c r="A1645" i="48"/>
  <c r="C1644" i="48"/>
  <c r="B1644" i="48"/>
  <c r="A1644" i="48"/>
  <c r="C1643" i="48"/>
  <c r="B1643" i="48"/>
  <c r="A1643" i="48"/>
  <c r="C1642" i="48"/>
  <c r="B1642" i="48"/>
  <c r="A1642" i="48"/>
  <c r="C1641" i="48"/>
  <c r="B1641" i="48"/>
  <c r="A1641" i="48"/>
  <c r="C1640" i="48"/>
  <c r="B1640" i="48"/>
  <c r="A1640" i="48"/>
  <c r="C1639" i="48"/>
  <c r="B1639" i="48"/>
  <c r="A1639" i="48"/>
  <c r="C1638" i="48"/>
  <c r="B1638" i="48"/>
  <c r="A1638" i="48"/>
  <c r="C1637" i="48"/>
  <c r="B1637" i="48"/>
  <c r="A1637" i="48"/>
  <c r="C1636" i="48"/>
  <c r="B1636" i="48"/>
  <c r="A1636" i="48"/>
  <c r="C1635" i="48"/>
  <c r="B1635" i="48"/>
  <c r="A1635" i="48"/>
  <c r="C1634" i="48"/>
  <c r="B1634" i="48"/>
  <c r="A1634" i="48"/>
  <c r="C1633" i="48"/>
  <c r="B1633" i="48"/>
  <c r="A1633" i="48"/>
  <c r="C1632" i="48"/>
  <c r="B1632" i="48"/>
  <c r="A1632" i="48"/>
  <c r="C1631" i="48"/>
  <c r="B1631" i="48"/>
  <c r="A1631" i="48"/>
  <c r="C1630" i="48"/>
  <c r="B1630" i="48"/>
  <c r="A1630" i="48"/>
  <c r="C1629" i="48"/>
  <c r="B1629" i="48"/>
  <c r="A1629" i="48"/>
  <c r="C1628" i="48"/>
  <c r="B1628" i="48"/>
  <c r="A1628" i="48"/>
  <c r="C1627" i="48"/>
  <c r="B1627" i="48"/>
  <c r="A1627" i="48"/>
  <c r="C1626" i="48"/>
  <c r="B1626" i="48"/>
  <c r="A1626" i="48"/>
  <c r="C1625" i="48"/>
  <c r="B1625" i="48"/>
  <c r="A1625" i="48"/>
  <c r="C1624" i="48"/>
  <c r="B1624" i="48"/>
  <c r="A1624" i="48"/>
  <c r="C1623" i="48"/>
  <c r="B1623" i="48"/>
  <c r="A1623" i="48"/>
  <c r="C1622" i="48"/>
  <c r="B1622" i="48"/>
  <c r="A1622" i="48"/>
  <c r="C1621" i="48"/>
  <c r="B1621" i="48"/>
  <c r="A1621" i="48"/>
  <c r="C1620" i="48"/>
  <c r="B1620" i="48"/>
  <c r="A1620" i="48"/>
  <c r="C1619" i="48"/>
  <c r="B1619" i="48"/>
  <c r="A1619" i="48"/>
  <c r="C1618" i="48"/>
  <c r="B1618" i="48"/>
  <c r="A1618" i="48"/>
  <c r="C1617" i="48"/>
  <c r="B1617" i="48"/>
  <c r="A1617" i="48"/>
  <c r="C1616" i="48"/>
  <c r="B1616" i="48"/>
  <c r="A1616" i="48"/>
  <c r="C1615" i="48"/>
  <c r="B1615" i="48"/>
  <c r="A1615" i="48"/>
  <c r="C1614" i="48"/>
  <c r="B1614" i="48"/>
  <c r="A1614" i="48"/>
  <c r="C1613" i="48"/>
  <c r="B1613" i="48"/>
  <c r="A1613" i="48"/>
  <c r="C1612" i="48"/>
  <c r="B1612" i="48"/>
  <c r="A1612" i="48"/>
  <c r="C1611" i="48"/>
  <c r="B1611" i="48"/>
  <c r="A1611" i="48"/>
  <c r="C1610" i="48"/>
  <c r="B1610" i="48"/>
  <c r="A1610" i="48"/>
  <c r="C1609" i="48"/>
  <c r="B1609" i="48"/>
  <c r="A1609" i="48"/>
  <c r="C1608" i="48"/>
  <c r="B1608" i="48"/>
  <c r="A1608" i="48"/>
  <c r="C1607" i="48"/>
  <c r="B1607" i="48"/>
  <c r="A1607" i="48"/>
  <c r="C1606" i="48"/>
  <c r="B1606" i="48"/>
  <c r="A1606" i="48"/>
  <c r="C1605" i="48"/>
  <c r="B1605" i="48"/>
  <c r="A1605" i="48"/>
  <c r="C1604" i="48"/>
  <c r="B1604" i="48"/>
  <c r="A1604" i="48"/>
  <c r="C1603" i="48"/>
  <c r="B1603" i="48"/>
  <c r="A1603" i="48"/>
  <c r="C1602" i="48"/>
  <c r="B1602" i="48"/>
  <c r="A1602" i="48"/>
  <c r="C1601" i="48"/>
  <c r="B1601" i="48"/>
  <c r="A1601" i="48"/>
  <c r="C1600" i="48"/>
  <c r="B1600" i="48"/>
  <c r="A1600" i="48"/>
  <c r="C1599" i="48"/>
  <c r="B1599" i="48"/>
  <c r="A1599" i="48"/>
  <c r="C1598" i="48"/>
  <c r="B1598" i="48"/>
  <c r="A1598" i="48"/>
  <c r="C1597" i="48"/>
  <c r="B1597" i="48"/>
  <c r="A1597" i="48"/>
  <c r="C1596" i="48"/>
  <c r="B1596" i="48"/>
  <c r="A1596" i="48"/>
  <c r="C1595" i="48"/>
  <c r="B1595" i="48"/>
  <c r="A1595" i="48"/>
  <c r="C1594" i="48"/>
  <c r="B1594" i="48"/>
  <c r="A1594" i="48"/>
  <c r="C1593" i="48"/>
  <c r="B1593" i="48"/>
  <c r="A1593" i="48"/>
  <c r="C1592" i="48"/>
  <c r="B1592" i="48"/>
  <c r="A1592" i="48"/>
  <c r="C1591" i="48"/>
  <c r="B1591" i="48"/>
  <c r="A1591" i="48"/>
  <c r="C1590" i="48"/>
  <c r="B1590" i="48"/>
  <c r="A1590" i="48"/>
  <c r="C1589" i="48"/>
  <c r="B1589" i="48"/>
  <c r="A1589" i="48"/>
  <c r="C1588" i="48"/>
  <c r="B1588" i="48"/>
  <c r="A1588" i="48"/>
  <c r="C1587" i="48"/>
  <c r="B1587" i="48"/>
  <c r="A1587" i="48"/>
  <c r="C1586" i="48"/>
  <c r="B1586" i="48"/>
  <c r="A1586" i="48"/>
  <c r="C1585" i="48"/>
  <c r="B1585" i="48"/>
  <c r="A1585" i="48"/>
  <c r="C1584" i="48"/>
  <c r="B1584" i="48"/>
  <c r="A1584" i="48"/>
  <c r="C1583" i="48"/>
  <c r="B1583" i="48"/>
  <c r="A1583" i="48"/>
  <c r="C1582" i="48"/>
  <c r="B1582" i="48"/>
  <c r="A1582" i="48"/>
  <c r="C1581" i="48"/>
  <c r="B1581" i="48"/>
  <c r="A1581" i="48"/>
  <c r="C1580" i="48"/>
  <c r="B1580" i="48"/>
  <c r="A1580" i="48"/>
  <c r="C1579" i="48"/>
  <c r="B1579" i="48"/>
  <c r="A1579" i="48"/>
  <c r="C1578" i="48"/>
  <c r="B1578" i="48"/>
  <c r="A1578" i="48"/>
  <c r="C1577" i="48"/>
  <c r="B1577" i="48"/>
  <c r="A1577" i="48"/>
  <c r="C1576" i="48"/>
  <c r="B1576" i="48"/>
  <c r="A1576" i="48"/>
  <c r="C1575" i="48"/>
  <c r="B1575" i="48"/>
  <c r="A1575" i="48"/>
  <c r="C1574" i="48"/>
  <c r="B1574" i="48"/>
  <c r="A1574" i="48"/>
  <c r="C1573" i="48"/>
  <c r="B1573" i="48"/>
  <c r="A1573" i="48"/>
  <c r="C1572" i="48"/>
  <c r="B1572" i="48"/>
  <c r="A1572" i="48"/>
  <c r="C1571" i="48"/>
  <c r="B1571" i="48"/>
  <c r="A1571" i="48"/>
  <c r="C1570" i="48"/>
  <c r="B1570" i="48"/>
  <c r="A1570" i="48"/>
  <c r="C1569" i="48"/>
  <c r="B1569" i="48"/>
  <c r="A1569" i="48"/>
  <c r="C1568" i="48"/>
  <c r="B1568" i="48"/>
  <c r="A1568" i="48"/>
  <c r="C1567" i="48"/>
  <c r="B1567" i="48"/>
  <c r="A1567" i="48"/>
  <c r="C1566" i="48"/>
  <c r="B1566" i="48"/>
  <c r="A1566" i="48"/>
  <c r="C1565" i="48"/>
  <c r="B1565" i="48"/>
  <c r="A1565" i="48"/>
  <c r="C1564" i="48"/>
  <c r="B1564" i="48"/>
  <c r="A1564" i="48"/>
  <c r="C1563" i="48"/>
  <c r="B1563" i="48"/>
  <c r="A1563" i="48"/>
  <c r="C1562" i="48"/>
  <c r="B1562" i="48"/>
  <c r="A1562" i="48"/>
  <c r="C1561" i="48"/>
  <c r="B1561" i="48"/>
  <c r="A1561" i="48"/>
  <c r="C1560" i="48"/>
  <c r="B1560" i="48"/>
  <c r="A1560" i="48"/>
  <c r="C1559" i="48"/>
  <c r="B1559" i="48"/>
  <c r="A1559" i="48"/>
  <c r="C1558" i="48"/>
  <c r="B1558" i="48"/>
  <c r="A1558" i="48"/>
  <c r="C1557" i="48"/>
  <c r="B1557" i="48"/>
  <c r="A1557" i="48"/>
  <c r="C1556" i="48"/>
  <c r="B1556" i="48"/>
  <c r="A1556" i="48"/>
  <c r="C1555" i="48"/>
  <c r="B1555" i="48"/>
  <c r="A1555" i="48"/>
  <c r="C1554" i="48"/>
  <c r="B1554" i="48"/>
  <c r="A1554" i="48"/>
  <c r="C1553" i="48"/>
  <c r="B1553" i="48"/>
  <c r="A1553" i="48"/>
  <c r="C1552" i="48"/>
  <c r="B1552" i="48"/>
  <c r="A1552" i="48"/>
  <c r="C1551" i="48"/>
  <c r="B1551" i="48"/>
  <c r="A1551" i="48"/>
  <c r="C1550" i="48"/>
  <c r="B1550" i="48"/>
  <c r="A1550" i="48"/>
  <c r="C1549" i="48"/>
  <c r="B1549" i="48"/>
  <c r="A1549" i="48"/>
  <c r="C1548" i="48"/>
  <c r="B1548" i="48"/>
  <c r="A1548" i="48"/>
  <c r="C1547" i="48"/>
  <c r="B1547" i="48"/>
  <c r="A1547" i="48"/>
  <c r="C1546" i="48"/>
  <c r="B1546" i="48"/>
  <c r="A1546" i="48"/>
  <c r="C1545" i="48"/>
  <c r="B1545" i="48"/>
  <c r="A1545" i="48"/>
  <c r="C143" i="161"/>
  <c r="B143" i="161"/>
  <c r="A143" i="161"/>
  <c r="C203" i="161"/>
  <c r="B203" i="161"/>
  <c r="A203" i="161"/>
  <c r="C74" i="161"/>
  <c r="B74" i="161"/>
  <c r="A74" i="161"/>
  <c r="C109" i="161"/>
  <c r="B109" i="161"/>
  <c r="A109" i="161"/>
  <c r="C35" i="161"/>
  <c r="B35" i="161"/>
  <c r="A35" i="161"/>
  <c r="C57" i="161"/>
  <c r="B57" i="161"/>
  <c r="A57" i="161"/>
  <c r="C29" i="161"/>
  <c r="B29" i="161"/>
  <c r="A29" i="161"/>
  <c r="C23" i="161"/>
  <c r="B23" i="161"/>
  <c r="A23" i="161"/>
  <c r="C70" i="161"/>
  <c r="B70" i="161"/>
  <c r="A70" i="161"/>
  <c r="C63" i="161"/>
  <c r="B63" i="161"/>
  <c r="A63" i="161"/>
  <c r="C182" i="161"/>
  <c r="B182" i="161"/>
  <c r="A182" i="161"/>
  <c r="C90" i="161"/>
  <c r="B90" i="161"/>
  <c r="A90" i="161"/>
  <c r="C181" i="161"/>
  <c r="B181" i="161"/>
  <c r="A181" i="161"/>
  <c r="C95" i="161"/>
  <c r="B95" i="161"/>
  <c r="A95" i="161"/>
  <c r="C53" i="161"/>
  <c r="B53" i="161"/>
  <c r="A53" i="161"/>
  <c r="C114" i="161"/>
  <c r="B114" i="161"/>
  <c r="A114" i="161"/>
  <c r="C152" i="161"/>
  <c r="B152" i="161"/>
  <c r="A152" i="161"/>
  <c r="C108" i="161"/>
  <c r="B108" i="161"/>
  <c r="A108" i="161"/>
  <c r="C175" i="161"/>
  <c r="B175" i="161"/>
  <c r="A175" i="161"/>
  <c r="C43" i="161"/>
  <c r="B43" i="161"/>
  <c r="A43" i="161"/>
  <c r="C248" i="161"/>
  <c r="B248" i="161"/>
  <c r="A248" i="161"/>
  <c r="C286" i="161"/>
  <c r="B286" i="161"/>
  <c r="A286" i="161"/>
  <c r="C220" i="161"/>
  <c r="B220" i="161"/>
  <c r="A220" i="161"/>
  <c r="C227" i="161"/>
  <c r="B227" i="161"/>
  <c r="A227" i="161"/>
  <c r="C239" i="161"/>
  <c r="B239" i="161"/>
  <c r="A239" i="161"/>
  <c r="C283" i="161"/>
  <c r="B283" i="161"/>
  <c r="A283" i="161"/>
  <c r="C278" i="161"/>
  <c r="B278" i="161"/>
  <c r="A278" i="161"/>
  <c r="C218" i="161"/>
  <c r="B218" i="161"/>
  <c r="A218" i="161"/>
  <c r="C285" i="161"/>
  <c r="B285" i="161"/>
  <c r="A285" i="161"/>
  <c r="C185" i="161"/>
  <c r="B185" i="161"/>
  <c r="A185" i="161"/>
  <c r="C254" i="161"/>
  <c r="B254" i="161"/>
  <c r="A254" i="161"/>
  <c r="C207" i="161"/>
  <c r="B207" i="161"/>
  <c r="A207" i="161"/>
  <c r="C241" i="161"/>
  <c r="B241" i="161"/>
  <c r="A241" i="161"/>
  <c r="C222" i="161"/>
  <c r="B222" i="161"/>
  <c r="A222" i="161"/>
  <c r="C251" i="161"/>
  <c r="B251" i="161"/>
  <c r="A251" i="161"/>
  <c r="C210" i="161"/>
  <c r="B210" i="161"/>
  <c r="A210" i="161"/>
  <c r="C256" i="161"/>
  <c r="B256" i="161"/>
  <c r="A256" i="161"/>
  <c r="C197" i="161"/>
  <c r="B197" i="161"/>
  <c r="A197" i="161"/>
  <c r="C211" i="161"/>
  <c r="B211" i="161"/>
  <c r="A211" i="161"/>
  <c r="C267" i="161"/>
  <c r="B267" i="161"/>
  <c r="A267" i="161"/>
  <c r="C233" i="161"/>
  <c r="B233" i="161"/>
  <c r="A233" i="161"/>
  <c r="C246" i="161"/>
  <c r="B246" i="161"/>
  <c r="A246" i="161"/>
  <c r="C270" i="161"/>
  <c r="B270" i="161"/>
  <c r="A270" i="161"/>
  <c r="C258" i="161"/>
  <c r="B258" i="161"/>
  <c r="A258" i="161"/>
  <c r="C219" i="161"/>
  <c r="B219" i="161"/>
  <c r="A219" i="161"/>
  <c r="C231" i="161"/>
  <c r="B231" i="161"/>
  <c r="A231" i="161"/>
  <c r="C319" i="161"/>
  <c r="B319" i="161"/>
  <c r="A319" i="161"/>
  <c r="C235" i="161"/>
  <c r="B235" i="161"/>
  <c r="A235" i="161"/>
  <c r="C307" i="161"/>
  <c r="B307" i="161"/>
  <c r="A307" i="161"/>
  <c r="C269" i="161"/>
  <c r="B269" i="161"/>
  <c r="A269" i="161"/>
  <c r="C243" i="161"/>
  <c r="B243" i="161"/>
  <c r="A243" i="161"/>
  <c r="C257" i="161"/>
  <c r="B257" i="161"/>
  <c r="A257" i="161"/>
  <c r="C299" i="161"/>
  <c r="B299" i="161"/>
  <c r="A299" i="161"/>
  <c r="C293" i="161"/>
  <c r="B293" i="161"/>
  <c r="A293" i="161"/>
  <c r="C297" i="161"/>
  <c r="B297" i="161"/>
  <c r="A297" i="161"/>
  <c r="C281" i="161"/>
  <c r="B281" i="161"/>
  <c r="A281" i="161"/>
  <c r="C228" i="161"/>
  <c r="B228" i="161"/>
  <c r="A228" i="161"/>
  <c r="C304" i="161"/>
  <c r="B304" i="161"/>
  <c r="A304" i="161"/>
  <c r="C354" i="161"/>
  <c r="B354" i="161"/>
  <c r="A354" i="161"/>
  <c r="C305" i="161"/>
  <c r="B305" i="161"/>
  <c r="A305" i="161"/>
  <c r="C313" i="161"/>
  <c r="B313" i="161"/>
  <c r="A313" i="161"/>
  <c r="C345" i="161"/>
  <c r="B345" i="161"/>
  <c r="A345" i="161"/>
  <c r="C303" i="161"/>
  <c r="B303" i="161"/>
  <c r="A303" i="161"/>
  <c r="C348" i="161"/>
  <c r="B348" i="161"/>
  <c r="A348" i="161"/>
  <c r="C347" i="161"/>
  <c r="B347" i="161"/>
  <c r="A347" i="161"/>
  <c r="C360" i="161"/>
  <c r="B360" i="161"/>
  <c r="A360" i="161"/>
  <c r="C356" i="161"/>
  <c r="B356" i="161"/>
  <c r="A356" i="161"/>
  <c r="C357" i="161"/>
  <c r="B357" i="161"/>
  <c r="A357" i="161"/>
  <c r="C324" i="161"/>
  <c r="B324" i="161"/>
  <c r="A324" i="161"/>
  <c r="C351" i="161"/>
  <c r="B351" i="161"/>
  <c r="A351" i="161"/>
  <c r="C349" i="161"/>
  <c r="B349" i="161"/>
  <c r="A349" i="161"/>
  <c r="C358" i="161"/>
  <c r="B358" i="161"/>
  <c r="A358" i="161"/>
  <c r="C271" i="161"/>
  <c r="B271" i="161"/>
  <c r="A271" i="161"/>
  <c r="C359" i="161"/>
  <c r="B359" i="161"/>
  <c r="A359" i="161"/>
  <c r="C336" i="161"/>
  <c r="B336" i="161"/>
  <c r="A336" i="161"/>
  <c r="C273" i="161"/>
  <c r="B273" i="161"/>
  <c r="A273" i="161"/>
  <c r="C334" i="161"/>
  <c r="B334" i="161"/>
  <c r="A334" i="161"/>
  <c r="C335" i="161"/>
  <c r="B335" i="161"/>
  <c r="A335" i="161"/>
  <c r="C296" i="161"/>
  <c r="B296" i="161"/>
  <c r="A296" i="161"/>
  <c r="C309" i="161"/>
  <c r="B309" i="161"/>
  <c r="A309" i="161"/>
  <c r="C282" i="161"/>
  <c r="B282" i="161"/>
  <c r="A282" i="161"/>
  <c r="C262" i="161"/>
  <c r="B262" i="161"/>
  <c r="A262" i="161"/>
  <c r="C250" i="161"/>
  <c r="B250" i="161"/>
  <c r="A250" i="161"/>
  <c r="C261" i="161"/>
  <c r="B261" i="161"/>
  <c r="A261" i="161"/>
  <c r="C302" i="161"/>
  <c r="B302" i="161"/>
  <c r="A302" i="161"/>
  <c r="C294" i="161"/>
  <c r="B294" i="161"/>
  <c r="A294" i="161"/>
  <c r="C289" i="161"/>
  <c r="B289" i="161"/>
  <c r="A289" i="161"/>
  <c r="C298" i="161"/>
  <c r="B298" i="161"/>
  <c r="A298" i="161"/>
  <c r="C311" i="161"/>
  <c r="B311" i="161"/>
  <c r="A311" i="161"/>
  <c r="C317" i="161"/>
  <c r="B317" i="161"/>
  <c r="A317" i="161"/>
  <c r="C266" i="161"/>
  <c r="B266" i="161"/>
  <c r="A266" i="161"/>
  <c r="C308" i="161"/>
  <c r="B308" i="161"/>
  <c r="A308" i="161"/>
  <c r="C300" i="161"/>
  <c r="B300" i="161"/>
  <c r="A300" i="161"/>
  <c r="C236" i="161"/>
  <c r="B236" i="161"/>
  <c r="A236" i="161"/>
  <c r="C280" i="161"/>
  <c r="B280" i="161"/>
  <c r="A280" i="161"/>
  <c r="C306" i="161"/>
  <c r="B306" i="161"/>
  <c r="A306" i="161"/>
  <c r="C291" i="161"/>
  <c r="B291" i="161"/>
  <c r="A291" i="161"/>
  <c r="C329" i="161"/>
  <c r="B329" i="161"/>
  <c r="A329" i="161"/>
  <c r="C321" i="161"/>
  <c r="B321" i="161"/>
  <c r="A321" i="161"/>
  <c r="C331" i="161"/>
  <c r="B331" i="161"/>
  <c r="A331" i="161"/>
  <c r="C369" i="161"/>
  <c r="B369" i="161"/>
  <c r="A369" i="161"/>
  <c r="C325" i="161"/>
  <c r="B325" i="161"/>
  <c r="A325" i="161"/>
  <c r="C368" i="161"/>
  <c r="B368" i="161"/>
  <c r="A368" i="161"/>
  <c r="C362" i="161"/>
  <c r="B362" i="161"/>
  <c r="A362" i="161"/>
  <c r="C367" i="161"/>
  <c r="B367" i="161"/>
  <c r="A367" i="161"/>
  <c r="C363" i="161"/>
  <c r="B363" i="161"/>
  <c r="A363" i="161"/>
  <c r="C365" i="161"/>
  <c r="B365" i="161"/>
  <c r="A365" i="161"/>
  <c r="C364" i="161"/>
  <c r="B364" i="161"/>
  <c r="A364" i="161"/>
  <c r="C332" i="161"/>
  <c r="B332" i="161"/>
  <c r="A332" i="161"/>
  <c r="C346" i="161"/>
  <c r="B346" i="161"/>
  <c r="A346" i="161"/>
  <c r="C353" i="161"/>
  <c r="B353" i="161"/>
  <c r="A353" i="161"/>
  <c r="C238" i="161"/>
  <c r="B238" i="161"/>
  <c r="A238" i="161"/>
  <c r="C315" i="161"/>
  <c r="B315" i="161"/>
  <c r="A315" i="161"/>
  <c r="C342" i="161"/>
  <c r="B342" i="161"/>
  <c r="A342" i="161"/>
  <c r="C339" i="161"/>
  <c r="B339" i="161"/>
  <c r="A339" i="161"/>
  <c r="C338" i="161"/>
  <c r="B338" i="161"/>
  <c r="A338" i="161"/>
  <c r="C361" i="161"/>
  <c r="B361" i="161"/>
  <c r="A361" i="161"/>
  <c r="C202" i="161"/>
  <c r="B202" i="161"/>
  <c r="A202" i="161"/>
  <c r="C244" i="161"/>
  <c r="B244" i="161"/>
  <c r="A244" i="161"/>
  <c r="C166" i="161"/>
  <c r="B166" i="161"/>
  <c r="A166" i="161"/>
  <c r="C191" i="161"/>
  <c r="B191" i="161"/>
  <c r="A191" i="161"/>
  <c r="C59" i="161"/>
  <c r="B59" i="161"/>
  <c r="A59" i="161"/>
  <c r="C5" i="161"/>
  <c r="B5" i="161"/>
  <c r="A5" i="161"/>
  <c r="C9" i="161"/>
  <c r="B9" i="161"/>
  <c r="A9" i="161"/>
  <c r="C15" i="161"/>
  <c r="B15" i="161"/>
  <c r="A15" i="161"/>
  <c r="C33" i="161"/>
  <c r="B33" i="161"/>
  <c r="A33" i="161"/>
  <c r="C11" i="161"/>
  <c r="B11" i="161"/>
  <c r="A11" i="161"/>
  <c r="C12" i="161"/>
  <c r="B12" i="161"/>
  <c r="A12" i="161"/>
  <c r="C41" i="161"/>
  <c r="B41" i="161"/>
  <c r="A41" i="161"/>
  <c r="C27" i="161"/>
  <c r="B27" i="161"/>
  <c r="A27" i="161"/>
  <c r="C2" i="161"/>
  <c r="B2" i="161"/>
  <c r="A2" i="161"/>
  <c r="C13" i="161"/>
  <c r="B13" i="161"/>
  <c r="A13" i="161"/>
  <c r="C36" i="161"/>
  <c r="B36" i="161"/>
  <c r="A36" i="161"/>
  <c r="C58" i="161"/>
  <c r="B58" i="161"/>
  <c r="A58" i="161"/>
  <c r="C7" i="161"/>
  <c r="B7" i="161"/>
  <c r="A7" i="161"/>
  <c r="C6" i="161"/>
  <c r="B6" i="161"/>
  <c r="A6" i="161"/>
  <c r="C45" i="161"/>
  <c r="B45" i="161"/>
  <c r="A45" i="161"/>
  <c r="C86" i="161"/>
  <c r="B86" i="161"/>
  <c r="A86" i="161"/>
  <c r="C10" i="161"/>
  <c r="B10" i="161"/>
  <c r="A10" i="161"/>
  <c r="C30" i="161"/>
  <c r="B30" i="161"/>
  <c r="A30" i="161"/>
  <c r="C240" i="161"/>
  <c r="B240" i="161"/>
  <c r="A240" i="161"/>
  <c r="C19" i="161"/>
  <c r="B19" i="161"/>
  <c r="A19" i="161"/>
  <c r="C69" i="161"/>
  <c r="B69" i="161"/>
  <c r="A69" i="161"/>
  <c r="C38" i="161"/>
  <c r="B38" i="161"/>
  <c r="A38" i="161"/>
  <c r="C8" i="161"/>
  <c r="B8" i="161"/>
  <c r="A8" i="161"/>
  <c r="C46" i="161"/>
  <c r="B46" i="161"/>
  <c r="A46" i="161"/>
  <c r="C52" i="161"/>
  <c r="B52" i="161"/>
  <c r="A52" i="161"/>
  <c r="C123" i="161"/>
  <c r="B123" i="161"/>
  <c r="A123" i="161"/>
  <c r="C85" i="161"/>
  <c r="B85" i="161"/>
  <c r="A85" i="161"/>
  <c r="C93" i="161"/>
  <c r="B93" i="161"/>
  <c r="A93" i="161"/>
  <c r="C229" i="161"/>
  <c r="B229" i="161"/>
  <c r="A229" i="161"/>
  <c r="C62" i="161"/>
  <c r="B62" i="161"/>
  <c r="A62" i="161"/>
  <c r="C164" i="161"/>
  <c r="B164" i="161"/>
  <c r="A164" i="161"/>
  <c r="C198" i="161"/>
  <c r="B198" i="161"/>
  <c r="A198" i="161"/>
  <c r="C101" i="161"/>
  <c r="B101" i="161"/>
  <c r="A101" i="161"/>
  <c r="C111" i="161"/>
  <c r="B111" i="161"/>
  <c r="A111" i="161"/>
  <c r="C157" i="161"/>
  <c r="B157" i="161"/>
  <c r="A157" i="161"/>
  <c r="C42" i="161"/>
  <c r="B42" i="161"/>
  <c r="A42" i="161"/>
  <c r="C26" i="161"/>
  <c r="B26" i="161"/>
  <c r="A26" i="161"/>
  <c r="C48" i="161"/>
  <c r="B48" i="161"/>
  <c r="A48" i="161"/>
  <c r="C139" i="161"/>
  <c r="B139" i="161"/>
  <c r="A139" i="161"/>
  <c r="C138" i="161"/>
  <c r="B138" i="161"/>
  <c r="A138" i="161"/>
  <c r="C91" i="161"/>
  <c r="B91" i="161"/>
  <c r="A91" i="161"/>
  <c r="C50" i="161"/>
  <c r="B50" i="161"/>
  <c r="A50" i="161"/>
  <c r="C217" i="161"/>
  <c r="B217" i="161"/>
  <c r="A217" i="161"/>
  <c r="C129" i="161"/>
  <c r="B129" i="161"/>
  <c r="A129" i="161"/>
  <c r="C102" i="161"/>
  <c r="B102" i="161"/>
  <c r="A102" i="161"/>
  <c r="C130" i="161"/>
  <c r="B130" i="161"/>
  <c r="A130" i="161"/>
  <c r="C49" i="161"/>
  <c r="B49" i="161"/>
  <c r="A49" i="161"/>
  <c r="C117" i="161"/>
  <c r="B117" i="161"/>
  <c r="A117" i="161"/>
  <c r="C61" i="161"/>
  <c r="B61" i="161"/>
  <c r="A61" i="161"/>
  <c r="C17" i="161"/>
  <c r="B17" i="161"/>
  <c r="A17" i="161"/>
  <c r="C37" i="161"/>
  <c r="B37" i="161"/>
  <c r="A37" i="161"/>
  <c r="C68" i="161"/>
  <c r="B68" i="161"/>
  <c r="A68" i="161"/>
  <c r="C179" i="161"/>
  <c r="B179" i="161"/>
  <c r="A179" i="161"/>
  <c r="C88" i="161"/>
  <c r="B88" i="161"/>
  <c r="A88" i="161"/>
  <c r="C77" i="161"/>
  <c r="B77" i="161"/>
  <c r="A77" i="161"/>
  <c r="C127" i="161"/>
  <c r="B127" i="161"/>
  <c r="A127" i="161"/>
  <c r="C116" i="161"/>
  <c r="B116" i="161"/>
  <c r="A116" i="161"/>
  <c r="C44" i="161"/>
  <c r="B44" i="161"/>
  <c r="A44" i="161"/>
  <c r="C165" i="161"/>
  <c r="B165" i="161"/>
  <c r="A165" i="161"/>
  <c r="C156" i="161"/>
  <c r="B156" i="161"/>
  <c r="A156" i="161"/>
  <c r="C196" i="161"/>
  <c r="B196" i="161"/>
  <c r="A196" i="161"/>
  <c r="C147" i="161"/>
  <c r="B147" i="161"/>
  <c r="A147" i="161"/>
  <c r="C169" i="161"/>
  <c r="B169" i="161"/>
  <c r="A169" i="161"/>
  <c r="C76" i="161"/>
  <c r="B76" i="161"/>
  <c r="A76" i="161"/>
  <c r="C247" i="161"/>
  <c r="B247" i="161"/>
  <c r="A247" i="161"/>
  <c r="C133" i="161"/>
  <c r="B133" i="161"/>
  <c r="A133" i="161"/>
  <c r="C47" i="161"/>
  <c r="B47" i="161"/>
  <c r="A47" i="161"/>
  <c r="C84" i="161"/>
  <c r="B84" i="161"/>
  <c r="A84" i="161"/>
  <c r="C160" i="161"/>
  <c r="B160" i="161"/>
  <c r="A160" i="161"/>
  <c r="C25" i="161"/>
  <c r="B25" i="161"/>
  <c r="A25" i="161"/>
  <c r="C21" i="161"/>
  <c r="B21" i="161"/>
  <c r="A21" i="161"/>
  <c r="C32" i="161"/>
  <c r="B32" i="161"/>
  <c r="A32" i="161"/>
  <c r="C31" i="161"/>
  <c r="B31" i="161"/>
  <c r="A31" i="161"/>
  <c r="C94" i="161"/>
  <c r="B94" i="161"/>
  <c r="A94" i="161"/>
  <c r="C113" i="161"/>
  <c r="B113" i="161"/>
  <c r="A113" i="161"/>
  <c r="C171" i="161"/>
  <c r="B171" i="161"/>
  <c r="A171" i="161"/>
  <c r="C4" i="161"/>
  <c r="B4" i="161"/>
  <c r="A4" i="161"/>
  <c r="C3" i="161"/>
  <c r="B3" i="161"/>
  <c r="A3" i="161"/>
  <c r="C162" i="161"/>
  <c r="B162" i="161"/>
  <c r="A162" i="161"/>
  <c r="C89" i="161"/>
  <c r="B89" i="161"/>
  <c r="A89" i="161"/>
  <c r="C199" i="161"/>
  <c r="B199" i="161"/>
  <c r="A199" i="161"/>
  <c r="C232" i="161"/>
  <c r="B232" i="161"/>
  <c r="A232" i="161"/>
  <c r="C253" i="161"/>
  <c r="B253" i="161"/>
  <c r="A253" i="161"/>
  <c r="C214" i="161"/>
  <c r="B214" i="161"/>
  <c r="A214" i="161"/>
  <c r="C187" i="161"/>
  <c r="B187" i="161"/>
  <c r="A187" i="161"/>
  <c r="C148" i="161"/>
  <c r="B148" i="161"/>
  <c r="A148" i="161"/>
  <c r="C190" i="161"/>
  <c r="B190" i="161"/>
  <c r="A190" i="161"/>
  <c r="C252" i="161"/>
  <c r="B252" i="161"/>
  <c r="A252" i="161"/>
  <c r="C230" i="161"/>
  <c r="B230" i="161"/>
  <c r="A230" i="161"/>
  <c r="C225" i="161"/>
  <c r="B225" i="161"/>
  <c r="A225" i="161"/>
  <c r="C216" i="161"/>
  <c r="B216" i="161"/>
  <c r="A216" i="161"/>
  <c r="C226" i="161"/>
  <c r="B226" i="161"/>
  <c r="A226" i="161"/>
  <c r="C106" i="161"/>
  <c r="B106" i="161"/>
  <c r="A106" i="161"/>
  <c r="C260" i="161"/>
  <c r="B260" i="161"/>
  <c r="A260" i="161"/>
  <c r="C295" i="161"/>
  <c r="B295" i="161"/>
  <c r="A295" i="161"/>
  <c r="C292" i="161"/>
  <c r="B292" i="161"/>
  <c r="A292" i="161"/>
  <c r="C275" i="161"/>
  <c r="B275" i="161"/>
  <c r="A275" i="161"/>
  <c r="C323" i="161"/>
  <c r="B323" i="161"/>
  <c r="A323" i="161"/>
  <c r="C326" i="161"/>
  <c r="B326" i="161"/>
  <c r="A326" i="161"/>
  <c r="C328" i="161"/>
  <c r="B328" i="161"/>
  <c r="A328" i="161"/>
  <c r="C213" i="161"/>
  <c r="B213" i="161"/>
  <c r="A213" i="161"/>
  <c r="C264" i="161"/>
  <c r="B264" i="161"/>
  <c r="A264" i="161"/>
  <c r="C249" i="161"/>
  <c r="B249" i="161"/>
  <c r="A249" i="161"/>
  <c r="C279" i="161"/>
  <c r="B279" i="161"/>
  <c r="A279" i="161"/>
  <c r="C314" i="161"/>
  <c r="B314" i="161"/>
  <c r="A314" i="161"/>
  <c r="C318" i="161"/>
  <c r="B318" i="161"/>
  <c r="A318" i="161"/>
  <c r="C242" i="161"/>
  <c r="B242" i="161"/>
  <c r="A242" i="161"/>
  <c r="C370" i="161"/>
  <c r="B370" i="161"/>
  <c r="A370" i="161"/>
  <c r="C372" i="161"/>
  <c r="B372" i="161"/>
  <c r="A372" i="161"/>
  <c r="C274" i="161"/>
  <c r="B274" i="161"/>
  <c r="A274" i="161"/>
  <c r="C268" i="161"/>
  <c r="B268" i="161"/>
  <c r="A268" i="161"/>
  <c r="C344" i="161"/>
  <c r="B344" i="161"/>
  <c r="A344" i="161"/>
  <c r="C201" i="161"/>
  <c r="B201" i="161"/>
  <c r="A201" i="161"/>
  <c r="C343" i="161"/>
  <c r="B343" i="161"/>
  <c r="A343" i="161"/>
  <c r="C337" i="161"/>
  <c r="B337" i="161"/>
  <c r="A337" i="161"/>
  <c r="C208" i="161"/>
  <c r="B208" i="161"/>
  <c r="A208" i="161"/>
  <c r="C195" i="161"/>
  <c r="B195" i="161"/>
  <c r="A195" i="161"/>
  <c r="C178" i="161"/>
  <c r="B178" i="161"/>
  <c r="A178" i="161"/>
  <c r="C224" i="161"/>
  <c r="B224" i="161"/>
  <c r="A224" i="161"/>
  <c r="C237" i="161"/>
  <c r="B237" i="161"/>
  <c r="A237" i="161"/>
  <c r="C234" i="161"/>
  <c r="B234" i="161"/>
  <c r="A234" i="161"/>
  <c r="C340" i="161"/>
  <c r="B340" i="161"/>
  <c r="A340" i="161"/>
  <c r="C341" i="161"/>
  <c r="B341" i="161"/>
  <c r="A341" i="161"/>
  <c r="C330" i="161"/>
  <c r="B330" i="161"/>
  <c r="A330" i="161"/>
  <c r="C327" i="161"/>
  <c r="B327" i="161"/>
  <c r="A327" i="161"/>
  <c r="C322" i="161"/>
  <c r="B322" i="161"/>
  <c r="A322" i="161"/>
  <c r="C245" i="161"/>
  <c r="B245" i="161"/>
  <c r="A245" i="161"/>
  <c r="C277" i="161"/>
  <c r="B277" i="161"/>
  <c r="A277" i="161"/>
  <c r="C161" i="161"/>
  <c r="B161" i="161"/>
  <c r="A161" i="161"/>
  <c r="C186" i="161"/>
  <c r="B186" i="161"/>
  <c r="A186" i="161"/>
  <c r="C177" i="161"/>
  <c r="B177" i="161"/>
  <c r="A177" i="161"/>
  <c r="C205" i="161"/>
  <c r="B205" i="161"/>
  <c r="A205" i="161"/>
  <c r="C103" i="161"/>
  <c r="B103" i="161"/>
  <c r="A103" i="161"/>
  <c r="C184" i="161"/>
  <c r="B184" i="161"/>
  <c r="A184" i="161"/>
  <c r="C193" i="161"/>
  <c r="B193" i="161"/>
  <c r="A193" i="161"/>
  <c r="C265" i="161"/>
  <c r="B265" i="161"/>
  <c r="A265" i="161"/>
  <c r="C132" i="161"/>
  <c r="B132" i="161"/>
  <c r="A132" i="161"/>
  <c r="C255" i="161"/>
  <c r="B255" i="161"/>
  <c r="A255" i="161"/>
  <c r="C149" i="161"/>
  <c r="B149" i="161"/>
  <c r="A149" i="161"/>
  <c r="C159" i="161"/>
  <c r="B159" i="161"/>
  <c r="A159" i="161"/>
  <c r="C140" i="161"/>
  <c r="B140" i="161"/>
  <c r="A140" i="161"/>
  <c r="C55" i="161"/>
  <c r="B55" i="161"/>
  <c r="A55" i="161"/>
  <c r="C174" i="161"/>
  <c r="B174" i="161"/>
  <c r="A174" i="161"/>
  <c r="C209" i="161"/>
  <c r="B209" i="161"/>
  <c r="A209" i="161"/>
  <c r="C200" i="161"/>
  <c r="B200" i="161"/>
  <c r="A200" i="161"/>
  <c r="C223" i="161"/>
  <c r="B223" i="161"/>
  <c r="A223" i="161"/>
  <c r="C173" i="161"/>
  <c r="B173" i="161"/>
  <c r="A173" i="161"/>
  <c r="C172" i="161"/>
  <c r="B172" i="161"/>
  <c r="A172" i="161"/>
  <c r="C18" i="161"/>
  <c r="B18" i="161"/>
  <c r="A18" i="161"/>
  <c r="C24" i="161"/>
  <c r="B24" i="161"/>
  <c r="A24" i="161"/>
  <c r="C16" i="161"/>
  <c r="B16" i="161"/>
  <c r="A16" i="161"/>
  <c r="C14" i="161"/>
  <c r="B14" i="161"/>
  <c r="A14" i="161"/>
  <c r="C34" i="161"/>
  <c r="B34" i="161"/>
  <c r="A34" i="161"/>
  <c r="C122" i="161"/>
  <c r="B122" i="161"/>
  <c r="A122" i="161"/>
  <c r="C284" i="161"/>
  <c r="B284" i="161"/>
  <c r="A284" i="161"/>
  <c r="C206" i="161"/>
  <c r="B206" i="161"/>
  <c r="A206" i="161"/>
  <c r="C189" i="161"/>
  <c r="B189" i="161"/>
  <c r="A189" i="161"/>
  <c r="C79" i="161"/>
  <c r="B79" i="161"/>
  <c r="A79" i="161"/>
  <c r="C110" i="161"/>
  <c r="B110" i="161"/>
  <c r="A110" i="161"/>
  <c r="C192" i="161"/>
  <c r="B192" i="161"/>
  <c r="A192" i="161"/>
  <c r="C141" i="161"/>
  <c r="B141" i="161"/>
  <c r="A141" i="161"/>
  <c r="C168" i="161"/>
  <c r="B168" i="161"/>
  <c r="A168" i="161"/>
  <c r="C67" i="161"/>
  <c r="B67" i="161"/>
  <c r="A67" i="161"/>
  <c r="C100" i="161"/>
  <c r="B100" i="161"/>
  <c r="A100" i="161"/>
  <c r="C99" i="161"/>
  <c r="B99" i="161"/>
  <c r="A99" i="161"/>
  <c r="C121" i="161"/>
  <c r="B121" i="161"/>
  <c r="A121" i="161"/>
  <c r="C151" i="161"/>
  <c r="B151" i="161"/>
  <c r="A151" i="161"/>
  <c r="C81" i="161"/>
  <c r="B81" i="161"/>
  <c r="A81" i="161"/>
  <c r="C120" i="161"/>
  <c r="B120" i="161"/>
  <c r="A120" i="161"/>
  <c r="C78" i="161"/>
  <c r="B78" i="161"/>
  <c r="A78" i="161"/>
  <c r="C98" i="161"/>
  <c r="B98" i="161"/>
  <c r="A98" i="161"/>
  <c r="C215" i="161"/>
  <c r="B215" i="161"/>
  <c r="A215" i="161"/>
  <c r="C128" i="161"/>
  <c r="B128" i="161"/>
  <c r="A128" i="161"/>
  <c r="C155" i="161"/>
  <c r="B155" i="161"/>
  <c r="A155" i="161"/>
  <c r="C145" i="161"/>
  <c r="B145" i="161"/>
  <c r="A145" i="161"/>
  <c r="C163" i="161"/>
  <c r="B163" i="161"/>
  <c r="A163" i="161"/>
  <c r="C176" i="161"/>
  <c r="B176" i="161"/>
  <c r="A176" i="161"/>
  <c r="C126" i="161"/>
  <c r="B126" i="161"/>
  <c r="A126" i="161"/>
  <c r="C180" i="161"/>
  <c r="B180" i="161"/>
  <c r="A180" i="161"/>
  <c r="C158" i="161"/>
  <c r="B158" i="161"/>
  <c r="A158" i="161"/>
  <c r="C125" i="161"/>
  <c r="B125" i="161"/>
  <c r="A125" i="161"/>
  <c r="C51" i="161"/>
  <c r="B51" i="161"/>
  <c r="A51" i="161"/>
  <c r="C65" i="161"/>
  <c r="B65" i="161"/>
  <c r="A65" i="161"/>
  <c r="C167" i="161"/>
  <c r="B167" i="161"/>
  <c r="A167" i="161"/>
  <c r="C40" i="161"/>
  <c r="B40" i="161"/>
  <c r="A40" i="161"/>
  <c r="C135" i="161"/>
  <c r="B135" i="161"/>
  <c r="A135" i="161"/>
  <c r="C131" i="161"/>
  <c r="B131" i="161"/>
  <c r="A131" i="161"/>
  <c r="C105" i="161"/>
  <c r="B105" i="161"/>
  <c r="A105" i="161"/>
  <c r="C60" i="161"/>
  <c r="B60" i="161"/>
  <c r="A60" i="161"/>
  <c r="C212" i="161"/>
  <c r="B212" i="161"/>
  <c r="A212" i="161"/>
  <c r="C66" i="161"/>
  <c r="B66" i="161"/>
  <c r="A66" i="161"/>
  <c r="C115" i="161"/>
  <c r="B115" i="161"/>
  <c r="A115" i="161"/>
  <c r="C97" i="161"/>
  <c r="B97" i="161"/>
  <c r="A97" i="161"/>
  <c r="C144" i="161"/>
  <c r="B144" i="161"/>
  <c r="A144" i="161"/>
  <c r="C107" i="161"/>
  <c r="B107" i="161"/>
  <c r="A107" i="161"/>
  <c r="C170" i="161"/>
  <c r="B170" i="161"/>
  <c r="A170" i="161"/>
  <c r="C154" i="161"/>
  <c r="B154" i="161"/>
  <c r="A154" i="161"/>
  <c r="C92" i="161"/>
  <c r="B92" i="161"/>
  <c r="A92" i="161"/>
  <c r="C96" i="161"/>
  <c r="B96" i="161"/>
  <c r="A96" i="161"/>
  <c r="C183" i="161"/>
  <c r="B183" i="161"/>
  <c r="A183" i="161"/>
  <c r="C142" i="161"/>
  <c r="B142" i="161"/>
  <c r="A142" i="161"/>
  <c r="C124" i="161"/>
  <c r="B124" i="161"/>
  <c r="A124" i="161"/>
  <c r="C119" i="161"/>
  <c r="B119" i="161"/>
  <c r="A119" i="161"/>
  <c r="C75" i="161"/>
  <c r="B75" i="161"/>
  <c r="A75" i="161"/>
  <c r="C204" i="161"/>
  <c r="B204" i="161"/>
  <c r="A204" i="161"/>
  <c r="C153" i="161"/>
  <c r="B153" i="161"/>
  <c r="A153" i="161"/>
  <c r="C194" i="161"/>
  <c r="B194" i="161"/>
  <c r="A194" i="161"/>
  <c r="C134" i="161"/>
  <c r="B134" i="161"/>
  <c r="A134" i="161"/>
  <c r="C136" i="161"/>
  <c r="B136" i="161"/>
  <c r="A136" i="161"/>
  <c r="C56" i="161"/>
  <c r="B56" i="161"/>
  <c r="A56" i="161"/>
  <c r="C64" i="161"/>
  <c r="B64" i="161"/>
  <c r="A64" i="161"/>
  <c r="C82" i="161"/>
  <c r="B82" i="161"/>
  <c r="A82" i="161"/>
  <c r="C73" i="161"/>
  <c r="B73" i="161"/>
  <c r="A73" i="161"/>
  <c r="C137" i="161"/>
  <c r="B137" i="161"/>
  <c r="A137" i="161"/>
  <c r="C146" i="161"/>
  <c r="B146" i="161"/>
  <c r="A146" i="161"/>
  <c r="C80" i="161"/>
  <c r="B80" i="161"/>
  <c r="A80" i="161"/>
  <c r="C150" i="161"/>
  <c r="B150" i="161"/>
  <c r="A150" i="161"/>
  <c r="C104" i="161"/>
  <c r="B104" i="161"/>
  <c r="A104" i="161"/>
  <c r="C71" i="161"/>
  <c r="B71" i="161"/>
  <c r="A71" i="161"/>
  <c r="C72" i="161"/>
  <c r="B72" i="161"/>
  <c r="A72" i="161"/>
  <c r="C83" i="161"/>
  <c r="B83" i="161"/>
  <c r="A83" i="161"/>
  <c r="C118" i="161"/>
  <c r="B118" i="161"/>
  <c r="A118" i="161"/>
  <c r="C112" i="161"/>
  <c r="B112" i="161"/>
  <c r="A112" i="161"/>
  <c r="C221" i="161"/>
  <c r="B221" i="161"/>
  <c r="A221" i="161"/>
  <c r="C22" i="161"/>
  <c r="B22" i="161"/>
  <c r="A22" i="161"/>
  <c r="C20" i="161"/>
  <c r="B20" i="161"/>
  <c r="A20" i="161"/>
  <c r="C28" i="161"/>
  <c r="B28" i="161"/>
  <c r="A28" i="161"/>
  <c r="C87" i="161"/>
  <c r="B87" i="161"/>
  <c r="A87" i="161"/>
  <c r="C54" i="161"/>
  <c r="B54" i="161"/>
  <c r="A54" i="161"/>
  <c r="C39" i="161"/>
  <c r="B39" i="161"/>
  <c r="A39" i="161"/>
  <c r="C188" i="161"/>
  <c r="B188" i="161"/>
  <c r="A188" i="161"/>
  <c r="C366" i="161"/>
  <c r="B366" i="161"/>
  <c r="A366" i="161"/>
  <c r="C352" i="161"/>
  <c r="B352" i="161"/>
  <c r="A352" i="161"/>
  <c r="C373" i="161"/>
  <c r="B373" i="161"/>
  <c r="A373" i="161"/>
  <c r="C371" i="161"/>
  <c r="B371" i="161"/>
  <c r="A371" i="161"/>
  <c r="C320" i="161"/>
  <c r="B320" i="161"/>
  <c r="A320" i="161"/>
  <c r="C310" i="161"/>
  <c r="B310" i="161"/>
  <c r="A310" i="161"/>
  <c r="C301" i="161"/>
  <c r="B301" i="161"/>
  <c r="A301" i="161"/>
  <c r="C290" i="161"/>
  <c r="B290" i="161"/>
  <c r="A290" i="161"/>
  <c r="C287" i="161"/>
  <c r="B287" i="161"/>
  <c r="A287" i="161"/>
  <c r="C259" i="161"/>
  <c r="B259" i="161"/>
  <c r="A259" i="161"/>
  <c r="C288" i="161"/>
  <c r="B288" i="161"/>
  <c r="A288" i="161"/>
  <c r="C312" i="161"/>
  <c r="B312" i="161"/>
  <c r="A312" i="161"/>
  <c r="C316" i="161"/>
  <c r="B316" i="161"/>
  <c r="A316" i="161"/>
  <c r="C333" i="161"/>
  <c r="B333" i="161"/>
  <c r="A333" i="161"/>
  <c r="C350" i="161"/>
  <c r="B350" i="161"/>
  <c r="A350" i="161"/>
  <c r="C355" i="161"/>
  <c r="B355" i="161"/>
  <c r="A355" i="161"/>
  <c r="C276" i="161"/>
  <c r="B276" i="161"/>
  <c r="A276" i="161"/>
  <c r="C272" i="161"/>
  <c r="B272" i="161"/>
  <c r="A272" i="161"/>
  <c r="C263" i="161"/>
  <c r="B263" i="161"/>
  <c r="A263" i="161"/>
  <c r="AE221" i="157"/>
  <c r="AB221" i="157"/>
  <c r="Y221" i="157"/>
  <c r="X221" i="157"/>
  <c r="AE220" i="157"/>
  <c r="AB220" i="157"/>
  <c r="Y220" i="157"/>
  <c r="X220" i="157"/>
  <c r="AE219" i="157"/>
  <c r="AB219" i="157"/>
  <c r="Y219" i="157"/>
  <c r="X219" i="157"/>
  <c r="AE218" i="157"/>
  <c r="AB218" i="157"/>
  <c r="Y218" i="157"/>
  <c r="X218" i="157"/>
  <c r="AE217" i="157"/>
  <c r="AB217" i="157"/>
  <c r="Y217" i="157"/>
  <c r="X217" i="157"/>
  <c r="AE216" i="157"/>
  <c r="AB216" i="157"/>
  <c r="Y216" i="157"/>
  <c r="X216" i="157"/>
  <c r="AE215" i="157"/>
  <c r="AB215" i="157"/>
  <c r="Y215" i="157"/>
  <c r="X215" i="157"/>
  <c r="AE214" i="157"/>
  <c r="AB214" i="157"/>
  <c r="Y214" i="157"/>
  <c r="X214" i="157"/>
  <c r="AE213" i="157"/>
  <c r="AB213" i="157"/>
  <c r="Y213" i="157"/>
  <c r="X213" i="157"/>
  <c r="AE212" i="157"/>
  <c r="AB212" i="157"/>
  <c r="Y212" i="157"/>
  <c r="X212" i="157"/>
  <c r="AE211" i="157"/>
  <c r="AB211" i="157"/>
  <c r="Y211" i="157"/>
  <c r="X211" i="157"/>
  <c r="AE210" i="157"/>
  <c r="AB210" i="157"/>
  <c r="Y210" i="157"/>
  <c r="X210" i="157"/>
  <c r="AE209" i="157"/>
  <c r="AB209" i="157"/>
  <c r="Y209" i="157"/>
  <c r="X209" i="157"/>
  <c r="AE208" i="157"/>
  <c r="AB208" i="157"/>
  <c r="Y208" i="157"/>
  <c r="X208" i="157"/>
  <c r="AE207" i="157"/>
  <c r="AB207" i="157"/>
  <c r="Y207" i="157"/>
  <c r="X207" i="157"/>
  <c r="AE206" i="157"/>
  <c r="AB206" i="157"/>
  <c r="Y206" i="157"/>
  <c r="X206" i="157"/>
  <c r="AE205" i="157"/>
  <c r="AB205" i="157"/>
  <c r="Y205" i="157"/>
  <c r="X205" i="157"/>
  <c r="AE204" i="157"/>
  <c r="AB204" i="157"/>
  <c r="Y204" i="157"/>
  <c r="X204" i="157"/>
  <c r="AE203" i="157"/>
  <c r="AB203" i="157"/>
  <c r="Y203" i="157"/>
  <c r="X203" i="157"/>
  <c r="AE202" i="157"/>
  <c r="AB202" i="157"/>
  <c r="Y202" i="157"/>
  <c r="X202" i="157"/>
  <c r="AE201" i="157"/>
  <c r="AB201" i="157"/>
  <c r="Y201" i="157"/>
  <c r="X201" i="157"/>
  <c r="AE200" i="157"/>
  <c r="AB200" i="157"/>
  <c r="Y200" i="157"/>
  <c r="X200" i="157"/>
  <c r="AE199" i="157"/>
  <c r="AB199" i="157"/>
  <c r="Y199" i="157"/>
  <c r="X199" i="157"/>
  <c r="AE198" i="157"/>
  <c r="AB198" i="157"/>
  <c r="Y198" i="157"/>
  <c r="X198" i="157"/>
  <c r="AE197" i="157"/>
  <c r="AB197" i="157"/>
  <c r="Y197" i="157"/>
  <c r="X197" i="157"/>
  <c r="AE196" i="157"/>
  <c r="AB196" i="157"/>
  <c r="Y196" i="157"/>
  <c r="X196" i="157"/>
  <c r="AE195" i="157"/>
  <c r="AB195" i="157"/>
  <c r="Y195" i="157"/>
  <c r="X195" i="157"/>
  <c r="AE194" i="157"/>
  <c r="AB194" i="157"/>
  <c r="Y194" i="157"/>
  <c r="X194" i="157"/>
  <c r="AE193" i="157"/>
  <c r="AB193" i="157"/>
  <c r="Y193" i="157"/>
  <c r="X193" i="157"/>
  <c r="AE192" i="157"/>
  <c r="AB192" i="157"/>
  <c r="Y192" i="157"/>
  <c r="X192" i="157"/>
  <c r="AE191" i="157"/>
  <c r="AB191" i="157"/>
  <c r="Y191" i="157"/>
  <c r="X191" i="157"/>
  <c r="AE190" i="157"/>
  <c r="AB190" i="157"/>
  <c r="Y190" i="157"/>
  <c r="X190" i="157"/>
  <c r="AE189" i="157"/>
  <c r="AB189" i="157"/>
  <c r="Y189" i="157"/>
  <c r="X189" i="157"/>
  <c r="AE188" i="157"/>
  <c r="AB188" i="157"/>
  <c r="Y188" i="157"/>
  <c r="X188" i="157"/>
  <c r="AE187" i="157"/>
  <c r="AB187" i="157"/>
  <c r="Y187" i="157"/>
  <c r="X187" i="157"/>
  <c r="AE186" i="157"/>
  <c r="AB186" i="157"/>
  <c r="Y186" i="157"/>
  <c r="X186" i="157"/>
  <c r="AE185" i="157"/>
  <c r="AB185" i="157"/>
  <c r="Y185" i="157"/>
  <c r="X185" i="157"/>
  <c r="AE184" i="157"/>
  <c r="AB184" i="157"/>
  <c r="Y184" i="157"/>
  <c r="X184" i="157"/>
  <c r="AE183" i="157"/>
  <c r="AB183" i="157"/>
  <c r="Y183" i="157"/>
  <c r="X183" i="157"/>
  <c r="AE182" i="157"/>
  <c r="AB182" i="157"/>
  <c r="Y182" i="157"/>
  <c r="X182" i="157"/>
  <c r="AE168" i="157"/>
  <c r="AB168" i="157"/>
  <c r="Y168" i="157"/>
  <c r="X168" i="157"/>
  <c r="AE167" i="157"/>
  <c r="AB167" i="157"/>
  <c r="Y167" i="157"/>
  <c r="X167" i="157"/>
  <c r="AE166" i="157"/>
  <c r="AB166" i="157"/>
  <c r="Y166" i="157"/>
  <c r="X166" i="157"/>
  <c r="AE165" i="157"/>
  <c r="AB165" i="157"/>
  <c r="Y165" i="157"/>
  <c r="X165" i="157"/>
  <c r="AE164" i="157"/>
  <c r="AB164" i="157"/>
  <c r="Y164" i="157"/>
  <c r="X164" i="157"/>
  <c r="AE163" i="157"/>
  <c r="AB163" i="157"/>
  <c r="Y163" i="157"/>
  <c r="X163" i="157"/>
  <c r="AE162" i="157"/>
  <c r="AB162" i="157"/>
  <c r="Y162" i="157"/>
  <c r="X162" i="157"/>
  <c r="AE161" i="157"/>
  <c r="AB161" i="157"/>
  <c r="Y161" i="157"/>
  <c r="X161" i="157"/>
  <c r="AE160" i="157"/>
  <c r="AB160" i="157"/>
  <c r="Y160" i="157"/>
  <c r="X160" i="157"/>
  <c r="AE159" i="157"/>
  <c r="AB159" i="157"/>
  <c r="Y159" i="157"/>
  <c r="X159" i="157"/>
  <c r="AE158" i="157"/>
  <c r="AB158" i="157"/>
  <c r="Y158" i="157"/>
  <c r="X158" i="157"/>
  <c r="AE157" i="157"/>
  <c r="AB157" i="157"/>
  <c r="Y157" i="157"/>
  <c r="X157" i="157"/>
  <c r="AE156" i="157"/>
  <c r="AB156" i="157"/>
  <c r="Y156" i="157"/>
  <c r="X156" i="157"/>
  <c r="AE155" i="157"/>
  <c r="AB155" i="157"/>
  <c r="Y155" i="157"/>
  <c r="X155" i="157"/>
  <c r="AE154" i="157"/>
  <c r="AB154" i="157"/>
  <c r="Y154" i="157"/>
  <c r="X154" i="157"/>
  <c r="AE153" i="157"/>
  <c r="AB153" i="157"/>
  <c r="Y153" i="157"/>
  <c r="X153" i="157"/>
  <c r="AE152" i="157"/>
  <c r="AB152" i="157"/>
  <c r="Y152" i="157"/>
  <c r="X152" i="157"/>
  <c r="AE151" i="157"/>
  <c r="AB151" i="157"/>
  <c r="Y151" i="157"/>
  <c r="X151" i="157"/>
  <c r="AE150" i="157"/>
  <c r="AB150" i="157"/>
  <c r="Y150" i="157"/>
  <c r="X150" i="157"/>
  <c r="AE149" i="157"/>
  <c r="AB149" i="157"/>
  <c r="Y149" i="157"/>
  <c r="X149" i="157"/>
  <c r="AE148" i="157"/>
  <c r="AB148" i="157"/>
  <c r="Y148" i="157"/>
  <c r="X148" i="157"/>
  <c r="AE147" i="157"/>
  <c r="AB147" i="157"/>
  <c r="Y147" i="157"/>
  <c r="X147" i="157"/>
  <c r="AE146" i="157"/>
  <c r="AB146" i="157"/>
  <c r="Y146" i="157"/>
  <c r="X146" i="157"/>
  <c r="AE145" i="157"/>
  <c r="AB145" i="157"/>
  <c r="Y145" i="157"/>
  <c r="X145" i="157"/>
  <c r="AE144" i="157"/>
  <c r="AB144" i="157"/>
  <c r="Y144" i="157"/>
  <c r="X144" i="157"/>
  <c r="AE143" i="157"/>
  <c r="AB143" i="157"/>
  <c r="Y143" i="157"/>
  <c r="X143" i="157"/>
  <c r="AE142" i="157"/>
  <c r="AB142" i="157"/>
  <c r="Y142" i="157"/>
  <c r="X142" i="157"/>
  <c r="AE141" i="157"/>
  <c r="AB141" i="157"/>
  <c r="Y141" i="157"/>
  <c r="X141" i="157"/>
  <c r="AE140" i="157"/>
  <c r="AB140" i="157"/>
  <c r="Y140" i="157"/>
  <c r="X140" i="157"/>
  <c r="AE139" i="157"/>
  <c r="AB139" i="157"/>
  <c r="Y139" i="157"/>
  <c r="X139" i="157"/>
  <c r="AE121" i="157"/>
  <c r="AB121" i="157"/>
  <c r="Y121" i="157"/>
  <c r="X121" i="157"/>
  <c r="AE120" i="157"/>
  <c r="AB120" i="157"/>
  <c r="Y120" i="157"/>
  <c r="X120" i="157"/>
  <c r="AE119" i="157"/>
  <c r="AB119" i="157"/>
  <c r="Y119" i="157"/>
  <c r="X119" i="157"/>
  <c r="AE118" i="157"/>
  <c r="AB118" i="157"/>
  <c r="Y118" i="157"/>
  <c r="X118" i="157"/>
  <c r="AE117" i="157"/>
  <c r="AB117" i="157"/>
  <c r="Y117" i="157"/>
  <c r="X117" i="157"/>
  <c r="AE116" i="157"/>
  <c r="AB116" i="157"/>
  <c r="Y116" i="157"/>
  <c r="X116" i="157"/>
  <c r="AE115" i="157"/>
  <c r="AB115" i="157"/>
  <c r="Y115" i="157"/>
  <c r="X115" i="157"/>
  <c r="AE114" i="157"/>
  <c r="AB114" i="157"/>
  <c r="Y114" i="157"/>
  <c r="X114" i="157"/>
  <c r="AE113" i="157"/>
  <c r="AB113" i="157"/>
  <c r="Y113" i="157"/>
  <c r="X113" i="157"/>
  <c r="AE112" i="157"/>
  <c r="AB112" i="157"/>
  <c r="Y112" i="157"/>
  <c r="X112" i="157"/>
  <c r="AE111" i="157"/>
  <c r="AB111" i="157"/>
  <c r="Y111" i="157"/>
  <c r="X111" i="157"/>
  <c r="AE110" i="157"/>
  <c r="AB110" i="157"/>
  <c r="Y110" i="157"/>
  <c r="X110" i="157"/>
  <c r="AE109" i="157"/>
  <c r="AB109" i="157"/>
  <c r="Y109" i="157"/>
  <c r="X109" i="157"/>
  <c r="AE108" i="157"/>
  <c r="AB108" i="157"/>
  <c r="Y108" i="157"/>
  <c r="X108" i="157"/>
  <c r="AE107" i="157"/>
  <c r="AB107" i="157"/>
  <c r="Y107" i="157"/>
  <c r="X107" i="157"/>
  <c r="AE106" i="157"/>
  <c r="AB106" i="157"/>
  <c r="Y106" i="157"/>
  <c r="X106" i="157"/>
  <c r="AE105" i="157"/>
  <c r="AB105" i="157"/>
  <c r="Y105" i="157"/>
  <c r="X105" i="157"/>
  <c r="AE28" i="157"/>
  <c r="AB28" i="157"/>
  <c r="Y28" i="157"/>
  <c r="X28" i="157"/>
  <c r="AE27" i="157"/>
  <c r="AB27" i="157"/>
  <c r="Y27" i="157"/>
  <c r="X27" i="157"/>
  <c r="AE26" i="157"/>
  <c r="AB26" i="157"/>
  <c r="Y26" i="157"/>
  <c r="X26" i="157"/>
  <c r="AE25" i="157"/>
  <c r="AB25" i="157"/>
  <c r="Y25" i="157"/>
  <c r="X25" i="157"/>
  <c r="AE24" i="157"/>
  <c r="AB24" i="157"/>
  <c r="Y24" i="157"/>
  <c r="X24" i="157"/>
  <c r="AE23" i="157"/>
  <c r="AB23" i="157"/>
  <c r="Y23" i="157"/>
  <c r="X23" i="157"/>
  <c r="AE22" i="157"/>
  <c r="AB22" i="157"/>
  <c r="Y22" i="157"/>
  <c r="X22" i="157"/>
  <c r="AE21" i="157"/>
  <c r="AB21" i="157"/>
  <c r="Y21" i="157"/>
  <c r="X21" i="157"/>
  <c r="AE20" i="157"/>
  <c r="AB20" i="157"/>
  <c r="Y20" i="157"/>
  <c r="X20" i="157"/>
  <c r="AE19" i="157"/>
  <c r="AB19" i="157"/>
  <c r="Y19" i="157"/>
  <c r="X19" i="157"/>
  <c r="AE18" i="157"/>
  <c r="AB18" i="157"/>
  <c r="Y18" i="157"/>
  <c r="X18" i="157"/>
  <c r="AE17" i="157"/>
  <c r="AB17" i="157"/>
  <c r="Y17" i="157"/>
  <c r="X17" i="157"/>
  <c r="AE16" i="157"/>
  <c r="AB16" i="157"/>
  <c r="Y16" i="157"/>
  <c r="X16" i="157"/>
  <c r="AE15" i="157"/>
  <c r="AB15" i="157"/>
  <c r="Y15" i="157"/>
  <c r="X15" i="157"/>
  <c r="AE14" i="157"/>
  <c r="AB14" i="157"/>
  <c r="Y14" i="157"/>
  <c r="X14" i="157"/>
  <c r="AE13" i="157"/>
  <c r="AB13" i="157"/>
  <c r="Y13" i="157"/>
  <c r="X13" i="157"/>
  <c r="AE12" i="157"/>
  <c r="AB12" i="157"/>
  <c r="Y12" i="157"/>
  <c r="X12" i="157"/>
  <c r="AE11" i="157"/>
  <c r="AB11" i="157"/>
  <c r="Y11" i="157"/>
  <c r="X11" i="157"/>
  <c r="AE10" i="157"/>
  <c r="AB10" i="157"/>
  <c r="Y10" i="157"/>
  <c r="X10" i="157"/>
  <c r="AA144" i="82"/>
  <c r="Y144" i="82"/>
  <c r="X144" i="82"/>
  <c r="U144" i="82"/>
  <c r="T144" i="82"/>
  <c r="AA143" i="82"/>
  <c r="Y143" i="82"/>
  <c r="X143" i="82"/>
  <c r="U143" i="82"/>
  <c r="T143" i="82"/>
  <c r="AA142" i="82"/>
  <c r="Y142" i="82"/>
  <c r="X142" i="82"/>
  <c r="U142" i="82"/>
  <c r="T142" i="82"/>
  <c r="AA141" i="82"/>
  <c r="Y141" i="82"/>
  <c r="X141" i="82"/>
  <c r="U141" i="82"/>
  <c r="T141" i="82"/>
  <c r="AA140" i="82"/>
  <c r="Y140" i="82"/>
  <c r="X140" i="82"/>
  <c r="U140" i="82"/>
  <c r="T140" i="82"/>
  <c r="AA139" i="82"/>
  <c r="Y139" i="82"/>
  <c r="X139" i="82"/>
  <c r="U139" i="82"/>
  <c r="T139" i="82"/>
  <c r="AA138" i="82"/>
  <c r="Y138" i="82"/>
  <c r="X138" i="82"/>
  <c r="U138" i="82"/>
  <c r="T138" i="82"/>
  <c r="AA137" i="82"/>
  <c r="Y137" i="82"/>
  <c r="X137" i="82"/>
  <c r="U137" i="82"/>
  <c r="T137" i="82"/>
  <c r="AA136" i="82"/>
  <c r="Y136" i="82"/>
  <c r="X136" i="82"/>
  <c r="U136" i="82"/>
  <c r="T136" i="82"/>
  <c r="AA135" i="82"/>
  <c r="Y135" i="82"/>
  <c r="X135" i="82"/>
  <c r="U135" i="82"/>
  <c r="T135" i="82"/>
  <c r="AA134" i="82"/>
  <c r="Y134" i="82"/>
  <c r="X134" i="82"/>
  <c r="U134" i="82"/>
  <c r="T134" i="82"/>
  <c r="AA133" i="82"/>
  <c r="Y133" i="82"/>
  <c r="X133" i="82"/>
  <c r="U133" i="82"/>
  <c r="T133" i="82"/>
  <c r="AA132" i="82"/>
  <c r="Y132" i="82"/>
  <c r="X132" i="82"/>
  <c r="U132" i="82"/>
  <c r="T132" i="82"/>
  <c r="AA131" i="82"/>
  <c r="Y131" i="82"/>
  <c r="X131" i="82"/>
  <c r="U131" i="82"/>
  <c r="T131" i="82"/>
  <c r="AA130" i="82"/>
  <c r="Y130" i="82"/>
  <c r="X130" i="82"/>
  <c r="U130" i="82"/>
  <c r="T130" i="82"/>
  <c r="AA129" i="82"/>
  <c r="Y129" i="82"/>
  <c r="X129" i="82"/>
  <c r="U129" i="82"/>
  <c r="T129" i="82"/>
  <c r="AA128" i="82"/>
  <c r="Y128" i="82"/>
  <c r="X128" i="82"/>
  <c r="U128" i="82"/>
  <c r="T128" i="82"/>
  <c r="AA127" i="82"/>
  <c r="Y127" i="82"/>
  <c r="X127" i="82"/>
  <c r="U127" i="82"/>
  <c r="T127" i="82"/>
  <c r="AA126" i="82"/>
  <c r="Y126" i="82"/>
  <c r="X126" i="82"/>
  <c r="U126" i="82"/>
  <c r="T126" i="82"/>
  <c r="AA125" i="82"/>
  <c r="Y125" i="82"/>
  <c r="X125" i="82"/>
  <c r="U125" i="82"/>
  <c r="T125" i="82"/>
  <c r="AA124" i="82"/>
  <c r="Y124" i="82"/>
  <c r="X124" i="82"/>
  <c r="U124" i="82"/>
  <c r="T124" i="82"/>
  <c r="AA123" i="82"/>
  <c r="Y123" i="82"/>
  <c r="X123" i="82"/>
  <c r="U123" i="82"/>
  <c r="T123" i="82"/>
  <c r="AA122" i="82"/>
  <c r="Y122" i="82"/>
  <c r="X122" i="82"/>
  <c r="U122" i="82"/>
  <c r="T122" i="82"/>
  <c r="AA121" i="82"/>
  <c r="Y121" i="82"/>
  <c r="X121" i="82"/>
  <c r="U121" i="82"/>
  <c r="T121" i="82"/>
  <c r="AA120" i="82"/>
  <c r="Y120" i="82"/>
  <c r="X120" i="82"/>
  <c r="U120" i="82"/>
  <c r="T120" i="82"/>
  <c r="AA119" i="82"/>
  <c r="Y119" i="82"/>
  <c r="X119" i="82"/>
  <c r="U119" i="82"/>
  <c r="T119" i="82"/>
  <c r="AA118" i="82"/>
  <c r="Y118" i="82"/>
  <c r="X118" i="82"/>
  <c r="U118" i="82"/>
  <c r="T118" i="82"/>
  <c r="AA117" i="82"/>
  <c r="Y117" i="82"/>
  <c r="X117" i="82"/>
  <c r="U117" i="82"/>
  <c r="T117" i="82"/>
  <c r="AA116" i="82"/>
  <c r="Y116" i="82"/>
  <c r="X116" i="82"/>
  <c r="U116" i="82"/>
  <c r="T116" i="82"/>
  <c r="AA115" i="82"/>
  <c r="Y115" i="82"/>
  <c r="X115" i="82"/>
  <c r="U115" i="82"/>
  <c r="T115" i="82"/>
  <c r="AA114" i="82"/>
  <c r="Y114" i="82"/>
  <c r="X114" i="82"/>
  <c r="U114" i="82"/>
  <c r="T114" i="82"/>
  <c r="AA113" i="82"/>
  <c r="Y113" i="82"/>
  <c r="X113" i="82"/>
  <c r="U113" i="82"/>
  <c r="T113" i="82"/>
  <c r="AA112" i="82"/>
  <c r="Y112" i="82"/>
  <c r="X112" i="82"/>
  <c r="U112" i="82"/>
  <c r="T112" i="82"/>
  <c r="AA111" i="82"/>
  <c r="Y111" i="82"/>
  <c r="X111" i="82"/>
  <c r="U111" i="82"/>
  <c r="T111" i="82"/>
  <c r="AA110" i="82"/>
  <c r="Y110" i="82"/>
  <c r="X110" i="82"/>
  <c r="U110" i="82"/>
  <c r="T110" i="82"/>
  <c r="AA109" i="82"/>
  <c r="Y109" i="82"/>
  <c r="X109" i="82"/>
  <c r="U109" i="82"/>
  <c r="T109" i="82"/>
  <c r="AA108" i="82"/>
  <c r="Y108" i="82"/>
  <c r="X108" i="82"/>
  <c r="U108" i="82"/>
  <c r="T108" i="82"/>
  <c r="AA107" i="82"/>
  <c r="Y107" i="82"/>
  <c r="X107" i="82"/>
  <c r="U107" i="82"/>
  <c r="T107" i="82"/>
  <c r="AA106" i="82"/>
  <c r="Y106" i="82"/>
  <c r="X106" i="82"/>
  <c r="U106" i="82"/>
  <c r="T106" i="82"/>
  <c r="AA105" i="82"/>
  <c r="Y105" i="82"/>
  <c r="X105" i="82"/>
  <c r="U105" i="82"/>
  <c r="T105" i="82"/>
  <c r="AA104" i="82"/>
  <c r="Y104" i="82"/>
  <c r="X104" i="82"/>
  <c r="U104" i="82"/>
  <c r="T104" i="82"/>
  <c r="AA103" i="82"/>
  <c r="Y103" i="82"/>
  <c r="X103" i="82"/>
  <c r="U103" i="82"/>
  <c r="T103" i="82"/>
  <c r="AA102" i="82"/>
  <c r="Y102" i="82"/>
  <c r="X102" i="82"/>
  <c r="U102" i="82"/>
  <c r="T102" i="82"/>
  <c r="AA101" i="82"/>
  <c r="Y101" i="82"/>
  <c r="X101" i="82"/>
  <c r="U101" i="82"/>
  <c r="T101" i="82"/>
  <c r="AA100" i="82"/>
  <c r="Y100" i="82"/>
  <c r="X100" i="82"/>
  <c r="U100" i="82"/>
  <c r="T100" i="82"/>
  <c r="AA99" i="82"/>
  <c r="Y99" i="82"/>
  <c r="X99" i="82"/>
  <c r="U99" i="82"/>
  <c r="T99" i="82"/>
  <c r="AA98" i="82"/>
  <c r="Y98" i="82"/>
  <c r="X98" i="82"/>
  <c r="U98" i="82"/>
  <c r="T98" i="82"/>
  <c r="AA97" i="82"/>
  <c r="Y97" i="82"/>
  <c r="X97" i="82"/>
  <c r="U97" i="82"/>
  <c r="T97" i="82"/>
  <c r="AA96" i="82"/>
  <c r="Y96" i="82"/>
  <c r="X96" i="82"/>
  <c r="U96" i="82"/>
  <c r="T96" i="82"/>
  <c r="AA95" i="82"/>
  <c r="Y95" i="82"/>
  <c r="X95" i="82"/>
  <c r="U95" i="82"/>
  <c r="T95" i="82"/>
  <c r="AA94" i="82"/>
  <c r="Y94" i="82"/>
  <c r="X94" i="82"/>
  <c r="U94" i="82"/>
  <c r="T94" i="82"/>
  <c r="AA93" i="82"/>
  <c r="Y93" i="82"/>
  <c r="X93" i="82"/>
  <c r="U93" i="82"/>
  <c r="T93" i="82"/>
  <c r="AA92" i="82"/>
  <c r="Y92" i="82"/>
  <c r="X92" i="82"/>
  <c r="U92" i="82"/>
  <c r="T92" i="82"/>
  <c r="AA91" i="82"/>
  <c r="Y91" i="82"/>
  <c r="X91" i="82"/>
  <c r="U91" i="82"/>
  <c r="T91" i="82"/>
  <c r="AA90" i="82"/>
  <c r="Y90" i="82"/>
  <c r="X90" i="82"/>
  <c r="U90" i="82"/>
  <c r="T90" i="82"/>
  <c r="AA89" i="82"/>
  <c r="Y89" i="82"/>
  <c r="X89" i="82"/>
  <c r="U89" i="82"/>
  <c r="T89" i="82"/>
  <c r="AA88" i="82"/>
  <c r="Y88" i="82"/>
  <c r="X88" i="82"/>
  <c r="U88" i="82"/>
  <c r="T88" i="82"/>
  <c r="AA87" i="82"/>
  <c r="Y87" i="82"/>
  <c r="X87" i="82"/>
  <c r="U87" i="82"/>
  <c r="T87" i="82"/>
  <c r="AA86" i="82"/>
  <c r="Y86" i="82"/>
  <c r="X86" i="82"/>
  <c r="U86" i="82"/>
  <c r="T86" i="82"/>
  <c r="AA85" i="82"/>
  <c r="Y85" i="82"/>
  <c r="X85" i="82"/>
  <c r="U85" i="82"/>
  <c r="T85" i="82"/>
  <c r="AA84" i="82"/>
  <c r="Y84" i="82"/>
  <c r="X84" i="82"/>
  <c r="U84" i="82"/>
  <c r="T84" i="82"/>
  <c r="AA83" i="82"/>
  <c r="Y83" i="82"/>
  <c r="X83" i="82"/>
  <c r="U83" i="82"/>
  <c r="T83" i="82"/>
  <c r="AA82" i="82"/>
  <c r="Y82" i="82"/>
  <c r="X82" i="82"/>
  <c r="U82" i="82"/>
  <c r="T82" i="82"/>
  <c r="AA81" i="82"/>
  <c r="Y81" i="82"/>
  <c r="X81" i="82"/>
  <c r="U81" i="82"/>
  <c r="T81" i="82"/>
  <c r="AA80" i="82"/>
  <c r="Y80" i="82"/>
  <c r="X80" i="82"/>
  <c r="U80" i="82"/>
  <c r="T80" i="82"/>
  <c r="AA79" i="82"/>
  <c r="Y79" i="82"/>
  <c r="X79" i="82"/>
  <c r="U79" i="82"/>
  <c r="T79" i="82"/>
  <c r="AA78" i="82"/>
  <c r="Y78" i="82"/>
  <c r="X78" i="82"/>
  <c r="U78" i="82"/>
  <c r="T78" i="82"/>
  <c r="AA76" i="82"/>
  <c r="Y76" i="82"/>
  <c r="X76" i="82"/>
  <c r="U76" i="82"/>
  <c r="T76" i="82"/>
  <c r="AA75" i="82"/>
  <c r="Y75" i="82"/>
  <c r="X75" i="82"/>
  <c r="U75" i="82"/>
  <c r="T75" i="82"/>
  <c r="AA74" i="82"/>
  <c r="Y74" i="82"/>
  <c r="X74" i="82"/>
  <c r="U74" i="82"/>
  <c r="T74" i="82"/>
  <c r="AA73" i="82"/>
  <c r="Y73" i="82"/>
  <c r="X73" i="82"/>
  <c r="U73" i="82"/>
  <c r="T73" i="82"/>
  <c r="AA72" i="82"/>
  <c r="Y72" i="82"/>
  <c r="X72" i="82"/>
  <c r="U72" i="82"/>
  <c r="T72" i="82"/>
  <c r="AA71" i="82"/>
  <c r="Y71" i="82"/>
  <c r="X71" i="82"/>
  <c r="U71" i="82"/>
  <c r="T71" i="82"/>
  <c r="AA70" i="82"/>
  <c r="Y70" i="82"/>
  <c r="X70" i="82"/>
  <c r="U70" i="82"/>
  <c r="T70" i="82"/>
  <c r="AA69" i="82"/>
  <c r="Y69" i="82"/>
  <c r="X69" i="82"/>
  <c r="U69" i="82"/>
  <c r="T69" i="82"/>
  <c r="AA68" i="82"/>
  <c r="Y68" i="82"/>
  <c r="X68" i="82"/>
  <c r="U68" i="82"/>
  <c r="T68" i="82"/>
  <c r="AA67" i="82"/>
  <c r="Y67" i="82"/>
  <c r="X67" i="82"/>
  <c r="U67" i="82"/>
  <c r="T67" i="82"/>
  <c r="AA66" i="82"/>
  <c r="Y66" i="82"/>
  <c r="X66" i="82"/>
  <c r="U66" i="82"/>
  <c r="T66" i="82"/>
  <c r="AA65" i="82"/>
  <c r="Y65" i="82"/>
  <c r="X65" i="82"/>
  <c r="U65" i="82"/>
  <c r="T65" i="82"/>
  <c r="AA64" i="82"/>
  <c r="Y64" i="82"/>
  <c r="X64" i="82"/>
  <c r="U64" i="82"/>
  <c r="T64" i="82"/>
  <c r="AA63" i="82"/>
  <c r="Y63" i="82"/>
  <c r="X63" i="82"/>
  <c r="U63" i="82"/>
  <c r="T63" i="82"/>
  <c r="AA62" i="82"/>
  <c r="Y62" i="82"/>
  <c r="X62" i="82"/>
  <c r="U62" i="82"/>
  <c r="T62" i="82"/>
  <c r="AA61" i="82"/>
  <c r="Y61" i="82"/>
  <c r="X61" i="82"/>
  <c r="U61" i="82"/>
  <c r="T61" i="82"/>
  <c r="AA60" i="82"/>
  <c r="Y60" i="82"/>
  <c r="X60" i="82"/>
  <c r="U60" i="82"/>
  <c r="T60" i="82"/>
  <c r="AA59" i="82"/>
  <c r="Y59" i="82"/>
  <c r="X59" i="82"/>
  <c r="U59" i="82"/>
  <c r="T59" i="82"/>
  <c r="AA58" i="82"/>
  <c r="Y58" i="82"/>
  <c r="X58" i="82"/>
  <c r="U58" i="82"/>
  <c r="T58" i="82"/>
  <c r="AA57" i="82"/>
  <c r="Y57" i="82"/>
  <c r="X57" i="82"/>
  <c r="U57" i="82"/>
  <c r="T57" i="82"/>
  <c r="AA56" i="82"/>
  <c r="Y56" i="82"/>
  <c r="X56" i="82"/>
  <c r="U56" i="82"/>
  <c r="T56" i="82"/>
  <c r="AA55" i="82"/>
  <c r="Y55" i="82"/>
  <c r="X55" i="82"/>
  <c r="U55" i="82"/>
  <c r="T55" i="82"/>
  <c r="AA54" i="82"/>
  <c r="Y54" i="82"/>
  <c r="X54" i="82"/>
  <c r="U54" i="82"/>
  <c r="T54" i="82"/>
  <c r="AA53" i="82"/>
  <c r="Y53" i="82"/>
  <c r="X53" i="82"/>
  <c r="U53" i="82"/>
  <c r="T53" i="82"/>
  <c r="AA52" i="82"/>
  <c r="Y52" i="82"/>
  <c r="X52" i="82"/>
  <c r="U52" i="82"/>
  <c r="T52" i="82"/>
  <c r="AA51" i="82"/>
  <c r="Y51" i="82"/>
  <c r="X51" i="82"/>
  <c r="U51" i="82"/>
  <c r="T51" i="82"/>
  <c r="AA50" i="82"/>
  <c r="Y50" i="82"/>
  <c r="X50" i="82"/>
  <c r="U50" i="82"/>
  <c r="T50" i="82"/>
  <c r="AA49" i="82"/>
  <c r="Y49" i="82"/>
  <c r="X49" i="82"/>
  <c r="U49" i="82"/>
  <c r="T49" i="82"/>
  <c r="AA48" i="82"/>
  <c r="Y48" i="82"/>
  <c r="X48" i="82"/>
  <c r="U48" i="82"/>
  <c r="T48" i="82"/>
  <c r="AA47" i="82"/>
  <c r="Y47" i="82"/>
  <c r="X47" i="82"/>
  <c r="U47" i="82"/>
  <c r="T47" i="82"/>
  <c r="AA46" i="82"/>
  <c r="Y46" i="82"/>
  <c r="X46" i="82"/>
  <c r="U46" i="82"/>
  <c r="T46" i="82"/>
  <c r="AA45" i="82"/>
  <c r="Y45" i="82"/>
  <c r="X45" i="82"/>
  <c r="U45" i="82"/>
  <c r="T45" i="82"/>
  <c r="AA44" i="82"/>
  <c r="Y44" i="82"/>
  <c r="X44" i="82"/>
  <c r="U44" i="82"/>
  <c r="T44" i="82"/>
  <c r="AA43" i="82"/>
  <c r="Y43" i="82"/>
  <c r="X43" i="82"/>
  <c r="U43" i="82"/>
  <c r="T43" i="82"/>
  <c r="AA42" i="82"/>
  <c r="Y42" i="82"/>
  <c r="X42" i="82"/>
  <c r="U42" i="82"/>
  <c r="T42" i="82"/>
  <c r="AA41" i="82"/>
  <c r="Y41" i="82"/>
  <c r="X41" i="82"/>
  <c r="U41" i="82"/>
  <c r="T41" i="82"/>
  <c r="AA40" i="82"/>
  <c r="Y40" i="82"/>
  <c r="X40" i="82"/>
  <c r="U40" i="82"/>
  <c r="T40" i="82"/>
  <c r="AA39" i="82"/>
  <c r="Y39" i="82"/>
  <c r="X39" i="82"/>
  <c r="U39" i="82"/>
  <c r="T39" i="82"/>
  <c r="AA38" i="82"/>
  <c r="Y38" i="82"/>
  <c r="X38" i="82"/>
  <c r="U38" i="82"/>
  <c r="T38" i="82"/>
  <c r="AA37" i="82"/>
  <c r="Y37" i="82"/>
  <c r="X37" i="82"/>
  <c r="U37" i="82"/>
  <c r="T37" i="82"/>
  <c r="AA36" i="82"/>
  <c r="Y36" i="82"/>
  <c r="X36" i="82"/>
  <c r="U36" i="82"/>
  <c r="T36" i="82"/>
  <c r="AA35" i="82"/>
  <c r="Y35" i="82"/>
  <c r="X35" i="82"/>
  <c r="U35" i="82"/>
  <c r="T35" i="82"/>
  <c r="AA34" i="82"/>
  <c r="Y34" i="82"/>
  <c r="X34" i="82"/>
  <c r="U34" i="82"/>
  <c r="T34" i="82"/>
  <c r="AA33" i="82"/>
  <c r="Y33" i="82"/>
  <c r="X33" i="82"/>
  <c r="U33" i="82"/>
  <c r="T33" i="82"/>
  <c r="AA32" i="82"/>
  <c r="Y32" i="82"/>
  <c r="X32" i="82"/>
  <c r="U32" i="82"/>
  <c r="T32" i="82"/>
  <c r="AA31" i="82"/>
  <c r="Y31" i="82"/>
  <c r="X31" i="82"/>
  <c r="U31" i="82"/>
  <c r="T31" i="82"/>
  <c r="AA30" i="82"/>
  <c r="Y30" i="82"/>
  <c r="X30" i="82"/>
  <c r="U30" i="82"/>
  <c r="T30" i="82"/>
  <c r="AA29" i="82"/>
  <c r="Y29" i="82"/>
  <c r="X29" i="82"/>
  <c r="U29" i="82"/>
  <c r="T29" i="82"/>
  <c r="AA28" i="82"/>
  <c r="Y28" i="82"/>
  <c r="X28" i="82"/>
  <c r="U28" i="82"/>
  <c r="T28" i="82"/>
  <c r="AA27" i="82"/>
  <c r="Y27" i="82"/>
  <c r="X27" i="82"/>
  <c r="U27" i="82"/>
  <c r="T27" i="82"/>
  <c r="AA26" i="82"/>
  <c r="Y26" i="82"/>
  <c r="X26" i="82"/>
  <c r="U26" i="82"/>
  <c r="T26" i="82"/>
  <c r="AA25" i="82"/>
  <c r="Y25" i="82"/>
  <c r="X25" i="82"/>
  <c r="U25" i="82"/>
  <c r="T25" i="82"/>
  <c r="AA24" i="82"/>
  <c r="Y24" i="82"/>
  <c r="X24" i="82"/>
  <c r="U24" i="82"/>
  <c r="T24" i="82"/>
  <c r="AA23" i="82"/>
  <c r="Y23" i="82"/>
  <c r="X23" i="82"/>
  <c r="U23" i="82"/>
  <c r="T23" i="82"/>
  <c r="AA22" i="82"/>
  <c r="Y22" i="82"/>
  <c r="X22" i="82"/>
  <c r="U22" i="82"/>
  <c r="T22" i="82"/>
  <c r="AA21" i="82"/>
  <c r="Y21" i="82"/>
  <c r="X21" i="82"/>
  <c r="U21" i="82"/>
  <c r="T21" i="82"/>
  <c r="AA20" i="82"/>
  <c r="Y20" i="82"/>
  <c r="X20" i="82"/>
  <c r="U20" i="82"/>
  <c r="T20" i="82"/>
  <c r="AA19" i="82"/>
  <c r="Y19" i="82"/>
  <c r="X19" i="82"/>
  <c r="U19" i="82"/>
  <c r="T19" i="82"/>
  <c r="AA18" i="82"/>
  <c r="Y18" i="82"/>
  <c r="X18" i="82"/>
  <c r="U18" i="82"/>
  <c r="T18" i="82"/>
  <c r="AA17" i="82"/>
  <c r="Y17" i="82"/>
  <c r="X17" i="82"/>
  <c r="U17" i="82"/>
  <c r="T17" i="82"/>
  <c r="AA16" i="82"/>
  <c r="Y16" i="82"/>
  <c r="X16" i="82"/>
  <c r="U16" i="82"/>
  <c r="T16" i="82"/>
  <c r="AA15" i="82"/>
  <c r="Y15" i="82"/>
  <c r="X15" i="82"/>
  <c r="U15" i="82"/>
  <c r="T15" i="82"/>
  <c r="AA14" i="82"/>
  <c r="Y14" i="82"/>
  <c r="X14" i="82"/>
  <c r="U14" i="82"/>
  <c r="T14" i="82"/>
  <c r="AA13" i="82"/>
  <c r="Y13" i="82"/>
  <c r="X13" i="82"/>
  <c r="U13" i="82"/>
  <c r="T13" i="82"/>
  <c r="AA12" i="82"/>
  <c r="Y12" i="82"/>
  <c r="X12" i="82"/>
  <c r="U12" i="82"/>
  <c r="T12" i="82"/>
  <c r="AA11" i="82"/>
  <c r="Y11" i="82"/>
  <c r="X11" i="82"/>
  <c r="U11" i="82"/>
  <c r="T11" i="82"/>
  <c r="AA10" i="82"/>
  <c r="Y10" i="82"/>
  <c r="X10" i="82"/>
  <c r="U10" i="82"/>
  <c r="T10" i="82"/>
  <c r="AA9" i="82"/>
  <c r="Y9" i="82"/>
  <c r="X9" i="82"/>
  <c r="U9" i="82"/>
  <c r="T9" i="82"/>
  <c r="AA8" i="82"/>
  <c r="Y8" i="82"/>
  <c r="X8" i="82"/>
  <c r="U8" i="82"/>
  <c r="T8" i="82"/>
  <c r="AA7" i="82"/>
  <c r="Y7" i="82"/>
  <c r="X7" i="82"/>
  <c r="U7" i="82"/>
  <c r="T7" i="82"/>
  <c r="AA6" i="82"/>
  <c r="Y6" i="82"/>
  <c r="X6" i="82"/>
  <c r="U6" i="82"/>
  <c r="T6" i="82"/>
  <c r="AA5" i="82"/>
  <c r="Y5" i="82"/>
  <c r="X5" i="82"/>
  <c r="U5" i="82"/>
  <c r="T5" i="82"/>
  <c r="AA4" i="82"/>
  <c r="Y4" i="82"/>
  <c r="X4" i="82"/>
  <c r="U4" i="82"/>
  <c r="T4" i="82"/>
  <c r="AA3" i="82"/>
  <c r="Y3" i="82"/>
  <c r="X3" i="82"/>
  <c r="U3" i="82"/>
  <c r="T3" i="82"/>
  <c r="AV82" i="45"/>
  <c r="AV76" i="45"/>
  <c r="AV73" i="45"/>
  <c r="AV71" i="45"/>
  <c r="AV66" i="45"/>
  <c r="AV62" i="45"/>
  <c r="AV60" i="45"/>
  <c r="AV55" i="45"/>
  <c r="AV52" i="45"/>
  <c r="AV50" i="45"/>
  <c r="AV47" i="45"/>
  <c r="AV45" i="45"/>
  <c r="AV44" i="45"/>
  <c r="AV41" i="45"/>
  <c r="AV37" i="45"/>
  <c r="AV35" i="45"/>
  <c r="AV32" i="45"/>
  <c r="AV23" i="45"/>
  <c r="AV21" i="45"/>
  <c r="AV17" i="45"/>
  <c r="AV13" i="45"/>
  <c r="AV10" i="45"/>
  <c r="AV9" i="45"/>
  <c r="AV6" i="45"/>
  <c r="AV3" i="45"/>
  <c r="U50" i="46"/>
  <c r="U26" i="46"/>
  <c r="U15" i="46"/>
  <c r="U10" i="46"/>
  <c r="U2" i="46"/>
  <c r="T50" i="46"/>
  <c r="T29" i="46"/>
  <c r="U29" i="46"/>
  <c r="AF50" i="46"/>
  <c r="AG50" i="46"/>
  <c r="AD50" i="46"/>
  <c r="Z50" i="46"/>
  <c r="AF29" i="46"/>
  <c r="AG29" i="46"/>
  <c r="AD29" i="46"/>
  <c r="Z29" i="46"/>
  <c r="AD26" i="46"/>
  <c r="Z26" i="46"/>
  <c r="AD15" i="46"/>
  <c r="Z15" i="46"/>
  <c r="AD10" i="46"/>
  <c r="Z10" i="46"/>
  <c r="AD2" i="46"/>
  <c r="Z2" i="46"/>
  <c r="X104" i="74"/>
  <c r="T104" i="74"/>
  <c r="U104" i="74"/>
  <c r="X103" i="74"/>
  <c r="T103" i="74"/>
  <c r="U103" i="74"/>
  <c r="X102" i="74"/>
  <c r="T102" i="74"/>
  <c r="U102" i="74"/>
  <c r="R102" i="74"/>
  <c r="R103" i="74"/>
  <c r="R104" i="74"/>
  <c r="X101" i="74"/>
  <c r="T101" i="74"/>
  <c r="U101" i="74"/>
  <c r="X100" i="74"/>
  <c r="T100" i="74"/>
  <c r="U100" i="74"/>
  <c r="X99" i="74"/>
  <c r="T99" i="74"/>
  <c r="U99" i="74"/>
  <c r="R99" i="74"/>
  <c r="R100" i="74"/>
  <c r="R101" i="74"/>
  <c r="X98" i="74"/>
  <c r="T98" i="74"/>
  <c r="U98" i="74"/>
  <c r="X97" i="74"/>
  <c r="T97" i="74"/>
  <c r="U97" i="74"/>
  <c r="R97" i="74"/>
  <c r="R98" i="74"/>
  <c r="X93" i="74"/>
  <c r="T93" i="74"/>
  <c r="U93" i="74"/>
  <c r="X92" i="74"/>
  <c r="T92" i="74"/>
  <c r="U92" i="74"/>
  <c r="X91" i="74"/>
  <c r="T91" i="74"/>
  <c r="U91" i="74"/>
  <c r="X90" i="74"/>
  <c r="T90" i="74"/>
  <c r="U90" i="74"/>
  <c r="X89" i="74"/>
  <c r="T89" i="74"/>
  <c r="U89" i="74"/>
  <c r="X88" i="74"/>
  <c r="T88" i="74"/>
  <c r="U88" i="74"/>
  <c r="X87" i="74"/>
  <c r="T87" i="74"/>
  <c r="U87" i="74"/>
  <c r="X86" i="74"/>
  <c r="T86" i="74"/>
  <c r="U86" i="74"/>
  <c r="X85" i="74"/>
  <c r="T85" i="74"/>
  <c r="U85" i="74"/>
  <c r="X84" i="74"/>
  <c r="T84" i="74"/>
  <c r="U84" i="74"/>
  <c r="R84" i="74"/>
  <c r="R85" i="74"/>
  <c r="R86" i="74"/>
  <c r="R87" i="74"/>
  <c r="R88" i="74"/>
  <c r="R89" i="74"/>
  <c r="R90" i="74"/>
  <c r="R91" i="74"/>
  <c r="R92" i="74"/>
  <c r="R93" i="74"/>
  <c r="X83" i="74"/>
  <c r="T83" i="74"/>
  <c r="U83" i="74"/>
  <c r="X82" i="74"/>
  <c r="T82" i="74"/>
  <c r="U82" i="74"/>
  <c r="X81" i="74"/>
  <c r="T81" i="74"/>
  <c r="U81" i="74"/>
  <c r="X80" i="74"/>
  <c r="T80" i="74"/>
  <c r="U80" i="74"/>
  <c r="X79" i="74"/>
  <c r="T79" i="74"/>
  <c r="U79" i="74"/>
  <c r="X78" i="74"/>
  <c r="T78" i="74"/>
  <c r="U78" i="74"/>
  <c r="X77" i="74"/>
  <c r="T77" i="74"/>
  <c r="U77" i="74"/>
  <c r="R77" i="74"/>
  <c r="R78" i="74"/>
  <c r="R79" i="74"/>
  <c r="R80" i="74"/>
  <c r="R81" i="74"/>
  <c r="R82" i="74"/>
  <c r="R83" i="74"/>
  <c r="X76" i="74"/>
  <c r="T76" i="74"/>
  <c r="U76" i="74"/>
  <c r="X75" i="74"/>
  <c r="T75" i="74"/>
  <c r="U75" i="74"/>
  <c r="X74" i="74"/>
  <c r="T74" i="74"/>
  <c r="U74" i="74"/>
  <c r="R74" i="74"/>
  <c r="R75" i="74"/>
  <c r="R76" i="74"/>
  <c r="X73" i="74"/>
  <c r="T73" i="74"/>
  <c r="U73" i="74"/>
  <c r="X72" i="74"/>
  <c r="T72" i="74"/>
  <c r="U72" i="74"/>
  <c r="X71" i="74"/>
  <c r="T71" i="74"/>
  <c r="U71" i="74"/>
  <c r="X70" i="74"/>
  <c r="T70" i="74"/>
  <c r="U70" i="74"/>
  <c r="R70" i="74"/>
  <c r="R71" i="74"/>
  <c r="R72" i="74"/>
  <c r="R73" i="74"/>
  <c r="X67" i="74"/>
  <c r="T67" i="74"/>
  <c r="U67" i="74"/>
  <c r="O67" i="74"/>
  <c r="N67" i="74"/>
  <c r="X66" i="74"/>
  <c r="T66" i="74"/>
  <c r="U66" i="74"/>
  <c r="X65" i="74"/>
  <c r="T65" i="74"/>
  <c r="U65" i="74"/>
  <c r="X64" i="74"/>
  <c r="T64" i="74"/>
  <c r="U64" i="74"/>
  <c r="X63" i="74"/>
  <c r="T63" i="74"/>
  <c r="U63" i="74"/>
  <c r="R63" i="74"/>
  <c r="R64" i="74"/>
  <c r="R65" i="74"/>
  <c r="R66" i="74"/>
  <c r="R67" i="74"/>
  <c r="X62" i="74"/>
  <c r="T62" i="74"/>
  <c r="U62" i="74"/>
  <c r="X61" i="74"/>
  <c r="T61" i="74"/>
  <c r="U61" i="74"/>
  <c r="X60" i="74"/>
  <c r="T60" i="74"/>
  <c r="U60" i="74"/>
  <c r="X59" i="74"/>
  <c r="T59" i="74"/>
  <c r="U59" i="74"/>
  <c r="X58" i="74"/>
  <c r="T58" i="74"/>
  <c r="U58" i="74"/>
  <c r="X57" i="74"/>
  <c r="T57" i="74"/>
  <c r="U57" i="74"/>
  <c r="R57" i="74"/>
  <c r="R58" i="74"/>
  <c r="R59" i="74"/>
  <c r="R60" i="74"/>
  <c r="R61" i="74"/>
  <c r="R62" i="74"/>
  <c r="X56" i="74"/>
  <c r="T56" i="74"/>
  <c r="U56" i="74"/>
  <c r="X55" i="74"/>
  <c r="T55" i="74"/>
  <c r="U55" i="74"/>
  <c r="X54" i="74"/>
  <c r="T54" i="74"/>
  <c r="U54" i="74"/>
  <c r="X53" i="74"/>
  <c r="T53" i="74"/>
  <c r="U53" i="74"/>
  <c r="X52" i="74"/>
  <c r="T52" i="74"/>
  <c r="U52" i="74"/>
  <c r="X51" i="74"/>
  <c r="T51" i="74"/>
  <c r="U51" i="74"/>
  <c r="R51" i="74"/>
  <c r="R52" i="74"/>
  <c r="R53" i="74"/>
  <c r="R54" i="74"/>
  <c r="R55" i="74"/>
  <c r="R56" i="74"/>
  <c r="X50" i="74"/>
  <c r="T50" i="74"/>
  <c r="U50" i="74"/>
  <c r="X49" i="74"/>
  <c r="T49" i="74"/>
  <c r="U49" i="74"/>
  <c r="X48" i="74"/>
  <c r="T48" i="74"/>
  <c r="U48" i="74"/>
  <c r="X47" i="74"/>
  <c r="T47" i="74"/>
  <c r="U47" i="74"/>
  <c r="X46" i="74"/>
  <c r="T46" i="74"/>
  <c r="U46" i="74"/>
  <c r="X45" i="74"/>
  <c r="T45" i="74"/>
  <c r="U45" i="74"/>
  <c r="X44" i="74"/>
  <c r="T44" i="74"/>
  <c r="U44" i="74"/>
  <c r="X43" i="74"/>
  <c r="T43" i="74"/>
  <c r="U43" i="74"/>
  <c r="R43" i="74"/>
  <c r="R44" i="74"/>
  <c r="R45" i="74"/>
  <c r="R46" i="74"/>
  <c r="R47" i="74"/>
  <c r="R48" i="74"/>
  <c r="R49" i="74"/>
  <c r="R50" i="74"/>
  <c r="X39" i="74"/>
  <c r="X38" i="74"/>
  <c r="X37" i="74"/>
  <c r="X36" i="74"/>
  <c r="X35" i="74"/>
  <c r="X34" i="74"/>
  <c r="X33" i="74"/>
  <c r="X32" i="74"/>
  <c r="X31" i="74"/>
  <c r="X30" i="74"/>
  <c r="X29" i="74"/>
  <c r="X28" i="74"/>
  <c r="X27" i="74"/>
  <c r="X26" i="74"/>
  <c r="X25" i="74"/>
  <c r="X24" i="74"/>
  <c r="X23" i="74"/>
  <c r="X20" i="74"/>
  <c r="X19" i="74"/>
  <c r="X18" i="74"/>
  <c r="X17" i="74"/>
  <c r="X16" i="74"/>
  <c r="X15" i="74"/>
  <c r="X14" i="74"/>
  <c r="X13" i="74"/>
  <c r="X12" i="74"/>
  <c r="X11" i="74"/>
  <c r="X10" i="74"/>
  <c r="T39" i="74"/>
  <c r="U39" i="74"/>
  <c r="L39" i="74"/>
  <c r="O39" i="74"/>
  <c r="K39" i="74"/>
  <c r="N39" i="74"/>
  <c r="T38" i="74"/>
  <c r="U38" i="74"/>
  <c r="L38" i="74"/>
  <c r="O38" i="74"/>
  <c r="K38" i="74"/>
  <c r="N38" i="74"/>
  <c r="T37" i="74"/>
  <c r="U37" i="74"/>
  <c r="R37" i="74"/>
  <c r="R38" i="74"/>
  <c r="R39" i="74"/>
  <c r="L37" i="74"/>
  <c r="O37" i="74"/>
  <c r="K37" i="74"/>
  <c r="N37" i="74"/>
  <c r="T36" i="74"/>
  <c r="U36" i="74"/>
  <c r="L36" i="74"/>
  <c r="O36" i="74"/>
  <c r="K36" i="74"/>
  <c r="N36" i="74"/>
  <c r="T35" i="74"/>
  <c r="U35" i="74"/>
  <c r="R35" i="74"/>
  <c r="R36" i="74"/>
  <c r="L35" i="74"/>
  <c r="O35" i="74"/>
  <c r="K35" i="74"/>
  <c r="N35" i="74"/>
  <c r="T34" i="74"/>
  <c r="U34" i="74"/>
  <c r="R34" i="74"/>
  <c r="L34" i="74"/>
  <c r="O34" i="74"/>
  <c r="K34" i="74"/>
  <c r="N34" i="74"/>
  <c r="T33" i="74"/>
  <c r="U33" i="74"/>
  <c r="L33" i="74"/>
  <c r="O33" i="74"/>
  <c r="K33" i="74"/>
  <c r="N33" i="74"/>
  <c r="T32" i="74"/>
  <c r="U32" i="74"/>
  <c r="L32" i="74"/>
  <c r="O32" i="74"/>
  <c r="K32" i="74"/>
  <c r="N32" i="74"/>
  <c r="T31" i="74"/>
  <c r="U31" i="74"/>
  <c r="L31" i="74"/>
  <c r="O31" i="74"/>
  <c r="K31" i="74"/>
  <c r="N31" i="74"/>
  <c r="T30" i="74"/>
  <c r="U30" i="74"/>
  <c r="L30" i="74"/>
  <c r="O30" i="74"/>
  <c r="K30" i="74"/>
  <c r="N30" i="74"/>
  <c r="T29" i="74"/>
  <c r="U29" i="74"/>
  <c r="L29" i="74"/>
  <c r="O29" i="74"/>
  <c r="K29" i="74"/>
  <c r="N29" i="74"/>
  <c r="T28" i="74"/>
  <c r="U28" i="74"/>
  <c r="L28" i="74"/>
  <c r="O28" i="74"/>
  <c r="K28" i="74"/>
  <c r="N28" i="74"/>
  <c r="T27" i="74"/>
  <c r="U27" i="74"/>
  <c r="L27" i="74"/>
  <c r="O27" i="74"/>
  <c r="K27" i="74"/>
  <c r="N27" i="74"/>
  <c r="T26" i="74"/>
  <c r="U26" i="74"/>
  <c r="L26" i="74"/>
  <c r="O26" i="74"/>
  <c r="K26" i="74"/>
  <c r="N26" i="74"/>
  <c r="T25" i="74"/>
  <c r="U25" i="74"/>
  <c r="L25" i="74"/>
  <c r="O25" i="74"/>
  <c r="K25" i="74"/>
  <c r="N25" i="74"/>
  <c r="T24" i="74"/>
  <c r="U24" i="74"/>
  <c r="L24" i="74"/>
  <c r="O24" i="74"/>
  <c r="K24" i="74"/>
  <c r="N24" i="74"/>
  <c r="L23" i="74"/>
  <c r="O23" i="74"/>
  <c r="K23" i="74"/>
  <c r="N23" i="74"/>
  <c r="T20" i="74"/>
  <c r="U20" i="74"/>
  <c r="L20" i="74"/>
  <c r="O20" i="74"/>
  <c r="K20" i="74"/>
  <c r="N20" i="74"/>
  <c r="T19" i="74"/>
  <c r="U19" i="74"/>
  <c r="R19" i="74"/>
  <c r="R20" i="74"/>
  <c r="L19" i="74"/>
  <c r="O19" i="74"/>
  <c r="K19" i="74"/>
  <c r="N19" i="74"/>
  <c r="T18" i="74"/>
  <c r="U18" i="74"/>
  <c r="L18" i="74"/>
  <c r="O18" i="74"/>
  <c r="K18" i="74"/>
  <c r="N18" i="74"/>
  <c r="T17" i="74"/>
  <c r="U17" i="74"/>
  <c r="R17" i="74"/>
  <c r="R18" i="74"/>
  <c r="L17" i="74"/>
  <c r="O17" i="74"/>
  <c r="K17" i="74"/>
  <c r="N17" i="74"/>
  <c r="T16" i="74"/>
  <c r="U16" i="74"/>
  <c r="L16" i="74"/>
  <c r="O16" i="74"/>
  <c r="K16" i="74"/>
  <c r="N16" i="74"/>
  <c r="T15" i="74"/>
  <c r="U15" i="74"/>
  <c r="L15" i="74"/>
  <c r="O15" i="74"/>
  <c r="K15" i="74"/>
  <c r="N15" i="74"/>
  <c r="T14" i="74"/>
  <c r="U14" i="74"/>
  <c r="L14" i="74"/>
  <c r="O14" i="74"/>
  <c r="K14" i="74"/>
  <c r="N14" i="74"/>
  <c r="T13" i="74"/>
  <c r="U13" i="74"/>
  <c r="L13" i="74"/>
  <c r="O13" i="74"/>
  <c r="K13" i="74"/>
  <c r="N13" i="74"/>
  <c r="T12" i="74"/>
  <c r="U12" i="74"/>
  <c r="L12" i="74"/>
  <c r="O12" i="74"/>
  <c r="N12" i="74"/>
  <c r="T11" i="74"/>
  <c r="U11" i="74"/>
  <c r="L11" i="74"/>
  <c r="O11" i="74"/>
  <c r="N11" i="74"/>
  <c r="L10" i="74"/>
  <c r="O10" i="74"/>
  <c r="K10" i="74"/>
  <c r="N10" i="74"/>
  <c r="T10" i="74"/>
  <c r="U10" i="74"/>
  <c r="T23" i="74"/>
  <c r="U23" i="74"/>
  <c r="R23" i="74"/>
  <c r="R24" i="74"/>
  <c r="R25" i="74"/>
  <c r="R26" i="74"/>
  <c r="R27" i="74"/>
  <c r="R28" i="74"/>
  <c r="R29" i="74"/>
  <c r="R30" i="74"/>
  <c r="R31" i="74"/>
  <c r="R32" i="74"/>
  <c r="R33" i="74"/>
  <c r="R10" i="74"/>
  <c r="R11" i="74"/>
  <c r="R12" i="74"/>
  <c r="R13" i="74"/>
  <c r="R14" i="74"/>
  <c r="R15" i="74"/>
  <c r="R16" i="74"/>
  <c r="R48" i="152"/>
  <c r="S48" i="152"/>
  <c r="O48" i="152"/>
  <c r="N48" i="152"/>
  <c r="M48" i="152"/>
  <c r="L48" i="152"/>
  <c r="R47" i="152"/>
  <c r="S47" i="152"/>
  <c r="O47" i="152"/>
  <c r="N47" i="152"/>
  <c r="M47" i="152"/>
  <c r="L47" i="152"/>
  <c r="R46" i="152"/>
  <c r="S46" i="152"/>
  <c r="O46" i="152"/>
  <c r="N46" i="152"/>
  <c r="M46" i="152"/>
  <c r="L46" i="152"/>
  <c r="R45" i="152"/>
  <c r="S45" i="152"/>
  <c r="O45" i="152"/>
  <c r="N45" i="152"/>
  <c r="M45" i="152"/>
  <c r="L45" i="152"/>
  <c r="R44" i="152"/>
  <c r="S44" i="152"/>
  <c r="O44" i="152"/>
  <c r="N44" i="152"/>
  <c r="M44" i="152"/>
  <c r="L44" i="152"/>
  <c r="R43" i="152"/>
  <c r="S43" i="152"/>
  <c r="O43" i="152"/>
  <c r="N43" i="152"/>
  <c r="M43" i="152"/>
  <c r="L43" i="152"/>
  <c r="R42" i="152"/>
  <c r="S42" i="152"/>
  <c r="O42" i="152"/>
  <c r="N42" i="152"/>
  <c r="M42" i="152"/>
  <c r="L42" i="152"/>
  <c r="R41" i="152"/>
  <c r="S41" i="152"/>
  <c r="O41" i="152"/>
  <c r="N41" i="152"/>
  <c r="M41" i="152"/>
  <c r="L41" i="152"/>
  <c r="R40" i="152"/>
  <c r="S40" i="152"/>
  <c r="O40" i="152"/>
  <c r="N40" i="152"/>
  <c r="M40" i="152"/>
  <c r="L40" i="152"/>
  <c r="R39" i="152"/>
  <c r="S39" i="152"/>
  <c r="O39" i="152"/>
  <c r="N39" i="152"/>
  <c r="M39" i="152"/>
  <c r="L39" i="152"/>
  <c r="R38" i="152"/>
  <c r="S38" i="152"/>
  <c r="O38" i="152"/>
  <c r="N38" i="152"/>
  <c r="M38" i="152"/>
  <c r="L38" i="152"/>
  <c r="R37" i="152"/>
  <c r="S37" i="152"/>
  <c r="O37" i="152"/>
  <c r="N37" i="152"/>
  <c r="M37" i="152"/>
  <c r="L37" i="152"/>
  <c r="R36" i="152"/>
  <c r="S36" i="152"/>
  <c r="O36" i="152"/>
  <c r="N36" i="152"/>
  <c r="M36" i="152"/>
  <c r="L36" i="152"/>
  <c r="R35" i="152"/>
  <c r="S35" i="152"/>
  <c r="O35" i="152"/>
  <c r="N35" i="152"/>
  <c r="M35" i="152"/>
  <c r="L35" i="152"/>
  <c r="R34" i="152"/>
  <c r="S34" i="152"/>
  <c r="O34" i="152"/>
  <c r="N34" i="152"/>
  <c r="M34" i="152"/>
  <c r="L34" i="152"/>
  <c r="R33" i="152"/>
  <c r="S33" i="152"/>
  <c r="O33" i="152"/>
  <c r="N33" i="152"/>
  <c r="M33" i="152"/>
  <c r="L33" i="152"/>
  <c r="R32" i="152"/>
  <c r="S32" i="152"/>
  <c r="O32" i="152"/>
  <c r="N32" i="152"/>
  <c r="M32" i="152"/>
  <c r="L32" i="152"/>
  <c r="R31" i="152"/>
  <c r="S31" i="152"/>
  <c r="O31" i="152"/>
  <c r="N31" i="152"/>
  <c r="M31" i="152"/>
  <c r="L31" i="152"/>
  <c r="R30" i="152"/>
  <c r="S30" i="152"/>
  <c r="O30" i="152"/>
  <c r="N30" i="152"/>
  <c r="M30" i="152"/>
  <c r="L30" i="152"/>
  <c r="R29" i="152"/>
  <c r="S29" i="152"/>
  <c r="O29" i="152"/>
  <c r="N29" i="152"/>
  <c r="M29" i="152"/>
  <c r="L29" i="152"/>
  <c r="R28" i="152"/>
  <c r="S28" i="152"/>
  <c r="O28" i="152"/>
  <c r="N28" i="152"/>
  <c r="M28" i="152"/>
  <c r="L28" i="152"/>
  <c r="R27" i="152"/>
  <c r="S27" i="152"/>
  <c r="O27" i="152"/>
  <c r="N27" i="152"/>
  <c r="M27" i="152"/>
  <c r="L27" i="152"/>
  <c r="R26" i="152"/>
  <c r="S26" i="152"/>
  <c r="O26" i="152"/>
  <c r="N26" i="152"/>
  <c r="M26" i="152"/>
  <c r="L26" i="152"/>
  <c r="R25" i="152"/>
  <c r="S25" i="152"/>
  <c r="O25" i="152"/>
  <c r="N25" i="152"/>
  <c r="M25" i="152"/>
  <c r="L25" i="152"/>
  <c r="R24" i="152"/>
  <c r="S24" i="152"/>
  <c r="O24" i="152"/>
  <c r="N24" i="152"/>
  <c r="M24" i="152"/>
  <c r="L24" i="152"/>
  <c r="R23" i="152"/>
  <c r="S23" i="152"/>
  <c r="O23" i="152"/>
  <c r="N23" i="152"/>
  <c r="M23" i="152"/>
  <c r="L23" i="152"/>
  <c r="R22" i="152"/>
  <c r="S22" i="152"/>
  <c r="O22" i="152"/>
  <c r="N22" i="152"/>
  <c r="M22" i="152"/>
  <c r="L22" i="152"/>
  <c r="R21" i="152"/>
  <c r="S21" i="152"/>
  <c r="O21" i="152"/>
  <c r="N21" i="152"/>
  <c r="M21" i="152"/>
  <c r="L21" i="152"/>
  <c r="R20" i="152"/>
  <c r="S20" i="152"/>
  <c r="O20" i="152"/>
  <c r="N20" i="152"/>
  <c r="M20" i="152"/>
  <c r="L20" i="152"/>
  <c r="R19" i="152"/>
  <c r="S19" i="152"/>
  <c r="O19" i="152"/>
  <c r="N19" i="152"/>
  <c r="M19" i="152"/>
  <c r="L19" i="152"/>
  <c r="R18" i="152"/>
  <c r="S18" i="152"/>
  <c r="O18" i="152"/>
  <c r="N18" i="152"/>
  <c r="M18" i="152"/>
  <c r="L18" i="152"/>
  <c r="R17" i="152"/>
  <c r="S17" i="152"/>
  <c r="O17" i="152"/>
  <c r="N17" i="152"/>
  <c r="M17" i="152"/>
  <c r="L17" i="152"/>
  <c r="R16" i="152"/>
  <c r="S16" i="152"/>
  <c r="O16" i="152"/>
  <c r="N16" i="152"/>
  <c r="M16" i="152"/>
  <c r="L16" i="152"/>
  <c r="R15" i="152"/>
  <c r="S15" i="152"/>
  <c r="O15" i="152"/>
  <c r="N15" i="152"/>
  <c r="M15" i="152"/>
  <c r="L15" i="152"/>
  <c r="R14" i="152"/>
  <c r="S14" i="152"/>
  <c r="O14" i="152"/>
  <c r="N14" i="152"/>
  <c r="M14" i="152"/>
  <c r="L14" i="152"/>
  <c r="R13" i="152"/>
  <c r="S13" i="152"/>
  <c r="O13" i="152"/>
  <c r="N13" i="152"/>
  <c r="M13" i="152"/>
  <c r="L13" i="152"/>
  <c r="R12" i="152"/>
  <c r="S12" i="152"/>
  <c r="O12" i="152"/>
  <c r="N12" i="152"/>
  <c r="M12" i="152"/>
  <c r="L12" i="152"/>
  <c r="R11" i="152"/>
  <c r="S11" i="152"/>
  <c r="O11" i="152"/>
  <c r="N11" i="152"/>
  <c r="M11" i="152"/>
  <c r="L11" i="152"/>
  <c r="R10" i="152"/>
  <c r="S10" i="152"/>
  <c r="O10" i="152"/>
  <c r="N10" i="152"/>
  <c r="M10" i="152"/>
  <c r="L10" i="152"/>
  <c r="R9" i="152"/>
  <c r="S9" i="152"/>
  <c r="O9" i="152"/>
  <c r="N9" i="152"/>
  <c r="M9" i="152"/>
  <c r="L9" i="152"/>
  <c r="R8" i="152"/>
  <c r="S8" i="152"/>
  <c r="O8" i="152"/>
  <c r="N8" i="152"/>
  <c r="M8" i="152"/>
  <c r="L8" i="152"/>
  <c r="R7" i="152"/>
  <c r="S7" i="152"/>
  <c r="O7" i="152"/>
  <c r="N7" i="152"/>
  <c r="M7" i="152"/>
  <c r="L7" i="152"/>
  <c r="R6" i="152"/>
  <c r="S6" i="152"/>
  <c r="O6" i="152"/>
  <c r="N6" i="152"/>
  <c r="M6" i="152"/>
  <c r="L6" i="152"/>
  <c r="R5" i="152"/>
  <c r="S5" i="152"/>
  <c r="O5" i="152"/>
  <c r="N5" i="152"/>
  <c r="M5" i="152"/>
  <c r="L5" i="152"/>
  <c r="R4" i="152"/>
  <c r="S4" i="152"/>
  <c r="O4" i="152"/>
  <c r="N4" i="152"/>
  <c r="M4" i="152"/>
  <c r="L4" i="152"/>
  <c r="R3" i="152"/>
  <c r="S3" i="152"/>
  <c r="O3" i="152"/>
  <c r="N3" i="152"/>
  <c r="M3" i="152"/>
  <c r="L3" i="152"/>
  <c r="S2" i="152"/>
  <c r="R2" i="152"/>
  <c r="O2" i="152"/>
  <c r="N2" i="152"/>
  <c r="M2" i="152"/>
  <c r="L2" i="152"/>
  <c r="AF65" i="78"/>
  <c r="M2" i="78"/>
  <c r="K2" i="78"/>
  <c r="J2" i="78"/>
  <c r="I2" i="78"/>
  <c r="AB19" i="135"/>
  <c r="U19" i="135"/>
  <c r="Q19" i="135"/>
  <c r="AB17" i="135"/>
  <c r="U17" i="135"/>
  <c r="Q17" i="135"/>
  <c r="AB15" i="135"/>
  <c r="U15" i="135"/>
  <c r="Q15" i="135"/>
  <c r="AB14" i="135"/>
  <c r="U14" i="135"/>
  <c r="Q14" i="135"/>
  <c r="AB12" i="135"/>
  <c r="U12" i="135"/>
  <c r="Q12" i="135"/>
  <c r="AB11" i="135"/>
  <c r="U11" i="135"/>
  <c r="Q11" i="135"/>
  <c r="AB10" i="135"/>
  <c r="U10" i="135"/>
  <c r="Q10" i="135"/>
  <c r="AB9" i="135"/>
  <c r="U9" i="135"/>
  <c r="Q9" i="135"/>
  <c r="AB8" i="135"/>
  <c r="U8" i="135"/>
  <c r="Q8" i="135"/>
  <c r="S181" i="159"/>
  <c r="S179" i="159"/>
  <c r="S174" i="159"/>
  <c r="S170" i="159"/>
  <c r="S164" i="159"/>
  <c r="S161" i="159"/>
  <c r="S158" i="159"/>
  <c r="S155" i="159"/>
  <c r="S152" i="159"/>
  <c r="S149" i="159"/>
  <c r="S147" i="159"/>
  <c r="S145" i="159"/>
  <c r="S142" i="159"/>
  <c r="S140" i="159"/>
  <c r="S138" i="159"/>
  <c r="I4" i="159"/>
  <c r="I3" i="159"/>
  <c r="K36" i="159"/>
  <c r="L36" i="159"/>
  <c r="L30" i="159"/>
  <c r="K30" i="159"/>
  <c r="L45" i="159"/>
  <c r="K45" i="159"/>
  <c r="K50" i="159"/>
  <c r="L50" i="159"/>
  <c r="L76" i="159"/>
  <c r="K76" i="159"/>
  <c r="K89" i="159"/>
  <c r="L89" i="159"/>
  <c r="L93" i="159"/>
  <c r="K93" i="159"/>
  <c r="L97" i="159"/>
  <c r="K97" i="159"/>
  <c r="L103" i="159"/>
  <c r="K103" i="159"/>
  <c r="K111" i="159"/>
  <c r="L114" i="159"/>
  <c r="K114" i="159"/>
  <c r="L120" i="159"/>
  <c r="K120" i="159"/>
  <c r="L124" i="159"/>
  <c r="K124" i="159"/>
  <c r="L125" i="159"/>
  <c r="K125" i="159"/>
  <c r="U125" i="159"/>
  <c r="T125" i="159"/>
  <c r="S125" i="159"/>
  <c r="O125" i="159"/>
  <c r="L142" i="159"/>
  <c r="K142" i="159"/>
  <c r="L149" i="159"/>
  <c r="K149" i="159"/>
  <c r="L152" i="159"/>
  <c r="K152" i="159"/>
  <c r="L155" i="159"/>
  <c r="K155" i="159"/>
  <c r="L158" i="159"/>
  <c r="K158" i="159"/>
  <c r="L181" i="159"/>
  <c r="K181" i="159"/>
  <c r="L174" i="159"/>
  <c r="K174" i="159"/>
  <c r="L161" i="159"/>
  <c r="K161" i="159"/>
  <c r="U181" i="159"/>
  <c r="T181" i="159"/>
  <c r="O181" i="159"/>
  <c r="U179" i="159"/>
  <c r="T179" i="159"/>
  <c r="O179" i="159"/>
  <c r="L179" i="159"/>
  <c r="K179" i="159"/>
  <c r="U174" i="159"/>
  <c r="T174" i="159"/>
  <c r="O174" i="159"/>
  <c r="U170" i="159"/>
  <c r="T170" i="159"/>
  <c r="O170" i="159"/>
  <c r="L170" i="159"/>
  <c r="K170" i="159"/>
  <c r="U164" i="159"/>
  <c r="T164" i="159"/>
  <c r="O164" i="159"/>
  <c r="L164" i="159"/>
  <c r="K164" i="159"/>
  <c r="U161" i="159"/>
  <c r="T161" i="159"/>
  <c r="O161" i="159"/>
  <c r="U158" i="159"/>
  <c r="T158" i="159"/>
  <c r="O158" i="159"/>
  <c r="U155" i="159"/>
  <c r="T155" i="159"/>
  <c r="O155" i="159"/>
  <c r="U152" i="159"/>
  <c r="T152" i="159"/>
  <c r="O152" i="159"/>
  <c r="U149" i="159"/>
  <c r="T149" i="159"/>
  <c r="O149" i="159"/>
  <c r="U147" i="159"/>
  <c r="T147" i="159"/>
  <c r="O147" i="159"/>
  <c r="L147" i="159"/>
  <c r="K147" i="159"/>
  <c r="U145" i="159"/>
  <c r="T145" i="159"/>
  <c r="O145" i="159"/>
  <c r="L145" i="159"/>
  <c r="K145" i="159"/>
  <c r="L140" i="159"/>
  <c r="K140" i="159"/>
  <c r="L138" i="159"/>
  <c r="K138" i="159"/>
  <c r="L136" i="159"/>
  <c r="K136" i="159"/>
  <c r="U142" i="159"/>
  <c r="T142" i="159"/>
  <c r="O142" i="159"/>
  <c r="U140" i="159"/>
  <c r="T140" i="159"/>
  <c r="O140" i="159"/>
  <c r="U138" i="159"/>
  <c r="T138" i="159"/>
  <c r="O138" i="159"/>
  <c r="U136" i="159"/>
  <c r="T136" i="159"/>
  <c r="S136" i="159"/>
  <c r="O136" i="159"/>
  <c r="U130" i="159"/>
  <c r="T130" i="159"/>
  <c r="S130" i="159"/>
  <c r="O130" i="159"/>
  <c r="L130" i="159"/>
  <c r="K130" i="159"/>
  <c r="U124" i="159"/>
  <c r="T124" i="159"/>
  <c r="S124" i="159"/>
  <c r="O124" i="159"/>
  <c r="U120" i="159"/>
  <c r="T120" i="159"/>
  <c r="S120" i="159"/>
  <c r="O120" i="159"/>
  <c r="U114" i="159"/>
  <c r="T114" i="159"/>
  <c r="S114" i="159"/>
  <c r="O114" i="159"/>
  <c r="U111" i="159"/>
  <c r="T111" i="159"/>
  <c r="S111" i="159"/>
  <c r="O111" i="159"/>
  <c r="L111" i="159"/>
  <c r="U108" i="159"/>
  <c r="T108" i="159"/>
  <c r="S108" i="159"/>
  <c r="O108" i="159"/>
  <c r="L108" i="159"/>
  <c r="K108" i="159"/>
  <c r="U103" i="159"/>
  <c r="T103" i="159"/>
  <c r="S103" i="159"/>
  <c r="O103" i="159"/>
  <c r="U97" i="159"/>
  <c r="T97" i="159"/>
  <c r="S97" i="159"/>
  <c r="O97" i="159"/>
  <c r="U93" i="159"/>
  <c r="T93" i="159"/>
  <c r="S93" i="159"/>
  <c r="O93" i="159"/>
  <c r="U89" i="159"/>
  <c r="T89" i="159"/>
  <c r="S89" i="159"/>
  <c r="O89" i="159"/>
  <c r="U86" i="159"/>
  <c r="T86" i="159"/>
  <c r="S86" i="159"/>
  <c r="O86" i="159"/>
  <c r="L86" i="159"/>
  <c r="K86" i="159"/>
  <c r="U83" i="159"/>
  <c r="T83" i="159"/>
  <c r="S83" i="159"/>
  <c r="O83" i="159"/>
  <c r="L83" i="159"/>
  <c r="K83" i="159"/>
  <c r="U81" i="159"/>
  <c r="T81" i="159"/>
  <c r="S81" i="159"/>
  <c r="O81" i="159"/>
  <c r="L81" i="159"/>
  <c r="K81" i="159"/>
  <c r="U76" i="159"/>
  <c r="T76" i="159"/>
  <c r="S76" i="159"/>
  <c r="O76" i="159"/>
  <c r="U73" i="159"/>
  <c r="T73" i="159"/>
  <c r="S73" i="159"/>
  <c r="O73" i="159"/>
  <c r="L73" i="159"/>
  <c r="K73" i="159"/>
  <c r="U70" i="159"/>
  <c r="T70" i="159"/>
  <c r="S70" i="159"/>
  <c r="O70" i="159"/>
  <c r="L70" i="159"/>
  <c r="K70" i="159"/>
  <c r="U67" i="159"/>
  <c r="T67" i="159"/>
  <c r="S67" i="159"/>
  <c r="O67" i="159"/>
  <c r="L67" i="159"/>
  <c r="K67" i="159"/>
  <c r="U64" i="159"/>
  <c r="T64" i="159"/>
  <c r="S64" i="159"/>
  <c r="O64" i="159"/>
  <c r="L64" i="159"/>
  <c r="K64" i="159"/>
  <c r="U61" i="159"/>
  <c r="T61" i="159"/>
  <c r="S61" i="159"/>
  <c r="O61" i="159"/>
  <c r="L61" i="159"/>
  <c r="K61" i="159"/>
  <c r="U58" i="159"/>
  <c r="T58" i="159"/>
  <c r="S58" i="159"/>
  <c r="O58" i="159"/>
  <c r="L58" i="159"/>
  <c r="K58" i="159"/>
  <c r="U55" i="159"/>
  <c r="T55" i="159"/>
  <c r="S55" i="159"/>
  <c r="O55" i="159"/>
  <c r="L55" i="159"/>
  <c r="K55" i="159"/>
  <c r="U50" i="159"/>
  <c r="T50" i="159"/>
  <c r="S50" i="159"/>
  <c r="O50" i="159"/>
  <c r="U47" i="159"/>
  <c r="T47" i="159"/>
  <c r="S47" i="159"/>
  <c r="O47" i="159"/>
  <c r="L47" i="159"/>
  <c r="K47" i="159"/>
  <c r="U45" i="159"/>
  <c r="T45" i="159"/>
  <c r="S45" i="159"/>
  <c r="O45" i="159"/>
  <c r="U42" i="159"/>
  <c r="T42" i="159"/>
  <c r="S42" i="159"/>
  <c r="O42" i="159"/>
  <c r="L42" i="159"/>
  <c r="K42" i="159"/>
  <c r="U36" i="159"/>
  <c r="T36" i="159"/>
  <c r="S36" i="159"/>
  <c r="O36" i="159"/>
  <c r="U30" i="159"/>
  <c r="T30" i="159"/>
  <c r="S30" i="159"/>
  <c r="O30" i="159"/>
  <c r="U27" i="159"/>
  <c r="T27" i="159"/>
  <c r="S27" i="159"/>
  <c r="O27" i="159"/>
  <c r="L27" i="159"/>
  <c r="K27" i="159"/>
  <c r="I27" i="159"/>
  <c r="Q30" i="157"/>
  <c r="R30" i="157"/>
  <c r="S30" i="157"/>
  <c r="Q32" i="157"/>
  <c r="R32" i="157"/>
  <c r="S32" i="157"/>
  <c r="Q33" i="157"/>
  <c r="R33" i="157"/>
  <c r="S33" i="157"/>
  <c r="Q35" i="157"/>
  <c r="R35" i="157"/>
  <c r="S35" i="157"/>
  <c r="Q36" i="157"/>
  <c r="R36" i="157"/>
  <c r="S36" i="157"/>
  <c r="Q39" i="157"/>
  <c r="R39" i="157"/>
  <c r="S39" i="157"/>
  <c r="Q40" i="157"/>
  <c r="R40" i="157"/>
  <c r="S40" i="157"/>
  <c r="Q41" i="157"/>
  <c r="R41" i="157"/>
  <c r="S41" i="157"/>
  <c r="Q42" i="157"/>
  <c r="R42" i="157"/>
  <c r="S42" i="157"/>
  <c r="Q43" i="157"/>
  <c r="R43" i="157"/>
  <c r="S43" i="157"/>
  <c r="Q11" i="157"/>
  <c r="R11" i="157"/>
  <c r="S11" i="157"/>
  <c r="Q44" i="157"/>
  <c r="R44" i="157"/>
  <c r="S44" i="157"/>
  <c r="Q46" i="157"/>
  <c r="R46" i="157"/>
  <c r="S46" i="157"/>
  <c r="Q49" i="157"/>
  <c r="R49" i="157"/>
  <c r="S49" i="157"/>
  <c r="Q50" i="157"/>
  <c r="R50" i="157"/>
  <c r="S50" i="157"/>
  <c r="Q51" i="157"/>
  <c r="R51" i="157"/>
  <c r="S51" i="157"/>
  <c r="Q52" i="157"/>
  <c r="R52" i="157"/>
  <c r="S52" i="157"/>
  <c r="Q53" i="157"/>
  <c r="R53" i="157"/>
  <c r="S53" i="157"/>
  <c r="Q12" i="157"/>
  <c r="R12" i="157"/>
  <c r="S12" i="157"/>
  <c r="Q60" i="157"/>
  <c r="R60" i="157"/>
  <c r="S60" i="157"/>
  <c r="Q63" i="157"/>
  <c r="R63" i="157"/>
  <c r="S63" i="157"/>
  <c r="Q16" i="157"/>
  <c r="R16" i="157"/>
  <c r="S16" i="157"/>
  <c r="Q68" i="157"/>
  <c r="R68" i="157"/>
  <c r="S68" i="157"/>
  <c r="Q70" i="157"/>
  <c r="R70" i="157"/>
  <c r="S70" i="157"/>
  <c r="Q72" i="157"/>
  <c r="R72" i="157"/>
  <c r="S72" i="157"/>
  <c r="Q75" i="157"/>
  <c r="R75" i="157"/>
  <c r="S75" i="157"/>
  <c r="Q77" i="157"/>
  <c r="R77" i="157"/>
  <c r="S77" i="157"/>
  <c r="Q79" i="157"/>
  <c r="R79" i="157"/>
  <c r="S79" i="157"/>
  <c r="Q20" i="157"/>
  <c r="R20" i="157"/>
  <c r="S20" i="157"/>
  <c r="Q82" i="157"/>
  <c r="R82" i="157"/>
  <c r="S82" i="157"/>
  <c r="Q83" i="157"/>
  <c r="R83" i="157"/>
  <c r="S83" i="157"/>
  <c r="Q22" i="157"/>
  <c r="R22" i="157"/>
  <c r="S22" i="157"/>
  <c r="Q84" i="157"/>
  <c r="R84" i="157"/>
  <c r="S84" i="157"/>
  <c r="Q23" i="157"/>
  <c r="R23" i="157"/>
  <c r="S23" i="157"/>
  <c r="Q24" i="157"/>
  <c r="R24" i="157"/>
  <c r="S24" i="157"/>
  <c r="Q85" i="157"/>
  <c r="R85" i="157"/>
  <c r="S85" i="157"/>
  <c r="Q86" i="157"/>
  <c r="R86" i="157"/>
  <c r="S86" i="157"/>
  <c r="Q87" i="157"/>
  <c r="R87" i="157"/>
  <c r="S87" i="157"/>
  <c r="Q88" i="157"/>
  <c r="R88" i="157"/>
  <c r="S88" i="157"/>
  <c r="Q89" i="157"/>
  <c r="R89" i="157"/>
  <c r="S89" i="157"/>
  <c r="Q90" i="157"/>
  <c r="R90" i="157"/>
  <c r="S90" i="157"/>
  <c r="Q25" i="157"/>
  <c r="R25" i="157"/>
  <c r="S25" i="157"/>
  <c r="Q91" i="157"/>
  <c r="R91" i="157"/>
  <c r="S91" i="157"/>
  <c r="Q92" i="157"/>
  <c r="R92" i="157"/>
  <c r="S92" i="157"/>
  <c r="Q93" i="157"/>
  <c r="R93" i="157"/>
  <c r="S93" i="157"/>
  <c r="Q94" i="157"/>
  <c r="R94" i="157"/>
  <c r="S94" i="157"/>
  <c r="Q95" i="157"/>
  <c r="R95" i="157"/>
  <c r="S95" i="157"/>
  <c r="Q98" i="157"/>
  <c r="R98" i="157"/>
  <c r="S98" i="157"/>
  <c r="Q101" i="157"/>
  <c r="R101" i="157"/>
  <c r="S101" i="157"/>
  <c r="Q123" i="157"/>
  <c r="R123" i="157"/>
  <c r="S123" i="157"/>
  <c r="Q106" i="157"/>
  <c r="R106" i="157"/>
  <c r="S106" i="157"/>
  <c r="Q124" i="157"/>
  <c r="R124" i="157"/>
  <c r="S124" i="157"/>
  <c r="Q108" i="157"/>
  <c r="R108" i="157"/>
  <c r="S108" i="157"/>
  <c r="Q125" i="157"/>
  <c r="R125" i="157"/>
  <c r="S125" i="157"/>
  <c r="Q110" i="157"/>
  <c r="R110" i="157"/>
  <c r="S110" i="157"/>
  <c r="Q126" i="157"/>
  <c r="R126" i="157"/>
  <c r="S126" i="157"/>
  <c r="Q111" i="157"/>
  <c r="R111" i="157"/>
  <c r="S111" i="157"/>
  <c r="Q127" i="157"/>
  <c r="R127" i="157"/>
  <c r="S127" i="157"/>
  <c r="Q112" i="157"/>
  <c r="R112" i="157"/>
  <c r="S112" i="157"/>
  <c r="Q128" i="157"/>
  <c r="R128" i="157"/>
  <c r="S128" i="157"/>
  <c r="Q114" i="157"/>
  <c r="R114" i="157"/>
  <c r="S114" i="157"/>
  <c r="Q115" i="157"/>
  <c r="R115" i="157"/>
  <c r="S115" i="157"/>
  <c r="Q129" i="157"/>
  <c r="R129" i="157"/>
  <c r="S129" i="157"/>
  <c r="Q117" i="157"/>
  <c r="R117" i="157"/>
  <c r="S117" i="157"/>
  <c r="Q130" i="157"/>
  <c r="R130" i="157"/>
  <c r="S130" i="157"/>
  <c r="Q131" i="157"/>
  <c r="R131" i="157"/>
  <c r="S131" i="157"/>
  <c r="Q119" i="157"/>
  <c r="R119" i="157"/>
  <c r="S119" i="157"/>
  <c r="Q132" i="157"/>
  <c r="R132" i="157"/>
  <c r="S132" i="157"/>
  <c r="Q120" i="157"/>
  <c r="R120" i="157"/>
  <c r="S120" i="157"/>
  <c r="Q133" i="157"/>
  <c r="R133" i="157"/>
  <c r="S133" i="157"/>
  <c r="Q134" i="157"/>
  <c r="R134" i="157"/>
  <c r="S134" i="157"/>
  <c r="Q170" i="157"/>
  <c r="R170" i="157"/>
  <c r="S170" i="157"/>
  <c r="Q171" i="157"/>
  <c r="R171" i="157"/>
  <c r="S171" i="157"/>
  <c r="Q143" i="157"/>
  <c r="R143" i="157"/>
  <c r="S143" i="157"/>
  <c r="Q144" i="157"/>
  <c r="R144" i="157"/>
  <c r="S144" i="157"/>
  <c r="Q146" i="157"/>
  <c r="R146" i="157"/>
  <c r="S146" i="157"/>
  <c r="Q147" i="157"/>
  <c r="R147" i="157"/>
  <c r="S147" i="157"/>
  <c r="Q148" i="157"/>
  <c r="R148" i="157"/>
  <c r="S148" i="157"/>
  <c r="Q150" i="157"/>
  <c r="R150" i="157"/>
  <c r="S150" i="157"/>
  <c r="Q151" i="157"/>
  <c r="R151" i="157"/>
  <c r="S151" i="157"/>
  <c r="Q152" i="157"/>
  <c r="R152" i="157"/>
  <c r="S152" i="157"/>
  <c r="Q153" i="157"/>
  <c r="R153" i="157"/>
  <c r="S153" i="157"/>
  <c r="Q154" i="157"/>
  <c r="R154" i="157"/>
  <c r="S154" i="157"/>
  <c r="Q155" i="157"/>
  <c r="R155" i="157"/>
  <c r="S155" i="157"/>
  <c r="Q156" i="157"/>
  <c r="R156" i="157"/>
  <c r="S156" i="157"/>
  <c r="Q157" i="157"/>
  <c r="R157" i="157"/>
  <c r="S157" i="157"/>
  <c r="Q160" i="157"/>
  <c r="R160" i="157"/>
  <c r="S160" i="157"/>
  <c r="Q172" i="157"/>
  <c r="R172" i="157"/>
  <c r="S172" i="157"/>
  <c r="Q161" i="157"/>
  <c r="R161" i="157"/>
  <c r="S161" i="157"/>
  <c r="Q173" i="157"/>
  <c r="R173" i="157"/>
  <c r="S173" i="157"/>
  <c r="Q174" i="157"/>
  <c r="R174" i="157"/>
  <c r="S174" i="157"/>
  <c r="Q175" i="157"/>
  <c r="R175" i="157"/>
  <c r="S175" i="157"/>
  <c r="Q176" i="157"/>
  <c r="R176" i="157"/>
  <c r="S176" i="157"/>
  <c r="Q177" i="157"/>
  <c r="R177" i="157"/>
  <c r="S177" i="157"/>
  <c r="Q178" i="157"/>
  <c r="R178" i="157"/>
  <c r="S178" i="157"/>
  <c r="Q179" i="157"/>
  <c r="R179" i="157"/>
  <c r="S179" i="157"/>
  <c r="Q182" i="157"/>
  <c r="R182" i="157"/>
  <c r="S182" i="157"/>
  <c r="Q183" i="157"/>
  <c r="R183" i="157"/>
  <c r="S183" i="157"/>
  <c r="Q184" i="157"/>
  <c r="R184" i="157"/>
  <c r="S184" i="157"/>
  <c r="Q185" i="157"/>
  <c r="R185" i="157"/>
  <c r="S185" i="157"/>
  <c r="Q223" i="157"/>
  <c r="R223" i="157"/>
  <c r="S223" i="157"/>
  <c r="Q224" i="157"/>
  <c r="R224" i="157"/>
  <c r="S224" i="157"/>
  <c r="Q188" i="157"/>
  <c r="R188" i="157"/>
  <c r="S188" i="157"/>
  <c r="Q225" i="157"/>
  <c r="R225" i="157"/>
  <c r="S225" i="157"/>
  <c r="Q190" i="157"/>
  <c r="R190" i="157"/>
  <c r="S190" i="157"/>
  <c r="Q226" i="157"/>
  <c r="R226" i="157"/>
  <c r="S226" i="157"/>
  <c r="Q227" i="157"/>
  <c r="R227" i="157"/>
  <c r="S227" i="157"/>
  <c r="Q193" i="157"/>
  <c r="R193" i="157"/>
  <c r="S193" i="157"/>
  <c r="Q195" i="157"/>
  <c r="R195" i="157"/>
  <c r="S195" i="157"/>
  <c r="Q197" i="157"/>
  <c r="R197" i="157"/>
  <c r="S197" i="157"/>
  <c r="Q198" i="157"/>
  <c r="R198" i="157"/>
  <c r="S198" i="157"/>
  <c r="Q202" i="157"/>
  <c r="R202" i="157"/>
  <c r="S202" i="157"/>
  <c r="Q205" i="157"/>
  <c r="R205" i="157"/>
  <c r="S205" i="157"/>
  <c r="Q208" i="157"/>
  <c r="R208" i="157"/>
  <c r="S208" i="157"/>
  <c r="Q210" i="157"/>
  <c r="R210" i="157"/>
  <c r="S210" i="157"/>
  <c r="Q211" i="157"/>
  <c r="R211" i="157"/>
  <c r="S211" i="157"/>
  <c r="Q213" i="157"/>
  <c r="R213" i="157"/>
  <c r="S213" i="157"/>
  <c r="Q229" i="157"/>
  <c r="R229" i="157"/>
  <c r="S229" i="157"/>
  <c r="Q230" i="157"/>
  <c r="R230" i="157"/>
  <c r="S230" i="157"/>
  <c r="Q217" i="157"/>
  <c r="R217" i="157"/>
  <c r="S217" i="157"/>
  <c r="Q231" i="157"/>
  <c r="R231" i="157"/>
  <c r="S231" i="157"/>
  <c r="Q232" i="157"/>
  <c r="R232" i="157"/>
  <c r="S232" i="157"/>
  <c r="Q220" i="157"/>
  <c r="R220" i="157"/>
  <c r="S220" i="157"/>
  <c r="Q233" i="157"/>
  <c r="R233" i="157"/>
  <c r="S233" i="157"/>
  <c r="Q234" i="157"/>
  <c r="R234" i="157"/>
  <c r="S234" i="157"/>
  <c r="AG39" i="91"/>
  <c r="AG26" i="91"/>
  <c r="AD49" i="91"/>
  <c r="AE49" i="91"/>
  <c r="AC49" i="91"/>
  <c r="AB49" i="91"/>
  <c r="AD48" i="91"/>
  <c r="AE48" i="91"/>
  <c r="AC48" i="91"/>
  <c r="AB48" i="91"/>
  <c r="AD47" i="91"/>
  <c r="AE47" i="91"/>
  <c r="AC47" i="91"/>
  <c r="AB47" i="91"/>
  <c r="AD46" i="91"/>
  <c r="AE46" i="91"/>
  <c r="AC46" i="91"/>
  <c r="AB46" i="91"/>
  <c r="AD45" i="91"/>
  <c r="AE45" i="91"/>
  <c r="AC45" i="91"/>
  <c r="AB45" i="91"/>
  <c r="AD44" i="91"/>
  <c r="AE44" i="91"/>
  <c r="AC44" i="91"/>
  <c r="AB44" i="91"/>
  <c r="AD43" i="91"/>
  <c r="AE43" i="91"/>
  <c r="AC43" i="91"/>
  <c r="AB43" i="91"/>
  <c r="AD42" i="91"/>
  <c r="AE42" i="91"/>
  <c r="AC42" i="91"/>
  <c r="AB42" i="91"/>
  <c r="AD41" i="91"/>
  <c r="AE41" i="91"/>
  <c r="AC41" i="91"/>
  <c r="AB41" i="91"/>
  <c r="AD40" i="91"/>
  <c r="AE40" i="91"/>
  <c r="AC40" i="91"/>
  <c r="AB40" i="91"/>
  <c r="AD39" i="91"/>
  <c r="AC39" i="91"/>
  <c r="AB39" i="91"/>
  <c r="AD38" i="91"/>
  <c r="AE38" i="91"/>
  <c r="AC38" i="91"/>
  <c r="AB38" i="91"/>
  <c r="AD37" i="91"/>
  <c r="AE37" i="91"/>
  <c r="AC37" i="91"/>
  <c r="AB37" i="91"/>
  <c r="AD36" i="91"/>
  <c r="AE36" i="91"/>
  <c r="AC36" i="91"/>
  <c r="AB36" i="91"/>
  <c r="AD35" i="91"/>
  <c r="AE35" i="91"/>
  <c r="AC35" i="91"/>
  <c r="AB35" i="91"/>
  <c r="AD34" i="91"/>
  <c r="AE34" i="91"/>
  <c r="AC34" i="91"/>
  <c r="AB34" i="91"/>
  <c r="AD33" i="91"/>
  <c r="AE33" i="91"/>
  <c r="AC33" i="91"/>
  <c r="AB33" i="91"/>
  <c r="AD32" i="91"/>
  <c r="AE32" i="91"/>
  <c r="AC32" i="91"/>
  <c r="AB32" i="91"/>
  <c r="AD31" i="91"/>
  <c r="AE31" i="91"/>
  <c r="AC31" i="91"/>
  <c r="AB31" i="91"/>
  <c r="AD30" i="91"/>
  <c r="AE30" i="91"/>
  <c r="AC30" i="91"/>
  <c r="AB30" i="91"/>
  <c r="AD29" i="91"/>
  <c r="AE29" i="91"/>
  <c r="AC29" i="91"/>
  <c r="AB29" i="91"/>
  <c r="AD28" i="91"/>
  <c r="AE28" i="91"/>
  <c r="AC28" i="91"/>
  <c r="AB28" i="91"/>
  <c r="AD27" i="91"/>
  <c r="AE27" i="91"/>
  <c r="AC27" i="91"/>
  <c r="AB27" i="91"/>
  <c r="AD26" i="91"/>
  <c r="AC26" i="91"/>
  <c r="AB26" i="91"/>
  <c r="AD25" i="91"/>
  <c r="AE25" i="91"/>
  <c r="AC25" i="91"/>
  <c r="AB25" i="91"/>
  <c r="AD24" i="91"/>
  <c r="AE24" i="91"/>
  <c r="AC24" i="91"/>
  <c r="AB24" i="91"/>
  <c r="AD23" i="91"/>
  <c r="AE23" i="91"/>
  <c r="AC23" i="91"/>
  <c r="AB23" i="91"/>
  <c r="AD22" i="91"/>
  <c r="AE22" i="91"/>
  <c r="AC22" i="91"/>
  <c r="AB22" i="91"/>
  <c r="AD21" i="91"/>
  <c r="AE21" i="91"/>
  <c r="AC21" i="91"/>
  <c r="AB21" i="91"/>
  <c r="AD20" i="91"/>
  <c r="AE20" i="91"/>
  <c r="AC20" i="91"/>
  <c r="AB20" i="91"/>
  <c r="AD19" i="91"/>
  <c r="AE19" i="91"/>
  <c r="AC19" i="91"/>
  <c r="AB19" i="91"/>
  <c r="AD18" i="91"/>
  <c r="AE18" i="91"/>
  <c r="AC18" i="91"/>
  <c r="AB18" i="91"/>
  <c r="AD17" i="91"/>
  <c r="AE17" i="91"/>
  <c r="AC17" i="91"/>
  <c r="AB17" i="91"/>
  <c r="AD16" i="91"/>
  <c r="AE16" i="91"/>
  <c r="AC16" i="91"/>
  <c r="AB16" i="91"/>
  <c r="AD15" i="91"/>
  <c r="AE15" i="91"/>
  <c r="AC15" i="91"/>
  <c r="AB15" i="91"/>
  <c r="AD14" i="91"/>
  <c r="AE14" i="91"/>
  <c r="AC14" i="91"/>
  <c r="AB14" i="91"/>
  <c r="AD13" i="91"/>
  <c r="AE13" i="91"/>
  <c r="AC13" i="91"/>
  <c r="AB13" i="91"/>
  <c r="AD12" i="91"/>
  <c r="AE12" i="91"/>
  <c r="AC12" i="91"/>
  <c r="AB12" i="91"/>
  <c r="AD11" i="91"/>
  <c r="AE11" i="91"/>
  <c r="AC11" i="91"/>
  <c r="AB11" i="91"/>
  <c r="AD10" i="91"/>
  <c r="AE10" i="91"/>
  <c r="AC10" i="91"/>
  <c r="AB10" i="91"/>
  <c r="AD9" i="91"/>
  <c r="AE9" i="91"/>
  <c r="AC9" i="91"/>
  <c r="AB9" i="91"/>
  <c r="AD8" i="91"/>
  <c r="AE8" i="91"/>
  <c r="AC8" i="91"/>
  <c r="AB8" i="91"/>
  <c r="AD7" i="91"/>
  <c r="AE7" i="91"/>
  <c r="AC7" i="91"/>
  <c r="AB7" i="91"/>
  <c r="AD6" i="91"/>
  <c r="AE6" i="91"/>
  <c r="AC6" i="91"/>
  <c r="AB6" i="91"/>
  <c r="AD5" i="91"/>
  <c r="AE5" i="91"/>
  <c r="AC5" i="91"/>
  <c r="AB5" i="91"/>
  <c r="AD4" i="91"/>
  <c r="AE4" i="91"/>
  <c r="AC4" i="91"/>
  <c r="AB4" i="91"/>
  <c r="AE3" i="91"/>
  <c r="AD3" i="91"/>
  <c r="AC3" i="91"/>
  <c r="AB3" i="91"/>
  <c r="AJ14" i="151"/>
  <c r="AH14" i="151"/>
  <c r="AB14" i="151"/>
  <c r="AJ13" i="151"/>
  <c r="AH13" i="151"/>
  <c r="AB13" i="151"/>
  <c r="AJ12" i="151"/>
  <c r="AH12" i="151"/>
  <c r="AB12" i="151"/>
  <c r="AJ11" i="151"/>
  <c r="AH11" i="151"/>
  <c r="AB11" i="151"/>
  <c r="AJ10" i="151"/>
  <c r="AH10" i="151"/>
  <c r="AB10" i="151"/>
  <c r="AJ9" i="151"/>
  <c r="AH9" i="151"/>
  <c r="AB9" i="151"/>
  <c r="AJ8" i="151"/>
  <c r="AH8" i="151"/>
  <c r="AB8" i="151"/>
  <c r="AJ7" i="151"/>
  <c r="AH7" i="151"/>
  <c r="AB7" i="151"/>
  <c r="AJ6" i="151"/>
  <c r="AH6" i="151"/>
  <c r="AB6" i="151"/>
  <c r="AJ5" i="151"/>
  <c r="AH5" i="151"/>
  <c r="AB5" i="151"/>
  <c r="AJ4" i="151"/>
  <c r="AH4" i="151"/>
  <c r="AB4" i="151"/>
  <c r="AD32" i="156"/>
  <c r="AB32" i="156"/>
  <c r="AA32" i="156"/>
  <c r="Z32" i="156"/>
  <c r="AD31" i="156"/>
  <c r="AB31" i="156"/>
  <c r="AA31" i="156"/>
  <c r="Z31" i="156"/>
  <c r="AD30" i="156"/>
  <c r="AB30" i="156"/>
  <c r="AA30" i="156"/>
  <c r="Z30" i="156"/>
  <c r="AD29" i="156"/>
  <c r="AB29" i="156"/>
  <c r="AA29" i="156"/>
  <c r="Z29" i="156"/>
  <c r="AD28" i="156"/>
  <c r="AB28" i="156"/>
  <c r="AA28" i="156"/>
  <c r="Z28" i="156"/>
  <c r="AD27" i="156"/>
  <c r="AB27" i="156"/>
  <c r="AA27" i="156"/>
  <c r="Z27" i="156"/>
  <c r="AD26" i="156"/>
  <c r="AB26" i="156"/>
  <c r="AA26" i="156"/>
  <c r="Z26" i="156"/>
  <c r="AD23" i="156"/>
  <c r="AB23" i="156"/>
  <c r="AA23" i="156"/>
  <c r="Z23" i="156"/>
  <c r="AD22" i="156"/>
  <c r="AB22" i="156"/>
  <c r="AA22" i="156"/>
  <c r="Z22" i="156"/>
  <c r="AD21" i="156"/>
  <c r="AB21" i="156"/>
  <c r="AA21" i="156"/>
  <c r="Z21" i="156"/>
  <c r="AD20" i="156"/>
  <c r="AB20" i="156"/>
  <c r="AA20" i="156"/>
  <c r="Z20" i="156"/>
  <c r="AD19" i="156"/>
  <c r="AB19" i="156"/>
  <c r="AA19" i="156"/>
  <c r="Z19" i="156"/>
  <c r="AD18" i="156"/>
  <c r="AB18" i="156"/>
  <c r="AA18" i="156"/>
  <c r="Z18" i="156"/>
  <c r="AD17" i="156"/>
  <c r="AB17" i="156"/>
  <c r="AA17" i="156"/>
  <c r="Z17" i="156"/>
  <c r="AD16" i="156"/>
  <c r="AB16" i="156"/>
  <c r="AA16" i="156"/>
  <c r="Z16" i="156"/>
  <c r="AD15" i="156"/>
  <c r="AB15" i="156"/>
  <c r="AA15" i="156"/>
  <c r="Z15" i="156"/>
  <c r="AD14" i="156"/>
  <c r="AB14" i="156"/>
  <c r="AA14" i="156"/>
  <c r="Z14" i="156"/>
  <c r="AD13" i="156"/>
  <c r="AB13" i="156"/>
  <c r="AA13" i="156"/>
  <c r="Z13" i="156"/>
  <c r="AD12" i="156"/>
  <c r="AB12" i="156"/>
  <c r="AA12" i="156"/>
  <c r="Z12" i="156"/>
  <c r="AD11" i="156"/>
  <c r="AB11" i="156"/>
  <c r="AA11" i="156"/>
  <c r="Z11" i="156"/>
  <c r="AD10" i="156"/>
  <c r="AA10" i="156"/>
  <c r="Z10" i="156"/>
  <c r="AD9" i="156"/>
  <c r="AB9" i="156"/>
  <c r="AA9" i="156"/>
  <c r="Z9" i="156"/>
  <c r="AD8" i="156"/>
  <c r="AB8" i="156"/>
  <c r="AA8" i="156"/>
  <c r="Z8" i="156"/>
  <c r="AD7" i="156"/>
  <c r="AB7" i="156"/>
  <c r="AA7" i="156"/>
  <c r="Z7" i="156"/>
  <c r="Y53" i="150"/>
  <c r="Y33" i="150"/>
  <c r="U63" i="150"/>
  <c r="T63" i="150"/>
  <c r="R63" i="150"/>
  <c r="Q63" i="150"/>
  <c r="P63" i="150"/>
  <c r="O63" i="150"/>
  <c r="U62" i="150"/>
  <c r="T62" i="150"/>
  <c r="R62" i="150"/>
  <c r="Q62" i="150"/>
  <c r="P62" i="150"/>
  <c r="O62" i="150"/>
  <c r="U61" i="150"/>
  <c r="T61" i="150"/>
  <c r="R61" i="150"/>
  <c r="Q61" i="150"/>
  <c r="P61" i="150"/>
  <c r="O61" i="150"/>
  <c r="U60" i="150"/>
  <c r="T60" i="150"/>
  <c r="R60" i="150"/>
  <c r="Q60" i="150"/>
  <c r="P60" i="150"/>
  <c r="O60" i="150"/>
  <c r="U59" i="150"/>
  <c r="T59" i="150"/>
  <c r="R59" i="150"/>
  <c r="Q59" i="150"/>
  <c r="P59" i="150"/>
  <c r="O59" i="150"/>
  <c r="U58" i="150"/>
  <c r="T58" i="150"/>
  <c r="R58" i="150"/>
  <c r="Q58" i="150"/>
  <c r="P58" i="150"/>
  <c r="O58" i="150"/>
  <c r="U57" i="150"/>
  <c r="T57" i="150"/>
  <c r="R57" i="150"/>
  <c r="Q57" i="150"/>
  <c r="P57" i="150"/>
  <c r="O57" i="150"/>
  <c r="U56" i="150"/>
  <c r="T56" i="150"/>
  <c r="R56" i="150"/>
  <c r="Q56" i="150"/>
  <c r="P56" i="150"/>
  <c r="O56" i="150"/>
  <c r="U55" i="150"/>
  <c r="T55" i="150"/>
  <c r="R55" i="150"/>
  <c r="Q55" i="150"/>
  <c r="P55" i="150"/>
  <c r="O55" i="150"/>
  <c r="U54" i="150"/>
  <c r="T54" i="150"/>
  <c r="R54" i="150"/>
  <c r="Q54" i="150"/>
  <c r="P54" i="150"/>
  <c r="O54" i="150"/>
  <c r="U53" i="150"/>
  <c r="T53" i="150"/>
  <c r="R53" i="150"/>
  <c r="Q53" i="150"/>
  <c r="P53" i="150"/>
  <c r="O53" i="150"/>
  <c r="U52" i="150"/>
  <c r="T52" i="150"/>
  <c r="R52" i="150"/>
  <c r="Q52" i="150"/>
  <c r="P52" i="150"/>
  <c r="O52" i="150"/>
  <c r="U51" i="150"/>
  <c r="T51" i="150"/>
  <c r="R51" i="150"/>
  <c r="Q51" i="150"/>
  <c r="P51" i="150"/>
  <c r="O51" i="150"/>
  <c r="U50" i="150"/>
  <c r="T50" i="150"/>
  <c r="R50" i="150"/>
  <c r="Q50" i="150"/>
  <c r="P50" i="150"/>
  <c r="O50" i="150"/>
  <c r="U49" i="150"/>
  <c r="T49" i="150"/>
  <c r="R49" i="150"/>
  <c r="Q49" i="150"/>
  <c r="P49" i="150"/>
  <c r="O49" i="150"/>
  <c r="U48" i="150"/>
  <c r="T48" i="150"/>
  <c r="R48" i="150"/>
  <c r="Q48" i="150"/>
  <c r="P48" i="150"/>
  <c r="O48" i="150"/>
  <c r="U47" i="150"/>
  <c r="T47" i="150"/>
  <c r="R47" i="150"/>
  <c r="Q47" i="150"/>
  <c r="P47" i="150"/>
  <c r="O47" i="150"/>
  <c r="U46" i="150"/>
  <c r="T46" i="150"/>
  <c r="R46" i="150"/>
  <c r="Q46" i="150"/>
  <c r="P46" i="150"/>
  <c r="O46" i="150"/>
  <c r="U45" i="150"/>
  <c r="T45" i="150"/>
  <c r="R45" i="150"/>
  <c r="Q45" i="150"/>
  <c r="P45" i="150"/>
  <c r="O45" i="150"/>
  <c r="U44" i="150"/>
  <c r="T44" i="150"/>
  <c r="R44" i="150"/>
  <c r="Q44" i="150"/>
  <c r="P44" i="150"/>
  <c r="O44" i="150"/>
  <c r="U43" i="150"/>
  <c r="T43" i="150"/>
  <c r="R43" i="150"/>
  <c r="Q43" i="150"/>
  <c r="P43" i="150"/>
  <c r="O43" i="150"/>
  <c r="U42" i="150"/>
  <c r="T42" i="150"/>
  <c r="R42" i="150"/>
  <c r="Q42" i="150"/>
  <c r="P42" i="150"/>
  <c r="O42" i="150"/>
  <c r="U41" i="150"/>
  <c r="T41" i="150"/>
  <c r="R41" i="150"/>
  <c r="Q41" i="150"/>
  <c r="P41" i="150"/>
  <c r="O41" i="150"/>
  <c r="U40" i="150"/>
  <c r="T40" i="150"/>
  <c r="R40" i="150"/>
  <c r="Q40" i="150"/>
  <c r="P40" i="150"/>
  <c r="O40" i="150"/>
  <c r="U39" i="150"/>
  <c r="T39" i="150"/>
  <c r="R39" i="150"/>
  <c r="Q39" i="150"/>
  <c r="P39" i="150"/>
  <c r="O39" i="150"/>
  <c r="U38" i="150"/>
  <c r="T38" i="150"/>
  <c r="R38" i="150"/>
  <c r="Q38" i="150"/>
  <c r="P38" i="150"/>
  <c r="O38" i="150"/>
  <c r="U37" i="150"/>
  <c r="T37" i="150"/>
  <c r="R37" i="150"/>
  <c r="Q37" i="150"/>
  <c r="P37" i="150"/>
  <c r="O37" i="150"/>
  <c r="U36" i="150"/>
  <c r="T36" i="150"/>
  <c r="R36" i="150"/>
  <c r="Q36" i="150"/>
  <c r="P36" i="150"/>
  <c r="O36" i="150"/>
  <c r="U35" i="150"/>
  <c r="T35" i="150"/>
  <c r="R35" i="150"/>
  <c r="Q35" i="150"/>
  <c r="P35" i="150"/>
  <c r="O35" i="150"/>
  <c r="U34" i="150"/>
  <c r="T34" i="150"/>
  <c r="R34" i="150"/>
  <c r="Q34" i="150"/>
  <c r="P34" i="150"/>
  <c r="O34" i="150"/>
  <c r="U33" i="150"/>
  <c r="T33" i="150"/>
  <c r="R33" i="150"/>
  <c r="Q33" i="150"/>
  <c r="P33" i="150"/>
  <c r="O33" i="150"/>
  <c r="U32" i="150"/>
  <c r="T32" i="150"/>
  <c r="R32" i="150"/>
  <c r="Q32" i="150"/>
  <c r="P32" i="150"/>
  <c r="O32" i="150"/>
  <c r="U31" i="150"/>
  <c r="T31" i="150"/>
  <c r="R31" i="150"/>
  <c r="Q31" i="150"/>
  <c r="P31" i="150"/>
  <c r="O31" i="150"/>
  <c r="U30" i="150"/>
  <c r="T30" i="150"/>
  <c r="R30" i="150"/>
  <c r="Q30" i="150"/>
  <c r="P30" i="150"/>
  <c r="O30" i="150"/>
  <c r="U29" i="150"/>
  <c r="T29" i="150"/>
  <c r="R29" i="150"/>
  <c r="Q29" i="150"/>
  <c r="P29" i="150"/>
  <c r="O29" i="150"/>
  <c r="U28" i="150"/>
  <c r="T28" i="150"/>
  <c r="R28" i="150"/>
  <c r="Q28" i="150"/>
  <c r="P28" i="150"/>
  <c r="O28" i="150"/>
  <c r="U27" i="150"/>
  <c r="T27" i="150"/>
  <c r="R27" i="150"/>
  <c r="Q27" i="150"/>
  <c r="P27" i="150"/>
  <c r="O27" i="150"/>
  <c r="U26" i="150"/>
  <c r="T26" i="150"/>
  <c r="R26" i="150"/>
  <c r="Q26" i="150"/>
  <c r="P26" i="150"/>
  <c r="O26" i="150"/>
  <c r="U25" i="150"/>
  <c r="T25" i="150"/>
  <c r="R25" i="150"/>
  <c r="Q25" i="150"/>
  <c r="P25" i="150"/>
  <c r="O25" i="150"/>
  <c r="U24" i="150"/>
  <c r="T24" i="150"/>
  <c r="R24" i="150"/>
  <c r="Q24" i="150"/>
  <c r="P24" i="150"/>
  <c r="O24" i="150"/>
  <c r="U23" i="150"/>
  <c r="T23" i="150"/>
  <c r="R23" i="150"/>
  <c r="Q23" i="150"/>
  <c r="P23" i="150"/>
  <c r="O23" i="150"/>
  <c r="U22" i="150"/>
  <c r="T22" i="150"/>
  <c r="R22" i="150"/>
  <c r="Q22" i="150"/>
  <c r="P22" i="150"/>
  <c r="O22" i="150"/>
  <c r="U21" i="150"/>
  <c r="T21" i="150"/>
  <c r="R21" i="150"/>
  <c r="Q21" i="150"/>
  <c r="P21" i="150"/>
  <c r="O21" i="150"/>
  <c r="U20" i="150"/>
  <c r="T20" i="150"/>
  <c r="R20" i="150"/>
  <c r="Q20" i="150"/>
  <c r="P20" i="150"/>
  <c r="O20" i="150"/>
  <c r="U19" i="150"/>
  <c r="T19" i="150"/>
  <c r="R19" i="150"/>
  <c r="Q19" i="150"/>
  <c r="P19" i="150"/>
  <c r="O19" i="150"/>
  <c r="U18" i="150"/>
  <c r="T18" i="150"/>
  <c r="R18" i="150"/>
  <c r="Q18" i="150"/>
  <c r="P18" i="150"/>
  <c r="O18" i="150"/>
  <c r="U17" i="150"/>
  <c r="T17" i="150"/>
  <c r="R17" i="150"/>
  <c r="Q17" i="150"/>
  <c r="P17" i="150"/>
  <c r="O17" i="150"/>
  <c r="U16" i="150"/>
  <c r="T16" i="150"/>
  <c r="R16" i="150"/>
  <c r="Q16" i="150"/>
  <c r="P16" i="150"/>
  <c r="O16" i="150"/>
  <c r="U15" i="150"/>
  <c r="T15" i="150"/>
  <c r="R15" i="150"/>
  <c r="Q15" i="150"/>
  <c r="P15" i="150"/>
  <c r="O15" i="150"/>
  <c r="U14" i="150"/>
  <c r="T14" i="150"/>
  <c r="R14" i="150"/>
  <c r="Q14" i="150"/>
  <c r="P14" i="150"/>
  <c r="O14" i="150"/>
  <c r="U13" i="150"/>
  <c r="T13" i="150"/>
  <c r="R13" i="150"/>
  <c r="Q13" i="150"/>
  <c r="P13" i="150"/>
  <c r="O13" i="150"/>
  <c r="U12" i="150"/>
  <c r="T12" i="150"/>
  <c r="R12" i="150"/>
  <c r="Q12" i="150"/>
  <c r="P12" i="150"/>
  <c r="O12" i="150"/>
  <c r="U11" i="150"/>
  <c r="T11" i="150"/>
  <c r="R11" i="150"/>
  <c r="Q11" i="150"/>
  <c r="P11" i="150"/>
  <c r="O11" i="150"/>
  <c r="U10" i="150"/>
  <c r="T10" i="150"/>
  <c r="R10" i="150"/>
  <c r="Q10" i="150"/>
  <c r="P10" i="150"/>
  <c r="O10" i="150"/>
  <c r="U9" i="150"/>
  <c r="T9" i="150"/>
  <c r="R9" i="150"/>
  <c r="Q9" i="150"/>
  <c r="P9" i="150"/>
  <c r="O9" i="150"/>
  <c r="U8" i="150"/>
  <c r="T8" i="150"/>
  <c r="R8" i="150"/>
  <c r="Q8" i="150"/>
  <c r="P8" i="150"/>
  <c r="O8" i="150"/>
  <c r="U7" i="150"/>
  <c r="T7" i="150"/>
  <c r="R7" i="150"/>
  <c r="Q7" i="150"/>
  <c r="P7" i="150"/>
  <c r="O7" i="150"/>
  <c r="U6" i="150"/>
  <c r="T6" i="150"/>
  <c r="R6" i="150"/>
  <c r="Q6" i="150"/>
  <c r="P6" i="150"/>
  <c r="O6" i="150"/>
  <c r="U5" i="150"/>
  <c r="T5" i="150"/>
  <c r="R5" i="150"/>
  <c r="Q5" i="150"/>
  <c r="P5" i="150"/>
  <c r="O5" i="150"/>
  <c r="U4" i="150"/>
  <c r="T4" i="150"/>
  <c r="R4" i="150"/>
  <c r="Q4" i="150"/>
  <c r="P4" i="150"/>
  <c r="O4" i="150"/>
  <c r="U3" i="150"/>
  <c r="T3" i="150"/>
  <c r="R3" i="150"/>
  <c r="Q3" i="150"/>
  <c r="P3" i="150"/>
  <c r="O3" i="150"/>
  <c r="U2" i="150"/>
  <c r="T2" i="150"/>
  <c r="R2" i="150"/>
  <c r="Q2" i="150"/>
  <c r="P2" i="150"/>
  <c r="O2" i="150"/>
  <c r="AU10" i="47"/>
  <c r="AU9" i="47"/>
  <c r="AU8" i="47"/>
  <c r="AU7" i="47"/>
  <c r="AU6" i="47"/>
  <c r="AU5" i="47"/>
  <c r="AU4" i="47"/>
  <c r="AF48" i="79"/>
  <c r="AE48" i="79"/>
  <c r="AA48" i="79"/>
  <c r="AF47" i="79"/>
  <c r="AE47" i="79"/>
  <c r="AA47" i="79"/>
  <c r="AF46" i="79"/>
  <c r="AE46" i="79"/>
  <c r="AA46" i="79"/>
  <c r="AF45" i="79"/>
  <c r="AE45" i="79"/>
  <c r="AA45" i="79"/>
  <c r="AF44" i="79"/>
  <c r="AE44" i="79"/>
  <c r="AA44" i="79"/>
  <c r="AF43" i="79"/>
  <c r="AE43" i="79"/>
  <c r="AA43" i="79"/>
  <c r="AF41" i="79"/>
  <c r="AE41" i="79"/>
  <c r="AA41" i="79"/>
  <c r="AF40" i="79"/>
  <c r="AE40" i="79"/>
  <c r="AA40" i="79"/>
  <c r="AF39" i="79"/>
  <c r="AE39" i="79"/>
  <c r="AA39" i="79"/>
  <c r="AF37" i="79"/>
  <c r="AE37" i="79"/>
  <c r="AA37" i="79"/>
  <c r="AF36" i="79"/>
  <c r="AE36" i="79"/>
  <c r="AA36" i="79"/>
  <c r="AF35" i="79"/>
  <c r="AE35" i="79"/>
  <c r="AA35" i="79"/>
  <c r="AF34" i="79"/>
  <c r="AE34" i="79"/>
  <c r="AA34" i="79"/>
  <c r="AF33" i="79"/>
  <c r="AE33" i="79"/>
  <c r="AA33" i="79"/>
  <c r="AF32" i="79"/>
  <c r="AE32" i="79"/>
  <c r="AA32" i="79"/>
  <c r="AF30" i="79"/>
  <c r="AE30" i="79"/>
  <c r="AA30" i="79"/>
  <c r="AF29" i="79"/>
  <c r="AE29" i="79"/>
  <c r="AA29" i="79"/>
  <c r="AF28" i="79"/>
  <c r="AE28" i="79"/>
  <c r="AA28" i="79"/>
  <c r="AF26" i="79"/>
  <c r="AE26" i="79"/>
  <c r="AA26" i="79"/>
  <c r="AF24" i="79"/>
  <c r="AE24" i="79"/>
  <c r="AA24" i="79"/>
  <c r="AF23" i="79"/>
  <c r="AE23" i="79"/>
  <c r="AA23" i="79"/>
  <c r="AF22" i="79"/>
  <c r="AE22" i="79"/>
  <c r="AA22" i="79"/>
  <c r="AF21" i="79"/>
  <c r="AE21" i="79"/>
  <c r="AA21" i="79"/>
  <c r="AF20" i="79"/>
  <c r="AE20" i="79"/>
  <c r="AA20" i="79"/>
  <c r="AF19" i="79"/>
  <c r="AE19" i="79"/>
  <c r="AA19" i="79"/>
  <c r="AF18" i="79"/>
  <c r="AE18" i="79"/>
  <c r="AA18" i="79"/>
  <c r="AF17" i="79"/>
  <c r="AE17" i="79"/>
  <c r="AA17" i="79"/>
  <c r="AF15" i="79"/>
  <c r="AE15" i="79"/>
  <c r="AA15" i="79"/>
  <c r="AF14" i="79"/>
  <c r="AE14" i="79"/>
  <c r="AA14" i="79"/>
  <c r="Y14" i="79"/>
  <c r="AF13" i="79"/>
  <c r="AE13" i="79"/>
  <c r="AA13" i="79"/>
  <c r="AF12" i="79"/>
  <c r="AE12" i="79"/>
  <c r="AA12" i="79"/>
  <c r="AF11" i="79"/>
  <c r="AE11" i="79"/>
  <c r="AA11" i="79"/>
  <c r="AF10" i="79"/>
  <c r="AE10" i="79"/>
  <c r="AA10" i="79"/>
  <c r="AA9" i="79"/>
  <c r="AF9" i="79"/>
  <c r="AE9" i="79"/>
  <c r="V43" i="79"/>
  <c r="AB43" i="79"/>
  <c r="V44" i="79"/>
  <c r="AB44" i="79"/>
  <c r="V29" i="79"/>
  <c r="AB29" i="79"/>
  <c r="V40" i="79"/>
  <c r="AB40" i="79"/>
  <c r="V39" i="79"/>
  <c r="AB39" i="79"/>
  <c r="V32" i="79"/>
  <c r="AB32" i="79"/>
  <c r="V28" i="79"/>
  <c r="AB28" i="79"/>
  <c r="V26" i="79"/>
  <c r="AB26" i="79"/>
  <c r="V17" i="79"/>
  <c r="AB17" i="79"/>
  <c r="V9" i="79"/>
  <c r="V10" i="79"/>
  <c r="AB5" i="47"/>
  <c r="AB6" i="47"/>
  <c r="AB39" i="47"/>
  <c r="AB40" i="47"/>
  <c r="AG39" i="47"/>
  <c r="AG40" i="47"/>
  <c r="AD39" i="47"/>
  <c r="AD40" i="47"/>
  <c r="X40" i="47"/>
  <c r="Z40" i="47"/>
  <c r="X39" i="47"/>
  <c r="V40" i="47"/>
  <c r="AH40" i="47"/>
  <c r="V39" i="47"/>
  <c r="AH39" i="47"/>
  <c r="U39" i="47"/>
  <c r="Z39" i="47"/>
  <c r="U40" i="47"/>
  <c r="AF48" i="47"/>
  <c r="AC48" i="47"/>
  <c r="X48" i="47"/>
  <c r="X5" i="47"/>
  <c r="AG5" i="47"/>
  <c r="AG6" i="47"/>
  <c r="AD5" i="47"/>
  <c r="AD6" i="47"/>
  <c r="X6" i="47"/>
  <c r="V6" i="47"/>
  <c r="AH6" i="47"/>
  <c r="V5" i="47"/>
  <c r="AH5" i="47"/>
  <c r="U6" i="47"/>
  <c r="Z6" i="47"/>
  <c r="U5" i="47"/>
  <c r="Z5" i="47"/>
  <c r="V25" i="47"/>
  <c r="U25" i="47"/>
  <c r="Q25" i="47"/>
  <c r="Q26" i="47"/>
  <c r="T25" i="47"/>
  <c r="Q27" i="47"/>
  <c r="Q28" i="47"/>
  <c r="Q29" i="47"/>
  <c r="Q30" i="47"/>
  <c r="Q31" i="47"/>
  <c r="Q32" i="47"/>
  <c r="Q33" i="47"/>
  <c r="Q34" i="47"/>
  <c r="Q35" i="47"/>
  <c r="Q36" i="47"/>
  <c r="V17" i="47"/>
  <c r="U17" i="47"/>
  <c r="Q17" i="47"/>
  <c r="Q18" i="47"/>
  <c r="Q19" i="47"/>
  <c r="Q22" i="47"/>
  <c r="Q23" i="47"/>
  <c r="Q24" i="47"/>
  <c r="T17" i="47"/>
  <c r="V10" i="47"/>
  <c r="U10" i="47"/>
  <c r="Q10" i="47"/>
  <c r="Q11" i="47"/>
  <c r="Q12" i="47"/>
  <c r="T6" i="47"/>
  <c r="Y6" i="47"/>
  <c r="Q13" i="47"/>
  <c r="Q20" i="47"/>
  <c r="T10" i="47"/>
  <c r="AC38" i="47"/>
  <c r="AC39" i="47"/>
  <c r="AC40" i="47"/>
  <c r="X38" i="47"/>
  <c r="AC4" i="47"/>
  <c r="AC5" i="47"/>
  <c r="AC6" i="47"/>
  <c r="X4" i="47"/>
  <c r="V4" i="47"/>
  <c r="AH4" i="47"/>
  <c r="U4" i="47"/>
  <c r="Z4" i="47"/>
  <c r="Q4" i="47"/>
  <c r="Q5" i="47"/>
  <c r="Q6" i="47"/>
  <c r="Q7" i="47"/>
  <c r="Q8" i="47"/>
  <c r="Q9" i="47"/>
  <c r="Q14" i="47"/>
  <c r="Q15" i="47"/>
  <c r="Q16" i="47"/>
  <c r="Q21" i="47"/>
  <c r="H7" i="156"/>
  <c r="I7" i="156"/>
  <c r="H8" i="156"/>
  <c r="I8" i="156"/>
  <c r="H9" i="156"/>
  <c r="I9" i="156"/>
  <c r="H11" i="156"/>
  <c r="I11" i="156"/>
  <c r="H12" i="156"/>
  <c r="I12" i="156"/>
  <c r="H13" i="156"/>
  <c r="I13" i="156"/>
  <c r="H14" i="156"/>
  <c r="I14" i="156"/>
  <c r="I15" i="156"/>
  <c r="I16" i="156"/>
  <c r="H17" i="156"/>
  <c r="I17" i="156"/>
  <c r="I18" i="156"/>
  <c r="I19" i="156"/>
  <c r="H20" i="156"/>
  <c r="I20" i="156"/>
  <c r="I21" i="156"/>
  <c r="Q22" i="156"/>
  <c r="H23" i="156"/>
  <c r="I23" i="156"/>
  <c r="H26" i="156"/>
  <c r="I26" i="156"/>
  <c r="H27" i="156"/>
  <c r="I27" i="156"/>
  <c r="H28" i="156"/>
  <c r="I28" i="156"/>
  <c r="H29" i="156"/>
  <c r="I29" i="156"/>
  <c r="H30" i="156"/>
  <c r="I30" i="156"/>
  <c r="H31" i="156"/>
  <c r="I31" i="156"/>
  <c r="H32" i="156"/>
  <c r="I32" i="156"/>
  <c r="E38" i="156"/>
  <c r="E39" i="156"/>
  <c r="E40" i="156"/>
  <c r="J46" i="156"/>
  <c r="K46" i="156"/>
  <c r="J47" i="156"/>
  <c r="K47" i="156"/>
  <c r="J48" i="156"/>
  <c r="K48" i="156"/>
  <c r="J49" i="156"/>
  <c r="K49" i="156"/>
  <c r="E368" i="48"/>
  <c r="E369" i="48"/>
  <c r="E370" i="48"/>
  <c r="E371" i="48"/>
  <c r="E372" i="48"/>
  <c r="E373" i="48"/>
  <c r="E374" i="48"/>
  <c r="E375" i="48"/>
  <c r="E376" i="48"/>
  <c r="E377" i="48"/>
  <c r="E378" i="48"/>
  <c r="E379" i="48"/>
  <c r="E380" i="48"/>
  <c r="E381" i="48"/>
  <c r="E382" i="48"/>
  <c r="E383" i="48"/>
  <c r="E384" i="48"/>
  <c r="E385" i="48"/>
  <c r="E386" i="48"/>
  <c r="E387" i="48"/>
  <c r="E388" i="48"/>
  <c r="N5" i="151"/>
  <c r="AD5" i="151"/>
  <c r="AE5" i="151"/>
  <c r="O5" i="151"/>
  <c r="X5" i="151"/>
  <c r="P5" i="151"/>
  <c r="Y5" i="151"/>
  <c r="Q5" i="151"/>
  <c r="Z5" i="151"/>
  <c r="S5" i="151"/>
  <c r="N6" i="151"/>
  <c r="AD6" i="151"/>
  <c r="AE6" i="151"/>
  <c r="O6" i="151"/>
  <c r="X6" i="151"/>
  <c r="P6" i="151"/>
  <c r="Y6" i="151"/>
  <c r="Q6" i="151"/>
  <c r="Z6" i="151"/>
  <c r="S6" i="151"/>
  <c r="N7" i="151"/>
  <c r="AD7" i="151"/>
  <c r="AE7" i="151"/>
  <c r="O7" i="151"/>
  <c r="X7" i="151"/>
  <c r="P7" i="151"/>
  <c r="Y7" i="151"/>
  <c r="Q7" i="151"/>
  <c r="Z7" i="151"/>
  <c r="S7" i="151"/>
  <c r="N8" i="151"/>
  <c r="AD8" i="151"/>
  <c r="AE8" i="151"/>
  <c r="O8" i="151"/>
  <c r="X8" i="151"/>
  <c r="P8" i="151"/>
  <c r="Y8" i="151"/>
  <c r="Q8" i="151"/>
  <c r="Z8" i="151"/>
  <c r="S8" i="151"/>
  <c r="N9" i="151"/>
  <c r="AD9" i="151"/>
  <c r="AE9" i="151"/>
  <c r="O9" i="151"/>
  <c r="X9" i="151"/>
  <c r="P9" i="151"/>
  <c r="Y9" i="151"/>
  <c r="Q9" i="151"/>
  <c r="Z9" i="151"/>
  <c r="S9" i="151"/>
  <c r="N10" i="151"/>
  <c r="AD10" i="151"/>
  <c r="AE10" i="151"/>
  <c r="O10" i="151"/>
  <c r="X10" i="151"/>
  <c r="P10" i="151"/>
  <c r="Y10" i="151"/>
  <c r="Q10" i="151"/>
  <c r="Z10" i="151"/>
  <c r="S10" i="151"/>
  <c r="N11" i="151"/>
  <c r="AD11" i="151"/>
  <c r="AE11" i="151"/>
  <c r="O11" i="151"/>
  <c r="X11" i="151"/>
  <c r="P11" i="151"/>
  <c r="Y11" i="151"/>
  <c r="Q11" i="151"/>
  <c r="Z11" i="151"/>
  <c r="S11" i="151"/>
  <c r="N12" i="151"/>
  <c r="AD12" i="151"/>
  <c r="AE12" i="151"/>
  <c r="O12" i="151"/>
  <c r="X12" i="151"/>
  <c r="P12" i="151"/>
  <c r="Y12" i="151"/>
  <c r="Q12" i="151"/>
  <c r="S12" i="151"/>
  <c r="N13" i="151"/>
  <c r="AD13" i="151"/>
  <c r="AE13" i="151"/>
  <c r="O13" i="151"/>
  <c r="X13" i="151"/>
  <c r="P13" i="151"/>
  <c r="Y13" i="151"/>
  <c r="Q13" i="151"/>
  <c r="Z13" i="151"/>
  <c r="S13" i="151"/>
  <c r="N14" i="151"/>
  <c r="AD14" i="151"/>
  <c r="AE14" i="151"/>
  <c r="O14" i="151"/>
  <c r="X14" i="151"/>
  <c r="P14" i="151"/>
  <c r="Y14" i="151"/>
  <c r="Q14" i="151"/>
  <c r="S14" i="151"/>
  <c r="S4" i="151"/>
  <c r="Q4" i="151"/>
  <c r="Z4" i="151"/>
  <c r="P4" i="151"/>
  <c r="Y4" i="151"/>
  <c r="O4" i="151"/>
  <c r="X4" i="151"/>
  <c r="N4" i="151"/>
  <c r="AD4" i="151"/>
  <c r="AE4" i="151"/>
  <c r="F121" i="48"/>
  <c r="F120" i="48"/>
  <c r="F119" i="48"/>
  <c r="F118" i="48"/>
  <c r="F117" i="48"/>
  <c r="F116" i="48"/>
  <c r="F115" i="48"/>
  <c r="F114" i="48"/>
  <c r="F113" i="48"/>
  <c r="F112" i="48"/>
  <c r="F111" i="48"/>
  <c r="F110" i="48"/>
  <c r="F109" i="48"/>
  <c r="F108" i="48"/>
  <c r="F107" i="48"/>
  <c r="F106"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H63" i="150"/>
  <c r="S63" i="150"/>
  <c r="H62" i="150"/>
  <c r="S62" i="150"/>
  <c r="H61" i="150"/>
  <c r="S61" i="150"/>
  <c r="H60" i="150"/>
  <c r="S60" i="150"/>
  <c r="H59" i="150"/>
  <c r="S59" i="150"/>
  <c r="H58" i="150"/>
  <c r="S58" i="150"/>
  <c r="H57" i="150"/>
  <c r="S57" i="150"/>
  <c r="H56" i="150"/>
  <c r="S56" i="150"/>
  <c r="H55" i="150"/>
  <c r="S55" i="150"/>
  <c r="H54" i="150"/>
  <c r="S54" i="150"/>
  <c r="H53" i="150"/>
  <c r="S53" i="150"/>
  <c r="H52" i="150"/>
  <c r="S52" i="150"/>
  <c r="H51" i="150"/>
  <c r="S51" i="150"/>
  <c r="H50" i="150"/>
  <c r="S50" i="150"/>
  <c r="H49" i="150"/>
  <c r="S49" i="150"/>
  <c r="H48" i="150"/>
  <c r="S48" i="150"/>
  <c r="H47" i="150"/>
  <c r="S47" i="150"/>
  <c r="H46" i="150"/>
  <c r="S46" i="150"/>
  <c r="H45" i="150"/>
  <c r="S45" i="150"/>
  <c r="H44" i="150"/>
  <c r="S44" i="150"/>
  <c r="H43" i="150"/>
  <c r="S43" i="150"/>
  <c r="H42" i="150"/>
  <c r="S42" i="150"/>
  <c r="H41" i="150"/>
  <c r="S41" i="150"/>
  <c r="H40" i="150"/>
  <c r="S40" i="150"/>
  <c r="H39" i="150"/>
  <c r="S39" i="150"/>
  <c r="H38" i="150"/>
  <c r="S38" i="150"/>
  <c r="H37" i="150"/>
  <c r="S37" i="150"/>
  <c r="H36" i="150"/>
  <c r="S36" i="150"/>
  <c r="H35" i="150"/>
  <c r="S35" i="150"/>
  <c r="H34" i="150"/>
  <c r="S34" i="150"/>
  <c r="H33" i="150"/>
  <c r="S33" i="150"/>
  <c r="H32" i="150"/>
  <c r="S32" i="150"/>
  <c r="H31" i="150"/>
  <c r="S31" i="150"/>
  <c r="H30" i="150"/>
  <c r="S30" i="150"/>
  <c r="H29" i="150"/>
  <c r="S29" i="150"/>
  <c r="H28" i="150"/>
  <c r="S28" i="150"/>
  <c r="H27" i="150"/>
  <c r="S27" i="150"/>
  <c r="H26" i="150"/>
  <c r="S26" i="150"/>
  <c r="H25" i="150"/>
  <c r="S25" i="150"/>
  <c r="H24" i="150"/>
  <c r="S24" i="150"/>
  <c r="H23" i="150"/>
  <c r="S23" i="150"/>
  <c r="H22" i="150"/>
  <c r="S22" i="150"/>
  <c r="H21" i="150"/>
  <c r="S21" i="150"/>
  <c r="H20" i="150"/>
  <c r="S20" i="150"/>
  <c r="H19" i="150"/>
  <c r="S19" i="150"/>
  <c r="H18" i="150"/>
  <c r="S18" i="150"/>
  <c r="H17" i="150"/>
  <c r="S17" i="150"/>
  <c r="H16" i="150"/>
  <c r="S16" i="150"/>
  <c r="H15" i="150"/>
  <c r="S15" i="150"/>
  <c r="H14" i="150"/>
  <c r="S14" i="150"/>
  <c r="H13" i="150"/>
  <c r="S13" i="150"/>
  <c r="H12" i="150"/>
  <c r="S12" i="150"/>
  <c r="H11" i="150"/>
  <c r="S11" i="150"/>
  <c r="H10" i="150"/>
  <c r="S10" i="150"/>
  <c r="H9" i="150"/>
  <c r="S9" i="150"/>
  <c r="H8" i="150"/>
  <c r="S8" i="150"/>
  <c r="H7" i="150"/>
  <c r="S7" i="150"/>
  <c r="H6" i="150"/>
  <c r="S6" i="150"/>
  <c r="H5" i="150"/>
  <c r="S5" i="150"/>
  <c r="H4" i="150"/>
  <c r="S4" i="150"/>
  <c r="H3" i="150"/>
  <c r="S3" i="150"/>
  <c r="H2" i="150"/>
  <c r="S2" i="150"/>
  <c r="U54" i="76"/>
  <c r="T54" i="76"/>
  <c r="R54" i="76"/>
  <c r="Q54" i="76"/>
  <c r="P54" i="76"/>
  <c r="O54" i="76"/>
  <c r="U47" i="76"/>
  <c r="T47" i="76"/>
  <c r="R47" i="76"/>
  <c r="Q47" i="76"/>
  <c r="P47" i="76"/>
  <c r="O47" i="76"/>
  <c r="U44" i="76"/>
  <c r="T44" i="76"/>
  <c r="R44" i="76"/>
  <c r="Q44" i="76"/>
  <c r="P44" i="76"/>
  <c r="O44" i="76"/>
  <c r="U40" i="76"/>
  <c r="T40" i="76"/>
  <c r="R40" i="76"/>
  <c r="Q40" i="76"/>
  <c r="P40" i="76"/>
  <c r="O40" i="76"/>
  <c r="U33" i="76"/>
  <c r="T33" i="76"/>
  <c r="R33" i="76"/>
  <c r="Q33" i="76"/>
  <c r="P33" i="76"/>
  <c r="O33" i="76"/>
  <c r="U30" i="76"/>
  <c r="T30" i="76"/>
  <c r="R30" i="76"/>
  <c r="Q30" i="76"/>
  <c r="P30" i="76"/>
  <c r="O30" i="76"/>
  <c r="U28" i="76"/>
  <c r="T28" i="76"/>
  <c r="R28" i="76"/>
  <c r="Q28" i="76"/>
  <c r="P28" i="76"/>
  <c r="O28" i="76"/>
  <c r="U27" i="76"/>
  <c r="T27" i="76"/>
  <c r="R27" i="76"/>
  <c r="Q27" i="76"/>
  <c r="P27" i="76"/>
  <c r="O27" i="76"/>
  <c r="U25" i="76"/>
  <c r="T25" i="76"/>
  <c r="R25" i="76"/>
  <c r="Q25" i="76"/>
  <c r="P25" i="76"/>
  <c r="O25" i="76"/>
  <c r="U23" i="76"/>
  <c r="T23" i="76"/>
  <c r="R23" i="76"/>
  <c r="Q23" i="76"/>
  <c r="P23" i="76"/>
  <c r="O23" i="76"/>
  <c r="U15" i="76"/>
  <c r="T15" i="76"/>
  <c r="Q15" i="76"/>
  <c r="P15" i="76"/>
  <c r="O15" i="76"/>
  <c r="U14" i="76"/>
  <c r="T14" i="76"/>
  <c r="R14" i="76"/>
  <c r="Q14" i="76"/>
  <c r="P14" i="76"/>
  <c r="O14" i="76"/>
  <c r="U10" i="76"/>
  <c r="T10" i="76"/>
  <c r="R10" i="76"/>
  <c r="Q10" i="76"/>
  <c r="P10" i="76"/>
  <c r="O10" i="76"/>
  <c r="U9" i="76"/>
  <c r="T9" i="76"/>
  <c r="AB57" i="145"/>
  <c r="Z57" i="145"/>
  <c r="X57" i="145"/>
  <c r="W57" i="145"/>
  <c r="U57" i="145"/>
  <c r="T57" i="145"/>
  <c r="S57" i="145"/>
  <c r="R57" i="145"/>
  <c r="AB56" i="145"/>
  <c r="Z56" i="145"/>
  <c r="X56" i="145"/>
  <c r="W56" i="145"/>
  <c r="U56" i="145"/>
  <c r="T56" i="145"/>
  <c r="S56" i="145"/>
  <c r="R56" i="145"/>
  <c r="AB55" i="145"/>
  <c r="Z55" i="145"/>
  <c r="X55" i="145"/>
  <c r="W55" i="145"/>
  <c r="U55" i="145"/>
  <c r="T55" i="145"/>
  <c r="S55" i="145"/>
  <c r="R55" i="145"/>
  <c r="AB53" i="145"/>
  <c r="Z53" i="145"/>
  <c r="X53" i="145"/>
  <c r="W53" i="145"/>
  <c r="U53" i="145"/>
  <c r="T53" i="145"/>
  <c r="S53" i="145"/>
  <c r="R53" i="145"/>
  <c r="AB48" i="145"/>
  <c r="Z48" i="145"/>
  <c r="X48" i="145"/>
  <c r="W48" i="145"/>
  <c r="U48" i="145"/>
  <c r="T48" i="145"/>
  <c r="S48" i="145"/>
  <c r="R48" i="145"/>
  <c r="AB45" i="145"/>
  <c r="Z45" i="145"/>
  <c r="X45" i="145"/>
  <c r="W45" i="145"/>
  <c r="U45" i="145"/>
  <c r="T45" i="145"/>
  <c r="S45" i="145"/>
  <c r="R45" i="145"/>
  <c r="AB44" i="145"/>
  <c r="Z44" i="145"/>
  <c r="X44" i="145"/>
  <c r="W44" i="145"/>
  <c r="U44" i="145"/>
  <c r="T44" i="145"/>
  <c r="S44" i="145"/>
  <c r="R44" i="145"/>
  <c r="AB38" i="145"/>
  <c r="Z38" i="145"/>
  <c r="X38" i="145"/>
  <c r="W38" i="145"/>
  <c r="U38" i="145"/>
  <c r="T38" i="145"/>
  <c r="S38" i="145"/>
  <c r="R38" i="145"/>
  <c r="AB33" i="145"/>
  <c r="Z33" i="145"/>
  <c r="X33" i="145"/>
  <c r="W33" i="145"/>
  <c r="U33" i="145"/>
  <c r="T33" i="145"/>
  <c r="S33" i="145"/>
  <c r="R33" i="145"/>
  <c r="AB31" i="145"/>
  <c r="Z31" i="145"/>
  <c r="X31" i="145"/>
  <c r="W31" i="145"/>
  <c r="U31" i="145"/>
  <c r="T31" i="145"/>
  <c r="S31" i="145"/>
  <c r="R31" i="145"/>
  <c r="AB30" i="145"/>
  <c r="Z30" i="145"/>
  <c r="X30" i="145"/>
  <c r="W30" i="145"/>
  <c r="U30" i="145"/>
  <c r="T30" i="145"/>
  <c r="S30" i="145"/>
  <c r="R30" i="145"/>
  <c r="AB29" i="145"/>
  <c r="Z29" i="145"/>
  <c r="X29" i="145"/>
  <c r="W29" i="145"/>
  <c r="U29" i="145"/>
  <c r="T29" i="145"/>
  <c r="S29" i="145"/>
  <c r="R29" i="145"/>
  <c r="AB28" i="145"/>
  <c r="Z28" i="145"/>
  <c r="X28" i="145"/>
  <c r="W28" i="145"/>
  <c r="U28" i="145"/>
  <c r="T28" i="145"/>
  <c r="S28" i="145"/>
  <c r="R28" i="145"/>
  <c r="AB27" i="145"/>
  <c r="Z27" i="145"/>
  <c r="X27" i="145"/>
  <c r="W27" i="145"/>
  <c r="U27" i="145"/>
  <c r="T27" i="145"/>
  <c r="S27" i="145"/>
  <c r="R27" i="145"/>
  <c r="AB26" i="145"/>
  <c r="Z26" i="145"/>
  <c r="X26" i="145"/>
  <c r="W26" i="145"/>
  <c r="U26" i="145"/>
  <c r="T26" i="145"/>
  <c r="S26" i="145"/>
  <c r="R26" i="145"/>
  <c r="AB25" i="145"/>
  <c r="Z25" i="145"/>
  <c r="X25" i="145"/>
  <c r="W25" i="145"/>
  <c r="U25" i="145"/>
  <c r="T25" i="145"/>
  <c r="S25" i="145"/>
  <c r="R25" i="145"/>
  <c r="AB24" i="145"/>
  <c r="Z24" i="145"/>
  <c r="X24" i="145"/>
  <c r="W24" i="145"/>
  <c r="U24" i="145"/>
  <c r="T24" i="145"/>
  <c r="S24" i="145"/>
  <c r="R24" i="145"/>
  <c r="AB23" i="145"/>
  <c r="Z23" i="145"/>
  <c r="X23" i="145"/>
  <c r="W23" i="145"/>
  <c r="U23" i="145"/>
  <c r="T23" i="145"/>
  <c r="S23" i="145"/>
  <c r="R23" i="145"/>
  <c r="AB22" i="145"/>
  <c r="Z22" i="145"/>
  <c r="X22" i="145"/>
  <c r="W22" i="145"/>
  <c r="U22" i="145"/>
  <c r="T22" i="145"/>
  <c r="S22" i="145"/>
  <c r="R22" i="145"/>
  <c r="AB21" i="145"/>
  <c r="Z21" i="145"/>
  <c r="X21" i="145"/>
  <c r="W21" i="145"/>
  <c r="U21" i="145"/>
  <c r="T21" i="145"/>
  <c r="S21" i="145"/>
  <c r="R21" i="145"/>
  <c r="AB20" i="145"/>
  <c r="Z20" i="145"/>
  <c r="X20" i="145"/>
  <c r="W20" i="145"/>
  <c r="U20" i="145"/>
  <c r="T20" i="145"/>
  <c r="S20" i="145"/>
  <c r="R20" i="145"/>
  <c r="AB19" i="145"/>
  <c r="Z19" i="145"/>
  <c r="X19" i="145"/>
  <c r="W19" i="145"/>
  <c r="U19" i="145"/>
  <c r="T19" i="145"/>
  <c r="S19" i="145"/>
  <c r="R19" i="145"/>
  <c r="AB18" i="145"/>
  <c r="Z18" i="145"/>
  <c r="X18" i="145"/>
  <c r="W18" i="145"/>
  <c r="U18" i="145"/>
  <c r="T18" i="145"/>
  <c r="S18" i="145"/>
  <c r="R18" i="145"/>
  <c r="AB17" i="145"/>
  <c r="Z17" i="145"/>
  <c r="X17" i="145"/>
  <c r="W17" i="145"/>
  <c r="U17" i="145"/>
  <c r="T17" i="145"/>
  <c r="S17" i="145"/>
  <c r="R17" i="145"/>
  <c r="AB15" i="145"/>
  <c r="Z15" i="145"/>
  <c r="X15" i="145"/>
  <c r="W15" i="145"/>
  <c r="U15" i="145"/>
  <c r="T15" i="145"/>
  <c r="S15" i="145"/>
  <c r="R15" i="145"/>
  <c r="AB12" i="145"/>
  <c r="Z12" i="145"/>
  <c r="X12" i="145"/>
  <c r="W12" i="145"/>
  <c r="U12" i="145"/>
  <c r="T12" i="145"/>
  <c r="S12" i="145"/>
  <c r="R12" i="145"/>
  <c r="AB11" i="145"/>
  <c r="Z11" i="145"/>
  <c r="X11" i="145"/>
  <c r="W11" i="145"/>
  <c r="U11" i="145"/>
  <c r="T11" i="145"/>
  <c r="S11" i="145"/>
  <c r="R11" i="145"/>
  <c r="AB10" i="145"/>
  <c r="Z10" i="145"/>
  <c r="X10" i="145"/>
  <c r="W10" i="145"/>
  <c r="U10" i="145"/>
  <c r="T10" i="145"/>
  <c r="S10" i="145"/>
  <c r="R10" i="145"/>
  <c r="AB9" i="145"/>
  <c r="Z9" i="145"/>
  <c r="X9" i="145"/>
  <c r="W9" i="145"/>
  <c r="U9" i="145"/>
  <c r="T9" i="145"/>
  <c r="S9" i="145"/>
  <c r="R9" i="145"/>
  <c r="AB8" i="145"/>
  <c r="Z8" i="145"/>
  <c r="X8" i="145"/>
  <c r="W8" i="145"/>
  <c r="U8" i="145"/>
  <c r="T8" i="145"/>
  <c r="S8" i="145"/>
  <c r="R8" i="145"/>
  <c r="AB7" i="145"/>
  <c r="Z7" i="145"/>
  <c r="X7" i="145"/>
  <c r="W7" i="145"/>
  <c r="U7" i="145"/>
  <c r="T7" i="145"/>
  <c r="S7" i="145"/>
  <c r="R7" i="145"/>
  <c r="AB6" i="145"/>
  <c r="Z6" i="145"/>
  <c r="X6" i="145"/>
  <c r="W6" i="145"/>
  <c r="U6" i="145"/>
  <c r="T6" i="145"/>
  <c r="S6" i="145"/>
  <c r="R6" i="145"/>
  <c r="AB5" i="145"/>
  <c r="Z5" i="145"/>
  <c r="X5" i="145"/>
  <c r="W5" i="145"/>
  <c r="U5" i="145"/>
  <c r="T5" i="145"/>
  <c r="S5" i="145"/>
  <c r="R5" i="145"/>
  <c r="E7" i="144"/>
  <c r="E8" i="144"/>
  <c r="E9" i="144"/>
  <c r="E10" i="144"/>
  <c r="E11" i="144"/>
  <c r="E12" i="144"/>
  <c r="E13" i="144"/>
  <c r="E14" i="144"/>
  <c r="E15" i="144"/>
  <c r="E16" i="144"/>
  <c r="E17" i="144"/>
  <c r="E18" i="144"/>
  <c r="E19" i="144"/>
  <c r="E20" i="144"/>
  <c r="E21" i="144"/>
  <c r="E23" i="144"/>
  <c r="E24" i="144"/>
  <c r="E25" i="144"/>
  <c r="E26" i="144"/>
  <c r="E27" i="144"/>
  <c r="E28" i="144"/>
  <c r="E29" i="144"/>
  <c r="E30" i="144"/>
  <c r="E31" i="144"/>
  <c r="E33" i="144"/>
  <c r="E34" i="144"/>
  <c r="E35" i="144"/>
  <c r="E36" i="144"/>
  <c r="E37" i="144"/>
  <c r="E38" i="144"/>
  <c r="E39" i="144"/>
  <c r="E40" i="144"/>
  <c r="E41" i="144"/>
  <c r="E42" i="144"/>
  <c r="E44" i="144"/>
  <c r="E47" i="144"/>
  <c r="E48" i="144"/>
  <c r="E49" i="144"/>
  <c r="E50" i="144"/>
  <c r="E51" i="144"/>
  <c r="E52" i="144"/>
  <c r="E53" i="144"/>
  <c r="E54" i="144"/>
  <c r="E55" i="144"/>
  <c r="E56" i="144"/>
  <c r="E57" i="144"/>
  <c r="E58" i="144"/>
  <c r="E59" i="144"/>
  <c r="E60" i="144"/>
  <c r="E61" i="144"/>
  <c r="E62" i="144"/>
  <c r="E63" i="144"/>
  <c r="E64" i="144"/>
  <c r="E65" i="144"/>
  <c r="E66" i="144"/>
  <c r="E67" i="144"/>
  <c r="E68" i="144"/>
  <c r="E69" i="144"/>
  <c r="E70" i="144"/>
  <c r="E71" i="144"/>
  <c r="E73" i="144"/>
  <c r="E74" i="144"/>
  <c r="E75" i="144"/>
  <c r="E76" i="144"/>
  <c r="E77" i="144"/>
  <c r="E78" i="144"/>
  <c r="E79" i="144"/>
  <c r="E80" i="144"/>
  <c r="E81" i="144"/>
  <c r="E82" i="144"/>
  <c r="E83" i="144"/>
  <c r="E84" i="144"/>
  <c r="E85" i="144"/>
  <c r="E86" i="144"/>
  <c r="E87" i="144"/>
  <c r="E88" i="144"/>
  <c r="E89" i="144"/>
  <c r="E90" i="144"/>
  <c r="E91" i="144"/>
  <c r="E92" i="144"/>
  <c r="E94" i="144"/>
  <c r="E95" i="144"/>
  <c r="E97" i="144"/>
  <c r="E98" i="144"/>
  <c r="E99" i="144"/>
  <c r="E100" i="144"/>
  <c r="E101" i="144"/>
  <c r="E102" i="144"/>
  <c r="E103" i="144"/>
  <c r="E104" i="144"/>
  <c r="E105" i="144"/>
  <c r="E110" i="144"/>
  <c r="E111" i="144"/>
  <c r="E112" i="144"/>
  <c r="E114" i="144"/>
  <c r="E115" i="144"/>
  <c r="G8" i="135"/>
  <c r="R8" i="135"/>
  <c r="G9" i="135"/>
  <c r="R9" i="135"/>
  <c r="G10" i="135"/>
  <c r="R10" i="135"/>
  <c r="G11" i="135"/>
  <c r="R11" i="135"/>
  <c r="G12" i="135"/>
  <c r="R12" i="135"/>
  <c r="G14" i="135"/>
  <c r="R14" i="135"/>
  <c r="G15" i="135"/>
  <c r="R15" i="135"/>
  <c r="G17" i="135"/>
  <c r="R17" i="135"/>
  <c r="G19" i="135"/>
  <c r="R19" i="135"/>
  <c r="N3" i="137"/>
  <c r="O3" i="137"/>
  <c r="P3" i="137"/>
  <c r="R3" i="137"/>
  <c r="S3" i="137"/>
  <c r="T3" i="137"/>
  <c r="U3" i="137"/>
  <c r="E4" i="137"/>
  <c r="N4" i="137"/>
  <c r="O4" i="137"/>
  <c r="P4" i="137"/>
  <c r="R4" i="137"/>
  <c r="S4" i="137"/>
  <c r="T4" i="137"/>
  <c r="U4" i="137"/>
  <c r="E5" i="137"/>
  <c r="N5" i="137"/>
  <c r="O5" i="137"/>
  <c r="P5" i="137"/>
  <c r="R5" i="137"/>
  <c r="S5" i="137"/>
  <c r="T5" i="137"/>
  <c r="U5" i="137"/>
  <c r="E6" i="137"/>
  <c r="N6" i="137"/>
  <c r="O6" i="137"/>
  <c r="P6" i="137"/>
  <c r="R6" i="137"/>
  <c r="S6" i="137"/>
  <c r="T6" i="137"/>
  <c r="U6" i="137"/>
  <c r="E7" i="137"/>
  <c r="N7" i="137"/>
  <c r="O7" i="137"/>
  <c r="P7" i="137"/>
  <c r="R7" i="137"/>
  <c r="N8" i="137"/>
  <c r="N9" i="137"/>
  <c r="N10" i="137"/>
  <c r="N11" i="137"/>
  <c r="S7" i="137"/>
  <c r="O8" i="137"/>
  <c r="O9" i="137"/>
  <c r="T7" i="137"/>
  <c r="O10" i="137"/>
  <c r="O11" i="137"/>
  <c r="P8" i="137"/>
  <c r="P9" i="137"/>
  <c r="P10" i="137"/>
  <c r="P11" i="137"/>
  <c r="U7" i="137"/>
  <c r="E8" i="137"/>
  <c r="R8" i="137"/>
  <c r="N12" i="137"/>
  <c r="N13" i="137"/>
  <c r="N14" i="137"/>
  <c r="N15" i="137"/>
  <c r="S8" i="137"/>
  <c r="O12" i="137"/>
  <c r="O13" i="137"/>
  <c r="O14" i="137"/>
  <c r="O15" i="137"/>
  <c r="T8" i="137"/>
  <c r="P12" i="137"/>
  <c r="P13" i="137"/>
  <c r="P14" i="137"/>
  <c r="P15" i="137"/>
  <c r="U8" i="137"/>
  <c r="E9" i="137"/>
  <c r="R9" i="137"/>
  <c r="N16" i="137"/>
  <c r="S9" i="137"/>
  <c r="O16" i="137"/>
  <c r="T9" i="137"/>
  <c r="P16" i="137"/>
  <c r="U9" i="137"/>
  <c r="E10" i="137"/>
  <c r="R10" i="137"/>
  <c r="N17" i="137"/>
  <c r="S10" i="137"/>
  <c r="O17" i="137"/>
  <c r="T10" i="137"/>
  <c r="P17" i="137"/>
  <c r="U10" i="137"/>
  <c r="E11" i="137"/>
  <c r="R11" i="137"/>
  <c r="N18" i="137"/>
  <c r="S11" i="137"/>
  <c r="O18" i="137"/>
  <c r="T11" i="137"/>
  <c r="P18" i="137"/>
  <c r="U11" i="137"/>
  <c r="E12" i="137"/>
  <c r="R12" i="137"/>
  <c r="N19" i="137"/>
  <c r="S12" i="137"/>
  <c r="O19" i="137"/>
  <c r="T12" i="137"/>
  <c r="P19" i="137"/>
  <c r="U12" i="137"/>
  <c r="E13" i="137"/>
  <c r="R13" i="137"/>
  <c r="N20" i="137"/>
  <c r="S13" i="137"/>
  <c r="O20" i="137"/>
  <c r="T13" i="137"/>
  <c r="P20" i="137"/>
  <c r="U13" i="137"/>
  <c r="E14" i="137"/>
  <c r="R14" i="137"/>
  <c r="N21" i="137"/>
  <c r="S14" i="137"/>
  <c r="O21" i="137"/>
  <c r="T14" i="137"/>
  <c r="P21" i="137"/>
  <c r="U14" i="137"/>
  <c r="E15" i="137"/>
  <c r="R15" i="137"/>
  <c r="N22" i="137"/>
  <c r="S15" i="137"/>
  <c r="O22" i="137"/>
  <c r="T15" i="137"/>
  <c r="P22" i="137"/>
  <c r="U15" i="137"/>
  <c r="E16" i="137"/>
  <c r="E17" i="137"/>
  <c r="Q17" i="137"/>
  <c r="R17" i="137"/>
  <c r="N24" i="137"/>
  <c r="S17" i="137"/>
  <c r="O24" i="137"/>
  <c r="T17" i="137"/>
  <c r="P24" i="137"/>
  <c r="U17" i="137"/>
  <c r="E18" i="137"/>
  <c r="Q18" i="137"/>
  <c r="R18" i="137"/>
  <c r="N25" i="137"/>
  <c r="S18" i="137"/>
  <c r="O25" i="137"/>
  <c r="T18" i="137"/>
  <c r="P25" i="137"/>
  <c r="U18" i="137"/>
  <c r="E19" i="137"/>
  <c r="Q19" i="137"/>
  <c r="R19" i="137"/>
  <c r="N26" i="137"/>
  <c r="S19" i="137"/>
  <c r="O26" i="137"/>
  <c r="T19" i="137"/>
  <c r="P26" i="137"/>
  <c r="U19" i="137"/>
  <c r="E20" i="137"/>
  <c r="Q20" i="137"/>
  <c r="R20" i="137"/>
  <c r="N27" i="137"/>
  <c r="S20" i="137"/>
  <c r="O27" i="137"/>
  <c r="T20" i="137"/>
  <c r="P27" i="137"/>
  <c r="U20" i="137"/>
  <c r="E21" i="137"/>
  <c r="Q21" i="137"/>
  <c r="R21" i="137"/>
  <c r="N28" i="137"/>
  <c r="S21" i="137"/>
  <c r="O28" i="137"/>
  <c r="T21" i="137"/>
  <c r="P28" i="137"/>
  <c r="U21" i="137"/>
  <c r="E22" i="137"/>
  <c r="Q22" i="137"/>
  <c r="R22" i="137"/>
  <c r="N29" i="137"/>
  <c r="S22" i="137"/>
  <c r="O29" i="137"/>
  <c r="T22" i="137"/>
  <c r="P29" i="137"/>
  <c r="U22" i="137"/>
  <c r="E23" i="137"/>
  <c r="I23" i="137"/>
  <c r="J23" i="137"/>
  <c r="K23" i="137"/>
  <c r="Q23" i="137"/>
  <c r="R23" i="137"/>
  <c r="N30" i="137"/>
  <c r="S23" i="137"/>
  <c r="O30" i="137"/>
  <c r="T23" i="137"/>
  <c r="P30" i="137"/>
  <c r="U23" i="137"/>
  <c r="E24" i="137"/>
  <c r="Q24" i="137"/>
  <c r="R24" i="137"/>
  <c r="N31" i="137"/>
  <c r="S24" i="137"/>
  <c r="O31" i="137"/>
  <c r="T24" i="137"/>
  <c r="P31" i="137"/>
  <c r="U24" i="137"/>
  <c r="E25" i="137"/>
  <c r="Q25" i="137"/>
  <c r="R25" i="137"/>
  <c r="N32" i="137"/>
  <c r="S25" i="137"/>
  <c r="O32" i="137"/>
  <c r="T25" i="137"/>
  <c r="P32" i="137"/>
  <c r="U25" i="137"/>
  <c r="E26" i="137"/>
  <c r="Q26" i="137"/>
  <c r="R26" i="137"/>
  <c r="E27" i="137"/>
  <c r="Q27" i="137"/>
  <c r="R27" i="137"/>
  <c r="N34" i="137"/>
  <c r="S27" i="137"/>
  <c r="O34" i="137"/>
  <c r="T27" i="137"/>
  <c r="P34" i="137"/>
  <c r="U27" i="137"/>
  <c r="E28" i="137"/>
  <c r="Q28" i="137"/>
  <c r="R28" i="137"/>
  <c r="N35" i="137"/>
  <c r="S28" i="137"/>
  <c r="O35" i="137"/>
  <c r="T28" i="137"/>
  <c r="P35" i="137"/>
  <c r="U28" i="137"/>
  <c r="E29" i="137"/>
  <c r="Q29" i="137"/>
  <c r="R29" i="137"/>
  <c r="N36" i="137"/>
  <c r="S29" i="137"/>
  <c r="O36" i="137"/>
  <c r="T29" i="137"/>
  <c r="P36" i="137"/>
  <c r="U29" i="137"/>
  <c r="E30" i="137"/>
  <c r="Q30" i="137"/>
  <c r="R30" i="137"/>
  <c r="N37" i="137"/>
  <c r="S30" i="137"/>
  <c r="O37" i="137"/>
  <c r="T30" i="137"/>
  <c r="P37" i="137"/>
  <c r="U30" i="137"/>
  <c r="E31" i="137"/>
  <c r="Q31" i="137"/>
  <c r="R31" i="137"/>
  <c r="N38" i="137"/>
  <c r="S31" i="137"/>
  <c r="O38" i="137"/>
  <c r="T31" i="137"/>
  <c r="P38" i="137"/>
  <c r="U31" i="137"/>
  <c r="E32" i="137"/>
  <c r="Q32" i="137"/>
  <c r="R32" i="137"/>
  <c r="N39" i="137"/>
  <c r="S32" i="137"/>
  <c r="O39" i="137"/>
  <c r="T32" i="137"/>
  <c r="P39" i="137"/>
  <c r="U32" i="137"/>
  <c r="E33" i="137"/>
  <c r="N33" i="137"/>
  <c r="O33" i="137"/>
  <c r="P33" i="137"/>
  <c r="Q33" i="137"/>
  <c r="R33" i="137"/>
  <c r="N40" i="137"/>
  <c r="S33" i="137"/>
  <c r="O40" i="137"/>
  <c r="T33" i="137"/>
  <c r="P40" i="137"/>
  <c r="U33" i="137"/>
  <c r="E34" i="137"/>
  <c r="Q34" i="137"/>
  <c r="R34" i="137"/>
  <c r="N41" i="137"/>
  <c r="S34" i="137"/>
  <c r="O41" i="137"/>
  <c r="T34" i="137"/>
  <c r="P41" i="137"/>
  <c r="U34" i="137"/>
  <c r="E35" i="137"/>
  <c r="Q35" i="137"/>
  <c r="R35" i="137"/>
  <c r="N42" i="137"/>
  <c r="S35" i="137"/>
  <c r="O42" i="137"/>
  <c r="T35" i="137"/>
  <c r="P42" i="137"/>
  <c r="U35" i="137"/>
  <c r="E36" i="137"/>
  <c r="Q36" i="137"/>
  <c r="R36" i="137"/>
  <c r="N43" i="137"/>
  <c r="S36" i="137"/>
  <c r="O43" i="137"/>
  <c r="T36" i="137"/>
  <c r="P43" i="137"/>
  <c r="U36" i="137"/>
  <c r="E37" i="137"/>
  <c r="Q37" i="137"/>
  <c r="R37" i="137"/>
  <c r="N44" i="137"/>
  <c r="S37" i="137"/>
  <c r="O44" i="137"/>
  <c r="T37" i="137"/>
  <c r="P44" i="137"/>
  <c r="U37" i="137"/>
  <c r="E38" i="137"/>
  <c r="Q38" i="137"/>
  <c r="R38" i="137"/>
  <c r="N45" i="137"/>
  <c r="S38" i="137"/>
  <c r="O45" i="137"/>
  <c r="T38" i="137"/>
  <c r="P45" i="137"/>
  <c r="U38" i="137"/>
  <c r="E39" i="137"/>
  <c r="Q39" i="137"/>
  <c r="R39" i="137"/>
  <c r="N46" i="137"/>
  <c r="S39" i="137"/>
  <c r="O46" i="137"/>
  <c r="T39" i="137"/>
  <c r="P46" i="137"/>
  <c r="U39" i="137"/>
  <c r="E40" i="137"/>
  <c r="Q40" i="137"/>
  <c r="R40" i="137"/>
  <c r="N47" i="137"/>
  <c r="S40" i="137"/>
  <c r="O47" i="137"/>
  <c r="T40" i="137"/>
  <c r="P47" i="137"/>
  <c r="U40" i="137"/>
  <c r="E41" i="137"/>
  <c r="Q41" i="137"/>
  <c r="R41" i="137"/>
  <c r="N48" i="137"/>
  <c r="S41" i="137"/>
  <c r="O48" i="137"/>
  <c r="T41" i="137"/>
  <c r="P48" i="137"/>
  <c r="U41" i="137"/>
  <c r="E42" i="137"/>
  <c r="Q42" i="137"/>
  <c r="R42" i="137"/>
  <c r="N49" i="137"/>
  <c r="S42" i="137"/>
  <c r="O49" i="137"/>
  <c r="T42" i="137"/>
  <c r="P49" i="137"/>
  <c r="U42" i="137"/>
  <c r="E43" i="137"/>
  <c r="Q43" i="137"/>
  <c r="R43" i="137"/>
  <c r="N50" i="137"/>
  <c r="S43" i="137"/>
  <c r="O50" i="137"/>
  <c r="T43" i="137"/>
  <c r="E44" i="137"/>
  <c r="Q44" i="137"/>
  <c r="R44" i="137"/>
  <c r="N51" i="137"/>
  <c r="S44" i="137"/>
  <c r="O51" i="137"/>
  <c r="T44" i="137"/>
  <c r="P51" i="137"/>
  <c r="U44" i="137"/>
  <c r="E45" i="137"/>
  <c r="Q45" i="137"/>
  <c r="R45" i="137"/>
  <c r="N52" i="137"/>
  <c r="S45" i="137"/>
  <c r="O52" i="137"/>
  <c r="T45" i="137"/>
  <c r="P52" i="137"/>
  <c r="U45" i="137"/>
  <c r="E46" i="137"/>
  <c r="Q46" i="137"/>
  <c r="R46" i="137"/>
  <c r="N53" i="137"/>
  <c r="S46" i="137"/>
  <c r="O53" i="137"/>
  <c r="T46" i="137"/>
  <c r="P53" i="137"/>
  <c r="U46" i="137"/>
  <c r="E47" i="137"/>
  <c r="Q47" i="137"/>
  <c r="R47" i="137"/>
  <c r="N54" i="137"/>
  <c r="S47" i="137"/>
  <c r="O54" i="137"/>
  <c r="T47" i="137"/>
  <c r="P54" i="137"/>
  <c r="U47" i="137"/>
  <c r="E48" i="137"/>
  <c r="Q48" i="137"/>
  <c r="R48" i="137"/>
  <c r="N55" i="137"/>
  <c r="S48" i="137"/>
  <c r="O55" i="137"/>
  <c r="T48" i="137"/>
  <c r="P55" i="137"/>
  <c r="U48" i="137"/>
  <c r="E49" i="137"/>
  <c r="Q49" i="137"/>
  <c r="R49" i="137"/>
  <c r="N56" i="137"/>
  <c r="S49" i="137"/>
  <c r="O56" i="137"/>
  <c r="T49" i="137"/>
  <c r="P56" i="137"/>
  <c r="U49" i="137"/>
  <c r="E50" i="137"/>
  <c r="Q50" i="137"/>
  <c r="R50" i="137"/>
  <c r="N57" i="137"/>
  <c r="S50" i="137"/>
  <c r="O57" i="137"/>
  <c r="T50" i="137"/>
  <c r="P57" i="137"/>
  <c r="U50" i="137"/>
  <c r="E51" i="137"/>
  <c r="Q51" i="137"/>
  <c r="R51" i="137"/>
  <c r="N58" i="137"/>
  <c r="S51" i="137"/>
  <c r="O58" i="137"/>
  <c r="T51" i="137"/>
  <c r="P58" i="137"/>
  <c r="U51" i="137"/>
  <c r="E52" i="137"/>
  <c r="Q52" i="137"/>
  <c r="R52" i="137"/>
  <c r="N59" i="137"/>
  <c r="S52" i="137"/>
  <c r="O59" i="137"/>
  <c r="T52" i="137"/>
  <c r="P59" i="137"/>
  <c r="U52" i="137"/>
  <c r="C124" i="137"/>
  <c r="D124" i="137"/>
  <c r="E124" i="137"/>
  <c r="C125" i="137"/>
  <c r="D125" i="137"/>
  <c r="E125" i="137"/>
  <c r="C126" i="137"/>
  <c r="D126" i="137"/>
  <c r="E126" i="137"/>
  <c r="L126" i="137"/>
  <c r="M126" i="137"/>
  <c r="C127" i="137"/>
  <c r="D127" i="137"/>
  <c r="E127" i="137"/>
  <c r="C128" i="137"/>
  <c r="D128" i="137"/>
  <c r="E128" i="137"/>
  <c r="C129" i="137"/>
  <c r="D129" i="137"/>
  <c r="E129" i="137"/>
  <c r="C130" i="137"/>
  <c r="D130" i="137"/>
  <c r="E130" i="137"/>
  <c r="C131" i="137"/>
  <c r="D131" i="137"/>
  <c r="E131" i="137"/>
  <c r="C132" i="137"/>
  <c r="D132" i="137"/>
  <c r="E132" i="137"/>
  <c r="C133" i="137"/>
  <c r="D133" i="137"/>
  <c r="E133" i="137"/>
  <c r="C134" i="137"/>
  <c r="D134" i="137"/>
  <c r="E134" i="137"/>
  <c r="C135" i="137"/>
  <c r="D135" i="137"/>
  <c r="E135" i="137"/>
  <c r="C136" i="137"/>
  <c r="D136" i="137"/>
  <c r="E136" i="137"/>
  <c r="C137" i="137"/>
  <c r="D137" i="137"/>
  <c r="E137" i="137"/>
  <c r="C138" i="137"/>
  <c r="D138" i="137"/>
  <c r="E138" i="137"/>
  <c r="C139" i="137"/>
  <c r="D139" i="137"/>
  <c r="E139" i="137"/>
  <c r="E140" i="137"/>
  <c r="C141" i="137"/>
  <c r="D141" i="137"/>
  <c r="E141" i="137"/>
  <c r="C142" i="137"/>
  <c r="D142" i="137"/>
  <c r="E142" i="137"/>
  <c r="C143" i="137"/>
  <c r="D143" i="137"/>
  <c r="E143" i="137"/>
  <c r="C144" i="137"/>
  <c r="C145" i="137"/>
  <c r="D145" i="137"/>
  <c r="E145" i="137"/>
  <c r="C146" i="137"/>
  <c r="D146" i="137"/>
  <c r="E146" i="137"/>
  <c r="C147" i="137"/>
  <c r="D147" i="137"/>
  <c r="E147" i="137"/>
  <c r="C148" i="137"/>
  <c r="D148" i="137"/>
  <c r="E148" i="137"/>
  <c r="C149" i="137"/>
  <c r="D149" i="137"/>
  <c r="E149" i="137"/>
  <c r="E150" i="137"/>
  <c r="E151" i="137"/>
  <c r="C152" i="137"/>
  <c r="D152" i="137"/>
  <c r="E152" i="137"/>
  <c r="E153" i="137"/>
  <c r="C154" i="137"/>
  <c r="D154" i="137"/>
  <c r="E154" i="137"/>
  <c r="C155" i="137"/>
  <c r="D155" i="137"/>
  <c r="E155" i="137"/>
  <c r="C156" i="137"/>
  <c r="D156" i="137"/>
  <c r="E156" i="137"/>
  <c r="C157" i="137"/>
  <c r="D157" i="137"/>
  <c r="E157" i="137"/>
  <c r="C158" i="137"/>
  <c r="D158" i="137"/>
  <c r="E158" i="137"/>
  <c r="E159" i="137"/>
  <c r="E160" i="137"/>
  <c r="C161" i="137"/>
  <c r="D161" i="137"/>
  <c r="E161" i="137"/>
  <c r="C162" i="137"/>
  <c r="D162" i="137"/>
  <c r="E162" i="137"/>
  <c r="C163" i="137"/>
  <c r="D163" i="137"/>
  <c r="E163" i="137"/>
  <c r="C164" i="137"/>
  <c r="D164" i="137"/>
  <c r="E164" i="137"/>
  <c r="C165" i="137"/>
  <c r="D165" i="137"/>
  <c r="E165" i="137"/>
  <c r="C166" i="137"/>
  <c r="D166" i="137"/>
  <c r="E166" i="137"/>
  <c r="E167" i="137"/>
  <c r="C168" i="137"/>
  <c r="D168" i="137"/>
  <c r="E168" i="137"/>
  <c r="C169" i="137"/>
  <c r="D169" i="137"/>
  <c r="E169" i="137"/>
  <c r="C170" i="137"/>
  <c r="D170" i="137"/>
  <c r="E170" i="137"/>
  <c r="C171" i="137"/>
  <c r="D171" i="137"/>
  <c r="E171" i="137"/>
  <c r="C172" i="137"/>
  <c r="D172" i="137"/>
  <c r="E172" i="137"/>
  <c r="J75" i="82"/>
  <c r="J136" i="48"/>
  <c r="I136" i="48"/>
  <c r="J133" i="48"/>
  <c r="I133" i="48"/>
  <c r="J131" i="48"/>
  <c r="I131" i="48"/>
  <c r="J129" i="48"/>
  <c r="I129" i="48"/>
  <c r="J127" i="48"/>
  <c r="I127"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J78" i="82"/>
  <c r="C144" i="82"/>
  <c r="C143" i="82"/>
  <c r="C142" i="82"/>
  <c r="C141" i="82"/>
  <c r="C140" i="82"/>
  <c r="C139" i="82"/>
  <c r="C138" i="82"/>
  <c r="C137" i="82"/>
  <c r="C136" i="82"/>
  <c r="C135" i="82"/>
  <c r="C134" i="82"/>
  <c r="C133" i="82"/>
  <c r="C132" i="82"/>
  <c r="C131" i="82"/>
  <c r="C130" i="82"/>
  <c r="C129" i="82"/>
  <c r="C128" i="82"/>
  <c r="C127" i="82"/>
  <c r="C126" i="82"/>
  <c r="C125" i="82"/>
  <c r="C124" i="82"/>
  <c r="C123" i="82"/>
  <c r="C122" i="82"/>
  <c r="C121" i="82"/>
  <c r="C120" i="82"/>
  <c r="C119" i="82"/>
  <c r="C118" i="82"/>
  <c r="C117" i="82"/>
  <c r="C116" i="82"/>
  <c r="C115" i="82"/>
  <c r="C114" i="82"/>
  <c r="C113" i="82"/>
  <c r="C112" i="82"/>
  <c r="C111" i="82"/>
  <c r="C110" i="82"/>
  <c r="C109" i="82"/>
  <c r="C108" i="82"/>
  <c r="C107" i="82"/>
  <c r="C106" i="82"/>
  <c r="C105" i="82"/>
  <c r="C104" i="82"/>
  <c r="C103" i="82"/>
  <c r="C102" i="82"/>
  <c r="C101" i="82"/>
  <c r="C100" i="82"/>
  <c r="C99" i="82"/>
  <c r="C98" i="82"/>
  <c r="C97" i="82"/>
  <c r="C96" i="82"/>
  <c r="C95" i="82"/>
  <c r="C94" i="82"/>
  <c r="C93" i="82"/>
  <c r="C92" i="82"/>
  <c r="C91" i="82"/>
  <c r="C90" i="82"/>
  <c r="C89" i="82"/>
  <c r="C88" i="82"/>
  <c r="C87" i="82"/>
  <c r="C86" i="82"/>
  <c r="C85" i="82"/>
  <c r="C84" i="82"/>
  <c r="C83" i="82"/>
  <c r="C82" i="82"/>
  <c r="C81" i="82"/>
  <c r="C80" i="82"/>
  <c r="C79" i="82"/>
  <c r="C78" i="82"/>
  <c r="S73" i="93"/>
  <c r="R73" i="93"/>
  <c r="N73" i="93"/>
  <c r="M73" i="93"/>
  <c r="L73" i="93"/>
  <c r="K73" i="93"/>
  <c r="S72" i="93"/>
  <c r="R72" i="93"/>
  <c r="N72" i="93"/>
  <c r="M72" i="93"/>
  <c r="L72" i="93"/>
  <c r="K72" i="93"/>
  <c r="S71" i="93"/>
  <c r="R71" i="93"/>
  <c r="N71" i="93"/>
  <c r="M71" i="93"/>
  <c r="L71" i="93"/>
  <c r="K71" i="93"/>
  <c r="S70" i="93"/>
  <c r="R70" i="93"/>
  <c r="N70" i="93"/>
  <c r="M70" i="93"/>
  <c r="L70" i="93"/>
  <c r="K70" i="93"/>
  <c r="S69" i="93"/>
  <c r="R69" i="93"/>
  <c r="N69" i="93"/>
  <c r="M69" i="93"/>
  <c r="L69" i="93"/>
  <c r="K69" i="93"/>
  <c r="S68" i="93"/>
  <c r="R68" i="93"/>
  <c r="N68" i="93"/>
  <c r="M68" i="93"/>
  <c r="L68" i="93"/>
  <c r="K68" i="93"/>
  <c r="S67" i="93"/>
  <c r="R67" i="93"/>
  <c r="N67" i="93"/>
  <c r="M67" i="93"/>
  <c r="L67" i="93"/>
  <c r="K67" i="93"/>
  <c r="S66" i="93"/>
  <c r="R66" i="93"/>
  <c r="N66" i="93"/>
  <c r="M66" i="93"/>
  <c r="L66" i="93"/>
  <c r="K66" i="93"/>
  <c r="S65" i="93"/>
  <c r="R65" i="93"/>
  <c r="N65" i="93"/>
  <c r="M65" i="93"/>
  <c r="L65" i="93"/>
  <c r="K65" i="93"/>
  <c r="S64" i="93"/>
  <c r="R64" i="93"/>
  <c r="N64" i="93"/>
  <c r="M64" i="93"/>
  <c r="L64" i="93"/>
  <c r="K64" i="93"/>
  <c r="S63" i="93"/>
  <c r="R63" i="93"/>
  <c r="N63" i="93"/>
  <c r="M63" i="93"/>
  <c r="L63" i="93"/>
  <c r="K63" i="93"/>
  <c r="S62" i="93"/>
  <c r="R62" i="93"/>
  <c r="N62" i="93"/>
  <c r="M62" i="93"/>
  <c r="L62" i="93"/>
  <c r="K62" i="93"/>
  <c r="S61" i="93"/>
  <c r="R61" i="93"/>
  <c r="N61" i="93"/>
  <c r="M61" i="93"/>
  <c r="L61" i="93"/>
  <c r="K61" i="93"/>
  <c r="S60" i="93"/>
  <c r="R60" i="93"/>
  <c r="N60" i="93"/>
  <c r="M60" i="93"/>
  <c r="L60" i="93"/>
  <c r="K60" i="93"/>
  <c r="S59" i="93"/>
  <c r="R59" i="93"/>
  <c r="N59" i="93"/>
  <c r="M59" i="93"/>
  <c r="L59" i="93"/>
  <c r="K59" i="93"/>
  <c r="S58" i="93"/>
  <c r="R58" i="93"/>
  <c r="N58" i="93"/>
  <c r="M58" i="93"/>
  <c r="L58" i="93"/>
  <c r="K58" i="93"/>
  <c r="S57" i="93"/>
  <c r="R57" i="93"/>
  <c r="N57" i="93"/>
  <c r="M57" i="93"/>
  <c r="L57" i="93"/>
  <c r="K57" i="93"/>
  <c r="S56" i="93"/>
  <c r="R56" i="93"/>
  <c r="N56" i="93"/>
  <c r="M56" i="93"/>
  <c r="L56" i="93"/>
  <c r="K56" i="93"/>
  <c r="S55" i="93"/>
  <c r="R55" i="93"/>
  <c r="N55" i="93"/>
  <c r="M55" i="93"/>
  <c r="L55" i="93"/>
  <c r="K55" i="93"/>
  <c r="S54" i="93"/>
  <c r="R54" i="93"/>
  <c r="N54" i="93"/>
  <c r="M54" i="93"/>
  <c r="L54" i="93"/>
  <c r="K54" i="93"/>
  <c r="S53" i="93"/>
  <c r="R53" i="93"/>
  <c r="N53" i="93"/>
  <c r="M53" i="93"/>
  <c r="L53" i="93"/>
  <c r="K53" i="93"/>
  <c r="S52" i="93"/>
  <c r="R52" i="93"/>
  <c r="N52" i="93"/>
  <c r="M52" i="93"/>
  <c r="L52" i="93"/>
  <c r="K52" i="93"/>
  <c r="S51" i="93"/>
  <c r="R51" i="93"/>
  <c r="N51" i="93"/>
  <c r="M51" i="93"/>
  <c r="L51" i="93"/>
  <c r="K51" i="93"/>
  <c r="S50" i="93"/>
  <c r="R50" i="93"/>
  <c r="N50" i="93"/>
  <c r="M50" i="93"/>
  <c r="L50" i="93"/>
  <c r="K50" i="93"/>
  <c r="S49" i="93"/>
  <c r="R49" i="93"/>
  <c r="N49" i="93"/>
  <c r="M49" i="93"/>
  <c r="L49" i="93"/>
  <c r="K49" i="93"/>
  <c r="S48" i="93"/>
  <c r="R48" i="93"/>
  <c r="N48" i="93"/>
  <c r="M48" i="93"/>
  <c r="L48" i="93"/>
  <c r="K48" i="93"/>
  <c r="S47" i="93"/>
  <c r="R47" i="93"/>
  <c r="N47" i="93"/>
  <c r="M47" i="93"/>
  <c r="L47" i="93"/>
  <c r="K47" i="93"/>
  <c r="S46" i="93"/>
  <c r="R46" i="93"/>
  <c r="N46" i="93"/>
  <c r="M46" i="93"/>
  <c r="L46" i="93"/>
  <c r="K46" i="93"/>
  <c r="S45" i="93"/>
  <c r="R45" i="93"/>
  <c r="N45" i="93"/>
  <c r="M45" i="93"/>
  <c r="L45" i="93"/>
  <c r="K45" i="93"/>
  <c r="S44" i="93"/>
  <c r="R44" i="93"/>
  <c r="N44" i="93"/>
  <c r="M44" i="93"/>
  <c r="L44" i="93"/>
  <c r="K44" i="93"/>
  <c r="S43" i="93"/>
  <c r="R43" i="93"/>
  <c r="N43" i="93"/>
  <c r="M43" i="93"/>
  <c r="L43" i="93"/>
  <c r="K43" i="93"/>
  <c r="S42" i="93"/>
  <c r="R42" i="93"/>
  <c r="N42" i="93"/>
  <c r="M42" i="93"/>
  <c r="L42" i="93"/>
  <c r="K42" i="93"/>
  <c r="S41" i="93"/>
  <c r="R41" i="93"/>
  <c r="N41" i="93"/>
  <c r="M41" i="93"/>
  <c r="L41" i="93"/>
  <c r="K41" i="93"/>
  <c r="S40" i="93"/>
  <c r="R40" i="93"/>
  <c r="N40" i="93"/>
  <c r="M40" i="93"/>
  <c r="L40" i="93"/>
  <c r="K40" i="93"/>
  <c r="S39" i="93"/>
  <c r="R39" i="93"/>
  <c r="N39" i="93"/>
  <c r="M39" i="93"/>
  <c r="L39" i="93"/>
  <c r="K39" i="93"/>
  <c r="S38" i="93"/>
  <c r="R38" i="93"/>
  <c r="N38" i="93"/>
  <c r="M38" i="93"/>
  <c r="L38" i="93"/>
  <c r="K38" i="93"/>
  <c r="S37" i="93"/>
  <c r="R37" i="93"/>
  <c r="N37" i="93"/>
  <c r="M37" i="93"/>
  <c r="L37" i="93"/>
  <c r="K37" i="93"/>
  <c r="S36" i="93"/>
  <c r="R36" i="93"/>
  <c r="N36" i="93"/>
  <c r="M36" i="93"/>
  <c r="L36" i="93"/>
  <c r="K36" i="93"/>
  <c r="S35" i="93"/>
  <c r="R35" i="93"/>
  <c r="N35" i="93"/>
  <c r="M35" i="93"/>
  <c r="L35" i="93"/>
  <c r="K35" i="93"/>
  <c r="S34" i="93"/>
  <c r="R34" i="93"/>
  <c r="N34" i="93"/>
  <c r="M34" i="93"/>
  <c r="L34" i="93"/>
  <c r="K34" i="93"/>
  <c r="S33" i="93"/>
  <c r="R33" i="93"/>
  <c r="N33" i="93"/>
  <c r="M33" i="93"/>
  <c r="L33" i="93"/>
  <c r="K33" i="93"/>
  <c r="S32" i="93"/>
  <c r="R32" i="93"/>
  <c r="N32" i="93"/>
  <c r="M32" i="93"/>
  <c r="L32" i="93"/>
  <c r="K32" i="93"/>
  <c r="S31" i="93"/>
  <c r="R31" i="93"/>
  <c r="N31" i="93"/>
  <c r="M31" i="93"/>
  <c r="L31" i="93"/>
  <c r="K31" i="93"/>
  <c r="S30" i="93"/>
  <c r="R30" i="93"/>
  <c r="N30" i="93"/>
  <c r="M30" i="93"/>
  <c r="L30" i="93"/>
  <c r="K30" i="93"/>
  <c r="S29" i="93"/>
  <c r="R29" i="93"/>
  <c r="N29" i="93"/>
  <c r="M29" i="93"/>
  <c r="L29" i="93"/>
  <c r="K29" i="93"/>
  <c r="S28" i="93"/>
  <c r="R28" i="93"/>
  <c r="N28" i="93"/>
  <c r="M28" i="93"/>
  <c r="L28" i="93"/>
  <c r="K28" i="93"/>
  <c r="S27" i="93"/>
  <c r="R27" i="93"/>
  <c r="N27" i="93"/>
  <c r="M27" i="93"/>
  <c r="L27" i="93"/>
  <c r="K27" i="93"/>
  <c r="S26" i="93"/>
  <c r="R26" i="93"/>
  <c r="N26" i="93"/>
  <c r="M26" i="93"/>
  <c r="L26" i="93"/>
  <c r="K26" i="93"/>
  <c r="S25" i="93"/>
  <c r="R25" i="93"/>
  <c r="N25" i="93"/>
  <c r="M25" i="93"/>
  <c r="L25" i="93"/>
  <c r="K25" i="93"/>
  <c r="S24" i="93"/>
  <c r="R24" i="93"/>
  <c r="N24" i="93"/>
  <c r="M24" i="93"/>
  <c r="L24" i="93"/>
  <c r="K24" i="93"/>
  <c r="S23" i="93"/>
  <c r="R23" i="93"/>
  <c r="N23" i="93"/>
  <c r="M23" i="93"/>
  <c r="L23" i="93"/>
  <c r="K23" i="93"/>
  <c r="S22" i="93"/>
  <c r="R22" i="93"/>
  <c r="N22" i="93"/>
  <c r="M22" i="93"/>
  <c r="L22" i="93"/>
  <c r="K22" i="93"/>
  <c r="S21" i="93"/>
  <c r="R21" i="93"/>
  <c r="N21" i="93"/>
  <c r="M21" i="93"/>
  <c r="L21" i="93"/>
  <c r="K21" i="93"/>
  <c r="S20" i="93"/>
  <c r="R20" i="93"/>
  <c r="N20" i="93"/>
  <c r="M20" i="93"/>
  <c r="L20" i="93"/>
  <c r="K20" i="93"/>
  <c r="S19" i="93"/>
  <c r="R19" i="93"/>
  <c r="N19" i="93"/>
  <c r="M19" i="93"/>
  <c r="L19" i="93"/>
  <c r="K19" i="93"/>
  <c r="S18" i="93"/>
  <c r="R18" i="93"/>
  <c r="N18" i="93"/>
  <c r="M18" i="93"/>
  <c r="L18" i="93"/>
  <c r="K18" i="93"/>
  <c r="S17" i="93"/>
  <c r="R17" i="93"/>
  <c r="N17" i="93"/>
  <c r="M17" i="93"/>
  <c r="L17" i="93"/>
  <c r="K17" i="93"/>
  <c r="S16" i="93"/>
  <c r="R16" i="93"/>
  <c r="N16" i="93"/>
  <c r="M16" i="93"/>
  <c r="L16" i="93"/>
  <c r="K16" i="93"/>
  <c r="S15" i="93"/>
  <c r="R15" i="93"/>
  <c r="N15" i="93"/>
  <c r="M15" i="93"/>
  <c r="L15" i="93"/>
  <c r="K15" i="93"/>
  <c r="S14" i="93"/>
  <c r="R14" i="93"/>
  <c r="N14" i="93"/>
  <c r="M14" i="93"/>
  <c r="L14" i="93"/>
  <c r="K14" i="93"/>
  <c r="S13" i="93"/>
  <c r="R13" i="93"/>
  <c r="N13" i="93"/>
  <c r="M13" i="93"/>
  <c r="L13" i="93"/>
  <c r="K13" i="93"/>
  <c r="S12" i="93"/>
  <c r="R12" i="93"/>
  <c r="N12" i="93"/>
  <c r="M12" i="93"/>
  <c r="L12" i="93"/>
  <c r="K12" i="93"/>
  <c r="S11" i="93"/>
  <c r="R11" i="93"/>
  <c r="N11" i="93"/>
  <c r="M11" i="93"/>
  <c r="L11" i="93"/>
  <c r="K11" i="93"/>
  <c r="S10" i="93"/>
  <c r="R10" i="93"/>
  <c r="N10" i="93"/>
  <c r="M10" i="93"/>
  <c r="L10" i="93"/>
  <c r="K10" i="93"/>
  <c r="S9" i="93"/>
  <c r="R9" i="93"/>
  <c r="N9" i="93"/>
  <c r="M9" i="93"/>
  <c r="L9" i="93"/>
  <c r="K9" i="93"/>
  <c r="S8" i="93"/>
  <c r="R8" i="93"/>
  <c r="N8" i="93"/>
  <c r="M8" i="93"/>
  <c r="L8" i="93"/>
  <c r="K8" i="93"/>
  <c r="S7" i="93"/>
  <c r="R7" i="93"/>
  <c r="N7" i="93"/>
  <c r="M7" i="93"/>
  <c r="L7" i="93"/>
  <c r="K7" i="93"/>
  <c r="S6" i="93"/>
  <c r="R6" i="93"/>
  <c r="N6" i="93"/>
  <c r="M6" i="93"/>
  <c r="L6" i="93"/>
  <c r="K6" i="93"/>
  <c r="S5" i="93"/>
  <c r="R5" i="93"/>
  <c r="N5" i="93"/>
  <c r="M5" i="93"/>
  <c r="L5" i="93"/>
  <c r="K5" i="93"/>
  <c r="S4" i="93"/>
  <c r="R4" i="93"/>
  <c r="N4" i="93"/>
  <c r="M4" i="93"/>
  <c r="L4" i="93"/>
  <c r="K4" i="93"/>
  <c r="D76" i="93"/>
  <c r="D77" i="93"/>
  <c r="D78" i="93"/>
  <c r="D75" i="93"/>
  <c r="D79" i="93"/>
  <c r="E76" i="93"/>
  <c r="E77" i="93"/>
  <c r="E79" i="93"/>
  <c r="E78" i="93"/>
  <c r="E75" i="93"/>
  <c r="T73" i="92"/>
  <c r="S73" i="92"/>
  <c r="R73" i="92"/>
  <c r="T72" i="92"/>
  <c r="S72" i="92"/>
  <c r="R72" i="92"/>
  <c r="T71" i="92"/>
  <c r="S71" i="92"/>
  <c r="R71" i="92"/>
  <c r="T70" i="92"/>
  <c r="S70" i="92"/>
  <c r="R70" i="92"/>
  <c r="T69" i="92"/>
  <c r="S69" i="92"/>
  <c r="R69" i="92"/>
  <c r="T68" i="92"/>
  <c r="S68" i="92"/>
  <c r="R68" i="92"/>
  <c r="T67" i="92"/>
  <c r="S67" i="92"/>
  <c r="R67" i="92"/>
  <c r="T66" i="92"/>
  <c r="S66" i="92"/>
  <c r="R66" i="92"/>
  <c r="T65" i="92"/>
  <c r="S65" i="92"/>
  <c r="R65" i="92"/>
  <c r="T64" i="92"/>
  <c r="S64" i="92"/>
  <c r="R64" i="92"/>
  <c r="T63" i="92"/>
  <c r="S63" i="92"/>
  <c r="R63" i="92"/>
  <c r="T62" i="92"/>
  <c r="S62" i="92"/>
  <c r="R62" i="92"/>
  <c r="T61" i="92"/>
  <c r="S61" i="92"/>
  <c r="R61" i="92"/>
  <c r="T60" i="92"/>
  <c r="S60" i="92"/>
  <c r="R60" i="92"/>
  <c r="T59" i="92"/>
  <c r="S59" i="92"/>
  <c r="R59" i="92"/>
  <c r="T58" i="92"/>
  <c r="S58" i="92"/>
  <c r="R58" i="92"/>
  <c r="T57" i="92"/>
  <c r="S57" i="92"/>
  <c r="R57" i="92"/>
  <c r="T56" i="92"/>
  <c r="S56" i="92"/>
  <c r="R56" i="92"/>
  <c r="T55" i="92"/>
  <c r="S55" i="92"/>
  <c r="R55" i="92"/>
  <c r="T54" i="92"/>
  <c r="S54" i="92"/>
  <c r="R54" i="92"/>
  <c r="T53" i="92"/>
  <c r="S53" i="92"/>
  <c r="R53" i="92"/>
  <c r="T52" i="92"/>
  <c r="S52" i="92"/>
  <c r="R52" i="92"/>
  <c r="T51" i="92"/>
  <c r="S51" i="92"/>
  <c r="R51" i="92"/>
  <c r="T50" i="92"/>
  <c r="S50" i="92"/>
  <c r="R50" i="92"/>
  <c r="T49" i="92"/>
  <c r="S49" i="92"/>
  <c r="R49" i="92"/>
  <c r="T48" i="92"/>
  <c r="S48" i="92"/>
  <c r="R48" i="92"/>
  <c r="T47" i="92"/>
  <c r="S47" i="92"/>
  <c r="R47" i="92"/>
  <c r="S8" i="92"/>
  <c r="N73" i="92"/>
  <c r="O73" i="92"/>
  <c r="N74" i="92"/>
  <c r="O74" i="92"/>
  <c r="N75" i="92"/>
  <c r="O75" i="92"/>
  <c r="N76" i="92"/>
  <c r="O76" i="92"/>
  <c r="N78" i="92"/>
  <c r="O78" i="92"/>
  <c r="O79" i="92"/>
  <c r="Q3" i="91"/>
  <c r="R3" i="91"/>
  <c r="X3" i="91"/>
  <c r="S3" i="91"/>
  <c r="Y3" i="91"/>
  <c r="T3" i="91"/>
  <c r="Z3" i="91"/>
  <c r="Q4" i="91"/>
  <c r="R4" i="91"/>
  <c r="X4" i="91"/>
  <c r="S4" i="91"/>
  <c r="Y4" i="91"/>
  <c r="T4" i="91"/>
  <c r="Z4" i="91"/>
  <c r="Q5" i="91"/>
  <c r="R5" i="91"/>
  <c r="X5" i="91"/>
  <c r="S5" i="91"/>
  <c r="Y5" i="91"/>
  <c r="T5" i="91"/>
  <c r="Z5" i="91"/>
  <c r="Q6" i="91"/>
  <c r="R6" i="91"/>
  <c r="X6" i="91"/>
  <c r="S6" i="91"/>
  <c r="Y6" i="91"/>
  <c r="T6" i="91"/>
  <c r="Z6" i="91"/>
  <c r="Q7" i="91"/>
  <c r="R7" i="91"/>
  <c r="X7" i="91"/>
  <c r="S7" i="91"/>
  <c r="Y7" i="91"/>
  <c r="T7" i="91"/>
  <c r="Z7" i="91"/>
  <c r="Q8" i="91"/>
  <c r="R8" i="91"/>
  <c r="X8" i="91"/>
  <c r="S8" i="91"/>
  <c r="Y8" i="91"/>
  <c r="T8" i="91"/>
  <c r="Z8" i="91"/>
  <c r="Q9" i="91"/>
  <c r="R9" i="91"/>
  <c r="X9" i="91"/>
  <c r="S9" i="91"/>
  <c r="Y9" i="91"/>
  <c r="T9" i="91"/>
  <c r="Z9" i="91"/>
  <c r="Q10" i="91"/>
  <c r="R10" i="91"/>
  <c r="X10" i="91"/>
  <c r="S10" i="91"/>
  <c r="Y10" i="91"/>
  <c r="T10" i="91"/>
  <c r="Z10" i="91"/>
  <c r="Q11" i="91"/>
  <c r="R11" i="91"/>
  <c r="X11" i="91"/>
  <c r="S11" i="91"/>
  <c r="Y11" i="91"/>
  <c r="T11" i="91"/>
  <c r="Z11" i="91"/>
  <c r="Q12" i="91"/>
  <c r="R12" i="91"/>
  <c r="X12" i="91"/>
  <c r="S12" i="91"/>
  <c r="Y12" i="91"/>
  <c r="T12" i="91"/>
  <c r="Z12" i="91"/>
  <c r="Q13" i="91"/>
  <c r="R13" i="91"/>
  <c r="X13" i="91"/>
  <c r="S13" i="91"/>
  <c r="Y13" i="91"/>
  <c r="T13" i="91"/>
  <c r="Z13" i="91"/>
  <c r="Q14" i="91"/>
  <c r="R14" i="91"/>
  <c r="X14" i="91"/>
  <c r="S14" i="91"/>
  <c r="Y14" i="91"/>
  <c r="T14" i="91"/>
  <c r="Z14" i="91"/>
  <c r="Q15" i="91"/>
  <c r="R15" i="91"/>
  <c r="X15" i="91"/>
  <c r="S15" i="91"/>
  <c r="Y15" i="91"/>
  <c r="T15" i="91"/>
  <c r="Z15" i="91"/>
  <c r="Q16" i="91"/>
  <c r="R16" i="91"/>
  <c r="X16" i="91"/>
  <c r="S16" i="91"/>
  <c r="Y16" i="91"/>
  <c r="T16" i="91"/>
  <c r="Z16" i="91"/>
  <c r="Q17" i="91"/>
  <c r="R17" i="91"/>
  <c r="X17" i="91"/>
  <c r="S17" i="91"/>
  <c r="Y17" i="91"/>
  <c r="T17" i="91"/>
  <c r="Z17" i="91"/>
  <c r="Q18" i="91"/>
  <c r="R18" i="91"/>
  <c r="X18" i="91"/>
  <c r="S18" i="91"/>
  <c r="Y18" i="91"/>
  <c r="T18" i="91"/>
  <c r="Z18" i="91"/>
  <c r="Q19" i="91"/>
  <c r="R19" i="91"/>
  <c r="X19" i="91"/>
  <c r="S19" i="91"/>
  <c r="Y19" i="91"/>
  <c r="T19" i="91"/>
  <c r="Z19" i="91"/>
  <c r="Q20" i="91"/>
  <c r="R20" i="91"/>
  <c r="X20" i="91"/>
  <c r="S20" i="91"/>
  <c r="Y20" i="91"/>
  <c r="T20" i="91"/>
  <c r="Z20" i="91"/>
  <c r="Q21" i="91"/>
  <c r="R21" i="91"/>
  <c r="X21" i="91"/>
  <c r="S21" i="91"/>
  <c r="Y21" i="91"/>
  <c r="T21" i="91"/>
  <c r="Z21" i="91"/>
  <c r="Q22" i="91"/>
  <c r="R22" i="91"/>
  <c r="X22" i="91"/>
  <c r="S22" i="91"/>
  <c r="Y22" i="91"/>
  <c r="T22" i="91"/>
  <c r="Z22" i="91"/>
  <c r="Q23" i="91"/>
  <c r="R23" i="91"/>
  <c r="X23" i="91"/>
  <c r="S23" i="91"/>
  <c r="Y23" i="91"/>
  <c r="T23" i="91"/>
  <c r="Z23" i="91"/>
  <c r="Q24" i="91"/>
  <c r="R24" i="91"/>
  <c r="X24" i="91"/>
  <c r="S24" i="91"/>
  <c r="Y24" i="91"/>
  <c r="T24" i="91"/>
  <c r="Z24" i="91"/>
  <c r="Q25" i="91"/>
  <c r="R25" i="91"/>
  <c r="X25" i="91"/>
  <c r="S25" i="91"/>
  <c r="Y25" i="91"/>
  <c r="T25" i="91"/>
  <c r="Z25" i="91"/>
  <c r="R26" i="91"/>
  <c r="X26" i="91"/>
  <c r="S26" i="91"/>
  <c r="Y26" i="91"/>
  <c r="T26" i="91"/>
  <c r="Z26" i="91"/>
  <c r="Q27" i="91"/>
  <c r="R27" i="91"/>
  <c r="X27" i="91"/>
  <c r="S27" i="91"/>
  <c r="Y27" i="91"/>
  <c r="T27" i="91"/>
  <c r="Z27" i="91"/>
  <c r="Q28" i="91"/>
  <c r="R28" i="91"/>
  <c r="X28" i="91"/>
  <c r="S28" i="91"/>
  <c r="Y28" i="91"/>
  <c r="T28" i="91"/>
  <c r="Z28" i="91"/>
  <c r="Q29" i="91"/>
  <c r="R29" i="91"/>
  <c r="X29" i="91"/>
  <c r="S29" i="91"/>
  <c r="Y29" i="91"/>
  <c r="T29" i="91"/>
  <c r="Z29" i="91"/>
  <c r="Q30" i="91"/>
  <c r="R30" i="91"/>
  <c r="X30" i="91"/>
  <c r="S30" i="91"/>
  <c r="Y30" i="91"/>
  <c r="T30" i="91"/>
  <c r="Z30" i="91"/>
  <c r="Q31" i="91"/>
  <c r="R31" i="91"/>
  <c r="X31" i="91"/>
  <c r="S31" i="91"/>
  <c r="Y31" i="91"/>
  <c r="T31" i="91"/>
  <c r="Z31" i="91"/>
  <c r="Q32" i="91"/>
  <c r="R32" i="91"/>
  <c r="X32" i="91"/>
  <c r="S32" i="91"/>
  <c r="Y32" i="91"/>
  <c r="T32" i="91"/>
  <c r="Z32" i="91"/>
  <c r="Q33" i="91"/>
  <c r="R33" i="91"/>
  <c r="X33" i="91"/>
  <c r="S33" i="91"/>
  <c r="Y33" i="91"/>
  <c r="T33" i="91"/>
  <c r="Z33" i="91"/>
  <c r="Q34" i="91"/>
  <c r="R34" i="91"/>
  <c r="X34" i="91"/>
  <c r="S34" i="91"/>
  <c r="Y34" i="91"/>
  <c r="T34" i="91"/>
  <c r="Z34" i="91"/>
  <c r="Q35" i="91"/>
  <c r="R35" i="91"/>
  <c r="X35" i="91"/>
  <c r="S35" i="91"/>
  <c r="Y35" i="91"/>
  <c r="T35" i="91"/>
  <c r="Z35" i="91"/>
  <c r="Q36" i="91"/>
  <c r="R36" i="91"/>
  <c r="X36" i="91"/>
  <c r="S36" i="91"/>
  <c r="Y36" i="91"/>
  <c r="T36" i="91"/>
  <c r="Z36" i="91"/>
  <c r="Q37" i="91"/>
  <c r="R37" i="91"/>
  <c r="X37" i="91"/>
  <c r="S37" i="91"/>
  <c r="Y37" i="91"/>
  <c r="T37" i="91"/>
  <c r="Z37" i="91"/>
  <c r="Q38" i="91"/>
  <c r="R38" i="91"/>
  <c r="X38" i="91"/>
  <c r="S38" i="91"/>
  <c r="Y38" i="91"/>
  <c r="T38" i="91"/>
  <c r="Z38" i="91"/>
  <c r="R39" i="91"/>
  <c r="X39" i="91"/>
  <c r="S39" i="91"/>
  <c r="Y39" i="91"/>
  <c r="T39" i="91"/>
  <c r="Z39" i="91"/>
  <c r="Q40" i="91"/>
  <c r="R40" i="91"/>
  <c r="X40" i="91"/>
  <c r="S40" i="91"/>
  <c r="Y40" i="91"/>
  <c r="T40" i="91"/>
  <c r="Z40" i="91"/>
  <c r="Q41" i="91"/>
  <c r="R41" i="91"/>
  <c r="X41" i="91"/>
  <c r="S41" i="91"/>
  <c r="Y41" i="91"/>
  <c r="T41" i="91"/>
  <c r="Z41" i="91"/>
  <c r="Q42" i="91"/>
  <c r="R42" i="91"/>
  <c r="X42" i="91"/>
  <c r="S42" i="91"/>
  <c r="Y42" i="91"/>
  <c r="T42" i="91"/>
  <c r="Z42" i="91"/>
  <c r="Q43" i="91"/>
  <c r="R43" i="91"/>
  <c r="X43" i="91"/>
  <c r="S43" i="91"/>
  <c r="Y43" i="91"/>
  <c r="T43" i="91"/>
  <c r="Z43" i="91"/>
  <c r="Q44" i="91"/>
  <c r="R44" i="91"/>
  <c r="X44" i="91"/>
  <c r="S44" i="91"/>
  <c r="Y44" i="91"/>
  <c r="T44" i="91"/>
  <c r="Z44" i="91"/>
  <c r="Q45" i="91"/>
  <c r="R45" i="91"/>
  <c r="X45" i="91"/>
  <c r="S45" i="91"/>
  <c r="Y45" i="91"/>
  <c r="T45" i="91"/>
  <c r="Z45" i="91"/>
  <c r="Q46" i="91"/>
  <c r="R46" i="91"/>
  <c r="X46" i="91"/>
  <c r="S46" i="91"/>
  <c r="Y46" i="91"/>
  <c r="T46" i="91"/>
  <c r="Z46" i="91"/>
  <c r="Q47" i="91"/>
  <c r="R47" i="91"/>
  <c r="X47" i="91"/>
  <c r="S47" i="91"/>
  <c r="Y47" i="91"/>
  <c r="T47" i="91"/>
  <c r="Z47" i="91"/>
  <c r="Q48" i="91"/>
  <c r="R48" i="91"/>
  <c r="X48" i="91"/>
  <c r="S48" i="91"/>
  <c r="Y48" i="91"/>
  <c r="T48" i="91"/>
  <c r="Z48" i="91"/>
  <c r="Q49" i="91"/>
  <c r="R49" i="91"/>
  <c r="X49" i="91"/>
  <c r="S49" i="91"/>
  <c r="Y49" i="91"/>
  <c r="T49" i="91"/>
  <c r="Z49" i="91"/>
  <c r="K1486" i="48"/>
  <c r="K1489" i="48"/>
  <c r="H1979" i="48"/>
  <c r="G1979" i="48"/>
  <c r="H1980" i="48"/>
  <c r="G1980" i="48"/>
  <c r="H1981" i="48"/>
  <c r="G1981" i="48"/>
  <c r="H2005" i="48"/>
  <c r="G2005" i="48"/>
  <c r="R124" i="48"/>
  <c r="S124" i="48"/>
  <c r="R125" i="48"/>
  <c r="S125" i="48"/>
  <c r="R126" i="48"/>
  <c r="S126" i="48" s="1"/>
  <c r="R127" i="48"/>
  <c r="S127" i="48" s="1"/>
  <c r="R128" i="48"/>
  <c r="S128" i="48" s="1"/>
  <c r="R129" i="48"/>
  <c r="S129" i="48"/>
  <c r="R130" i="48"/>
  <c r="S130" i="48" s="1"/>
  <c r="R131" i="48"/>
  <c r="S131" i="48" s="1"/>
  <c r="R132" i="48"/>
  <c r="S132" i="48" s="1"/>
  <c r="R133" i="48"/>
  <c r="S133" i="48" s="1"/>
  <c r="R134" i="48"/>
  <c r="S134" i="48" s="1"/>
  <c r="R135" i="48"/>
  <c r="S135" i="48" s="1"/>
  <c r="R136" i="48"/>
  <c r="S136" i="48"/>
  <c r="R137" i="48"/>
  <c r="S137" i="48" s="1"/>
  <c r="R138" i="48"/>
  <c r="S138" i="48" s="1"/>
  <c r="R139" i="48"/>
  <c r="S139" i="48" s="1"/>
  <c r="R140" i="48"/>
  <c r="S140" i="48" s="1"/>
  <c r="R141" i="48"/>
  <c r="S141" i="48"/>
  <c r="R142" i="48"/>
  <c r="S142" i="48" s="1"/>
  <c r="R143" i="48"/>
  <c r="S143" i="48" s="1"/>
  <c r="R144" i="48"/>
  <c r="S144" i="48" s="1"/>
  <c r="R145" i="48"/>
  <c r="S145" i="48" s="1"/>
  <c r="R146" i="48"/>
  <c r="S146" i="48" s="1"/>
  <c r="R147" i="48"/>
  <c r="S147" i="48" s="1"/>
  <c r="R148" i="48"/>
  <c r="S148" i="48" s="1"/>
  <c r="R149" i="48"/>
  <c r="S149" i="48" s="1"/>
  <c r="R150" i="48"/>
  <c r="S150" i="48" s="1"/>
  <c r="R151" i="48"/>
  <c r="S151" i="48" s="1"/>
  <c r="R152" i="48"/>
  <c r="S152" i="48"/>
  <c r="R153" i="48"/>
  <c r="S153" i="48" s="1"/>
  <c r="R154" i="48"/>
  <c r="S154" i="48" s="1"/>
  <c r="R155" i="48"/>
  <c r="S155" i="48" s="1"/>
  <c r="R156" i="48"/>
  <c r="S156" i="48" s="1"/>
  <c r="R157" i="48"/>
  <c r="S157" i="48" s="1"/>
  <c r="R158" i="48"/>
  <c r="S158" i="48" s="1"/>
  <c r="R159" i="48"/>
  <c r="S159" i="48" s="1"/>
  <c r="R160" i="48"/>
  <c r="S160" i="48"/>
  <c r="R161" i="48"/>
  <c r="S161" i="48"/>
  <c r="R162" i="48"/>
  <c r="S162" i="48" s="1"/>
  <c r="R163" i="48"/>
  <c r="S163" i="48" s="1"/>
  <c r="R164" i="48"/>
  <c r="S164" i="48" s="1"/>
  <c r="R165" i="48"/>
  <c r="S165" i="48" s="1"/>
  <c r="R166" i="48"/>
  <c r="S166" i="48" s="1"/>
  <c r="R167" i="48"/>
  <c r="S167" i="48" s="1"/>
  <c r="R168" i="48"/>
  <c r="S168" i="48" s="1"/>
  <c r="R169" i="48"/>
  <c r="S169" i="48" s="1"/>
  <c r="R170" i="48"/>
  <c r="S170" i="48" s="1"/>
  <c r="R171" i="48"/>
  <c r="S171" i="48" s="1"/>
  <c r="R172" i="48"/>
  <c r="S172" i="48" s="1"/>
  <c r="R173" i="48"/>
  <c r="S173" i="48" s="1"/>
  <c r="R174" i="48"/>
  <c r="S174" i="48" s="1"/>
  <c r="R175" i="48"/>
  <c r="S175" i="48" s="1"/>
  <c r="R176" i="48"/>
  <c r="S176" i="48" s="1"/>
  <c r="R177" i="48"/>
  <c r="S177" i="48" s="1"/>
  <c r="R178" i="48"/>
  <c r="S178" i="48" s="1"/>
  <c r="R179" i="48"/>
  <c r="S179" i="48" s="1"/>
  <c r="R180" i="48"/>
  <c r="S180" i="48" s="1"/>
  <c r="R181" i="48"/>
  <c r="S181" i="48" s="1"/>
  <c r="R182" i="48"/>
  <c r="S182" i="48" s="1"/>
  <c r="R183" i="48"/>
  <c r="S183" i="48" s="1"/>
  <c r="R184" i="48"/>
  <c r="S184" i="48"/>
  <c r="R185" i="48"/>
  <c r="S185" i="48" s="1"/>
  <c r="R186" i="48"/>
  <c r="S186" i="48" s="1"/>
  <c r="R187" i="48"/>
  <c r="S187" i="48" s="1"/>
  <c r="R188" i="48"/>
  <c r="S188" i="48"/>
  <c r="R189" i="48"/>
  <c r="S189" i="48" s="1"/>
  <c r="R190" i="48"/>
  <c r="S190" i="48" s="1"/>
  <c r="R191" i="48"/>
  <c r="S191" i="48" s="1"/>
  <c r="R192" i="48"/>
  <c r="S192" i="48" s="1"/>
  <c r="R193" i="48"/>
  <c r="S193" i="48" s="1"/>
  <c r="R194" i="48"/>
  <c r="S194" i="48" s="1"/>
  <c r="R195" i="48"/>
  <c r="S195" i="48" s="1"/>
  <c r="R196" i="48"/>
  <c r="S196" i="48" s="1"/>
  <c r="R197" i="48"/>
  <c r="S197" i="48" s="1"/>
  <c r="R198" i="48"/>
  <c r="S198" i="48" s="1"/>
  <c r="R199" i="48"/>
  <c r="S199" i="48" s="1"/>
  <c r="R200" i="48"/>
  <c r="S200" i="48" s="1"/>
  <c r="R201" i="48"/>
  <c r="S201" i="48" s="1"/>
  <c r="R202" i="48"/>
  <c r="S202" i="48" s="1"/>
  <c r="R203" i="48"/>
  <c r="S203" i="48" s="1"/>
  <c r="R204" i="48"/>
  <c r="S204" i="48" s="1"/>
  <c r="R205" i="48"/>
  <c r="S205" i="48" s="1"/>
  <c r="R206" i="48"/>
  <c r="S206" i="48" s="1"/>
  <c r="R207" i="48"/>
  <c r="S207" i="48" s="1"/>
  <c r="R208" i="48"/>
  <c r="S208" i="48" s="1"/>
  <c r="R209" i="48"/>
  <c r="S209" i="48"/>
  <c r="R210" i="48"/>
  <c r="S210" i="48" s="1"/>
  <c r="R211" i="48"/>
  <c r="S211" i="48" s="1"/>
  <c r="R212" i="48"/>
  <c r="S212" i="48" s="1"/>
  <c r="R213" i="48"/>
  <c r="S213" i="48"/>
  <c r="R214" i="48"/>
  <c r="S214" i="48" s="1"/>
  <c r="R215" i="48"/>
  <c r="S215" i="48" s="1"/>
  <c r="R216" i="48"/>
  <c r="S216" i="48" s="1"/>
  <c r="R217" i="48"/>
  <c r="S217" i="48" s="1"/>
  <c r="R218" i="48"/>
  <c r="S218" i="48" s="1"/>
  <c r="R219" i="48"/>
  <c r="S219" i="48" s="1"/>
  <c r="R220" i="48"/>
  <c r="S220" i="48" s="1"/>
  <c r="R221" i="48"/>
  <c r="S221" i="48" s="1"/>
  <c r="R222" i="48"/>
  <c r="S222" i="48" s="1"/>
  <c r="R223" i="48"/>
  <c r="S223" i="48" s="1"/>
  <c r="R224" i="48"/>
  <c r="S224" i="48"/>
  <c r="R225" i="48"/>
  <c r="S225" i="48" s="1"/>
  <c r="R226" i="48"/>
  <c r="S226" i="48" s="1"/>
  <c r="R227" i="48"/>
  <c r="S227" i="48" s="1"/>
  <c r="R228" i="48"/>
  <c r="S228" i="48" s="1"/>
  <c r="R229" i="48"/>
  <c r="S229" i="48" s="1"/>
  <c r="R230" i="48"/>
  <c r="S230" i="48" s="1"/>
  <c r="R231" i="48"/>
  <c r="S231" i="48" s="1"/>
  <c r="R232" i="48"/>
  <c r="S232" i="48" s="1"/>
  <c r="R233" i="48"/>
  <c r="S233" i="48" s="1"/>
  <c r="R234" i="48"/>
  <c r="S234" i="48" s="1"/>
  <c r="R235" i="48"/>
  <c r="S235" i="48" s="1"/>
  <c r="R236" i="48"/>
  <c r="S236" i="48" s="1"/>
  <c r="R237" i="48"/>
  <c r="S237" i="48" s="1"/>
  <c r="R238" i="48"/>
  <c r="S238" i="48" s="1"/>
  <c r="R239" i="48"/>
  <c r="S239" i="48" s="1"/>
  <c r="R240" i="48"/>
  <c r="S240" i="48" s="1"/>
  <c r="R241" i="48"/>
  <c r="S241" i="48" s="1"/>
  <c r="R242" i="48"/>
  <c r="S242" i="48" s="1"/>
  <c r="R243" i="48"/>
  <c r="S243" i="48" s="1"/>
  <c r="R244" i="48"/>
  <c r="S244" i="48" s="1"/>
  <c r="R245" i="48"/>
  <c r="S245" i="48" s="1"/>
  <c r="R246" i="48"/>
  <c r="S246" i="48" s="1"/>
  <c r="R247" i="48"/>
  <c r="S247" i="48" s="1"/>
  <c r="R248" i="48"/>
  <c r="S248" i="48" s="1"/>
  <c r="R249" i="48"/>
  <c r="S249" i="48" s="1"/>
  <c r="R250" i="48"/>
  <c r="S250" i="48" s="1"/>
  <c r="R251" i="48"/>
  <c r="S251" i="48" s="1"/>
  <c r="R252" i="48"/>
  <c r="S252" i="48" s="1"/>
  <c r="R253" i="48"/>
  <c r="S253" i="48" s="1"/>
  <c r="R254" i="48"/>
  <c r="S254" i="48" s="1"/>
  <c r="R255" i="48"/>
  <c r="S255" i="48" s="1"/>
  <c r="R256" i="48"/>
  <c r="S256" i="48" s="1"/>
  <c r="R257" i="48"/>
  <c r="S257" i="48" s="1"/>
  <c r="R258" i="48"/>
  <c r="S258" i="48" s="1"/>
  <c r="R259" i="48"/>
  <c r="S259" i="48" s="1"/>
  <c r="R260" i="48"/>
  <c r="S260" i="48" s="1"/>
  <c r="R261" i="48"/>
  <c r="S261" i="48" s="1"/>
  <c r="R262" i="48"/>
  <c r="S262" i="48" s="1"/>
  <c r="R263" i="48"/>
  <c r="S263" i="48" s="1"/>
  <c r="R264" i="48"/>
  <c r="S264" i="48" s="1"/>
  <c r="R265" i="48"/>
  <c r="S265" i="48" s="1"/>
  <c r="R266" i="48"/>
  <c r="S266" i="48" s="1"/>
  <c r="R267" i="48"/>
  <c r="S267" i="48" s="1"/>
  <c r="R268" i="48"/>
  <c r="S268" i="48" s="1"/>
  <c r="R269" i="48"/>
  <c r="S269" i="48"/>
  <c r="R270" i="48"/>
  <c r="S270" i="48" s="1"/>
  <c r="R271" i="48"/>
  <c r="S271" i="48" s="1"/>
  <c r="R272" i="48"/>
  <c r="S272" i="48" s="1"/>
  <c r="R273" i="48"/>
  <c r="S273" i="48" s="1"/>
  <c r="R274" i="48"/>
  <c r="S274" i="48" s="1"/>
  <c r="R275" i="48"/>
  <c r="S275" i="48" s="1"/>
  <c r="R276" i="48"/>
  <c r="S276" i="48" s="1"/>
  <c r="R277" i="48"/>
  <c r="S277" i="48"/>
  <c r="R278" i="48"/>
  <c r="S278" i="48" s="1"/>
  <c r="R279" i="48"/>
  <c r="S279" i="48" s="1"/>
  <c r="R280" i="48"/>
  <c r="S280" i="48" s="1"/>
  <c r="R281" i="48"/>
  <c r="S281" i="48" s="1"/>
  <c r="R282" i="48"/>
  <c r="S282" i="48" s="1"/>
  <c r="R283" i="48"/>
  <c r="S283" i="48" s="1"/>
  <c r="R284" i="48"/>
  <c r="S284" i="48" s="1"/>
  <c r="R285" i="48"/>
  <c r="S285" i="48" s="1"/>
  <c r="R286" i="48"/>
  <c r="S286" i="48" s="1"/>
  <c r="R287" i="48"/>
  <c r="S287" i="48" s="1"/>
  <c r="R288" i="48"/>
  <c r="S288" i="48" s="1"/>
  <c r="R289" i="48"/>
  <c r="S289" i="48" s="1"/>
  <c r="R290" i="48"/>
  <c r="S290" i="48" s="1"/>
  <c r="R291" i="48"/>
  <c r="S291" i="48" s="1"/>
  <c r="R292" i="48"/>
  <c r="S292" i="48" s="1"/>
  <c r="R293" i="48"/>
  <c r="S293" i="48" s="1"/>
  <c r="R294" i="48"/>
  <c r="S294" i="48" s="1"/>
  <c r="R295" i="48"/>
  <c r="S295" i="48" s="1"/>
  <c r="R296" i="48"/>
  <c r="S296" i="48" s="1"/>
  <c r="R297" i="48"/>
  <c r="S297" i="48" s="1"/>
  <c r="R298" i="48"/>
  <c r="S298" i="48" s="1"/>
  <c r="R299" i="48"/>
  <c r="S299" i="48" s="1"/>
  <c r="R300" i="48"/>
  <c r="S300" i="48" s="1"/>
  <c r="R301" i="48"/>
  <c r="S301" i="48" s="1"/>
  <c r="R302" i="48"/>
  <c r="S302" i="48" s="1"/>
  <c r="R303" i="48"/>
  <c r="S303" i="48" s="1"/>
  <c r="R304" i="48"/>
  <c r="S304" i="48" s="1"/>
  <c r="R305" i="48"/>
  <c r="S305" i="48" s="1"/>
  <c r="R306" i="48"/>
  <c r="S306" i="48" s="1"/>
  <c r="R307" i="48"/>
  <c r="S307" i="48" s="1"/>
  <c r="R308" i="48"/>
  <c r="S308" i="48" s="1"/>
  <c r="R309" i="48"/>
  <c r="S309" i="48" s="1"/>
  <c r="R310" i="48"/>
  <c r="S310" i="48" s="1"/>
  <c r="R311" i="48"/>
  <c r="S311" i="48" s="1"/>
  <c r="R312" i="48"/>
  <c r="S312" i="48"/>
  <c r="R313" i="48"/>
  <c r="S313" i="48" s="1"/>
  <c r="R314" i="48"/>
  <c r="S314" i="48" s="1"/>
  <c r="R315" i="48"/>
  <c r="S315" i="48" s="1"/>
  <c r="R316" i="48"/>
  <c r="S316" i="48"/>
  <c r="R317" i="48"/>
  <c r="S317" i="48" s="1"/>
  <c r="R318" i="48"/>
  <c r="S318" i="48" s="1"/>
  <c r="R319" i="48"/>
  <c r="S319" i="48" s="1"/>
  <c r="R320" i="48"/>
  <c r="S320" i="48" s="1"/>
  <c r="R321" i="48"/>
  <c r="S321" i="48"/>
  <c r="R322" i="48"/>
  <c r="S322" i="48" s="1"/>
  <c r="R323" i="48"/>
  <c r="S323" i="48" s="1"/>
  <c r="R324" i="48"/>
  <c r="S324" i="48" s="1"/>
  <c r="R325" i="48"/>
  <c r="S325" i="48"/>
  <c r="R326" i="48"/>
  <c r="S326" i="48" s="1"/>
  <c r="R327" i="48"/>
  <c r="S327" i="48" s="1"/>
  <c r="R328" i="48"/>
  <c r="S328" i="48" s="1"/>
  <c r="R329" i="48"/>
  <c r="S329" i="48" s="1"/>
  <c r="R330" i="48"/>
  <c r="S330" i="48" s="1"/>
  <c r="R331" i="48"/>
  <c r="S331" i="48" s="1"/>
  <c r="R332" i="48"/>
  <c r="S332" i="48" s="1"/>
  <c r="R333" i="48"/>
  <c r="S333" i="48" s="1"/>
  <c r="R334" i="48"/>
  <c r="S334" i="48" s="1"/>
  <c r="R335" i="48"/>
  <c r="S335" i="48" s="1"/>
  <c r="R336" i="48"/>
  <c r="S336" i="48" s="1"/>
  <c r="R337" i="48"/>
  <c r="S337" i="48" s="1"/>
  <c r="R338" i="48"/>
  <c r="S338" i="48" s="1"/>
  <c r="R339" i="48"/>
  <c r="S339" i="48" s="1"/>
  <c r="R340" i="48"/>
  <c r="S340" i="48" s="1"/>
  <c r="R341" i="48"/>
  <c r="S341" i="48" s="1"/>
  <c r="R342" i="48"/>
  <c r="S342" i="48" s="1"/>
  <c r="R343" i="48"/>
  <c r="S343" i="48" s="1"/>
  <c r="R344" i="48"/>
  <c r="S344" i="48" s="1"/>
  <c r="R345" i="48"/>
  <c r="S345" i="48" s="1"/>
  <c r="R346" i="48"/>
  <c r="S346" i="48" s="1"/>
  <c r="R347" i="48"/>
  <c r="S347" i="48" s="1"/>
  <c r="R348" i="48"/>
  <c r="S348" i="48" s="1"/>
  <c r="R349" i="48"/>
  <c r="S349" i="48" s="1"/>
  <c r="R350" i="48"/>
  <c r="S350" i="48" s="1"/>
  <c r="R351" i="48"/>
  <c r="S351" i="48" s="1"/>
  <c r="R352" i="48"/>
  <c r="S352" i="48" s="1"/>
  <c r="R353" i="48"/>
  <c r="S353" i="48" s="1"/>
  <c r="R354" i="48"/>
  <c r="S354" i="48" s="1"/>
  <c r="R355" i="48"/>
  <c r="S355" i="48" s="1"/>
  <c r="R356" i="48"/>
  <c r="S356" i="48" s="1"/>
  <c r="R357" i="48"/>
  <c r="S357" i="48" s="1"/>
  <c r="R358" i="48"/>
  <c r="S358" i="48" s="1"/>
  <c r="R359" i="48"/>
  <c r="S359" i="48" s="1"/>
  <c r="R360" i="48"/>
  <c r="S360" i="48"/>
  <c r="R361" i="48"/>
  <c r="S361" i="48" s="1"/>
  <c r="R362" i="48"/>
  <c r="S362" i="48" s="1"/>
  <c r="R363" i="48"/>
  <c r="S363" i="48" s="1"/>
  <c r="R364" i="48"/>
  <c r="S364" i="48"/>
  <c r="R365" i="48"/>
  <c r="S365" i="48" s="1"/>
  <c r="R366" i="48"/>
  <c r="S366" i="48" s="1"/>
  <c r="R367" i="48"/>
  <c r="S367" i="48" s="1"/>
  <c r="R368" i="48"/>
  <c r="S368" i="48" s="1"/>
  <c r="R369" i="48"/>
  <c r="S369" i="48"/>
  <c r="R370" i="48"/>
  <c r="S370" i="48" s="1"/>
  <c r="R371" i="48"/>
  <c r="S371" i="48" s="1"/>
  <c r="R372" i="48"/>
  <c r="S372" i="48" s="1"/>
  <c r="R373" i="48"/>
  <c r="S373" i="48" s="1"/>
  <c r="R374" i="48"/>
  <c r="S374" i="48" s="1"/>
  <c r="R375" i="48"/>
  <c r="S375" i="48" s="1"/>
  <c r="R376" i="48"/>
  <c r="S376" i="48"/>
  <c r="R377" i="48"/>
  <c r="S377" i="48" s="1"/>
  <c r="R378" i="48"/>
  <c r="S378" i="48" s="1"/>
  <c r="R379" i="48"/>
  <c r="S379" i="48" s="1"/>
  <c r="R380" i="48"/>
  <c r="S380" i="48" s="1"/>
  <c r="R381" i="48"/>
  <c r="S381" i="48" s="1"/>
  <c r="R382" i="48"/>
  <c r="S382" i="48" s="1"/>
  <c r="R383" i="48"/>
  <c r="S383" i="48" s="1"/>
  <c r="R384" i="48"/>
  <c r="S384" i="48" s="1"/>
  <c r="R385" i="48"/>
  <c r="S385" i="48" s="1"/>
  <c r="R386" i="48"/>
  <c r="S386" i="48" s="1"/>
  <c r="R387" i="48"/>
  <c r="S387" i="48" s="1"/>
  <c r="R388" i="48"/>
  <c r="S388" i="48" s="1"/>
  <c r="R389" i="48"/>
  <c r="S389" i="48" s="1"/>
  <c r="R390" i="48"/>
  <c r="S390" i="48" s="1"/>
  <c r="R391" i="48"/>
  <c r="S391" i="48" s="1"/>
  <c r="R392" i="48"/>
  <c r="S392" i="48" s="1"/>
  <c r="R393" i="48"/>
  <c r="S393" i="48" s="1"/>
  <c r="R394" i="48"/>
  <c r="S394" i="48" s="1"/>
  <c r="R395" i="48"/>
  <c r="S395" i="48" s="1"/>
  <c r="R396" i="48"/>
  <c r="S396" i="48" s="1"/>
  <c r="R397" i="48"/>
  <c r="S397" i="48" s="1"/>
  <c r="R398" i="48"/>
  <c r="S398" i="48" s="1"/>
  <c r="R399" i="48"/>
  <c r="S399" i="48" s="1"/>
  <c r="R400" i="48"/>
  <c r="S400" i="48" s="1"/>
  <c r="R401" i="48"/>
  <c r="S401" i="48" s="1"/>
  <c r="R402" i="48"/>
  <c r="S402" i="48" s="1"/>
  <c r="R403" i="48"/>
  <c r="S403" i="48" s="1"/>
  <c r="R404" i="48"/>
  <c r="S404" i="48" s="1"/>
  <c r="R405" i="48"/>
  <c r="S405" i="48"/>
  <c r="R406" i="48"/>
  <c r="S406" i="48" s="1"/>
  <c r="R407" i="48"/>
  <c r="S407" i="48" s="1"/>
  <c r="R408" i="48"/>
  <c r="S408" i="48"/>
  <c r="R409" i="48"/>
  <c r="S409" i="48" s="1"/>
  <c r="R410" i="48"/>
  <c r="S410" i="48" s="1"/>
  <c r="R411" i="48"/>
  <c r="S411" i="48" s="1"/>
  <c r="R412" i="48"/>
  <c r="S412" i="48" s="1"/>
  <c r="R413" i="48"/>
  <c r="S413" i="48" s="1"/>
  <c r="R414" i="48"/>
  <c r="S414" i="48" s="1"/>
  <c r="R415" i="48"/>
  <c r="S415" i="48" s="1"/>
  <c r="R416" i="48"/>
  <c r="S416" i="48" s="1"/>
  <c r="R417" i="48"/>
  <c r="S417" i="48" s="1"/>
  <c r="R418" i="48"/>
  <c r="S418" i="48" s="1"/>
  <c r="R419" i="48"/>
  <c r="S419" i="48" s="1"/>
  <c r="R420" i="48"/>
  <c r="S420" i="48" s="1"/>
  <c r="R421" i="48"/>
  <c r="S421" i="48" s="1"/>
  <c r="R422" i="48"/>
  <c r="S422" i="48" s="1"/>
  <c r="R423" i="48"/>
  <c r="S423" i="48" s="1"/>
  <c r="R424" i="48"/>
  <c r="S424" i="48"/>
  <c r="R425" i="48"/>
  <c r="S425" i="48" s="1"/>
  <c r="R426" i="48"/>
  <c r="S426" i="48" s="1"/>
  <c r="R427" i="48"/>
  <c r="S427" i="48" s="1"/>
  <c r="R428" i="48"/>
  <c r="S428" i="48" s="1"/>
  <c r="R429" i="48"/>
  <c r="S429" i="48" s="1"/>
  <c r="R430" i="48"/>
  <c r="S430" i="48" s="1"/>
  <c r="R431" i="48"/>
  <c r="S431" i="48" s="1"/>
  <c r="R432" i="48"/>
  <c r="S432" i="48" s="1"/>
  <c r="R433" i="48"/>
  <c r="S433" i="48" s="1"/>
  <c r="R434" i="48"/>
  <c r="S434" i="48" s="1"/>
  <c r="R435" i="48"/>
  <c r="S435" i="48" s="1"/>
  <c r="R436" i="48"/>
  <c r="S436" i="48" s="1"/>
  <c r="R437" i="48"/>
  <c r="S437" i="48" s="1"/>
  <c r="R438" i="48"/>
  <c r="S438" i="48" s="1"/>
  <c r="R439" i="48"/>
  <c r="S439" i="48" s="1"/>
  <c r="R440" i="48"/>
  <c r="S440" i="48" s="1"/>
  <c r="R441" i="48"/>
  <c r="S441" i="48" s="1"/>
  <c r="R442" i="48"/>
  <c r="S442" i="48" s="1"/>
  <c r="R443" i="48"/>
  <c r="S443" i="48" s="1"/>
  <c r="R444" i="48"/>
  <c r="S444" i="48"/>
  <c r="R445" i="48"/>
  <c r="S445" i="48" s="1"/>
  <c r="R446" i="48"/>
  <c r="S446" i="48" s="1"/>
  <c r="R447" i="48"/>
  <c r="S447" i="48" s="1"/>
  <c r="R448" i="48"/>
  <c r="S448" i="48" s="1"/>
  <c r="R449" i="48"/>
  <c r="S449" i="48" s="1"/>
  <c r="R450" i="48"/>
  <c r="S450" i="48" s="1"/>
  <c r="R451" i="48"/>
  <c r="S451" i="48" s="1"/>
  <c r="R452" i="48"/>
  <c r="S452" i="48" s="1"/>
  <c r="R453" i="48"/>
  <c r="S453" i="48" s="1"/>
  <c r="R454" i="48"/>
  <c r="S454" i="48" s="1"/>
  <c r="R455" i="48"/>
  <c r="S455" i="48" s="1"/>
  <c r="R456" i="48"/>
  <c r="S456" i="48" s="1"/>
  <c r="R457" i="48"/>
  <c r="S457" i="48" s="1"/>
  <c r="R458" i="48"/>
  <c r="S458" i="48" s="1"/>
  <c r="R459" i="48"/>
  <c r="S459" i="48" s="1"/>
  <c r="R460" i="48"/>
  <c r="S460" i="48" s="1"/>
  <c r="R461" i="48"/>
  <c r="S461" i="48"/>
  <c r="R462" i="48"/>
  <c r="S462" i="48" s="1"/>
  <c r="R463" i="48"/>
  <c r="S463" i="48" s="1"/>
  <c r="R464" i="48"/>
  <c r="S464" i="48" s="1"/>
  <c r="R465" i="48"/>
  <c r="S465" i="48" s="1"/>
  <c r="R466" i="48"/>
  <c r="S466" i="48" s="1"/>
  <c r="R467" i="48"/>
  <c r="S467" i="48" s="1"/>
  <c r="R468" i="48"/>
  <c r="S468" i="48"/>
  <c r="R469" i="48"/>
  <c r="S469" i="48" s="1"/>
  <c r="R470" i="48"/>
  <c r="S470" i="48"/>
  <c r="R471" i="48"/>
  <c r="S471" i="48" s="1"/>
  <c r="R472" i="48"/>
  <c r="S472" i="48"/>
  <c r="R473" i="48"/>
  <c r="S473" i="48" s="1"/>
  <c r="R474" i="48"/>
  <c r="S474" i="48" s="1"/>
  <c r="R475" i="48"/>
  <c r="S475" i="48" s="1"/>
  <c r="R476" i="48"/>
  <c r="S476" i="48" s="1"/>
  <c r="R477" i="48"/>
  <c r="S477" i="48" s="1"/>
  <c r="R478" i="48"/>
  <c r="S478" i="48" s="1"/>
  <c r="R479" i="48"/>
  <c r="S479" i="48" s="1"/>
  <c r="R480" i="48"/>
  <c r="S480" i="48"/>
  <c r="R481" i="48"/>
  <c r="S481" i="48" s="1"/>
  <c r="R482" i="48"/>
  <c r="S482" i="48" s="1"/>
  <c r="R483" i="48"/>
  <c r="S483" i="48" s="1"/>
  <c r="R484" i="48"/>
  <c r="S484" i="48"/>
  <c r="R485" i="48"/>
  <c r="S485" i="48" s="1"/>
  <c r="R486" i="48"/>
  <c r="S486" i="48"/>
  <c r="R487" i="48"/>
  <c r="S487" i="48" s="1"/>
  <c r="R488" i="48"/>
  <c r="S488" i="48" s="1"/>
  <c r="R496" i="48"/>
  <c r="S496" i="48" s="1"/>
  <c r="R497" i="48"/>
  <c r="S497" i="48"/>
  <c r="R498" i="48"/>
  <c r="S498" i="48" s="1"/>
  <c r="R499" i="48"/>
  <c r="S499" i="48" s="1"/>
  <c r="R500" i="48"/>
  <c r="S500" i="48" s="1"/>
  <c r="R501" i="48"/>
  <c r="S501" i="48" s="1"/>
  <c r="R502" i="48"/>
  <c r="S502" i="48" s="1"/>
  <c r="R503" i="48"/>
  <c r="S503" i="48" s="1"/>
  <c r="R504" i="48"/>
  <c r="S504" i="48" s="1"/>
  <c r="R505" i="48"/>
  <c r="S505" i="48" s="1"/>
  <c r="R506" i="48"/>
  <c r="S506" i="48" s="1"/>
  <c r="R507" i="48"/>
  <c r="S507" i="48"/>
  <c r="R508" i="48"/>
  <c r="S508" i="48" s="1"/>
  <c r="R509" i="48"/>
  <c r="S509" i="48"/>
  <c r="R510" i="48"/>
  <c r="S510" i="48" s="1"/>
  <c r="R511" i="48"/>
  <c r="S511" i="48" s="1"/>
  <c r="R512" i="48"/>
  <c r="S512" i="48" s="1"/>
  <c r="R513" i="48"/>
  <c r="S513" i="48" s="1"/>
  <c r="R514" i="48"/>
  <c r="S514" i="48" s="1"/>
  <c r="R515" i="48"/>
  <c r="S515" i="48" s="1"/>
  <c r="R516" i="48"/>
  <c r="S516" i="48"/>
  <c r="R517" i="48"/>
  <c r="S517" i="48" s="1"/>
  <c r="R518" i="48"/>
  <c r="S518" i="48" s="1"/>
  <c r="R519" i="48"/>
  <c r="S519" i="48" s="1"/>
  <c r="R520" i="48"/>
  <c r="S520" i="48" s="1"/>
  <c r="R521" i="48"/>
  <c r="S521" i="48" s="1"/>
  <c r="R522" i="48"/>
  <c r="S522" i="48" s="1"/>
  <c r="R523" i="48"/>
  <c r="S523" i="48" s="1"/>
  <c r="R524" i="48"/>
  <c r="S524" i="48" s="1"/>
  <c r="R525" i="48"/>
  <c r="S525" i="48" s="1"/>
  <c r="R526" i="48"/>
  <c r="S526" i="48" s="1"/>
  <c r="R527" i="48"/>
  <c r="S527" i="48"/>
  <c r="R528" i="48"/>
  <c r="S528" i="48" s="1"/>
  <c r="R529" i="48"/>
  <c r="S529" i="48"/>
  <c r="R530" i="48"/>
  <c r="S530" i="48" s="1"/>
  <c r="R531" i="48"/>
  <c r="S531" i="48"/>
  <c r="R532" i="48"/>
  <c r="S532" i="48"/>
  <c r="R533" i="48"/>
  <c r="S533" i="48" s="1"/>
  <c r="R534" i="48"/>
  <c r="S534" i="48" s="1"/>
  <c r="R535" i="48"/>
  <c r="S535" i="48" s="1"/>
  <c r="R536" i="48"/>
  <c r="S536" i="48" s="1"/>
  <c r="R537" i="48"/>
  <c r="S537" i="48"/>
  <c r="R538" i="48"/>
  <c r="S538" i="48" s="1"/>
  <c r="R539" i="48"/>
  <c r="S539" i="48" s="1"/>
  <c r="R540" i="48"/>
  <c r="S540" i="48" s="1"/>
  <c r="R541" i="48"/>
  <c r="S541" i="48" s="1"/>
  <c r="R542" i="48"/>
  <c r="S542" i="48" s="1"/>
  <c r="R543" i="48"/>
  <c r="S543" i="48"/>
  <c r="R544" i="48"/>
  <c r="S544" i="48" s="1"/>
  <c r="R545" i="48"/>
  <c r="S545" i="48" s="1"/>
  <c r="R546" i="48"/>
  <c r="S546" i="48" s="1"/>
  <c r="R547" i="48"/>
  <c r="S547" i="48" s="1"/>
  <c r="R548" i="48"/>
  <c r="S548" i="48"/>
  <c r="R549" i="48"/>
  <c r="S549" i="48" s="1"/>
  <c r="R550" i="48"/>
  <c r="S550" i="48" s="1"/>
  <c r="R551" i="48"/>
  <c r="S551" i="48"/>
  <c r="R552" i="48"/>
  <c r="S552" i="48" s="1"/>
  <c r="R553" i="48"/>
  <c r="S553" i="48" s="1"/>
  <c r="R554" i="48"/>
  <c r="S554" i="48" s="1"/>
  <c r="R555" i="48"/>
  <c r="S555" i="48" s="1"/>
  <c r="R556" i="48"/>
  <c r="S556" i="48" s="1"/>
  <c r="R557" i="48"/>
  <c r="S557" i="48"/>
  <c r="R558" i="48"/>
  <c r="S558" i="48" s="1"/>
  <c r="R559" i="48"/>
  <c r="S559" i="48"/>
  <c r="R560" i="48"/>
  <c r="S560" i="48" s="1"/>
  <c r="R561" i="48"/>
  <c r="S561" i="48" s="1"/>
  <c r="R562" i="48"/>
  <c r="S562" i="48" s="1"/>
  <c r="R563" i="48"/>
  <c r="S563" i="48" s="1"/>
  <c r="R564" i="48"/>
  <c r="S564" i="48"/>
  <c r="R565" i="48"/>
  <c r="S565" i="48" s="1"/>
  <c r="R566" i="48"/>
  <c r="S566" i="48" s="1"/>
  <c r="R567" i="48"/>
  <c r="S567" i="48" s="1"/>
  <c r="R568" i="48"/>
  <c r="S568" i="48"/>
  <c r="R569" i="48"/>
  <c r="S569" i="48" s="1"/>
  <c r="R570" i="48"/>
  <c r="S570" i="48" s="1"/>
  <c r="R571" i="48"/>
  <c r="S571" i="48"/>
  <c r="R572" i="48"/>
  <c r="S572" i="48" s="1"/>
  <c r="R573" i="48"/>
  <c r="S573" i="48" s="1"/>
  <c r="R574" i="48"/>
  <c r="S574" i="48" s="1"/>
  <c r="R575" i="48"/>
  <c r="S575" i="48" s="1"/>
  <c r="R576" i="48"/>
  <c r="S576" i="48" s="1"/>
  <c r="R577" i="48"/>
  <c r="S577" i="48" s="1"/>
  <c r="R578" i="48"/>
  <c r="S578" i="48" s="1"/>
  <c r="R579" i="48"/>
  <c r="S579" i="48" s="1"/>
  <c r="R580" i="48"/>
  <c r="S580" i="48" s="1"/>
  <c r="R581" i="48"/>
  <c r="S581" i="48" s="1"/>
  <c r="R582" i="48"/>
  <c r="S582" i="48" s="1"/>
  <c r="R583" i="48"/>
  <c r="S583" i="48" s="1"/>
  <c r="R584" i="48"/>
  <c r="S584" i="48"/>
  <c r="R585" i="48"/>
  <c r="S585" i="48" s="1"/>
  <c r="R586" i="48"/>
  <c r="S586" i="48" s="1"/>
  <c r="R587" i="48"/>
  <c r="S587" i="48"/>
  <c r="R588" i="48"/>
  <c r="S588" i="48" s="1"/>
  <c r="R589" i="48"/>
  <c r="S589" i="48"/>
  <c r="R590" i="48"/>
  <c r="S590" i="48" s="1"/>
  <c r="R591" i="48"/>
  <c r="S591" i="48" s="1"/>
  <c r="R592" i="48"/>
  <c r="S592" i="48" s="1"/>
  <c r="R593" i="48"/>
  <c r="S593" i="48" s="1"/>
  <c r="R594" i="48"/>
  <c r="S594" i="48" s="1"/>
  <c r="R595" i="48"/>
  <c r="S595" i="48" s="1"/>
  <c r="R596" i="48"/>
  <c r="S596" i="48" s="1"/>
  <c r="R597" i="48"/>
  <c r="S597" i="48" s="1"/>
  <c r="R598" i="48"/>
  <c r="S598" i="48" s="1"/>
  <c r="R599" i="48"/>
  <c r="S599" i="48" s="1"/>
  <c r="R600" i="48"/>
  <c r="S600" i="48"/>
  <c r="R601" i="48"/>
  <c r="S601" i="48" s="1"/>
  <c r="R602" i="48"/>
  <c r="S602" i="48" s="1"/>
  <c r="R603" i="48"/>
  <c r="S603" i="48"/>
  <c r="R604" i="48"/>
  <c r="S604" i="48" s="1"/>
  <c r="R605" i="48"/>
  <c r="S605" i="48" s="1"/>
  <c r="R606" i="48"/>
  <c r="S606" i="48" s="1"/>
  <c r="R607" i="48"/>
  <c r="S607" i="48" s="1"/>
  <c r="R608" i="48"/>
  <c r="S608" i="48" s="1"/>
  <c r="R609" i="48"/>
  <c r="S609" i="48"/>
  <c r="R610" i="48"/>
  <c r="S610" i="48" s="1"/>
  <c r="R611" i="48"/>
  <c r="S611" i="48" s="1"/>
  <c r="R612" i="48"/>
  <c r="S612" i="48" s="1"/>
  <c r="R613" i="48"/>
  <c r="S613" i="48" s="1"/>
  <c r="R614" i="48"/>
  <c r="S614" i="48" s="1"/>
  <c r="R615" i="48"/>
  <c r="S615" i="48"/>
  <c r="R616" i="48"/>
  <c r="S616" i="48" s="1"/>
  <c r="R617" i="48"/>
  <c r="S617" i="48" s="1"/>
  <c r="R618" i="48"/>
  <c r="S618" i="48" s="1"/>
  <c r="R619" i="48"/>
  <c r="S619" i="48"/>
  <c r="R620" i="48"/>
  <c r="S620" i="48" s="1"/>
  <c r="R621" i="48"/>
  <c r="S621" i="48" s="1"/>
  <c r="R622" i="48"/>
  <c r="S622" i="48" s="1"/>
  <c r="R623" i="48"/>
  <c r="S623" i="48" s="1"/>
  <c r="R624" i="48"/>
  <c r="S624" i="48" s="1"/>
  <c r="R625" i="48"/>
  <c r="S625" i="48"/>
  <c r="R626" i="48"/>
  <c r="S626" i="48" s="1"/>
  <c r="R627" i="48"/>
  <c r="S627" i="48" s="1"/>
  <c r="R628" i="48"/>
  <c r="S628" i="48" s="1"/>
  <c r="R629" i="48"/>
  <c r="S629" i="48" s="1"/>
  <c r="R630" i="48"/>
  <c r="S630" i="48" s="1"/>
  <c r="R631" i="48"/>
  <c r="S631" i="48" s="1"/>
  <c r="R632" i="48"/>
  <c r="S632" i="48" s="1"/>
  <c r="R633" i="48"/>
  <c r="S633" i="48" s="1"/>
  <c r="R634" i="48"/>
  <c r="S634" i="48" s="1"/>
  <c r="R635" i="48"/>
  <c r="S635" i="48" s="1"/>
  <c r="R636" i="48"/>
  <c r="S636" i="48" s="1"/>
  <c r="R637" i="48"/>
  <c r="S637" i="48" s="1"/>
  <c r="R638" i="48"/>
  <c r="S638" i="48" s="1"/>
  <c r="R639" i="48"/>
  <c r="S639" i="48" s="1"/>
  <c r="R640" i="48"/>
  <c r="S640" i="48" s="1"/>
  <c r="R641" i="48"/>
  <c r="S641" i="48"/>
  <c r="R642" i="48"/>
  <c r="S642" i="48" s="1"/>
  <c r="R643" i="48"/>
  <c r="S643" i="48" s="1"/>
  <c r="R644" i="48"/>
  <c r="S644" i="48"/>
  <c r="R645" i="48"/>
  <c r="S645" i="48" s="1"/>
  <c r="R646" i="48"/>
  <c r="S646" i="48" s="1"/>
  <c r="R647" i="48"/>
  <c r="S647" i="48"/>
  <c r="R648" i="48"/>
  <c r="S648" i="48" s="1"/>
  <c r="R649" i="48"/>
  <c r="S649" i="48" s="1"/>
  <c r="R650" i="48"/>
  <c r="S650" i="48" s="1"/>
  <c r="R651" i="48"/>
  <c r="S651" i="48"/>
  <c r="R652" i="48"/>
  <c r="S652" i="48" s="1"/>
  <c r="R653" i="48"/>
  <c r="S653" i="48"/>
  <c r="R654" i="48"/>
  <c r="S654" i="48" s="1"/>
  <c r="R655" i="48"/>
  <c r="S655" i="48" s="1"/>
  <c r="R656" i="48"/>
  <c r="S656" i="48"/>
  <c r="R657" i="48"/>
  <c r="S657" i="48"/>
  <c r="R658" i="48"/>
  <c r="S658" i="48" s="1"/>
  <c r="R659" i="48"/>
  <c r="S659" i="48" s="1"/>
  <c r="R660" i="48"/>
  <c r="S660" i="48" s="1"/>
  <c r="R661" i="48"/>
  <c r="S661" i="48" s="1"/>
  <c r="R662" i="48"/>
  <c r="S662" i="48" s="1"/>
  <c r="R663" i="48"/>
  <c r="S663" i="48" s="1"/>
  <c r="R664" i="48"/>
  <c r="S664" i="48"/>
  <c r="R665" i="48"/>
  <c r="S665" i="48"/>
  <c r="R666" i="48"/>
  <c r="S666" i="48" s="1"/>
  <c r="R667" i="48"/>
  <c r="S667" i="48"/>
  <c r="R668" i="48"/>
  <c r="S668" i="48" s="1"/>
  <c r="R669" i="48"/>
  <c r="S669" i="48"/>
  <c r="R670" i="48"/>
  <c r="S670" i="48" s="1"/>
  <c r="R671" i="48"/>
  <c r="S671" i="48" s="1"/>
  <c r="R672" i="48"/>
  <c r="S672" i="48" s="1"/>
  <c r="R673" i="48"/>
  <c r="S673" i="48" s="1"/>
  <c r="R674" i="48"/>
  <c r="S674" i="48" s="1"/>
  <c r="R675" i="48"/>
  <c r="S675" i="48" s="1"/>
  <c r="R676" i="48"/>
  <c r="S676" i="48"/>
  <c r="R677" i="48"/>
  <c r="S677" i="48" s="1"/>
  <c r="R678" i="48"/>
  <c r="S678" i="48" s="1"/>
  <c r="R679" i="48"/>
  <c r="S679" i="48" s="1"/>
  <c r="R680" i="48"/>
  <c r="S680" i="48"/>
  <c r="R681" i="48"/>
  <c r="S681" i="48" s="1"/>
  <c r="R682" i="48"/>
  <c r="S682" i="48" s="1"/>
  <c r="R683" i="48"/>
  <c r="S683" i="48" s="1"/>
  <c r="R684" i="48"/>
  <c r="S684" i="48" s="1"/>
  <c r="R685" i="48"/>
  <c r="S685" i="48" s="1"/>
  <c r="R686" i="48"/>
  <c r="S686" i="48" s="1"/>
  <c r="R687" i="48"/>
  <c r="S687" i="48" s="1"/>
  <c r="R688" i="48"/>
  <c r="S688" i="48" s="1"/>
  <c r="R689" i="48"/>
  <c r="S689" i="48"/>
  <c r="R690" i="48"/>
  <c r="S690" i="48" s="1"/>
  <c r="R691" i="48"/>
  <c r="S691" i="48" s="1"/>
  <c r="R692" i="48"/>
  <c r="S692" i="48"/>
  <c r="R693" i="48"/>
  <c r="S693" i="48" s="1"/>
  <c r="R694" i="48"/>
  <c r="S694" i="48" s="1"/>
  <c r="R695" i="48"/>
  <c r="S695" i="48" s="1"/>
  <c r="R696" i="48"/>
  <c r="S696" i="48"/>
  <c r="R697" i="48"/>
  <c r="S697" i="48" s="1"/>
  <c r="R698" i="48"/>
  <c r="S698" i="48" s="1"/>
  <c r="R699" i="48"/>
  <c r="S699" i="48" s="1"/>
  <c r="R700" i="48"/>
  <c r="S700" i="48" s="1"/>
  <c r="R701" i="48"/>
  <c r="S701" i="48" s="1"/>
  <c r="R702" i="48"/>
  <c r="S702" i="48" s="1"/>
  <c r="R703" i="48"/>
  <c r="S703" i="48" s="1"/>
  <c r="R704" i="48"/>
  <c r="S704" i="48" s="1"/>
  <c r="R705" i="48"/>
  <c r="S705" i="48" s="1"/>
  <c r="R706" i="48"/>
  <c r="S706" i="48" s="1"/>
  <c r="R707" i="48"/>
  <c r="S707" i="48" s="1"/>
  <c r="R708" i="48"/>
  <c r="S708" i="48" s="1"/>
  <c r="R709" i="48"/>
  <c r="S709" i="48" s="1"/>
  <c r="R710" i="48"/>
  <c r="S710" i="48" s="1"/>
  <c r="R711" i="48"/>
  <c r="S711" i="48"/>
  <c r="R712" i="48"/>
  <c r="S712" i="48"/>
  <c r="R713" i="48"/>
  <c r="S713" i="48" s="1"/>
  <c r="R714" i="48"/>
  <c r="S714" i="48" s="1"/>
  <c r="R715" i="48"/>
  <c r="S715" i="48" s="1"/>
  <c r="R716" i="48"/>
  <c r="S716" i="48" s="1"/>
  <c r="R717" i="48"/>
  <c r="S717" i="48" s="1"/>
  <c r="R718" i="48"/>
  <c r="S718" i="48" s="1"/>
  <c r="R719" i="48"/>
  <c r="S719" i="48" s="1"/>
  <c r="R720" i="48"/>
  <c r="S720" i="48"/>
  <c r="R721" i="48"/>
  <c r="S721" i="48" s="1"/>
  <c r="R722" i="48"/>
  <c r="S722" i="48" s="1"/>
  <c r="R723" i="48"/>
  <c r="S723" i="48" s="1"/>
  <c r="R724" i="48"/>
  <c r="S724" i="48" s="1"/>
  <c r="R725" i="48"/>
  <c r="S725" i="48" s="1"/>
  <c r="R726" i="48"/>
  <c r="S726" i="48" s="1"/>
  <c r="R727" i="48"/>
  <c r="S727" i="48" s="1"/>
  <c r="R728" i="48"/>
  <c r="S728" i="48" s="1"/>
  <c r="R729" i="48"/>
  <c r="S729" i="48"/>
  <c r="R730" i="48"/>
  <c r="S730" i="48" s="1"/>
  <c r="R731" i="48"/>
  <c r="S731" i="48" s="1"/>
  <c r="R732" i="48"/>
  <c r="S732" i="48" s="1"/>
  <c r="R733" i="48"/>
  <c r="S733" i="48" s="1"/>
  <c r="R734" i="48"/>
  <c r="S734" i="48" s="1"/>
  <c r="R735" i="48"/>
  <c r="S735" i="48" s="1"/>
  <c r="R736" i="48"/>
  <c r="S736" i="48" s="1"/>
  <c r="R737" i="48"/>
  <c r="S737" i="48" s="1"/>
  <c r="R738" i="48"/>
  <c r="S738" i="48" s="1"/>
  <c r="R739" i="48"/>
  <c r="S739" i="48" s="1"/>
  <c r="R740" i="48"/>
  <c r="S740" i="48" s="1"/>
  <c r="R741" i="48"/>
  <c r="S741" i="48" s="1"/>
  <c r="R742" i="48"/>
  <c r="S742" i="48" s="1"/>
  <c r="R743" i="48"/>
  <c r="S743" i="48" s="1"/>
  <c r="R744" i="48"/>
  <c r="S744" i="48" s="1"/>
  <c r="R745" i="48"/>
  <c r="S745" i="48" s="1"/>
  <c r="R746" i="48"/>
  <c r="S746" i="48" s="1"/>
  <c r="R747" i="48"/>
  <c r="S747" i="48"/>
  <c r="R748" i="48"/>
  <c r="S748" i="48" s="1"/>
  <c r="R749" i="48"/>
  <c r="S749" i="48" s="1"/>
  <c r="R750" i="48"/>
  <c r="S750" i="48" s="1"/>
  <c r="R751" i="48"/>
  <c r="S751" i="48"/>
  <c r="R752" i="48"/>
  <c r="S752" i="48" s="1"/>
  <c r="R753" i="48"/>
  <c r="S753" i="48" s="1"/>
  <c r="R754" i="48"/>
  <c r="S754" i="48" s="1"/>
  <c r="R755" i="48"/>
  <c r="S755" i="48" s="1"/>
  <c r="R756" i="48"/>
  <c r="S756" i="48" s="1"/>
  <c r="R757" i="48"/>
  <c r="S757" i="48" s="1"/>
  <c r="R758" i="48"/>
  <c r="S758" i="48" s="1"/>
  <c r="R759" i="48"/>
  <c r="S759" i="48" s="1"/>
  <c r="R760" i="48"/>
  <c r="S760" i="48"/>
  <c r="R761" i="48"/>
  <c r="S761" i="48"/>
  <c r="R762" i="48"/>
  <c r="S762" i="48" s="1"/>
  <c r="R763" i="48"/>
  <c r="S763" i="48"/>
  <c r="R764" i="48"/>
  <c r="S764" i="48" s="1"/>
  <c r="R765" i="48"/>
  <c r="S765" i="48" s="1"/>
  <c r="R766" i="48"/>
  <c r="S766" i="48" s="1"/>
  <c r="R767" i="48"/>
  <c r="S767" i="48"/>
  <c r="R768" i="48"/>
  <c r="S768" i="48" s="1"/>
  <c r="R769" i="48"/>
  <c r="S769" i="48"/>
  <c r="R770" i="48"/>
  <c r="S770" i="48" s="1"/>
  <c r="R771" i="48"/>
  <c r="S771" i="48" s="1"/>
  <c r="R772" i="48"/>
  <c r="S772" i="48" s="1"/>
  <c r="R773" i="48"/>
  <c r="S773" i="48" s="1"/>
  <c r="R774" i="48"/>
  <c r="S774" i="48" s="1"/>
  <c r="R775" i="48"/>
  <c r="S775" i="48"/>
  <c r="R776" i="48"/>
  <c r="S776" i="48"/>
  <c r="R777" i="48"/>
  <c r="S777" i="48" s="1"/>
  <c r="R778" i="48"/>
  <c r="S778" i="48" s="1"/>
  <c r="R779" i="48"/>
  <c r="S779" i="48" s="1"/>
  <c r="R780" i="48"/>
  <c r="S780" i="48" s="1"/>
  <c r="R781" i="48"/>
  <c r="S781" i="48" s="1"/>
  <c r="R782" i="48"/>
  <c r="S782" i="48" s="1"/>
  <c r="R783" i="48"/>
  <c r="S783" i="48"/>
  <c r="R784" i="48"/>
  <c r="S784" i="48" s="1"/>
  <c r="R785" i="48"/>
  <c r="S785" i="48"/>
  <c r="R786" i="48"/>
  <c r="S786" i="48" s="1"/>
  <c r="R787" i="48"/>
  <c r="S787" i="48" s="1"/>
  <c r="R788" i="48"/>
  <c r="S788" i="48" s="1"/>
  <c r="R789" i="48"/>
  <c r="S789" i="48" s="1"/>
  <c r="R790" i="48"/>
  <c r="S790" i="48" s="1"/>
  <c r="R791" i="48"/>
  <c r="S791" i="48" s="1"/>
  <c r="R792" i="48"/>
  <c r="S792" i="48" s="1"/>
  <c r="R793" i="48"/>
  <c r="S793" i="48"/>
  <c r="R794" i="48"/>
  <c r="S794" i="48" s="1"/>
  <c r="R795" i="48"/>
  <c r="S795" i="48" s="1"/>
  <c r="R796" i="48"/>
  <c r="S796" i="48"/>
  <c r="R797" i="48"/>
  <c r="S797" i="48"/>
  <c r="R798" i="48"/>
  <c r="S798" i="48" s="1"/>
  <c r="R799" i="48"/>
  <c r="S799" i="48"/>
  <c r="R800" i="48"/>
  <c r="S800" i="48" s="1"/>
  <c r="R801" i="48"/>
  <c r="S801" i="48"/>
  <c r="R802" i="48"/>
  <c r="S802" i="48" s="1"/>
  <c r="R803" i="48"/>
  <c r="S803" i="48" s="1"/>
  <c r="R804" i="48"/>
  <c r="S804" i="48"/>
  <c r="R805" i="48"/>
  <c r="S805" i="48" s="1"/>
  <c r="R806" i="48"/>
  <c r="S806" i="48" s="1"/>
  <c r="R807" i="48"/>
  <c r="S807" i="48" s="1"/>
  <c r="R808" i="48"/>
  <c r="S808" i="48" s="1"/>
  <c r="R809" i="48"/>
  <c r="S809" i="48" s="1"/>
  <c r="R810" i="48"/>
  <c r="S810" i="48" s="1"/>
  <c r="R811" i="48"/>
  <c r="S811" i="48"/>
  <c r="R812" i="48"/>
  <c r="S812" i="48" s="1"/>
  <c r="R813" i="48"/>
  <c r="S813" i="48"/>
  <c r="R814" i="48"/>
  <c r="S814" i="48" s="1"/>
  <c r="R815" i="48"/>
  <c r="S815" i="48" s="1"/>
  <c r="R816" i="48"/>
  <c r="S816" i="48"/>
  <c r="R817" i="48"/>
  <c r="S817" i="48" s="1"/>
  <c r="R818" i="48"/>
  <c r="S818" i="48" s="1"/>
  <c r="R819" i="48"/>
  <c r="S819" i="48" s="1"/>
  <c r="R820" i="48"/>
  <c r="S820" i="48" s="1"/>
  <c r="R821" i="48"/>
  <c r="S821" i="48" s="1"/>
  <c r="R822" i="48"/>
  <c r="S822" i="48" s="1"/>
  <c r="R823" i="48"/>
  <c r="S823" i="48" s="1"/>
  <c r="R824" i="48"/>
  <c r="S824" i="48"/>
  <c r="R825" i="48"/>
  <c r="S825" i="48" s="1"/>
  <c r="R826" i="48"/>
  <c r="S826" i="48" s="1"/>
  <c r="R827" i="48"/>
  <c r="S827" i="48"/>
  <c r="R828" i="48"/>
  <c r="S828" i="48" s="1"/>
  <c r="R829" i="48"/>
  <c r="S829" i="48"/>
  <c r="R830" i="48"/>
  <c r="S830" i="48" s="1"/>
  <c r="R831" i="48"/>
  <c r="S831" i="48"/>
  <c r="R832" i="48"/>
  <c r="S832" i="48" s="1"/>
  <c r="R833" i="48"/>
  <c r="S833" i="48"/>
  <c r="R834" i="48"/>
  <c r="S834" i="48" s="1"/>
  <c r="R835" i="48"/>
  <c r="S835" i="48" s="1"/>
  <c r="R836" i="48"/>
  <c r="S836" i="48" s="1"/>
  <c r="R837" i="48"/>
  <c r="S837" i="48"/>
  <c r="R838" i="48"/>
  <c r="S838" i="48" s="1"/>
  <c r="R839" i="48"/>
  <c r="S839" i="48"/>
  <c r="R840" i="48"/>
  <c r="S840" i="48"/>
  <c r="R841" i="48"/>
  <c r="S841" i="48" s="1"/>
  <c r="R842" i="48"/>
  <c r="S842" i="48" s="1"/>
  <c r="R843" i="48"/>
  <c r="S843" i="48" s="1"/>
  <c r="R844" i="48"/>
  <c r="S844" i="48" s="1"/>
  <c r="R845" i="48"/>
  <c r="S845" i="48"/>
  <c r="R846" i="48"/>
  <c r="S846" i="48" s="1"/>
  <c r="R847" i="48"/>
  <c r="S847" i="48"/>
  <c r="R848" i="48"/>
  <c r="S848" i="48" s="1"/>
  <c r="R849" i="48"/>
  <c r="S849" i="48" s="1"/>
  <c r="R850" i="48"/>
  <c r="S850" i="48" s="1"/>
  <c r="R851" i="48"/>
  <c r="S851" i="48" s="1"/>
  <c r="R852" i="48"/>
  <c r="S852" i="48"/>
  <c r="R853" i="48"/>
  <c r="S853" i="48" s="1"/>
  <c r="R854" i="48"/>
  <c r="S854" i="48" s="1"/>
  <c r="R855" i="48"/>
  <c r="S855" i="48" s="1"/>
  <c r="R856" i="48"/>
  <c r="S856" i="48"/>
  <c r="R857" i="48"/>
  <c r="S857" i="48" s="1"/>
  <c r="R858" i="48"/>
  <c r="S858" i="48" s="1"/>
  <c r="R859" i="48"/>
  <c r="S859" i="48" s="1"/>
  <c r="R860" i="48"/>
  <c r="S860" i="48" s="1"/>
  <c r="R861" i="48"/>
  <c r="S861" i="48" s="1"/>
  <c r="R862" i="48"/>
  <c r="S862" i="48" s="1"/>
  <c r="R863" i="48"/>
  <c r="S863" i="48" s="1"/>
  <c r="R864" i="48"/>
  <c r="S864" i="48" s="1"/>
  <c r="R865" i="48"/>
  <c r="S865" i="48" s="1"/>
  <c r="R866" i="48"/>
  <c r="S866" i="48" s="1"/>
  <c r="R867" i="48"/>
  <c r="S867" i="48" s="1"/>
  <c r="R868" i="48"/>
  <c r="S868" i="48"/>
  <c r="R869" i="48"/>
  <c r="S869" i="48"/>
  <c r="R870" i="48"/>
  <c r="S870" i="48" s="1"/>
  <c r="R871" i="48"/>
  <c r="S871" i="48"/>
  <c r="R872" i="48"/>
  <c r="S872" i="48"/>
  <c r="R873" i="48"/>
  <c r="S873" i="48" s="1"/>
  <c r="R874" i="48"/>
  <c r="S874" i="48" s="1"/>
  <c r="R875" i="48"/>
  <c r="S875" i="48"/>
  <c r="R876" i="48"/>
  <c r="S876" i="48" s="1"/>
  <c r="R877" i="48"/>
  <c r="S877" i="48" s="1"/>
  <c r="R878" i="48"/>
  <c r="S878" i="48" s="1"/>
  <c r="R879" i="48"/>
  <c r="S879" i="48" s="1"/>
  <c r="R880" i="48"/>
  <c r="S880" i="48" s="1"/>
  <c r="R881" i="48"/>
  <c r="S881" i="48"/>
  <c r="R882" i="48"/>
  <c r="S882" i="48" s="1"/>
  <c r="R883" i="48"/>
  <c r="S883" i="48" s="1"/>
  <c r="R884" i="48"/>
  <c r="S884" i="48"/>
  <c r="R885" i="48"/>
  <c r="S885" i="48" s="1"/>
  <c r="R886" i="48"/>
  <c r="S886" i="48" s="1"/>
  <c r="R887" i="48"/>
  <c r="S887" i="48" s="1"/>
  <c r="R888" i="48"/>
  <c r="S888" i="48"/>
  <c r="R889" i="48"/>
  <c r="S889" i="48" s="1"/>
  <c r="R890" i="48"/>
  <c r="S890" i="48" s="1"/>
  <c r="R891" i="48"/>
  <c r="S891" i="48" s="1"/>
  <c r="R892" i="48"/>
  <c r="S892" i="48" s="1"/>
  <c r="R893" i="48"/>
  <c r="S893" i="48" s="1"/>
  <c r="R894" i="48"/>
  <c r="S894" i="48" s="1"/>
  <c r="R895" i="48"/>
  <c r="S895" i="48"/>
  <c r="R896" i="48"/>
  <c r="S896" i="48" s="1"/>
  <c r="R897" i="48"/>
  <c r="S897" i="48" s="1"/>
  <c r="R898" i="48"/>
  <c r="S898" i="48" s="1"/>
  <c r="R899" i="48"/>
  <c r="S899" i="48" s="1"/>
  <c r="R900" i="48"/>
  <c r="S900" i="48"/>
  <c r="R901" i="48"/>
  <c r="S901" i="48"/>
  <c r="R902" i="48"/>
  <c r="S902" i="48" s="1"/>
  <c r="R903" i="48"/>
  <c r="S903" i="48"/>
  <c r="Q775" i="82"/>
  <c r="Q774" i="82"/>
  <c r="Q773" i="82"/>
  <c r="Q772" i="82"/>
  <c r="Q771" i="82"/>
  <c r="Q770" i="82"/>
  <c r="Q769" i="82"/>
  <c r="Q768" i="82"/>
  <c r="Q767" i="82"/>
  <c r="Q766" i="82"/>
  <c r="Q765" i="82"/>
  <c r="Q764" i="82"/>
  <c r="Q763" i="82"/>
  <c r="Q762" i="82"/>
  <c r="Q761" i="82"/>
  <c r="Q760" i="82"/>
  <c r="Q759" i="82"/>
  <c r="Q758" i="82"/>
  <c r="Q757" i="82"/>
  <c r="Q756" i="82"/>
  <c r="Q755" i="82"/>
  <c r="Q754" i="82"/>
  <c r="Q753" i="82"/>
  <c r="Q752" i="82"/>
  <c r="Q751" i="82"/>
  <c r="Q750" i="82"/>
  <c r="Q749" i="82"/>
  <c r="Q748" i="82"/>
  <c r="Q747" i="82"/>
  <c r="Q746" i="82"/>
  <c r="Q745" i="82"/>
  <c r="Q744" i="82"/>
  <c r="Q743" i="82"/>
  <c r="Q742" i="82"/>
  <c r="Q741" i="82"/>
  <c r="Q740" i="82"/>
  <c r="Q739" i="82"/>
  <c r="Q738" i="82"/>
  <c r="Q737" i="82"/>
  <c r="Q736" i="82"/>
  <c r="Q735" i="82"/>
  <c r="Q734" i="82"/>
  <c r="Q733" i="82"/>
  <c r="Q732" i="82"/>
  <c r="Q731" i="82"/>
  <c r="Q730" i="82"/>
  <c r="Q729" i="82"/>
  <c r="Q728" i="82"/>
  <c r="Q727" i="82"/>
  <c r="Q726" i="82"/>
  <c r="Q725" i="82"/>
  <c r="Q724" i="82"/>
  <c r="Q723" i="82"/>
  <c r="Q722" i="82"/>
  <c r="Q721" i="82"/>
  <c r="Q720" i="82"/>
  <c r="Q719" i="82"/>
  <c r="Q718" i="82"/>
  <c r="Q717" i="82"/>
  <c r="Q716" i="82"/>
  <c r="Q715" i="82"/>
  <c r="Q714" i="82"/>
  <c r="Q713" i="82"/>
  <c r="Q712" i="82"/>
  <c r="Q711" i="82"/>
  <c r="Q710" i="82"/>
  <c r="Q709" i="82"/>
  <c r="Q708" i="82"/>
  <c r="Q707" i="82"/>
  <c r="Q706" i="82"/>
  <c r="Q705" i="82"/>
  <c r="Q704" i="82"/>
  <c r="Q703" i="82"/>
  <c r="Q702" i="82"/>
  <c r="Q701" i="82"/>
  <c r="Q700" i="82"/>
  <c r="Q699" i="82"/>
  <c r="Q698" i="82"/>
  <c r="Q697" i="82"/>
  <c r="Q696" i="82"/>
  <c r="Q695" i="82"/>
  <c r="Q694" i="82"/>
  <c r="Q693" i="82"/>
  <c r="Q692" i="82"/>
  <c r="Q691" i="82"/>
  <c r="Q690" i="82"/>
  <c r="Q689" i="82"/>
  <c r="Q688" i="82"/>
  <c r="Q687" i="82"/>
  <c r="Q686" i="82"/>
  <c r="Q685" i="82"/>
  <c r="Q684" i="82"/>
  <c r="Q683" i="82"/>
  <c r="Q682" i="82"/>
  <c r="Q681" i="82"/>
  <c r="Q680" i="82"/>
  <c r="Q679" i="82"/>
  <c r="Q678" i="82"/>
  <c r="Q677" i="82"/>
  <c r="Q676" i="82"/>
  <c r="Q675" i="82"/>
  <c r="Q674" i="82"/>
  <c r="Q673" i="82"/>
  <c r="Q672" i="82"/>
  <c r="Q671" i="82"/>
  <c r="Q670" i="82"/>
  <c r="Q669" i="82"/>
  <c r="Q668" i="82"/>
  <c r="Q667" i="82"/>
  <c r="Q666" i="82"/>
  <c r="Q665" i="82"/>
  <c r="Q664" i="82"/>
  <c r="Q663" i="82"/>
  <c r="Q662" i="82"/>
  <c r="Q661" i="82"/>
  <c r="Q660" i="82"/>
  <c r="Q659" i="82"/>
  <c r="Q658" i="82"/>
  <c r="Q657" i="82"/>
  <c r="Q656" i="82"/>
  <c r="Q655" i="82"/>
  <c r="Q654" i="82"/>
  <c r="Q653" i="82"/>
  <c r="Q652" i="82"/>
  <c r="Q651" i="82"/>
  <c r="Q650" i="82"/>
  <c r="Q649" i="82"/>
  <c r="Q648" i="82"/>
  <c r="Q647" i="82"/>
  <c r="Q646" i="82"/>
  <c r="Q645" i="82"/>
  <c r="Q644" i="82"/>
  <c r="Q643" i="82"/>
  <c r="Q642" i="82"/>
  <c r="Q641" i="82"/>
  <c r="Q640" i="82"/>
  <c r="Q639" i="82"/>
  <c r="Q638" i="82"/>
  <c r="Q637" i="82"/>
  <c r="Q636" i="82"/>
  <c r="Q635" i="82"/>
  <c r="Q634" i="82"/>
  <c r="Q633" i="82"/>
  <c r="Q632" i="82"/>
  <c r="Q631" i="82"/>
  <c r="Q630" i="82"/>
  <c r="Q629" i="82"/>
  <c r="Q628" i="82"/>
  <c r="Q627" i="82"/>
  <c r="Q626" i="82"/>
  <c r="Q625" i="82"/>
  <c r="Q624" i="82"/>
  <c r="Q623" i="82"/>
  <c r="Q622" i="82"/>
  <c r="Q621" i="82"/>
  <c r="Q620" i="82"/>
  <c r="Q619" i="82"/>
  <c r="Q618" i="82"/>
  <c r="Q617" i="82"/>
  <c r="Q616" i="82"/>
  <c r="Q615" i="82"/>
  <c r="Q614" i="82"/>
  <c r="Q613" i="82"/>
  <c r="Q612" i="82"/>
  <c r="Q611" i="82"/>
  <c r="Q610" i="82"/>
  <c r="Q609" i="82"/>
  <c r="Q608" i="82"/>
  <c r="Q607" i="82"/>
  <c r="Q606" i="82"/>
  <c r="Q605" i="82"/>
  <c r="Q604" i="82"/>
  <c r="Q603" i="82"/>
  <c r="Q602" i="82"/>
  <c r="Q601" i="82"/>
  <c r="Q600" i="82"/>
  <c r="Q599" i="82"/>
  <c r="Q598" i="82"/>
  <c r="Q597" i="82"/>
  <c r="Q596" i="82"/>
  <c r="Q595" i="82"/>
  <c r="Q594" i="82"/>
  <c r="Q593" i="82"/>
  <c r="Q592" i="82"/>
  <c r="Q591" i="82"/>
  <c r="Q590" i="82"/>
  <c r="Q589" i="82"/>
  <c r="Q588" i="82"/>
  <c r="Q587" i="82"/>
  <c r="Q586" i="82"/>
  <c r="Q585" i="82"/>
  <c r="Q584" i="82"/>
  <c r="Q583" i="82"/>
  <c r="Q582" i="82"/>
  <c r="Q581" i="82"/>
  <c r="Q580" i="82"/>
  <c r="Q579" i="82"/>
  <c r="Q578" i="82"/>
  <c r="Q577" i="82"/>
  <c r="Q576" i="82"/>
  <c r="Q575" i="82"/>
  <c r="Q574" i="82"/>
  <c r="Q573" i="82"/>
  <c r="Q572" i="82"/>
  <c r="Q571" i="82"/>
  <c r="Q570" i="82"/>
  <c r="Q569" i="82"/>
  <c r="Q568" i="82"/>
  <c r="Q567" i="82"/>
  <c r="Q566" i="82"/>
  <c r="Q565" i="82"/>
  <c r="Q564" i="82"/>
  <c r="Q563" i="82"/>
  <c r="Q562" i="82"/>
  <c r="Q561" i="82"/>
  <c r="Q560" i="82"/>
  <c r="Q559" i="82"/>
  <c r="Q558" i="82"/>
  <c r="Q557" i="82"/>
  <c r="Q556" i="82"/>
  <c r="Q555" i="82"/>
  <c r="Q554" i="82"/>
  <c r="Q553" i="82"/>
  <c r="Q552" i="82"/>
  <c r="Q551" i="82"/>
  <c r="Q550" i="82"/>
  <c r="Q549" i="82"/>
  <c r="Q548" i="82"/>
  <c r="Q547" i="82"/>
  <c r="Q546" i="82"/>
  <c r="Q545" i="82"/>
  <c r="Q544" i="82"/>
  <c r="Q543" i="82"/>
  <c r="Q542" i="82"/>
  <c r="Q541" i="82"/>
  <c r="Q540" i="82"/>
  <c r="Q539" i="82"/>
  <c r="Q538" i="82"/>
  <c r="Q537" i="82"/>
  <c r="Q536" i="82"/>
  <c r="Q535" i="82"/>
  <c r="Q534" i="82"/>
  <c r="Q533" i="82"/>
  <c r="Q532" i="82"/>
  <c r="Q531" i="82"/>
  <c r="Q530" i="82"/>
  <c r="Q529" i="82"/>
  <c r="Q528" i="82"/>
  <c r="Q527" i="82"/>
  <c r="Q526" i="82"/>
  <c r="Q525" i="82"/>
  <c r="Q524" i="82"/>
  <c r="Q523" i="82"/>
  <c r="Q522" i="82"/>
  <c r="Q521" i="82"/>
  <c r="Q520" i="82"/>
  <c r="Q519" i="82"/>
  <c r="Q518" i="82"/>
  <c r="Q517" i="82"/>
  <c r="Q516" i="82"/>
  <c r="Q515" i="82"/>
  <c r="Q514" i="82"/>
  <c r="Q513" i="82"/>
  <c r="Q512" i="82"/>
  <c r="Q511" i="82"/>
  <c r="Q510" i="82"/>
  <c r="Q509" i="82"/>
  <c r="Q508" i="82"/>
  <c r="Q507" i="82"/>
  <c r="Q506" i="82"/>
  <c r="Q505" i="82"/>
  <c r="Q504" i="82"/>
  <c r="Q503" i="82"/>
  <c r="Q502" i="82"/>
  <c r="Q501" i="82"/>
  <c r="Q500" i="82"/>
  <c r="Q499" i="82"/>
  <c r="Q498" i="82"/>
  <c r="Q497" i="82"/>
  <c r="Q496" i="82"/>
  <c r="Q495" i="82"/>
  <c r="Q494" i="82"/>
  <c r="Q493" i="82"/>
  <c r="Q492" i="82"/>
  <c r="Q491" i="82"/>
  <c r="Q490" i="82"/>
  <c r="Q489" i="82"/>
  <c r="Q488" i="82"/>
  <c r="Q487" i="82"/>
  <c r="Q486" i="82"/>
  <c r="Q485" i="82"/>
  <c r="Q484" i="82"/>
  <c r="Q483" i="82"/>
  <c r="Q482" i="82"/>
  <c r="Q481" i="82"/>
  <c r="Q480" i="82"/>
  <c r="Q479" i="82"/>
  <c r="Q478" i="82"/>
  <c r="Q477" i="82"/>
  <c r="Q476" i="82"/>
  <c r="Q475" i="82"/>
  <c r="Q474" i="82"/>
  <c r="Q473" i="82"/>
  <c r="Q472" i="82"/>
  <c r="Q471" i="82"/>
  <c r="Q470" i="82"/>
  <c r="Q469" i="82"/>
  <c r="Q468" i="82"/>
  <c r="Q467" i="82"/>
  <c r="Q466" i="82"/>
  <c r="Q465" i="82"/>
  <c r="Q464" i="82"/>
  <c r="Q463" i="82"/>
  <c r="Q462" i="82"/>
  <c r="Q461" i="82"/>
  <c r="Q460" i="82"/>
  <c r="Q459" i="82"/>
  <c r="Q458" i="82"/>
  <c r="Q457" i="82"/>
  <c r="Q456" i="82"/>
  <c r="Q455" i="82"/>
  <c r="Q454" i="82"/>
  <c r="Q453" i="82"/>
  <c r="Q452" i="82"/>
  <c r="Q451" i="82"/>
  <c r="Q450" i="82"/>
  <c r="Q449" i="82"/>
  <c r="Q448" i="82"/>
  <c r="Q447" i="82"/>
  <c r="Q446" i="82"/>
  <c r="Q445" i="82"/>
  <c r="Q444" i="82"/>
  <c r="Q443" i="82"/>
  <c r="Q442" i="82"/>
  <c r="Q441" i="82"/>
  <c r="Q440" i="82"/>
  <c r="Q439" i="82"/>
  <c r="Q438" i="82"/>
  <c r="Q437" i="82"/>
  <c r="Q436" i="82"/>
  <c r="Q435" i="82"/>
  <c r="Q434" i="82"/>
  <c r="Q433" i="82"/>
  <c r="Q432" i="82"/>
  <c r="Q431" i="82"/>
  <c r="Q430" i="82"/>
  <c r="Q429" i="82"/>
  <c r="Q428" i="82"/>
  <c r="Q427" i="82"/>
  <c r="Q426" i="82"/>
  <c r="Q425" i="82"/>
  <c r="Q424" i="82"/>
  <c r="Q423" i="82"/>
  <c r="Q422" i="82"/>
  <c r="Q421" i="82"/>
  <c r="Q420" i="82"/>
  <c r="Q419" i="82"/>
  <c r="Q418" i="82"/>
  <c r="Q417" i="82"/>
  <c r="Q416" i="82"/>
  <c r="Q415" i="82"/>
  <c r="Q414" i="82"/>
  <c r="Q413" i="82"/>
  <c r="Q412" i="82"/>
  <c r="Q411" i="82"/>
  <c r="Q410" i="82"/>
  <c r="Q409" i="82"/>
  <c r="Q408" i="82"/>
  <c r="Q407" i="82"/>
  <c r="Q406" i="82"/>
  <c r="Q405" i="82"/>
  <c r="Q404" i="82"/>
  <c r="Q403" i="82"/>
  <c r="Q402" i="82"/>
  <c r="Q401" i="82"/>
  <c r="Q400" i="82"/>
  <c r="Q399" i="82"/>
  <c r="Q398" i="82"/>
  <c r="Q397" i="82"/>
  <c r="Q396" i="82"/>
  <c r="Q395" i="82"/>
  <c r="Q394" i="82"/>
  <c r="Q393" i="82"/>
  <c r="Q392" i="82"/>
  <c r="Q391" i="82"/>
  <c r="Q390" i="82"/>
  <c r="Q389" i="82"/>
  <c r="Q388" i="82"/>
  <c r="Q387" i="82"/>
  <c r="Q386" i="82"/>
  <c r="Q385" i="82"/>
  <c r="Q384" i="82"/>
  <c r="Q383" i="82"/>
  <c r="Q382" i="82"/>
  <c r="Q381" i="82"/>
  <c r="Q380" i="82"/>
  <c r="Q379" i="82"/>
  <c r="Q378" i="82"/>
  <c r="Q377" i="82"/>
  <c r="Q376" i="82"/>
  <c r="Q375" i="82"/>
  <c r="Q374" i="82"/>
  <c r="Q373" i="82"/>
  <c r="Q372" i="82"/>
  <c r="Q371" i="82"/>
  <c r="Q370" i="82"/>
  <c r="Q369" i="82"/>
  <c r="Q368" i="82"/>
  <c r="Q367" i="82"/>
  <c r="Q366" i="82"/>
  <c r="Q365" i="82"/>
  <c r="Q364" i="82"/>
  <c r="Q363" i="82"/>
  <c r="Q362" i="82"/>
  <c r="Q361" i="82"/>
  <c r="Q360" i="82"/>
  <c r="Q359" i="82"/>
  <c r="Q358" i="82"/>
  <c r="Q357" i="82"/>
  <c r="Q356" i="82"/>
  <c r="Q355" i="82"/>
  <c r="Q354" i="82"/>
  <c r="Q353" i="82"/>
  <c r="Q352" i="82"/>
  <c r="Q351" i="82"/>
  <c r="Q350" i="82"/>
  <c r="Q349" i="82"/>
  <c r="Q348" i="82"/>
  <c r="Q347" i="82"/>
  <c r="Q346" i="82"/>
  <c r="Q345" i="82"/>
  <c r="Q344" i="82"/>
  <c r="Q343" i="82"/>
  <c r="Q342" i="82"/>
  <c r="Q341" i="82"/>
  <c r="Q340" i="82"/>
  <c r="Q339" i="82"/>
  <c r="Q338" i="82"/>
  <c r="Q337" i="82"/>
  <c r="Q336" i="82"/>
  <c r="Q335" i="82"/>
  <c r="Q334" i="82"/>
  <c r="Q333" i="82"/>
  <c r="Q332" i="82"/>
  <c r="Q331" i="82"/>
  <c r="Q330" i="82"/>
  <c r="Q329" i="82"/>
  <c r="Q328" i="82"/>
  <c r="Q327" i="82"/>
  <c r="Q326" i="82"/>
  <c r="Q325" i="82"/>
  <c r="Q324" i="82"/>
  <c r="Q323" i="82"/>
  <c r="Q322" i="82"/>
  <c r="Q321" i="82"/>
  <c r="Q320" i="82"/>
  <c r="Q319" i="82"/>
  <c r="Q318" i="82"/>
  <c r="Q317" i="82"/>
  <c r="Q316" i="82"/>
  <c r="Q315" i="82"/>
  <c r="Q314" i="82"/>
  <c r="Q313" i="82"/>
  <c r="Q312" i="82"/>
  <c r="Q311" i="82"/>
  <c r="Q310" i="82"/>
  <c r="Q309" i="82"/>
  <c r="Q308" i="82"/>
  <c r="Q307" i="82"/>
  <c r="Q306" i="82"/>
  <c r="Q305" i="82"/>
  <c r="Q304" i="82"/>
  <c r="Q303" i="82"/>
  <c r="Q302" i="82"/>
  <c r="Q301" i="82"/>
  <c r="Q300" i="82"/>
  <c r="Q299" i="82"/>
  <c r="Q298" i="82"/>
  <c r="Q297" i="82"/>
  <c r="Q296" i="82"/>
  <c r="Q295" i="82"/>
  <c r="Q294" i="82"/>
  <c r="Q293" i="82"/>
  <c r="Q292" i="82"/>
  <c r="Q291" i="82"/>
  <c r="Q290" i="82"/>
  <c r="Q289" i="82"/>
  <c r="Q288" i="82"/>
  <c r="Q287" i="82"/>
  <c r="Q286" i="82"/>
  <c r="Q285" i="82"/>
  <c r="Q284" i="82"/>
  <c r="Q283" i="82"/>
  <c r="Q282" i="82"/>
  <c r="Q281" i="82"/>
  <c r="Q280" i="82"/>
  <c r="Q279" i="82"/>
  <c r="Q278" i="82"/>
  <c r="Q277" i="82"/>
  <c r="Q276" i="82"/>
  <c r="Q275" i="82"/>
  <c r="Q274" i="82"/>
  <c r="Q273" i="82"/>
  <c r="Q272" i="82"/>
  <c r="Q271" i="82"/>
  <c r="Q270" i="82"/>
  <c r="Q269" i="82"/>
  <c r="Q268" i="82"/>
  <c r="Q267" i="82"/>
  <c r="Q266" i="82"/>
  <c r="Q265" i="82"/>
  <c r="Q264" i="82"/>
  <c r="Q263" i="82"/>
  <c r="Q262" i="82"/>
  <c r="Q261" i="82"/>
  <c r="Q260" i="82"/>
  <c r="Q259" i="82"/>
  <c r="Q258" i="82"/>
  <c r="Q257" i="82"/>
  <c r="Q256" i="82"/>
  <c r="Q255" i="82"/>
  <c r="Q254" i="82"/>
  <c r="Q253" i="82"/>
  <c r="Q252" i="82"/>
  <c r="Q251" i="82"/>
  <c r="Q250" i="82"/>
  <c r="Q249" i="82"/>
  <c r="Q248" i="82"/>
  <c r="Q247" i="82"/>
  <c r="Q246"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90" i="82"/>
  <c r="Q189" i="82"/>
  <c r="Q188" i="82"/>
  <c r="Q187" i="82"/>
  <c r="Q186" i="82"/>
  <c r="Q185" i="82"/>
  <c r="Q184" i="82"/>
  <c r="Q183" i="82"/>
  <c r="Q182" i="82"/>
  <c r="Q181" i="82"/>
  <c r="Q180" i="82"/>
  <c r="Q179" i="82"/>
  <c r="Q178" i="82"/>
  <c r="Q177" i="82"/>
  <c r="Q176" i="82"/>
  <c r="Q175" i="82"/>
  <c r="Q174" i="82"/>
  <c r="Q173" i="82"/>
  <c r="Q172" i="82"/>
  <c r="Q171" i="82"/>
  <c r="Q170" i="82"/>
  <c r="Q169" i="82"/>
  <c r="Q168" i="82"/>
  <c r="Q167" i="82"/>
  <c r="Q166" i="82"/>
  <c r="Q165" i="82"/>
  <c r="Q164" i="82"/>
  <c r="Q163" i="82"/>
  <c r="Q162" i="82"/>
  <c r="Q161" i="82"/>
  <c r="Q160" i="82"/>
  <c r="Q159" i="82"/>
  <c r="Q158" i="82"/>
  <c r="Q157" i="82"/>
  <c r="Q156" i="82"/>
  <c r="Q155" i="82"/>
  <c r="Q154" i="82"/>
  <c r="Q153" i="82"/>
  <c r="Q152" i="82"/>
  <c r="Q151" i="82"/>
  <c r="Q150" i="82"/>
  <c r="Q149" i="82"/>
  <c r="Q148" i="82"/>
  <c r="Q147" i="82"/>
  <c r="Q146" i="82"/>
  <c r="Q145" i="82"/>
  <c r="Q144" i="82"/>
  <c r="Q143" i="82"/>
  <c r="Q142" i="82"/>
  <c r="Q141" i="82"/>
  <c r="Q140" i="82"/>
  <c r="Q139" i="82"/>
  <c r="Q138" i="82"/>
  <c r="Q137" i="82"/>
  <c r="Q136" i="82"/>
  <c r="Q135" i="82"/>
  <c r="Q134" i="82"/>
  <c r="Q133" i="82"/>
  <c r="Q132" i="82"/>
  <c r="Q131" i="82"/>
  <c r="Q130" i="82"/>
  <c r="Q129" i="82"/>
  <c r="Q128" i="82"/>
  <c r="Q127" i="82"/>
  <c r="Q126" i="82"/>
  <c r="Q125" i="82"/>
  <c r="Q124" i="82"/>
  <c r="Q123" i="82"/>
  <c r="Q122" i="82"/>
  <c r="Q121" i="82"/>
  <c r="Q120" i="82"/>
  <c r="Q119" i="82"/>
  <c r="Q118" i="82"/>
  <c r="Q117" i="82"/>
  <c r="Q116" i="82"/>
  <c r="Q115" i="82"/>
  <c r="Q114" i="82"/>
  <c r="Q113" i="82"/>
  <c r="Q112" i="82"/>
  <c r="Q111" i="82"/>
  <c r="Q110" i="82"/>
  <c r="Q109" i="82"/>
  <c r="Q108" i="82"/>
  <c r="Q107" i="82"/>
  <c r="Q106" i="82"/>
  <c r="Q105" i="82"/>
  <c r="Q104" i="82"/>
  <c r="Q103" i="82"/>
  <c r="Q102" i="82"/>
  <c r="Q101" i="82"/>
  <c r="Q100" i="82"/>
  <c r="Q99" i="82"/>
  <c r="Q98" i="82"/>
  <c r="Q97" i="82"/>
  <c r="Q96" i="82"/>
  <c r="Q95" i="82"/>
  <c r="Q94" i="82"/>
  <c r="Q93" i="82"/>
  <c r="Q92" i="82"/>
  <c r="Q91" i="82"/>
  <c r="Q90" i="82"/>
  <c r="Q89" i="82"/>
  <c r="Q88" i="82"/>
  <c r="Q87" i="82"/>
  <c r="Q86" i="82"/>
  <c r="Q85" i="82"/>
  <c r="Q84" i="82"/>
  <c r="Q83" i="82"/>
  <c r="Q82" i="82"/>
  <c r="Q81" i="82"/>
  <c r="Q80" i="82"/>
  <c r="Q79" i="82"/>
  <c r="Q78" i="82"/>
  <c r="Q76" i="82"/>
  <c r="Q75" i="82"/>
  <c r="Q74" i="82"/>
  <c r="Q73" i="82"/>
  <c r="Q72" i="82"/>
  <c r="Q71" i="82"/>
  <c r="Q70" i="82"/>
  <c r="Q69" i="82"/>
  <c r="Q68" i="82"/>
  <c r="Q67" i="82"/>
  <c r="Q66" i="82"/>
  <c r="Q65" i="82"/>
  <c r="Q64" i="82"/>
  <c r="Q63" i="82"/>
  <c r="Q62" i="82"/>
  <c r="Q61" i="82"/>
  <c r="Q60" i="82"/>
  <c r="Q59" i="82"/>
  <c r="Q58" i="82"/>
  <c r="Q57" i="82"/>
  <c r="Q56" i="82"/>
  <c r="Q55" i="82"/>
  <c r="Q54" i="82"/>
  <c r="Q53" i="82"/>
  <c r="Q52" i="82"/>
  <c r="Q51" i="82"/>
  <c r="Q50" i="82"/>
  <c r="Q49" i="82"/>
  <c r="Q48" i="82"/>
  <c r="Q47" i="82"/>
  <c r="Q46" i="82"/>
  <c r="Q45" i="82"/>
  <c r="Q44" i="82"/>
  <c r="Q43" i="82"/>
  <c r="Q42" i="82"/>
  <c r="Q41" i="82"/>
  <c r="Q40" i="82"/>
  <c r="Q39" i="82"/>
  <c r="Q38" i="82"/>
  <c r="Q37" i="82"/>
  <c r="Q36" i="82"/>
  <c r="Q35" i="82"/>
  <c r="Q34" i="82"/>
  <c r="Q33" i="82"/>
  <c r="Q32" i="82"/>
  <c r="Q31" i="82"/>
  <c r="Q30" i="82"/>
  <c r="Q29" i="82"/>
  <c r="Q28" i="82"/>
  <c r="Q27" i="82"/>
  <c r="Q26" i="82"/>
  <c r="Q25" i="82"/>
  <c r="Q24" i="82"/>
  <c r="Q23" i="82"/>
  <c r="Q22" i="82"/>
  <c r="Q21" i="82"/>
  <c r="Q20" i="82"/>
  <c r="Q19" i="82"/>
  <c r="Q18" i="82"/>
  <c r="Q17" i="82"/>
  <c r="Q16" i="82"/>
  <c r="Q15" i="82"/>
  <c r="Q14" i="82"/>
  <c r="Q13" i="82"/>
  <c r="Q12" i="82"/>
  <c r="Q11" i="82"/>
  <c r="Q10" i="82"/>
  <c r="Q9" i="82"/>
  <c r="Q8" i="82"/>
  <c r="Q7" i="82"/>
  <c r="Q6" i="82"/>
  <c r="Q5" i="82"/>
  <c r="Q4" i="82"/>
  <c r="Q3" i="82"/>
  <c r="K125" i="48"/>
  <c r="K126" i="48"/>
  <c r="K127" i="48"/>
  <c r="K128" i="48"/>
  <c r="K129" i="48"/>
  <c r="K130" i="48"/>
  <c r="K131" i="48"/>
  <c r="K132" i="48"/>
  <c r="K133" i="48"/>
  <c r="K134" i="48"/>
  <c r="K135" i="48"/>
  <c r="K136" i="48"/>
  <c r="K137" i="48"/>
  <c r="K138" i="48"/>
  <c r="K139" i="48"/>
  <c r="K140" i="48"/>
  <c r="K141" i="48"/>
  <c r="K142" i="48"/>
  <c r="K143" i="48"/>
  <c r="K144" i="48"/>
  <c r="K145" i="48"/>
  <c r="K146" i="48"/>
  <c r="K147" i="48"/>
  <c r="K148" i="48"/>
  <c r="K149" i="48"/>
  <c r="K150" i="48"/>
  <c r="K151" i="48"/>
  <c r="K152" i="48"/>
  <c r="K153" i="48"/>
  <c r="K154" i="48"/>
  <c r="K155" i="48"/>
  <c r="K156" i="48"/>
  <c r="K157" i="48"/>
  <c r="K158" i="48"/>
  <c r="K159" i="48"/>
  <c r="K160" i="48"/>
  <c r="K161" i="48"/>
  <c r="K162" i="48"/>
  <c r="K163" i="48"/>
  <c r="K164" i="48"/>
  <c r="K165" i="48"/>
  <c r="K166" i="48"/>
  <c r="K167" i="48"/>
  <c r="K168" i="48"/>
  <c r="K169" i="48"/>
  <c r="K170" i="48"/>
  <c r="K171" i="48"/>
  <c r="K172" i="48"/>
  <c r="K173" i="48"/>
  <c r="K174" i="48"/>
  <c r="K175" i="48"/>
  <c r="K176" i="48"/>
  <c r="K177" i="48"/>
  <c r="K178" i="48"/>
  <c r="K179" i="48"/>
  <c r="K180" i="48"/>
  <c r="K181" i="48"/>
  <c r="K182" i="48"/>
  <c r="K183" i="48"/>
  <c r="K184" i="48"/>
  <c r="K185" i="48"/>
  <c r="K186" i="48"/>
  <c r="K187" i="48"/>
  <c r="K188" i="48"/>
  <c r="K189" i="48"/>
  <c r="K190" i="48"/>
  <c r="K191" i="48"/>
  <c r="K192" i="48"/>
  <c r="K193" i="48"/>
  <c r="K194" i="48"/>
  <c r="K195" i="48"/>
  <c r="K196" i="48"/>
  <c r="K197" i="48"/>
  <c r="K198" i="48"/>
  <c r="K199" i="48"/>
  <c r="K200" i="48"/>
  <c r="K201" i="48"/>
  <c r="K202" i="48"/>
  <c r="K203" i="48"/>
  <c r="K204" i="48"/>
  <c r="K205" i="48"/>
  <c r="K206" i="48"/>
  <c r="K207" i="48"/>
  <c r="K208" i="48"/>
  <c r="K209" i="48"/>
  <c r="K210" i="48"/>
  <c r="K211" i="48"/>
  <c r="K212" i="48"/>
  <c r="K213" i="48"/>
  <c r="K214" i="48"/>
  <c r="K215" i="48"/>
  <c r="K216" i="48"/>
  <c r="K217" i="48"/>
  <c r="K218" i="48"/>
  <c r="K219" i="48"/>
  <c r="K220" i="48"/>
  <c r="K221" i="48"/>
  <c r="K222" i="48"/>
  <c r="K223" i="48"/>
  <c r="K224" i="48"/>
  <c r="K225" i="48"/>
  <c r="K226" i="48"/>
  <c r="K227" i="48"/>
  <c r="K228" i="48"/>
  <c r="K229" i="48"/>
  <c r="K230" i="48"/>
  <c r="K231" i="48"/>
  <c r="K232" i="48"/>
  <c r="K233" i="48"/>
  <c r="K234" i="48"/>
  <c r="K235" i="48"/>
  <c r="K236" i="48"/>
  <c r="K237" i="48"/>
  <c r="K238" i="48"/>
  <c r="K239" i="48"/>
  <c r="K240" i="48"/>
  <c r="K241" i="48"/>
  <c r="K242" i="48"/>
  <c r="K243" i="48"/>
  <c r="K244" i="48"/>
  <c r="K245" i="48"/>
  <c r="K246" i="48"/>
  <c r="K247" i="48"/>
  <c r="K248" i="48"/>
  <c r="K249" i="48"/>
  <c r="K250" i="48"/>
  <c r="K251" i="48"/>
  <c r="K252" i="48"/>
  <c r="K253" i="48"/>
  <c r="K254" i="48"/>
  <c r="K255" i="48"/>
  <c r="K256" i="48"/>
  <c r="K257" i="48"/>
  <c r="K258" i="48"/>
  <c r="K259" i="48"/>
  <c r="K260" i="48"/>
  <c r="K261" i="48"/>
  <c r="K262" i="48"/>
  <c r="K263" i="48"/>
  <c r="K264" i="48"/>
  <c r="K265" i="48"/>
  <c r="K266" i="48"/>
  <c r="K267" i="48"/>
  <c r="K268" i="48"/>
  <c r="K269" i="48"/>
  <c r="K270" i="48"/>
  <c r="K271" i="48"/>
  <c r="K272" i="48"/>
  <c r="K273" i="48"/>
  <c r="K274" i="48"/>
  <c r="K275" i="48"/>
  <c r="K276" i="48"/>
  <c r="K277" i="48"/>
  <c r="K278" i="48"/>
  <c r="K279" i="48"/>
  <c r="K280" i="48"/>
  <c r="K281" i="48"/>
  <c r="K282" i="48"/>
  <c r="K283" i="48"/>
  <c r="K284" i="48"/>
  <c r="K285" i="48"/>
  <c r="K286" i="48"/>
  <c r="K287" i="48"/>
  <c r="K288" i="48"/>
  <c r="K289" i="48"/>
  <c r="K290" i="48"/>
  <c r="K291" i="48"/>
  <c r="K292" i="48"/>
  <c r="K293" i="48"/>
  <c r="K294" i="48"/>
  <c r="K295" i="48"/>
  <c r="K296" i="48"/>
  <c r="K297" i="48"/>
  <c r="K298" i="48"/>
  <c r="K299" i="48"/>
  <c r="K300" i="48"/>
  <c r="K301" i="48"/>
  <c r="K302" i="48"/>
  <c r="K303" i="48"/>
  <c r="K304" i="48"/>
  <c r="K305" i="48"/>
  <c r="K306" i="48"/>
  <c r="K307" i="48"/>
  <c r="K308" i="48"/>
  <c r="K309" i="48"/>
  <c r="K310" i="48"/>
  <c r="K311" i="48"/>
  <c r="K312" i="48"/>
  <c r="K313" i="48"/>
  <c r="K314" i="48"/>
  <c r="K315" i="48"/>
  <c r="K316" i="48"/>
  <c r="K317" i="48"/>
  <c r="K318" i="48"/>
  <c r="K319" i="48"/>
  <c r="K320" i="48"/>
  <c r="K321" i="48"/>
  <c r="K322" i="48"/>
  <c r="K323" i="48"/>
  <c r="K324" i="48"/>
  <c r="K325" i="48"/>
  <c r="K326" i="48"/>
  <c r="K327" i="48"/>
  <c r="K328" i="48"/>
  <c r="K329" i="48"/>
  <c r="K330" i="48"/>
  <c r="K331" i="48"/>
  <c r="K332" i="48"/>
  <c r="K333" i="48"/>
  <c r="K334" i="48"/>
  <c r="K335" i="48"/>
  <c r="K336" i="48"/>
  <c r="K337" i="48"/>
  <c r="K338" i="48"/>
  <c r="K339" i="48"/>
  <c r="K340" i="48"/>
  <c r="K341" i="48"/>
  <c r="K342" i="48"/>
  <c r="K343" i="48"/>
  <c r="K344" i="48"/>
  <c r="K345" i="48"/>
  <c r="K346" i="48"/>
  <c r="K347" i="48"/>
  <c r="K348" i="48"/>
  <c r="K349" i="48"/>
  <c r="K350" i="48"/>
  <c r="K351" i="48"/>
  <c r="K352" i="48"/>
  <c r="K353" i="48"/>
  <c r="K354" i="48"/>
  <c r="K355" i="48"/>
  <c r="K356" i="48"/>
  <c r="K357" i="48"/>
  <c r="K358" i="48"/>
  <c r="K359" i="48"/>
  <c r="K360" i="48"/>
  <c r="K361" i="48"/>
  <c r="K362" i="48"/>
  <c r="K363" i="48"/>
  <c r="K364" i="48"/>
  <c r="K365" i="48"/>
  <c r="K366" i="48"/>
  <c r="K367" i="48"/>
  <c r="K368" i="48"/>
  <c r="K369" i="48"/>
  <c r="K370" i="48"/>
  <c r="K371" i="48"/>
  <c r="K372" i="48"/>
  <c r="K373" i="48"/>
  <c r="K374" i="48"/>
  <c r="K375" i="48"/>
  <c r="K376" i="48"/>
  <c r="K377" i="48"/>
  <c r="K378" i="48"/>
  <c r="K379" i="48"/>
  <c r="K380" i="48"/>
  <c r="K381" i="48"/>
  <c r="K382" i="48"/>
  <c r="K383" i="48"/>
  <c r="K384" i="48"/>
  <c r="K385" i="48"/>
  <c r="K386" i="48"/>
  <c r="K387" i="48"/>
  <c r="K388" i="48"/>
  <c r="K389" i="48"/>
  <c r="K390" i="48"/>
  <c r="K391" i="48"/>
  <c r="K392" i="48"/>
  <c r="K393" i="48"/>
  <c r="K394" i="48"/>
  <c r="K395" i="48"/>
  <c r="K396" i="48"/>
  <c r="K397" i="48"/>
  <c r="K398" i="48"/>
  <c r="K399" i="48"/>
  <c r="K400" i="48"/>
  <c r="K401" i="48"/>
  <c r="K402" i="48"/>
  <c r="K403" i="48"/>
  <c r="K404" i="48"/>
  <c r="K405" i="48"/>
  <c r="K406" i="48"/>
  <c r="K407" i="48"/>
  <c r="K408" i="48"/>
  <c r="K409" i="48"/>
  <c r="K410" i="48"/>
  <c r="K411" i="48"/>
  <c r="K412" i="48"/>
  <c r="K413" i="48"/>
  <c r="K414" i="48"/>
  <c r="K415" i="48"/>
  <c r="K416" i="48"/>
  <c r="K417" i="48"/>
  <c r="K418" i="48"/>
  <c r="K419" i="48"/>
  <c r="K420" i="48"/>
  <c r="K421" i="48"/>
  <c r="K422" i="48"/>
  <c r="K423" i="48"/>
  <c r="K424" i="48"/>
  <c r="K425" i="48"/>
  <c r="K426" i="48"/>
  <c r="K427" i="48"/>
  <c r="K428" i="48"/>
  <c r="K429" i="48"/>
  <c r="K430" i="48"/>
  <c r="K431" i="48"/>
  <c r="K432" i="48"/>
  <c r="K433" i="48"/>
  <c r="K434" i="48"/>
  <c r="K435" i="48"/>
  <c r="K436" i="48"/>
  <c r="K437" i="48"/>
  <c r="K438" i="48"/>
  <c r="K439" i="48"/>
  <c r="K440" i="48"/>
  <c r="K441" i="48"/>
  <c r="K442" i="48"/>
  <c r="K443" i="48"/>
  <c r="K444" i="48"/>
  <c r="K445" i="48"/>
  <c r="K446" i="48"/>
  <c r="K447" i="48"/>
  <c r="K448" i="48"/>
  <c r="K449" i="48"/>
  <c r="K450" i="48"/>
  <c r="K451" i="48"/>
  <c r="K452" i="48"/>
  <c r="K453" i="48"/>
  <c r="K454" i="48"/>
  <c r="K455" i="48"/>
  <c r="K456" i="48"/>
  <c r="K457" i="48"/>
  <c r="K458" i="48"/>
  <c r="K459" i="48"/>
  <c r="K460" i="48"/>
  <c r="K461" i="48"/>
  <c r="K462" i="48"/>
  <c r="K463" i="48"/>
  <c r="K464" i="48"/>
  <c r="K465" i="48"/>
  <c r="K466" i="48"/>
  <c r="K467" i="48"/>
  <c r="K468" i="48"/>
  <c r="K469" i="48"/>
  <c r="K470" i="48"/>
  <c r="K471" i="48"/>
  <c r="K472" i="48"/>
  <c r="K473" i="48"/>
  <c r="K474" i="48"/>
  <c r="K475" i="48"/>
  <c r="K476" i="48"/>
  <c r="K477" i="48"/>
  <c r="K478" i="48"/>
  <c r="K479" i="48"/>
  <c r="K480" i="48"/>
  <c r="K481" i="48"/>
  <c r="K482" i="48"/>
  <c r="K483" i="48"/>
  <c r="K484" i="48"/>
  <c r="K485" i="48"/>
  <c r="K486" i="48"/>
  <c r="K487" i="48"/>
  <c r="K488" i="48"/>
  <c r="K496" i="48"/>
  <c r="K497" i="48"/>
  <c r="K498" i="48"/>
  <c r="K499" i="48"/>
  <c r="K500" i="48"/>
  <c r="K501" i="48"/>
  <c r="K502" i="48"/>
  <c r="K503" i="48"/>
  <c r="K504" i="48"/>
  <c r="K505" i="48"/>
  <c r="K506" i="48"/>
  <c r="K507" i="48"/>
  <c r="K508" i="48"/>
  <c r="K509" i="48"/>
  <c r="K510" i="48"/>
  <c r="K511" i="48"/>
  <c r="K512" i="48"/>
  <c r="K513" i="48"/>
  <c r="K514" i="48"/>
  <c r="K515" i="48"/>
  <c r="K516" i="48"/>
  <c r="K517" i="48"/>
  <c r="K518" i="48"/>
  <c r="K519" i="48"/>
  <c r="K520" i="48"/>
  <c r="K521" i="48"/>
  <c r="K522" i="48"/>
  <c r="K523" i="48"/>
  <c r="K524" i="48"/>
  <c r="K525" i="48"/>
  <c r="K526" i="48"/>
  <c r="K527" i="48"/>
  <c r="K528" i="48"/>
  <c r="K529" i="48"/>
  <c r="K530" i="48"/>
  <c r="K531" i="48"/>
  <c r="K532" i="48"/>
  <c r="K533" i="48"/>
  <c r="K534" i="48"/>
  <c r="K535" i="48"/>
  <c r="K536" i="48"/>
  <c r="K537" i="48"/>
  <c r="K538" i="48"/>
  <c r="K539" i="48"/>
  <c r="K540" i="48"/>
  <c r="K541" i="48"/>
  <c r="K542" i="48"/>
  <c r="K543" i="48"/>
  <c r="K544" i="48"/>
  <c r="K545" i="48"/>
  <c r="K546" i="48"/>
  <c r="K547" i="48"/>
  <c r="K548" i="48"/>
  <c r="K549" i="48"/>
  <c r="K550" i="48"/>
  <c r="K551" i="48"/>
  <c r="K552" i="48"/>
  <c r="K553" i="48"/>
  <c r="K554" i="48"/>
  <c r="K555" i="48"/>
  <c r="K556" i="48"/>
  <c r="K557" i="48"/>
  <c r="K558" i="48"/>
  <c r="K559" i="48"/>
  <c r="K560" i="48"/>
  <c r="K561" i="48"/>
  <c r="K562" i="48"/>
  <c r="K563" i="48"/>
  <c r="K564" i="48"/>
  <c r="K565" i="48"/>
  <c r="K566" i="48"/>
  <c r="K567" i="48"/>
  <c r="K568" i="48"/>
  <c r="K569" i="48"/>
  <c r="K570" i="48"/>
  <c r="K571" i="48"/>
  <c r="K572" i="48"/>
  <c r="K573" i="48"/>
  <c r="K574" i="48"/>
  <c r="K575" i="48"/>
  <c r="K576" i="48"/>
  <c r="K577" i="48"/>
  <c r="K578" i="48"/>
  <c r="K579" i="48"/>
  <c r="K580" i="48"/>
  <c r="K581" i="48"/>
  <c r="K582" i="48"/>
  <c r="K583" i="48"/>
  <c r="K584" i="48"/>
  <c r="K585" i="48"/>
  <c r="K586" i="48"/>
  <c r="K587" i="48"/>
  <c r="K588" i="48"/>
  <c r="K589" i="48"/>
  <c r="K590" i="48"/>
  <c r="K591" i="48"/>
  <c r="K592" i="48"/>
  <c r="K593" i="48"/>
  <c r="K594" i="48"/>
  <c r="K595" i="48"/>
  <c r="K596" i="48"/>
  <c r="K597" i="48"/>
  <c r="K598" i="48"/>
  <c r="K599" i="48"/>
  <c r="K600" i="48"/>
  <c r="K601" i="48"/>
  <c r="K602" i="48"/>
  <c r="K603" i="48"/>
  <c r="K604" i="48"/>
  <c r="K605" i="48"/>
  <c r="K606" i="48"/>
  <c r="K607" i="48"/>
  <c r="K608" i="48"/>
  <c r="K609" i="48"/>
  <c r="K610" i="48"/>
  <c r="K611" i="48"/>
  <c r="K612" i="48"/>
  <c r="K613" i="48"/>
  <c r="K614" i="48"/>
  <c r="K615" i="48"/>
  <c r="K616" i="48"/>
  <c r="K617" i="48"/>
  <c r="K618" i="48"/>
  <c r="K619" i="48"/>
  <c r="K620" i="48"/>
  <c r="K621" i="48"/>
  <c r="K622" i="48"/>
  <c r="K623" i="48"/>
  <c r="K624" i="48"/>
  <c r="K625" i="48"/>
  <c r="K626" i="48"/>
  <c r="K627" i="48"/>
  <c r="K628" i="48"/>
  <c r="K629" i="48"/>
  <c r="K630" i="48"/>
  <c r="K631" i="48"/>
  <c r="K632" i="48"/>
  <c r="K633" i="48"/>
  <c r="K634" i="48"/>
  <c r="K635" i="48"/>
  <c r="K636" i="48"/>
  <c r="K637" i="48"/>
  <c r="K638" i="48"/>
  <c r="K639" i="48"/>
  <c r="K640" i="48"/>
  <c r="K641" i="48"/>
  <c r="K642" i="48"/>
  <c r="K643" i="48"/>
  <c r="K644" i="48"/>
  <c r="K645" i="48"/>
  <c r="K646" i="48"/>
  <c r="K647" i="48"/>
  <c r="K648" i="48"/>
  <c r="K649" i="48"/>
  <c r="K650" i="48"/>
  <c r="K651" i="48"/>
  <c r="K652" i="48"/>
  <c r="K653" i="48"/>
  <c r="K654" i="48"/>
  <c r="K655" i="48"/>
  <c r="K656" i="48"/>
  <c r="K657" i="48"/>
  <c r="K658" i="48"/>
  <c r="K659" i="48"/>
  <c r="K660" i="48"/>
  <c r="K661" i="48"/>
  <c r="K662" i="48"/>
  <c r="K663" i="48"/>
  <c r="K664" i="48"/>
  <c r="K665" i="48"/>
  <c r="K666" i="48"/>
  <c r="K667" i="48"/>
  <c r="K668" i="48"/>
  <c r="K669" i="48"/>
  <c r="K670" i="48"/>
  <c r="K671" i="48"/>
  <c r="K672" i="48"/>
  <c r="K673" i="48"/>
  <c r="K674" i="48"/>
  <c r="K675" i="48"/>
  <c r="K676" i="48"/>
  <c r="K677" i="48"/>
  <c r="K678" i="48"/>
  <c r="K679" i="48"/>
  <c r="K680" i="48"/>
  <c r="K681" i="48"/>
  <c r="K682" i="48"/>
  <c r="K683" i="48"/>
  <c r="K684" i="48"/>
  <c r="K685" i="48"/>
  <c r="K686" i="48"/>
  <c r="K687" i="48"/>
  <c r="K688" i="48"/>
  <c r="K689" i="48"/>
  <c r="K690" i="48"/>
  <c r="K691" i="48"/>
  <c r="K692" i="48"/>
  <c r="K693" i="48"/>
  <c r="K694" i="48"/>
  <c r="K695" i="48"/>
  <c r="K696" i="48"/>
  <c r="K697" i="48"/>
  <c r="K698" i="48"/>
  <c r="K699" i="48"/>
  <c r="K700" i="48"/>
  <c r="K701" i="48"/>
  <c r="K702" i="48"/>
  <c r="K703" i="48"/>
  <c r="K704" i="48"/>
  <c r="K705" i="48"/>
  <c r="K706" i="48"/>
  <c r="K707" i="48"/>
  <c r="K708" i="48"/>
  <c r="K709" i="48"/>
  <c r="K710" i="48"/>
  <c r="K711" i="48"/>
  <c r="K712" i="48"/>
  <c r="K713" i="48"/>
  <c r="K714" i="48"/>
  <c r="K715" i="48"/>
  <c r="K716" i="48"/>
  <c r="K717" i="48"/>
  <c r="K718" i="48"/>
  <c r="K719" i="48"/>
  <c r="K720" i="48"/>
  <c r="K721" i="48"/>
  <c r="K722" i="48"/>
  <c r="K723" i="48"/>
  <c r="K724" i="48"/>
  <c r="K725" i="48"/>
  <c r="K726" i="48"/>
  <c r="K727" i="48"/>
  <c r="K728" i="48"/>
  <c r="K729" i="48"/>
  <c r="K730" i="48"/>
  <c r="K731" i="48"/>
  <c r="K732" i="48"/>
  <c r="K733" i="48"/>
  <c r="K734" i="48"/>
  <c r="K735" i="48"/>
  <c r="K736" i="48"/>
  <c r="K737" i="48"/>
  <c r="K738" i="48"/>
  <c r="K739" i="48"/>
  <c r="K740" i="48"/>
  <c r="K741" i="48"/>
  <c r="K742" i="48"/>
  <c r="K743" i="48"/>
  <c r="K744" i="48"/>
  <c r="K745" i="48"/>
  <c r="K746" i="48"/>
  <c r="K747" i="48"/>
  <c r="K748" i="48"/>
  <c r="K749" i="48"/>
  <c r="K750" i="48"/>
  <c r="K751" i="48"/>
  <c r="K752" i="48"/>
  <c r="K753" i="48"/>
  <c r="K754" i="48"/>
  <c r="K755" i="48"/>
  <c r="K756" i="48"/>
  <c r="K757" i="48"/>
  <c r="K758" i="48"/>
  <c r="K759" i="48"/>
  <c r="K760" i="48"/>
  <c r="K761" i="48"/>
  <c r="K762" i="48"/>
  <c r="K763" i="48"/>
  <c r="K764" i="48"/>
  <c r="K765" i="48"/>
  <c r="K766" i="48"/>
  <c r="K767" i="48"/>
  <c r="K768" i="48"/>
  <c r="K769" i="48"/>
  <c r="K770" i="48"/>
  <c r="K771" i="48"/>
  <c r="K772" i="48"/>
  <c r="K773" i="48"/>
  <c r="K774" i="48"/>
  <c r="K775" i="48"/>
  <c r="K776" i="48"/>
  <c r="K777" i="48"/>
  <c r="K778" i="48"/>
  <c r="K779" i="48"/>
  <c r="K780" i="48"/>
  <c r="K781" i="48"/>
  <c r="K782" i="48"/>
  <c r="K783" i="48"/>
  <c r="K784" i="48"/>
  <c r="K785" i="48"/>
  <c r="K786" i="48"/>
  <c r="K787" i="48"/>
  <c r="K788" i="48"/>
  <c r="K789" i="48"/>
  <c r="K790" i="48"/>
  <c r="K791" i="48"/>
  <c r="K792" i="48"/>
  <c r="K793" i="48"/>
  <c r="K794" i="48"/>
  <c r="K795" i="48"/>
  <c r="K796" i="48"/>
  <c r="K797" i="48"/>
  <c r="K798" i="48"/>
  <c r="K799" i="48"/>
  <c r="K800" i="48"/>
  <c r="K801" i="48"/>
  <c r="K802" i="48"/>
  <c r="K803" i="48"/>
  <c r="K804" i="48"/>
  <c r="K805" i="48"/>
  <c r="K806" i="48"/>
  <c r="K807" i="48"/>
  <c r="K808" i="48"/>
  <c r="K809" i="48"/>
  <c r="K810" i="48"/>
  <c r="K811" i="48"/>
  <c r="K812" i="48"/>
  <c r="K813" i="48"/>
  <c r="K814" i="48"/>
  <c r="K815" i="48"/>
  <c r="K816" i="48"/>
  <c r="K817" i="48"/>
  <c r="K818" i="48"/>
  <c r="K819" i="48"/>
  <c r="K820" i="48"/>
  <c r="K821" i="48"/>
  <c r="K822" i="48"/>
  <c r="K823" i="48"/>
  <c r="K824" i="48"/>
  <c r="K825" i="48"/>
  <c r="K826" i="48"/>
  <c r="K827" i="48"/>
  <c r="K828" i="48"/>
  <c r="K829" i="48"/>
  <c r="K830" i="48"/>
  <c r="K831" i="48"/>
  <c r="K832" i="48"/>
  <c r="K833" i="48"/>
  <c r="K834" i="48"/>
  <c r="K835" i="48"/>
  <c r="K836" i="48"/>
  <c r="K837" i="48"/>
  <c r="K838" i="48"/>
  <c r="K839" i="48"/>
  <c r="K840" i="48"/>
  <c r="K841" i="48"/>
  <c r="K842" i="48"/>
  <c r="K843" i="48"/>
  <c r="K844" i="48"/>
  <c r="K845" i="48"/>
  <c r="K846" i="48"/>
  <c r="K847" i="48"/>
  <c r="K848" i="48"/>
  <c r="K849" i="48"/>
  <c r="K850" i="48"/>
  <c r="K851" i="48"/>
  <c r="K852" i="48"/>
  <c r="K853" i="48"/>
  <c r="K854" i="48"/>
  <c r="K855" i="48"/>
  <c r="K856" i="48"/>
  <c r="K857" i="48"/>
  <c r="K858" i="48"/>
  <c r="K859" i="48"/>
  <c r="K860" i="48"/>
  <c r="K861" i="48"/>
  <c r="K862" i="48"/>
  <c r="K863" i="48"/>
  <c r="K864" i="48"/>
  <c r="K865" i="48"/>
  <c r="K866" i="48"/>
  <c r="K867" i="48"/>
  <c r="K868" i="48"/>
  <c r="K869" i="48"/>
  <c r="K870" i="48"/>
  <c r="K871" i="48"/>
  <c r="K872" i="48"/>
  <c r="K873" i="48"/>
  <c r="K874" i="48"/>
  <c r="K875" i="48"/>
  <c r="K876" i="48"/>
  <c r="K877" i="48"/>
  <c r="K878" i="48"/>
  <c r="K879" i="48"/>
  <c r="K880" i="48"/>
  <c r="K881" i="48"/>
  <c r="K882" i="48"/>
  <c r="K883" i="48"/>
  <c r="K884" i="48"/>
  <c r="K885" i="48"/>
  <c r="K886" i="48"/>
  <c r="K887" i="48"/>
  <c r="K888" i="48"/>
  <c r="K889" i="48"/>
  <c r="K890" i="48"/>
  <c r="K891" i="48"/>
  <c r="K892" i="48"/>
  <c r="K893" i="48"/>
  <c r="K894" i="48"/>
  <c r="K895" i="48"/>
  <c r="K896" i="48"/>
  <c r="K897" i="48"/>
  <c r="K898" i="48"/>
  <c r="K899" i="48"/>
  <c r="K900" i="48"/>
  <c r="K901" i="48"/>
  <c r="K902" i="48"/>
  <c r="K903" i="48"/>
  <c r="O125" i="48"/>
  <c r="O124" i="48"/>
  <c r="O123"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M124" i="48"/>
  <c r="D2006" i="48"/>
  <c r="N13" i="71"/>
  <c r="M13" i="71"/>
  <c r="L13" i="71"/>
  <c r="K13" i="71"/>
  <c r="N12" i="71"/>
  <c r="M12" i="71"/>
  <c r="L12" i="71"/>
  <c r="K12" i="71"/>
  <c r="N11" i="71"/>
  <c r="M11" i="71"/>
  <c r="L11" i="71"/>
  <c r="K11" i="71"/>
  <c r="N10" i="71"/>
  <c r="M10" i="71"/>
  <c r="L10" i="71"/>
  <c r="K10" i="71"/>
  <c r="N9" i="71"/>
  <c r="M9" i="71"/>
  <c r="L9" i="71"/>
  <c r="K9" i="71"/>
  <c r="N8" i="71"/>
  <c r="M8" i="71"/>
  <c r="L8" i="71"/>
  <c r="K8" i="71"/>
  <c r="N7" i="71"/>
  <c r="M7" i="71"/>
  <c r="L7" i="71"/>
  <c r="K7" i="71"/>
  <c r="N6" i="71"/>
  <c r="M6" i="71"/>
  <c r="L6" i="71"/>
  <c r="K6" i="71"/>
  <c r="N5" i="71"/>
  <c r="M5" i="71"/>
  <c r="L5" i="71"/>
  <c r="K5" i="71"/>
  <c r="N4" i="71"/>
  <c r="M4" i="71"/>
  <c r="L4" i="71"/>
  <c r="K4" i="71"/>
  <c r="N3" i="71"/>
  <c r="M3" i="71"/>
  <c r="L3" i="71"/>
  <c r="K3" i="71"/>
  <c r="N17" i="71"/>
  <c r="M17" i="71"/>
  <c r="L17" i="71"/>
  <c r="K17" i="71"/>
  <c r="N16" i="71"/>
  <c r="M16" i="71"/>
  <c r="L16" i="71"/>
  <c r="K16" i="71"/>
  <c r="N15" i="71"/>
  <c r="M15" i="71"/>
  <c r="L15" i="71"/>
  <c r="K15" i="71"/>
  <c r="N26" i="71"/>
  <c r="M26" i="71"/>
  <c r="L26" i="71"/>
  <c r="K26" i="71"/>
  <c r="N25" i="71"/>
  <c r="M25" i="71"/>
  <c r="L25" i="71"/>
  <c r="K25" i="71"/>
  <c r="N24" i="71"/>
  <c r="M24" i="71"/>
  <c r="L24" i="71"/>
  <c r="K24" i="71"/>
  <c r="N23" i="71"/>
  <c r="M23" i="71"/>
  <c r="L23" i="71"/>
  <c r="K23" i="71"/>
  <c r="N22" i="71"/>
  <c r="M22" i="71"/>
  <c r="L22" i="71"/>
  <c r="K22" i="71"/>
  <c r="N21" i="71"/>
  <c r="M21" i="71"/>
  <c r="L21" i="71"/>
  <c r="K21" i="71"/>
  <c r="N37" i="71"/>
  <c r="M37" i="71"/>
  <c r="L37" i="71"/>
  <c r="K37" i="71"/>
  <c r="N36" i="71"/>
  <c r="M36" i="71"/>
  <c r="L36" i="71"/>
  <c r="K36" i="71"/>
  <c r="N35" i="71"/>
  <c r="M35" i="71"/>
  <c r="L35" i="71"/>
  <c r="K35" i="71"/>
  <c r="N34" i="71"/>
  <c r="M34" i="71"/>
  <c r="L34" i="71"/>
  <c r="K34" i="71"/>
  <c r="N33" i="71"/>
  <c r="M33" i="71"/>
  <c r="L33" i="71"/>
  <c r="K33" i="71"/>
  <c r="N32" i="71"/>
  <c r="M32" i="71"/>
  <c r="L32" i="71"/>
  <c r="K32" i="71"/>
  <c r="N31" i="71"/>
  <c r="M31" i="71"/>
  <c r="L31" i="71"/>
  <c r="K31" i="71"/>
  <c r="N30" i="71"/>
  <c r="M30" i="71"/>
  <c r="L30" i="71"/>
  <c r="K30" i="71"/>
  <c r="N29" i="71"/>
  <c r="M29" i="71"/>
  <c r="L29" i="71"/>
  <c r="K29" i="71"/>
  <c r="N69" i="71"/>
  <c r="M69" i="71"/>
  <c r="L69" i="71"/>
  <c r="K69" i="71"/>
  <c r="N68" i="71"/>
  <c r="M68" i="71"/>
  <c r="L68" i="71"/>
  <c r="K68" i="71"/>
  <c r="N67" i="71"/>
  <c r="M67" i="71"/>
  <c r="L67" i="71"/>
  <c r="K67" i="71"/>
  <c r="N66" i="71"/>
  <c r="M66" i="71"/>
  <c r="L66" i="71"/>
  <c r="K66" i="71"/>
  <c r="N65" i="71"/>
  <c r="M65" i="71"/>
  <c r="L65" i="71"/>
  <c r="K65" i="71"/>
  <c r="N64" i="71"/>
  <c r="M64" i="71"/>
  <c r="L64" i="71"/>
  <c r="K64" i="71"/>
  <c r="N63" i="71"/>
  <c r="M63" i="71"/>
  <c r="L63" i="71"/>
  <c r="K63" i="71"/>
  <c r="N62" i="71"/>
  <c r="M62" i="71"/>
  <c r="L62" i="71"/>
  <c r="K62" i="71"/>
  <c r="N61" i="71"/>
  <c r="M61" i="71"/>
  <c r="L61" i="71"/>
  <c r="K61" i="71"/>
  <c r="N60" i="71"/>
  <c r="M60" i="71"/>
  <c r="L60" i="71"/>
  <c r="K60" i="71"/>
  <c r="N59" i="71"/>
  <c r="M59" i="71"/>
  <c r="L59" i="71"/>
  <c r="K59" i="71"/>
  <c r="N58" i="71"/>
  <c r="M58" i="71"/>
  <c r="L58" i="71"/>
  <c r="K58" i="71"/>
  <c r="N57" i="71"/>
  <c r="M57" i="71"/>
  <c r="L57" i="71"/>
  <c r="K57" i="71"/>
  <c r="N56" i="71"/>
  <c r="M56" i="71"/>
  <c r="L56" i="71"/>
  <c r="K56" i="71"/>
  <c r="N55" i="71"/>
  <c r="M55" i="71"/>
  <c r="L55" i="71"/>
  <c r="K55" i="71"/>
  <c r="N54" i="71"/>
  <c r="M54" i="71"/>
  <c r="L54" i="71"/>
  <c r="K54" i="71"/>
  <c r="N53" i="71"/>
  <c r="M53" i="71"/>
  <c r="L53" i="71"/>
  <c r="K53" i="71"/>
  <c r="N52" i="71"/>
  <c r="M52" i="71"/>
  <c r="L52" i="71"/>
  <c r="K52" i="71"/>
  <c r="N51" i="71"/>
  <c r="M51" i="71"/>
  <c r="L51" i="71"/>
  <c r="K51" i="71"/>
  <c r="N50" i="71"/>
  <c r="M50" i="71"/>
  <c r="L50" i="71"/>
  <c r="K50" i="71"/>
  <c r="N49" i="71"/>
  <c r="M49" i="71"/>
  <c r="L49" i="71"/>
  <c r="K49" i="71"/>
  <c r="N48" i="71"/>
  <c r="M48" i="71"/>
  <c r="L48" i="71"/>
  <c r="K48" i="71"/>
  <c r="N47" i="71"/>
  <c r="M47" i="71"/>
  <c r="L47" i="71"/>
  <c r="K47" i="71"/>
  <c r="N46" i="71"/>
  <c r="M46" i="71"/>
  <c r="L46" i="71"/>
  <c r="K46" i="71"/>
  <c r="N45" i="71"/>
  <c r="M45" i="71"/>
  <c r="L45" i="71"/>
  <c r="K45" i="71"/>
  <c r="N44" i="71"/>
  <c r="M44" i="71"/>
  <c r="L44" i="71"/>
  <c r="K44" i="71"/>
  <c r="N43" i="71"/>
  <c r="M43" i="71"/>
  <c r="L43" i="71"/>
  <c r="K43" i="71"/>
  <c r="N42" i="71"/>
  <c r="M42" i="71"/>
  <c r="L42" i="71"/>
  <c r="K42" i="71"/>
  <c r="N41" i="71"/>
  <c r="M41" i="71"/>
  <c r="L41" i="71"/>
  <c r="K41" i="71"/>
  <c r="N40" i="71"/>
  <c r="M40" i="71"/>
  <c r="L40" i="71"/>
  <c r="K40" i="71"/>
  <c r="N74" i="71"/>
  <c r="M74" i="71"/>
  <c r="L74" i="71"/>
  <c r="K74" i="71"/>
  <c r="N73" i="71"/>
  <c r="M73" i="71"/>
  <c r="L73" i="71"/>
  <c r="K73" i="71"/>
  <c r="N72" i="71"/>
  <c r="M72" i="71"/>
  <c r="L72" i="71"/>
  <c r="K72" i="71"/>
  <c r="N71" i="71"/>
  <c r="M71" i="71"/>
  <c r="L71" i="71"/>
  <c r="K71" i="71"/>
  <c r="N76" i="71"/>
  <c r="M76" i="71"/>
  <c r="L76" i="71"/>
  <c r="K76" i="71"/>
  <c r="N78" i="71"/>
  <c r="M78" i="71"/>
  <c r="L78" i="71"/>
  <c r="K78" i="71"/>
  <c r="N79" i="71"/>
  <c r="M79" i="71"/>
  <c r="L79" i="71"/>
  <c r="K79" i="71"/>
  <c r="J144" i="82"/>
  <c r="I144" i="82"/>
  <c r="H144" i="82"/>
  <c r="J143" i="82"/>
  <c r="I143" i="82"/>
  <c r="H143" i="82"/>
  <c r="J142" i="82"/>
  <c r="I142" i="82"/>
  <c r="H142" i="82"/>
  <c r="J141" i="82"/>
  <c r="I141" i="82"/>
  <c r="H141" i="82"/>
  <c r="J140" i="82"/>
  <c r="I140" i="82"/>
  <c r="H140" i="82"/>
  <c r="J139" i="82"/>
  <c r="I139" i="82"/>
  <c r="H139" i="82"/>
  <c r="J138" i="82"/>
  <c r="I138" i="82"/>
  <c r="H138" i="82"/>
  <c r="J137" i="82"/>
  <c r="I137" i="82"/>
  <c r="H137" i="82"/>
  <c r="J136" i="82"/>
  <c r="I136" i="82"/>
  <c r="H136" i="82"/>
  <c r="J135" i="82"/>
  <c r="I135" i="82"/>
  <c r="H135" i="82"/>
  <c r="J134" i="82"/>
  <c r="I134" i="82"/>
  <c r="H134" i="82"/>
  <c r="J133" i="82"/>
  <c r="I133" i="82"/>
  <c r="H133" i="82"/>
  <c r="J132" i="82"/>
  <c r="I132" i="82"/>
  <c r="H132" i="82"/>
  <c r="J131" i="82"/>
  <c r="I131" i="82"/>
  <c r="H131" i="82"/>
  <c r="J130" i="82"/>
  <c r="I130" i="82"/>
  <c r="H130" i="82"/>
  <c r="J129" i="82"/>
  <c r="I129" i="82"/>
  <c r="H129" i="82"/>
  <c r="J128" i="82"/>
  <c r="I128" i="82"/>
  <c r="H128" i="82"/>
  <c r="J127" i="82"/>
  <c r="I127" i="82"/>
  <c r="H127" i="82"/>
  <c r="J126" i="82"/>
  <c r="I126" i="82"/>
  <c r="H126" i="82"/>
  <c r="J125" i="82"/>
  <c r="I125" i="82"/>
  <c r="H125" i="82"/>
  <c r="J124" i="82"/>
  <c r="I124" i="82"/>
  <c r="H124" i="82"/>
  <c r="J123" i="82"/>
  <c r="I123" i="82"/>
  <c r="H123" i="82"/>
  <c r="J122" i="82"/>
  <c r="I122" i="82"/>
  <c r="H122" i="82"/>
  <c r="J121" i="82"/>
  <c r="I121" i="82"/>
  <c r="H121" i="82"/>
  <c r="J120" i="82"/>
  <c r="I120" i="82"/>
  <c r="H120" i="82"/>
  <c r="J119" i="82"/>
  <c r="I119" i="82"/>
  <c r="H119" i="82"/>
  <c r="J118" i="82"/>
  <c r="I118" i="82"/>
  <c r="H118" i="82"/>
  <c r="J117" i="82"/>
  <c r="I117" i="82"/>
  <c r="H117" i="82"/>
  <c r="J116" i="82"/>
  <c r="I116" i="82"/>
  <c r="H116" i="82"/>
  <c r="J115" i="82"/>
  <c r="I115" i="82"/>
  <c r="H115" i="82"/>
  <c r="J114" i="82"/>
  <c r="I114" i="82"/>
  <c r="H114" i="82"/>
  <c r="J113" i="82"/>
  <c r="I113" i="82"/>
  <c r="H113" i="82"/>
  <c r="J112" i="82"/>
  <c r="I112" i="82"/>
  <c r="H112" i="82"/>
  <c r="J111" i="82"/>
  <c r="I111" i="82"/>
  <c r="H111" i="82"/>
  <c r="J110" i="82"/>
  <c r="I110" i="82"/>
  <c r="H110" i="82"/>
  <c r="J109" i="82"/>
  <c r="I109" i="82"/>
  <c r="H109" i="82"/>
  <c r="J108" i="82"/>
  <c r="I108" i="82"/>
  <c r="H108" i="82"/>
  <c r="J107" i="82"/>
  <c r="I107" i="82"/>
  <c r="H107" i="82"/>
  <c r="J106" i="82"/>
  <c r="I106" i="82"/>
  <c r="H106" i="82"/>
  <c r="J105" i="82"/>
  <c r="I105" i="82"/>
  <c r="H105" i="82"/>
  <c r="J104" i="82"/>
  <c r="I104" i="82"/>
  <c r="H104" i="82"/>
  <c r="J103" i="82"/>
  <c r="I103" i="82"/>
  <c r="H103" i="82"/>
  <c r="J102" i="82"/>
  <c r="I102" i="82"/>
  <c r="H102" i="82"/>
  <c r="J101" i="82"/>
  <c r="I101" i="82"/>
  <c r="H101" i="82"/>
  <c r="J100" i="82"/>
  <c r="I100" i="82"/>
  <c r="H100" i="82"/>
  <c r="J99" i="82"/>
  <c r="I99" i="82"/>
  <c r="H99" i="82"/>
  <c r="J98" i="82"/>
  <c r="I98" i="82"/>
  <c r="H98" i="82"/>
  <c r="J97" i="82"/>
  <c r="I97" i="82"/>
  <c r="H97" i="82"/>
  <c r="J96" i="82"/>
  <c r="I96" i="82"/>
  <c r="H96" i="82"/>
  <c r="J95" i="82"/>
  <c r="I95" i="82"/>
  <c r="H95" i="82"/>
  <c r="J94" i="82"/>
  <c r="I94" i="82"/>
  <c r="H94" i="82"/>
  <c r="J93" i="82"/>
  <c r="I93" i="82"/>
  <c r="H93" i="82"/>
  <c r="J92" i="82"/>
  <c r="I92" i="82"/>
  <c r="H92" i="82"/>
  <c r="J91" i="82"/>
  <c r="I91" i="82"/>
  <c r="H91" i="82"/>
  <c r="J90" i="82"/>
  <c r="I90" i="82"/>
  <c r="H90" i="82"/>
  <c r="J89" i="82"/>
  <c r="I89" i="82"/>
  <c r="H89" i="82"/>
  <c r="J88" i="82"/>
  <c r="I88" i="82"/>
  <c r="H88" i="82"/>
  <c r="J87" i="82"/>
  <c r="I87" i="82"/>
  <c r="H87" i="82"/>
  <c r="J86" i="82"/>
  <c r="I86" i="82"/>
  <c r="H86" i="82"/>
  <c r="J85" i="82"/>
  <c r="I85" i="82"/>
  <c r="H85" i="82"/>
  <c r="J84" i="82"/>
  <c r="I84" i="82"/>
  <c r="H84" i="82"/>
  <c r="J83" i="82"/>
  <c r="I83" i="82"/>
  <c r="H83" i="82"/>
  <c r="J82" i="82"/>
  <c r="I82" i="82"/>
  <c r="H82" i="82"/>
  <c r="J81" i="82"/>
  <c r="I81" i="82"/>
  <c r="H81" i="82"/>
  <c r="J80" i="82"/>
  <c r="I80" i="82"/>
  <c r="H80" i="82"/>
  <c r="J79" i="82"/>
  <c r="I79" i="82"/>
  <c r="H79" i="82"/>
  <c r="I78" i="82"/>
  <c r="H78" i="82"/>
  <c r="J76" i="82"/>
  <c r="I76" i="82"/>
  <c r="H76" i="82"/>
  <c r="I75" i="82"/>
  <c r="H75" i="82"/>
  <c r="J74" i="82"/>
  <c r="I74" i="82"/>
  <c r="H74" i="82"/>
  <c r="J73" i="82"/>
  <c r="I73" i="82"/>
  <c r="H73" i="82"/>
  <c r="J72" i="82"/>
  <c r="I72" i="82"/>
  <c r="H72" i="82"/>
  <c r="J71" i="82"/>
  <c r="I71" i="82"/>
  <c r="H71" i="82"/>
  <c r="J70" i="82"/>
  <c r="I70" i="82"/>
  <c r="H70" i="82"/>
  <c r="J69" i="82"/>
  <c r="I69" i="82"/>
  <c r="H69" i="82"/>
  <c r="J68" i="82"/>
  <c r="I68" i="82"/>
  <c r="H68" i="82"/>
  <c r="J67" i="82"/>
  <c r="I67" i="82"/>
  <c r="H67" i="82"/>
  <c r="J66" i="82"/>
  <c r="I66" i="82"/>
  <c r="H66" i="82"/>
  <c r="J65" i="82"/>
  <c r="I65" i="82"/>
  <c r="H65" i="82"/>
  <c r="J64" i="82"/>
  <c r="I64" i="82"/>
  <c r="H64" i="82"/>
  <c r="J63" i="82"/>
  <c r="I63" i="82"/>
  <c r="H63" i="82"/>
  <c r="J62" i="82"/>
  <c r="I62" i="82"/>
  <c r="H62" i="82"/>
  <c r="J61" i="82"/>
  <c r="I61" i="82"/>
  <c r="H61" i="82"/>
  <c r="J60" i="82"/>
  <c r="I60" i="82"/>
  <c r="H60" i="82"/>
  <c r="J59" i="82"/>
  <c r="I59" i="82"/>
  <c r="H59" i="82"/>
  <c r="J58" i="82"/>
  <c r="I58" i="82"/>
  <c r="H58" i="82"/>
  <c r="J57" i="82"/>
  <c r="I57" i="82"/>
  <c r="H57" i="82"/>
  <c r="J56" i="82"/>
  <c r="I56" i="82"/>
  <c r="H56" i="82"/>
  <c r="J55" i="82"/>
  <c r="I55" i="82"/>
  <c r="H55" i="82"/>
  <c r="J54" i="82"/>
  <c r="I54" i="82"/>
  <c r="H54" i="82"/>
  <c r="J53" i="82"/>
  <c r="I53" i="82"/>
  <c r="H53" i="82"/>
  <c r="J52" i="82"/>
  <c r="I52" i="82"/>
  <c r="H52" i="82"/>
  <c r="J51" i="82"/>
  <c r="I51" i="82"/>
  <c r="H51" i="82"/>
  <c r="J50" i="82"/>
  <c r="I50" i="82"/>
  <c r="H50" i="82"/>
  <c r="J49" i="82"/>
  <c r="I49" i="82"/>
  <c r="H49" i="82"/>
  <c r="J48" i="82"/>
  <c r="I48" i="82"/>
  <c r="H48" i="82"/>
  <c r="J47" i="82"/>
  <c r="I47" i="82"/>
  <c r="H47" i="82"/>
  <c r="J46" i="82"/>
  <c r="I46" i="82"/>
  <c r="H46" i="82"/>
  <c r="J45" i="82"/>
  <c r="I45" i="82"/>
  <c r="H45" i="82"/>
  <c r="J44" i="82"/>
  <c r="I44" i="82"/>
  <c r="H44" i="82"/>
  <c r="J43" i="82"/>
  <c r="I43" i="82"/>
  <c r="H43" i="82"/>
  <c r="J42" i="82"/>
  <c r="I42" i="82"/>
  <c r="H42" i="82"/>
  <c r="J41" i="82"/>
  <c r="I41" i="82"/>
  <c r="H41" i="82"/>
  <c r="J40" i="82"/>
  <c r="I40" i="82"/>
  <c r="H40" i="82"/>
  <c r="J39" i="82"/>
  <c r="I39" i="82"/>
  <c r="H39" i="82"/>
  <c r="J38" i="82"/>
  <c r="I38" i="82"/>
  <c r="H38" i="82"/>
  <c r="J37" i="82"/>
  <c r="I37" i="82"/>
  <c r="H37" i="82"/>
  <c r="J36" i="82"/>
  <c r="I36" i="82"/>
  <c r="H36" i="82"/>
  <c r="J35" i="82"/>
  <c r="I35" i="82"/>
  <c r="H35" i="82"/>
  <c r="J34" i="82"/>
  <c r="I34" i="82"/>
  <c r="H34" i="82"/>
  <c r="J33" i="82"/>
  <c r="I33" i="82"/>
  <c r="H33" i="82"/>
  <c r="J32" i="82"/>
  <c r="I32" i="82"/>
  <c r="H32" i="82"/>
  <c r="J31" i="82"/>
  <c r="I31" i="82"/>
  <c r="H31" i="82"/>
  <c r="J30" i="82"/>
  <c r="I30" i="82"/>
  <c r="H30" i="82"/>
  <c r="J29" i="82"/>
  <c r="I29" i="82"/>
  <c r="H29" i="82"/>
  <c r="J28" i="82"/>
  <c r="I28" i="82"/>
  <c r="H28" i="82"/>
  <c r="J27" i="82"/>
  <c r="I27" i="82"/>
  <c r="H27" i="82"/>
  <c r="J26" i="82"/>
  <c r="I26" i="82"/>
  <c r="H26" i="82"/>
  <c r="J25" i="82"/>
  <c r="I25" i="82"/>
  <c r="H25" i="82"/>
  <c r="J24" i="82"/>
  <c r="I24" i="82"/>
  <c r="H24" i="82"/>
  <c r="J23" i="82"/>
  <c r="I23" i="82"/>
  <c r="H23" i="82"/>
  <c r="J22" i="82"/>
  <c r="I22" i="82"/>
  <c r="H22" i="82"/>
  <c r="J21" i="82"/>
  <c r="I21" i="82"/>
  <c r="H21" i="82"/>
  <c r="J20" i="82"/>
  <c r="I20" i="82"/>
  <c r="H20" i="82"/>
  <c r="J19" i="82"/>
  <c r="I19" i="82"/>
  <c r="H19" i="82"/>
  <c r="J18" i="82"/>
  <c r="I18" i="82"/>
  <c r="H18" i="82"/>
  <c r="J17" i="82"/>
  <c r="I17" i="82"/>
  <c r="H17" i="82"/>
  <c r="J16" i="82"/>
  <c r="I16" i="82"/>
  <c r="H16" i="82"/>
  <c r="J15" i="82"/>
  <c r="I15" i="82"/>
  <c r="H15" i="82"/>
  <c r="J14" i="82"/>
  <c r="I14" i="82"/>
  <c r="H14" i="82"/>
  <c r="J13" i="82"/>
  <c r="I13" i="82"/>
  <c r="H13" i="82"/>
  <c r="J12" i="82"/>
  <c r="I12" i="82"/>
  <c r="H12" i="82"/>
  <c r="J11" i="82"/>
  <c r="I11" i="82"/>
  <c r="H11" i="82"/>
  <c r="J10" i="82"/>
  <c r="I10" i="82"/>
  <c r="H10" i="82"/>
  <c r="J9" i="82"/>
  <c r="I9" i="82"/>
  <c r="H9" i="82"/>
  <c r="J8" i="82"/>
  <c r="I8" i="82"/>
  <c r="H8" i="82"/>
  <c r="J7" i="82"/>
  <c r="I7" i="82"/>
  <c r="H7" i="82"/>
  <c r="J6" i="82"/>
  <c r="I6" i="82"/>
  <c r="H6" i="82"/>
  <c r="J5" i="82"/>
  <c r="I5" i="82"/>
  <c r="H5" i="82"/>
  <c r="J4" i="82"/>
  <c r="I4" i="82"/>
  <c r="H4" i="82"/>
  <c r="J3" i="82"/>
  <c r="I3" i="82"/>
  <c r="H3" i="82"/>
  <c r="H762" i="48"/>
  <c r="H674" i="48"/>
  <c r="H635" i="48"/>
  <c r="H437" i="48"/>
  <c r="H389" i="48"/>
  <c r="H286" i="48"/>
  <c r="H258" i="48"/>
  <c r="G762" i="48"/>
  <c r="G674" i="48"/>
  <c r="G635" i="48"/>
  <c r="G437" i="48"/>
  <c r="G389" i="48"/>
  <c r="G286" i="48"/>
  <c r="G258" i="48"/>
  <c r="F762" i="48"/>
  <c r="F674" i="48"/>
  <c r="F635" i="48"/>
  <c r="F437" i="48"/>
  <c r="F389" i="48"/>
  <c r="F286" i="48"/>
  <c r="F258"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0" i="48"/>
  <c r="E171" i="48"/>
  <c r="E172" i="48"/>
  <c r="E173" i="48"/>
  <c r="E174" i="48"/>
  <c r="E175" i="48"/>
  <c r="E176" i="48"/>
  <c r="E177" i="48"/>
  <c r="E178" i="48"/>
  <c r="E179" i="48"/>
  <c r="E180" i="48"/>
  <c r="E181" i="48"/>
  <c r="E182" i="48"/>
  <c r="E183" i="48"/>
  <c r="E184" i="48"/>
  <c r="E185" i="48"/>
  <c r="E186" i="48"/>
  <c r="E187" i="48"/>
  <c r="E188" i="48"/>
  <c r="E189" i="48"/>
  <c r="E190" i="48"/>
  <c r="E191" i="48"/>
  <c r="E192" i="48"/>
  <c r="E193" i="48"/>
  <c r="E194" i="48"/>
  <c r="E195" i="48"/>
  <c r="E196" i="48"/>
  <c r="E197" i="48"/>
  <c r="E198" i="48"/>
  <c r="E199" i="48"/>
  <c r="E200" i="48"/>
  <c r="E201" i="48"/>
  <c r="E202" i="48"/>
  <c r="E203" i="48"/>
  <c r="E204" i="48"/>
  <c r="E205" i="48"/>
  <c r="E206" i="48"/>
  <c r="E207" i="48"/>
  <c r="E208" i="48"/>
  <c r="E209" i="48"/>
  <c r="E210" i="48"/>
  <c r="E211" i="48"/>
  <c r="E212" i="48"/>
  <c r="E213" i="48"/>
  <c r="E214" i="48"/>
  <c r="E215" i="48"/>
  <c r="E216" i="48"/>
  <c r="E217" i="48"/>
  <c r="E218" i="48"/>
  <c r="E219" i="48"/>
  <c r="E220" i="48"/>
  <c r="E221" i="48"/>
  <c r="E222" i="48"/>
  <c r="E223" i="48"/>
  <c r="E224" i="48"/>
  <c r="E225" i="48"/>
  <c r="E226" i="48"/>
  <c r="E227" i="48"/>
  <c r="E228" i="48"/>
  <c r="E229" i="48"/>
  <c r="E230" i="48"/>
  <c r="E231" i="48"/>
  <c r="E232" i="48"/>
  <c r="E233" i="48"/>
  <c r="E234" i="48"/>
  <c r="E235" i="48"/>
  <c r="E236" i="48"/>
  <c r="E237" i="48"/>
  <c r="E238" i="48"/>
  <c r="E239" i="48"/>
  <c r="E240" i="48"/>
  <c r="E241" i="48"/>
  <c r="E242" i="48"/>
  <c r="E243" i="48"/>
  <c r="E244" i="48"/>
  <c r="E245" i="48"/>
  <c r="E246" i="48"/>
  <c r="E247" i="48"/>
  <c r="E248" i="48"/>
  <c r="E249" i="48"/>
  <c r="E250" i="48"/>
  <c r="E251" i="48"/>
  <c r="E252" i="48"/>
  <c r="E253" i="48"/>
  <c r="E254" i="48"/>
  <c r="E255" i="48"/>
  <c r="E256" i="48"/>
  <c r="E257" i="48"/>
  <c r="E259" i="48"/>
  <c r="E260" i="48"/>
  <c r="E261" i="48"/>
  <c r="E262" i="48"/>
  <c r="E263" i="48"/>
  <c r="E264" i="48"/>
  <c r="E265" i="48"/>
  <c r="E266" i="48"/>
  <c r="E267" i="48"/>
  <c r="E268" i="48"/>
  <c r="E269" i="48"/>
  <c r="E270" i="48"/>
  <c r="E271" i="48"/>
  <c r="E272" i="48"/>
  <c r="E273" i="48"/>
  <c r="E274" i="48"/>
  <c r="E275" i="48"/>
  <c r="E276" i="48"/>
  <c r="E277" i="48"/>
  <c r="E278" i="48"/>
  <c r="E279" i="48"/>
  <c r="E280" i="48"/>
  <c r="E281" i="48"/>
  <c r="E282" i="48"/>
  <c r="E283" i="48"/>
  <c r="E284" i="48"/>
  <c r="E285" i="48"/>
  <c r="E287" i="48"/>
  <c r="E288" i="48"/>
  <c r="E289" i="48"/>
  <c r="E290" i="48"/>
  <c r="E291" i="48"/>
  <c r="E292" i="48"/>
  <c r="E293" i="48"/>
  <c r="E294" i="48"/>
  <c r="E295" i="48"/>
  <c r="E296" i="48"/>
  <c r="E297" i="48"/>
  <c r="E298" i="48"/>
  <c r="E299" i="48"/>
  <c r="E300" i="48"/>
  <c r="E301" i="48"/>
  <c r="E302" i="48"/>
  <c r="E303" i="48"/>
  <c r="E304" i="48"/>
  <c r="E305" i="48"/>
  <c r="E306" i="48"/>
  <c r="E307" i="48"/>
  <c r="E308" i="48"/>
  <c r="E309" i="48"/>
  <c r="E310" i="48"/>
  <c r="E311" i="48"/>
  <c r="E312" i="48"/>
  <c r="E313" i="48"/>
  <c r="E314" i="48"/>
  <c r="E315" i="48"/>
  <c r="E316" i="48"/>
  <c r="E317" i="48"/>
  <c r="E318" i="48"/>
  <c r="E319" i="48"/>
  <c r="E320" i="48"/>
  <c r="E321" i="48"/>
  <c r="E322" i="48"/>
  <c r="E323" i="48"/>
  <c r="E324" i="48"/>
  <c r="E325" i="48"/>
  <c r="E326" i="48"/>
  <c r="E327" i="48"/>
  <c r="E328" i="48"/>
  <c r="E329" i="48"/>
  <c r="E330" i="48"/>
  <c r="E331" i="48"/>
  <c r="E332" i="48"/>
  <c r="E333" i="48"/>
  <c r="E334" i="48"/>
  <c r="E335" i="48"/>
  <c r="E336" i="48"/>
  <c r="E337" i="48"/>
  <c r="E338" i="48"/>
  <c r="E339" i="48"/>
  <c r="E340" i="48"/>
  <c r="E390" i="48"/>
  <c r="E391" i="48"/>
  <c r="E392" i="48"/>
  <c r="E393" i="48"/>
  <c r="E394" i="48"/>
  <c r="E395" i="48"/>
  <c r="E396" i="48"/>
  <c r="E397" i="48"/>
  <c r="E398" i="48"/>
  <c r="E399" i="48"/>
  <c r="E400" i="48"/>
  <c r="E401" i="48"/>
  <c r="E402" i="48"/>
  <c r="E403" i="48"/>
  <c r="E404" i="48"/>
  <c r="E405" i="48"/>
  <c r="E406" i="48"/>
  <c r="E407" i="48"/>
  <c r="E408" i="48"/>
  <c r="E409" i="48"/>
  <c r="E410" i="48"/>
  <c r="E411" i="48"/>
  <c r="E412" i="48"/>
  <c r="E413" i="48"/>
  <c r="E414" i="48"/>
  <c r="E415" i="48"/>
  <c r="E416" i="48"/>
  <c r="E417" i="48"/>
  <c r="E418" i="48"/>
  <c r="E419" i="48"/>
  <c r="E420" i="48"/>
  <c r="E421" i="48"/>
  <c r="E422" i="48"/>
  <c r="E423" i="48"/>
  <c r="E424" i="48"/>
  <c r="E425" i="48"/>
  <c r="E426" i="48"/>
  <c r="E427" i="48"/>
  <c r="E428" i="48"/>
  <c r="E429" i="48"/>
  <c r="E430" i="48"/>
  <c r="E431" i="48"/>
  <c r="E432" i="48"/>
  <c r="E433" i="48"/>
  <c r="E434" i="48"/>
  <c r="E435" i="48"/>
  <c r="E436" i="48"/>
  <c r="E438" i="48"/>
  <c r="E439" i="48"/>
  <c r="E440" i="48"/>
  <c r="E441" i="48"/>
  <c r="E442" i="48"/>
  <c r="E443" i="48"/>
  <c r="E444" i="48"/>
  <c r="E445" i="48"/>
  <c r="E446" i="48"/>
  <c r="E447" i="48"/>
  <c r="E448" i="48"/>
  <c r="E449" i="48"/>
  <c r="E450" i="48"/>
  <c r="E451" i="48"/>
  <c r="E452" i="48"/>
  <c r="E453" i="48"/>
  <c r="E454" i="48"/>
  <c r="E455" i="48"/>
  <c r="E456" i="48"/>
  <c r="E457" i="48"/>
  <c r="E458" i="48"/>
  <c r="E459" i="48"/>
  <c r="E460" i="48"/>
  <c r="E461" i="48"/>
  <c r="E462" i="48"/>
  <c r="E463" i="48"/>
  <c r="E464" i="48"/>
  <c r="E465" i="48"/>
  <c r="E466" i="48"/>
  <c r="E467" i="48"/>
  <c r="E468" i="48"/>
  <c r="E469" i="48"/>
  <c r="E470" i="48"/>
  <c r="E471" i="48"/>
  <c r="E472" i="48"/>
  <c r="E473" i="48"/>
  <c r="E474" i="48"/>
  <c r="E475" i="48"/>
  <c r="E476" i="48"/>
  <c r="E477" i="48"/>
  <c r="E478" i="48"/>
  <c r="E479" i="48"/>
  <c r="E480" i="48"/>
  <c r="E481" i="48"/>
  <c r="E482" i="48"/>
  <c r="E483" i="48"/>
  <c r="E484" i="48"/>
  <c r="E485" i="48"/>
  <c r="E486" i="48"/>
  <c r="E487" i="48"/>
  <c r="E488" i="48"/>
  <c r="E496" i="48"/>
  <c r="E497" i="48"/>
  <c r="E498" i="48"/>
  <c r="E499" i="48"/>
  <c r="E500" i="48"/>
  <c r="E501" i="48"/>
  <c r="E502" i="48"/>
  <c r="E503" i="48"/>
  <c r="E504" i="48"/>
  <c r="E505" i="48"/>
  <c r="E506" i="48"/>
  <c r="E507" i="48"/>
  <c r="E508" i="48"/>
  <c r="E509" i="48"/>
  <c r="E510" i="48"/>
  <c r="E511" i="48"/>
  <c r="E512" i="48"/>
  <c r="E513" i="48"/>
  <c r="E514" i="48"/>
  <c r="E515" i="48"/>
  <c r="E516" i="48"/>
  <c r="E517" i="48"/>
  <c r="E518" i="48"/>
  <c r="E519" i="48"/>
  <c r="E520" i="48"/>
  <c r="E521" i="48"/>
  <c r="E522" i="48"/>
  <c r="E523" i="48"/>
  <c r="E524" i="48"/>
  <c r="E525" i="48"/>
  <c r="E526" i="48"/>
  <c r="E527" i="48"/>
  <c r="E528" i="48"/>
  <c r="E529" i="48"/>
  <c r="E530" i="48"/>
  <c r="E531" i="48"/>
  <c r="E532" i="48"/>
  <c r="E533" i="48"/>
  <c r="E534" i="48"/>
  <c r="E535" i="48"/>
  <c r="E536" i="48"/>
  <c r="E537" i="48"/>
  <c r="E538" i="48"/>
  <c r="E539" i="48"/>
  <c r="E540" i="48"/>
  <c r="E541" i="48"/>
  <c r="E542" i="48"/>
  <c r="E543" i="48"/>
  <c r="E544" i="48"/>
  <c r="E545" i="48"/>
  <c r="E546" i="48"/>
  <c r="E547" i="48"/>
  <c r="E548" i="48"/>
  <c r="E549" i="48"/>
  <c r="E550" i="48"/>
  <c r="E551" i="48"/>
  <c r="E552" i="48"/>
  <c r="E553" i="48"/>
  <c r="E554" i="48"/>
  <c r="E555" i="48"/>
  <c r="E556" i="48"/>
  <c r="E557" i="48"/>
  <c r="E558" i="48"/>
  <c r="E559" i="48"/>
  <c r="E560" i="48"/>
  <c r="E561" i="48"/>
  <c r="E562" i="48"/>
  <c r="E563" i="48"/>
  <c r="E564" i="48"/>
  <c r="E565" i="48"/>
  <c r="E566" i="48"/>
  <c r="E567" i="48"/>
  <c r="E568" i="48"/>
  <c r="E569" i="48"/>
  <c r="E570" i="48"/>
  <c r="E571" i="48"/>
  <c r="E572" i="48"/>
  <c r="E573" i="48"/>
  <c r="E574" i="48"/>
  <c r="E575" i="48"/>
  <c r="E576" i="48"/>
  <c r="E577" i="48"/>
  <c r="E578" i="48"/>
  <c r="E579" i="48"/>
  <c r="E580" i="48"/>
  <c r="E581" i="48"/>
  <c r="E582" i="48"/>
  <c r="E583" i="48"/>
  <c r="E584" i="48"/>
  <c r="E585" i="48"/>
  <c r="E586" i="48"/>
  <c r="E587" i="48"/>
  <c r="E588" i="48"/>
  <c r="E589" i="48"/>
  <c r="E590" i="48"/>
  <c r="E591" i="48"/>
  <c r="E592" i="48"/>
  <c r="E593" i="48"/>
  <c r="E594" i="48"/>
  <c r="E595" i="48"/>
  <c r="E596" i="48"/>
  <c r="E597" i="48"/>
  <c r="E598" i="48"/>
  <c r="E599" i="48"/>
  <c r="E600" i="48"/>
  <c r="E601" i="48"/>
  <c r="E602" i="48"/>
  <c r="E603" i="48"/>
  <c r="E604" i="48"/>
  <c r="E605" i="48"/>
  <c r="E606" i="48"/>
  <c r="E607" i="48"/>
  <c r="E608" i="48"/>
  <c r="E609" i="48"/>
  <c r="E610" i="48"/>
  <c r="E611" i="48"/>
  <c r="E612" i="48"/>
  <c r="E613" i="48"/>
  <c r="E614" i="48"/>
  <c r="E615" i="48"/>
  <c r="E616" i="48"/>
  <c r="E617" i="48"/>
  <c r="E618" i="48"/>
  <c r="E619" i="48"/>
  <c r="E620" i="48"/>
  <c r="E621" i="48"/>
  <c r="E622" i="48"/>
  <c r="E623" i="48"/>
  <c r="E624" i="48"/>
  <c r="E625" i="48"/>
  <c r="E626" i="48"/>
  <c r="E627" i="48"/>
  <c r="E628" i="48"/>
  <c r="E629" i="48"/>
  <c r="E630" i="48"/>
  <c r="E631" i="48"/>
  <c r="E632" i="48"/>
  <c r="E633" i="48"/>
  <c r="E634" i="48"/>
  <c r="E636" i="48"/>
  <c r="E637" i="48"/>
  <c r="E638" i="48"/>
  <c r="E639" i="48"/>
  <c r="E640" i="48"/>
  <c r="E641" i="48"/>
  <c r="E642" i="48"/>
  <c r="E643" i="48"/>
  <c r="E644" i="48"/>
  <c r="E645" i="48"/>
  <c r="E646" i="48"/>
  <c r="E647" i="48"/>
  <c r="E648" i="48"/>
  <c r="E649" i="48"/>
  <c r="E650" i="48"/>
  <c r="E651" i="48"/>
  <c r="E652" i="48"/>
  <c r="E653" i="48"/>
  <c r="E654" i="48"/>
  <c r="E655" i="48"/>
  <c r="E656" i="48"/>
  <c r="E657" i="48"/>
  <c r="E658" i="48"/>
  <c r="E659" i="48"/>
  <c r="E660" i="48"/>
  <c r="E661" i="48"/>
  <c r="E662" i="48"/>
  <c r="E663" i="48"/>
  <c r="E664" i="48"/>
  <c r="E665" i="48"/>
  <c r="E666" i="48"/>
  <c r="E667" i="48"/>
  <c r="E668" i="48"/>
  <c r="E669" i="48"/>
  <c r="E670" i="48"/>
  <c r="E671" i="48"/>
  <c r="E672" i="48"/>
  <c r="E673" i="48"/>
  <c r="E675" i="48"/>
  <c r="E676" i="48"/>
  <c r="E677" i="48"/>
  <c r="E678" i="48"/>
  <c r="E679" i="48"/>
  <c r="E680" i="48"/>
  <c r="E681" i="48"/>
  <c r="E682" i="48"/>
  <c r="E683" i="48"/>
  <c r="E684" i="48"/>
  <c r="E685" i="48"/>
  <c r="E686" i="48"/>
  <c r="E687" i="48"/>
  <c r="E688" i="48"/>
  <c r="E689" i="48"/>
  <c r="E690" i="48"/>
  <c r="E691" i="48"/>
  <c r="E692" i="48"/>
  <c r="E693" i="48"/>
  <c r="E694" i="48"/>
  <c r="E695" i="48"/>
  <c r="E696" i="48"/>
  <c r="E697" i="48"/>
  <c r="E698" i="48"/>
  <c r="E699" i="48"/>
  <c r="E700" i="48"/>
  <c r="E701" i="48"/>
  <c r="E702" i="48"/>
  <c r="E703" i="48"/>
  <c r="E704" i="48"/>
  <c r="E705" i="48"/>
  <c r="E706" i="48"/>
  <c r="E707" i="48"/>
  <c r="E708" i="48"/>
  <c r="E709" i="48"/>
  <c r="E710" i="48"/>
  <c r="E711" i="48"/>
  <c r="E712" i="48"/>
  <c r="E713" i="48"/>
  <c r="E714" i="48"/>
  <c r="E715" i="48"/>
  <c r="E716" i="48"/>
  <c r="E717" i="48"/>
  <c r="E718" i="48"/>
  <c r="E719" i="48"/>
  <c r="E720" i="48"/>
  <c r="E721" i="48"/>
  <c r="E722" i="48"/>
  <c r="E723" i="48"/>
  <c r="E724" i="48"/>
  <c r="E725" i="48"/>
  <c r="E726" i="48"/>
  <c r="E727" i="48"/>
  <c r="E728" i="48"/>
  <c r="E729" i="48"/>
  <c r="E730" i="48"/>
  <c r="E731" i="48"/>
  <c r="E732" i="48"/>
  <c r="E733" i="48"/>
  <c r="E734" i="48"/>
  <c r="E735" i="48"/>
  <c r="E736" i="48"/>
  <c r="E737" i="48"/>
  <c r="E738" i="48"/>
  <c r="E739" i="48"/>
  <c r="E740" i="48"/>
  <c r="E741" i="48"/>
  <c r="E742" i="48"/>
  <c r="E743" i="48"/>
  <c r="E744" i="48"/>
  <c r="E745" i="48"/>
  <c r="E746" i="48"/>
  <c r="E747" i="48"/>
  <c r="E748" i="48"/>
  <c r="E749" i="48"/>
  <c r="E750" i="48"/>
  <c r="E751" i="48"/>
  <c r="E752" i="48"/>
  <c r="E753" i="48"/>
  <c r="E754" i="48"/>
  <c r="E755" i="48"/>
  <c r="E756" i="48"/>
  <c r="E757" i="48"/>
  <c r="E758" i="48"/>
  <c r="E759" i="48"/>
  <c r="E760" i="48"/>
  <c r="E761" i="48"/>
  <c r="E763" i="48"/>
  <c r="E764" i="48"/>
  <c r="E765" i="48"/>
  <c r="E766" i="48"/>
  <c r="E767" i="48"/>
  <c r="E768" i="48"/>
  <c r="E769" i="48"/>
  <c r="E770" i="48"/>
  <c r="E771" i="48"/>
  <c r="E772" i="48"/>
  <c r="E773" i="48"/>
  <c r="E774" i="48"/>
  <c r="E775" i="48"/>
  <c r="E776" i="48"/>
  <c r="E778" i="48"/>
  <c r="E779" i="48"/>
  <c r="E780" i="48"/>
  <c r="E781" i="48"/>
  <c r="E782" i="48"/>
  <c r="E783" i="48"/>
  <c r="E784" i="48"/>
  <c r="E785" i="48"/>
  <c r="E786" i="48"/>
  <c r="E787" i="48"/>
  <c r="E788" i="48"/>
  <c r="M65" i="78"/>
  <c r="AC65" i="78"/>
  <c r="X65" i="78"/>
  <c r="I65" i="78"/>
  <c r="AB65" i="78"/>
  <c r="W65" i="78"/>
  <c r="V65" i="78"/>
  <c r="M55" i="78"/>
  <c r="I55" i="78"/>
  <c r="V55" i="78"/>
  <c r="M53" i="78"/>
  <c r="I53" i="78"/>
  <c r="V53" i="78"/>
  <c r="M49" i="78"/>
  <c r="I49" i="78"/>
  <c r="V49" i="78"/>
  <c r="M47" i="78"/>
  <c r="I47" i="78"/>
  <c r="V47" i="78"/>
  <c r="M46" i="78"/>
  <c r="I46" i="78"/>
  <c r="V46" i="78"/>
  <c r="M29" i="78"/>
  <c r="I29" i="78"/>
  <c r="V29" i="78"/>
  <c r="M18" i="78"/>
  <c r="I18" i="78"/>
  <c r="V18" i="78"/>
  <c r="M13" i="78"/>
  <c r="I13" i="78"/>
  <c r="V13" i="78"/>
  <c r="M8" i="78"/>
  <c r="I8" i="78"/>
  <c r="V8" i="78"/>
  <c r="V2" i="78"/>
  <c r="R48" i="79"/>
  <c r="Y48" i="79"/>
  <c r="Q48" i="79"/>
  <c r="X48" i="79"/>
  <c r="P48" i="79"/>
  <c r="W48" i="79"/>
  <c r="O48" i="79"/>
  <c r="R47" i="79"/>
  <c r="Y47" i="79"/>
  <c r="Q47" i="79"/>
  <c r="X47" i="79"/>
  <c r="P47" i="79"/>
  <c r="W47" i="79"/>
  <c r="O47" i="79"/>
  <c r="R46" i="79"/>
  <c r="Y46" i="79"/>
  <c r="Q46" i="79"/>
  <c r="X46" i="79"/>
  <c r="P46" i="79"/>
  <c r="W46" i="79"/>
  <c r="O46" i="79"/>
  <c r="R45" i="79"/>
  <c r="Y45" i="79"/>
  <c r="Q45" i="79"/>
  <c r="X45" i="79"/>
  <c r="P45" i="79"/>
  <c r="W45" i="79"/>
  <c r="O45" i="79"/>
  <c r="R44" i="79"/>
  <c r="Y44" i="79"/>
  <c r="Q44" i="79"/>
  <c r="X44" i="79"/>
  <c r="P44" i="79"/>
  <c r="W44" i="79"/>
  <c r="O44" i="79"/>
  <c r="R43" i="79"/>
  <c r="Y43" i="79"/>
  <c r="Q43" i="79"/>
  <c r="X43" i="79"/>
  <c r="P43" i="79"/>
  <c r="W43" i="79"/>
  <c r="O43" i="79"/>
  <c r="R41" i="79"/>
  <c r="Y41" i="79"/>
  <c r="Q41" i="79"/>
  <c r="X41" i="79"/>
  <c r="P41" i="79"/>
  <c r="W41" i="79"/>
  <c r="O41" i="79"/>
  <c r="R40" i="79"/>
  <c r="Y40" i="79"/>
  <c r="Q40" i="79"/>
  <c r="X40" i="79"/>
  <c r="P40" i="79"/>
  <c r="W40" i="79"/>
  <c r="O40" i="79"/>
  <c r="R39" i="79"/>
  <c r="Y39" i="79"/>
  <c r="Q39" i="79"/>
  <c r="X39" i="79"/>
  <c r="P39" i="79"/>
  <c r="W39" i="79"/>
  <c r="O39" i="79"/>
  <c r="R37" i="79"/>
  <c r="Y37" i="79"/>
  <c r="Q37" i="79"/>
  <c r="X37" i="79"/>
  <c r="P37" i="79"/>
  <c r="W37" i="79"/>
  <c r="O37" i="79"/>
  <c r="R36" i="79"/>
  <c r="Y36" i="79"/>
  <c r="Q36" i="79"/>
  <c r="X36" i="79"/>
  <c r="P36" i="79"/>
  <c r="W36" i="79"/>
  <c r="O36" i="79"/>
  <c r="R35" i="79"/>
  <c r="Y35" i="79"/>
  <c r="Q35" i="79"/>
  <c r="X35" i="79"/>
  <c r="P35" i="79"/>
  <c r="W35" i="79"/>
  <c r="O35" i="79"/>
  <c r="R34" i="79"/>
  <c r="Y34" i="79"/>
  <c r="Q34" i="79"/>
  <c r="X34" i="79"/>
  <c r="P34" i="79"/>
  <c r="W34" i="79"/>
  <c r="O34" i="79"/>
  <c r="R33" i="79"/>
  <c r="Y33" i="79"/>
  <c r="Q33" i="79"/>
  <c r="X33" i="79"/>
  <c r="P33" i="79"/>
  <c r="W33" i="79"/>
  <c r="O33" i="79"/>
  <c r="R32" i="79"/>
  <c r="Y32" i="79"/>
  <c r="Q32" i="79"/>
  <c r="X32" i="79"/>
  <c r="P32" i="79"/>
  <c r="W32" i="79"/>
  <c r="O32" i="79"/>
  <c r="R30" i="79"/>
  <c r="Y30" i="79"/>
  <c r="Q30" i="79"/>
  <c r="X30" i="79"/>
  <c r="P30" i="79"/>
  <c r="W30" i="79"/>
  <c r="O30" i="79"/>
  <c r="R29" i="79"/>
  <c r="Y29" i="79"/>
  <c r="Q29" i="79"/>
  <c r="X29" i="79"/>
  <c r="P29" i="79"/>
  <c r="W29" i="79"/>
  <c r="O29" i="79"/>
  <c r="R28" i="79"/>
  <c r="Y28" i="79"/>
  <c r="Q28" i="79"/>
  <c r="X28" i="79"/>
  <c r="P28" i="79"/>
  <c r="W28" i="79"/>
  <c r="O28" i="79"/>
  <c r="R26" i="79"/>
  <c r="Y26" i="79"/>
  <c r="Q26" i="79"/>
  <c r="X26" i="79"/>
  <c r="P26" i="79"/>
  <c r="W26" i="79"/>
  <c r="O26" i="79"/>
  <c r="R24" i="79"/>
  <c r="Y24" i="79"/>
  <c r="Q24" i="79"/>
  <c r="X24" i="79"/>
  <c r="P24" i="79"/>
  <c r="W24" i="79"/>
  <c r="O24" i="79"/>
  <c r="R23" i="79"/>
  <c r="Y23" i="79"/>
  <c r="Q23" i="79"/>
  <c r="X23" i="79"/>
  <c r="P23" i="79"/>
  <c r="W23" i="79"/>
  <c r="O23" i="79"/>
  <c r="R22" i="79"/>
  <c r="Y22" i="79"/>
  <c r="Q22" i="79"/>
  <c r="X22" i="79"/>
  <c r="P22" i="79"/>
  <c r="W22" i="79"/>
  <c r="O22" i="79"/>
  <c r="R21" i="79"/>
  <c r="Y21" i="79"/>
  <c r="Q21" i="79"/>
  <c r="X21" i="79"/>
  <c r="P21" i="79"/>
  <c r="W21" i="79"/>
  <c r="O21" i="79"/>
  <c r="R20" i="79"/>
  <c r="Y20" i="79"/>
  <c r="Q20" i="79"/>
  <c r="X20" i="79"/>
  <c r="P20" i="79"/>
  <c r="W20" i="79"/>
  <c r="O20" i="79"/>
  <c r="R19" i="79"/>
  <c r="Y19" i="79"/>
  <c r="Q19" i="79"/>
  <c r="X19" i="79"/>
  <c r="P19" i="79"/>
  <c r="W19" i="79"/>
  <c r="O19" i="79"/>
  <c r="R18" i="79"/>
  <c r="Y18" i="79"/>
  <c r="Q18" i="79"/>
  <c r="X18" i="79"/>
  <c r="P18" i="79"/>
  <c r="W18" i="79"/>
  <c r="O18" i="79"/>
  <c r="R17" i="79"/>
  <c r="Y17" i="79"/>
  <c r="Q17" i="79"/>
  <c r="X17" i="79"/>
  <c r="P17" i="79"/>
  <c r="W17" i="79"/>
  <c r="O17" i="79"/>
  <c r="R15" i="79"/>
  <c r="Y15" i="79"/>
  <c r="Q15" i="79"/>
  <c r="X15" i="79"/>
  <c r="P15" i="79"/>
  <c r="W15" i="79"/>
  <c r="O15" i="79"/>
  <c r="Q14" i="79"/>
  <c r="X14" i="79"/>
  <c r="P14" i="79"/>
  <c r="W14" i="79"/>
  <c r="O14" i="79"/>
  <c r="R13" i="79"/>
  <c r="Y13" i="79"/>
  <c r="Q13" i="79"/>
  <c r="X13" i="79"/>
  <c r="P13" i="79"/>
  <c r="W13" i="79"/>
  <c r="O13" i="79"/>
  <c r="R12" i="79"/>
  <c r="Y12" i="79"/>
  <c r="Q12" i="79"/>
  <c r="X12" i="79"/>
  <c r="P12" i="79"/>
  <c r="W12" i="79"/>
  <c r="O12" i="79"/>
  <c r="R11" i="79"/>
  <c r="Y11" i="79"/>
  <c r="Q11" i="79"/>
  <c r="X11" i="79"/>
  <c r="P11" i="79"/>
  <c r="W11" i="79"/>
  <c r="O11" i="79"/>
  <c r="R10" i="79"/>
  <c r="Y10" i="79"/>
  <c r="Q10" i="79"/>
  <c r="X10" i="79"/>
  <c r="P10" i="79"/>
  <c r="W10" i="79"/>
  <c r="O10" i="79"/>
  <c r="R9" i="79"/>
  <c r="Y9" i="79"/>
  <c r="Q9" i="79"/>
  <c r="X9" i="79"/>
  <c r="P9" i="79"/>
  <c r="W9" i="79"/>
  <c r="O9" i="79"/>
  <c r="L2" i="78"/>
  <c r="N2" i="78"/>
  <c r="P2" i="78"/>
  <c r="R2" i="78"/>
  <c r="T2" i="78"/>
  <c r="J8" i="78"/>
  <c r="K8" i="78"/>
  <c r="L8" i="78"/>
  <c r="N8" i="78"/>
  <c r="P8" i="78"/>
  <c r="R8" i="78"/>
  <c r="T8" i="78"/>
  <c r="J13" i="78"/>
  <c r="K13" i="78"/>
  <c r="L13" i="78"/>
  <c r="R13" i="78"/>
  <c r="N13" i="78"/>
  <c r="P13" i="78"/>
  <c r="T13" i="78"/>
  <c r="J18" i="78"/>
  <c r="K18" i="78"/>
  <c r="L18" i="78"/>
  <c r="N18" i="78"/>
  <c r="T18" i="78"/>
  <c r="P18" i="78"/>
  <c r="R18" i="78"/>
  <c r="J29" i="78"/>
  <c r="K29" i="78"/>
  <c r="L29" i="78"/>
  <c r="R29" i="78"/>
  <c r="N29" i="78"/>
  <c r="P29" i="78"/>
  <c r="T29" i="78"/>
  <c r="J46" i="78"/>
  <c r="K46" i="78"/>
  <c r="L46" i="78"/>
  <c r="N46" i="78"/>
  <c r="T46" i="78"/>
  <c r="P46" i="78"/>
  <c r="R46" i="78"/>
  <c r="J47" i="78"/>
  <c r="K47" i="78"/>
  <c r="L47" i="78"/>
  <c r="N47" i="78"/>
  <c r="P47" i="78"/>
  <c r="R47" i="78"/>
  <c r="T47" i="78"/>
  <c r="J49" i="78"/>
  <c r="K49" i="78"/>
  <c r="L49" i="78"/>
  <c r="N49" i="78"/>
  <c r="P49" i="78"/>
  <c r="R49" i="78"/>
  <c r="T49" i="78"/>
  <c r="J53" i="78"/>
  <c r="K53" i="78"/>
  <c r="L53" i="78"/>
  <c r="N53" i="78"/>
  <c r="P53" i="78"/>
  <c r="R53" i="78"/>
  <c r="T53" i="78"/>
  <c r="J55" i="78"/>
  <c r="K55" i="78"/>
  <c r="L55" i="78"/>
  <c r="N55" i="78"/>
  <c r="P55" i="78"/>
  <c r="R55" i="78"/>
  <c r="T55" i="78"/>
  <c r="P58" i="78"/>
  <c r="R58" i="78"/>
  <c r="T58" i="78"/>
  <c r="J65" i="78"/>
  <c r="K65" i="78"/>
  <c r="L65" i="78"/>
  <c r="N65" i="78"/>
  <c r="P65" i="78"/>
  <c r="R65" i="78"/>
  <c r="T65" i="78"/>
  <c r="Q9" i="76"/>
  <c r="P9" i="76"/>
  <c r="O9" i="76"/>
  <c r="O28" i="75"/>
  <c r="N28" i="75"/>
  <c r="M28" i="75"/>
  <c r="O27" i="75"/>
  <c r="N27" i="75"/>
  <c r="M27" i="75"/>
  <c r="O26" i="75"/>
  <c r="N26" i="75"/>
  <c r="M26" i="75"/>
  <c r="O25" i="75"/>
  <c r="N25" i="75"/>
  <c r="M25" i="75"/>
  <c r="O24" i="75"/>
  <c r="N24" i="75"/>
  <c r="M24" i="75"/>
  <c r="O23" i="75"/>
  <c r="N23" i="75"/>
  <c r="M23" i="75"/>
  <c r="O22" i="75"/>
  <c r="N22" i="75"/>
  <c r="M22" i="75"/>
  <c r="O21" i="75"/>
  <c r="N21" i="75"/>
  <c r="M21" i="75"/>
  <c r="O20" i="75"/>
  <c r="N20" i="75"/>
  <c r="M20" i="75"/>
  <c r="O19" i="75"/>
  <c r="N19" i="75"/>
  <c r="M19" i="75"/>
  <c r="O18" i="75"/>
  <c r="N18" i="75"/>
  <c r="M18" i="75"/>
  <c r="O17" i="75"/>
  <c r="N17" i="75"/>
  <c r="M17" i="75"/>
  <c r="O16" i="75"/>
  <c r="N16" i="75"/>
  <c r="M16" i="75"/>
  <c r="O15" i="75"/>
  <c r="N15" i="75"/>
  <c r="M15" i="75"/>
  <c r="O14" i="75"/>
  <c r="N14" i="75"/>
  <c r="M14" i="75"/>
  <c r="O13" i="75"/>
  <c r="N13" i="75"/>
  <c r="M13" i="75"/>
  <c r="L104" i="74"/>
  <c r="O104" i="74"/>
  <c r="K104" i="74"/>
  <c r="N104" i="74"/>
  <c r="L103" i="74"/>
  <c r="O103" i="74"/>
  <c r="K103" i="74"/>
  <c r="N103" i="74"/>
  <c r="L102" i="74"/>
  <c r="O102" i="74"/>
  <c r="K102" i="74"/>
  <c r="N102" i="74"/>
  <c r="L101" i="74"/>
  <c r="O101" i="74"/>
  <c r="K101" i="74"/>
  <c r="N101" i="74"/>
  <c r="L100" i="74"/>
  <c r="O100" i="74"/>
  <c r="K100" i="74"/>
  <c r="N100" i="74"/>
  <c r="L99" i="74"/>
  <c r="O99" i="74"/>
  <c r="K99" i="74"/>
  <c r="N99" i="74"/>
  <c r="L98" i="74"/>
  <c r="O98" i="74"/>
  <c r="K98" i="74"/>
  <c r="N98" i="74"/>
  <c r="L97" i="74"/>
  <c r="O97" i="74"/>
  <c r="K97" i="74"/>
  <c r="N97" i="74"/>
  <c r="L93" i="74"/>
  <c r="O93" i="74"/>
  <c r="K93" i="74"/>
  <c r="N93" i="74"/>
  <c r="L92" i="74"/>
  <c r="O92" i="74"/>
  <c r="K92" i="74"/>
  <c r="N92" i="74"/>
  <c r="L91" i="74"/>
  <c r="O91" i="74"/>
  <c r="K91" i="74"/>
  <c r="N91" i="74"/>
  <c r="L90" i="74"/>
  <c r="O90" i="74"/>
  <c r="K90" i="74"/>
  <c r="N90" i="74"/>
  <c r="L89" i="74"/>
  <c r="O89" i="74"/>
  <c r="K89" i="74"/>
  <c r="N89" i="74"/>
  <c r="L88" i="74"/>
  <c r="O88" i="74"/>
  <c r="K88" i="74"/>
  <c r="N88" i="74"/>
  <c r="L87" i="74"/>
  <c r="O87" i="74"/>
  <c r="K87" i="74"/>
  <c r="N87" i="74"/>
  <c r="L86" i="74"/>
  <c r="O86" i="74"/>
  <c r="K86" i="74"/>
  <c r="N86" i="74"/>
  <c r="L85" i="74"/>
  <c r="O85" i="74"/>
  <c r="K85" i="74"/>
  <c r="N85" i="74"/>
  <c r="L84" i="74"/>
  <c r="O84" i="74"/>
  <c r="K84" i="74"/>
  <c r="N84" i="74"/>
  <c r="L83" i="74"/>
  <c r="O83" i="74"/>
  <c r="K83" i="74"/>
  <c r="N83" i="74"/>
  <c r="L82" i="74"/>
  <c r="O82" i="74"/>
  <c r="K82" i="74"/>
  <c r="N82" i="74"/>
  <c r="L81" i="74"/>
  <c r="O81" i="74"/>
  <c r="K81" i="74"/>
  <c r="N81" i="74"/>
  <c r="L80" i="74"/>
  <c r="O80" i="74"/>
  <c r="K80" i="74"/>
  <c r="N80" i="74"/>
  <c r="L79" i="74"/>
  <c r="O79" i="74"/>
  <c r="K79" i="74"/>
  <c r="N79" i="74"/>
  <c r="L78" i="74"/>
  <c r="O78" i="74"/>
  <c r="K78" i="74"/>
  <c r="N78" i="74"/>
  <c r="L77" i="74"/>
  <c r="O77" i="74"/>
  <c r="K77" i="74"/>
  <c r="N77" i="74"/>
  <c r="L76" i="74"/>
  <c r="O76" i="74"/>
  <c r="K76" i="74"/>
  <c r="N76" i="74"/>
  <c r="L75" i="74"/>
  <c r="O75" i="74"/>
  <c r="K75" i="74"/>
  <c r="N75" i="74"/>
  <c r="L74" i="74"/>
  <c r="O74" i="74"/>
  <c r="K74" i="74"/>
  <c r="N74" i="74"/>
  <c r="L73" i="74"/>
  <c r="O73" i="74"/>
  <c r="K73" i="74"/>
  <c r="N73" i="74"/>
  <c r="L72" i="74"/>
  <c r="O72" i="74"/>
  <c r="K72" i="74"/>
  <c r="N72" i="74"/>
  <c r="L71" i="74"/>
  <c r="O71" i="74"/>
  <c r="K71" i="74"/>
  <c r="N71" i="74"/>
  <c r="L70" i="74"/>
  <c r="O70" i="74"/>
  <c r="K70" i="74"/>
  <c r="N70" i="74"/>
  <c r="L66" i="74"/>
  <c r="O66" i="74"/>
  <c r="K66" i="74"/>
  <c r="N66" i="74"/>
  <c r="L65" i="74"/>
  <c r="O65" i="74"/>
  <c r="K65" i="74"/>
  <c r="N65" i="74"/>
  <c r="L64" i="74"/>
  <c r="O64" i="74"/>
  <c r="K64" i="74"/>
  <c r="N64" i="74"/>
  <c r="L63" i="74"/>
  <c r="O63" i="74"/>
  <c r="K63" i="74"/>
  <c r="N63" i="74"/>
  <c r="L62" i="74"/>
  <c r="O62" i="74"/>
  <c r="K62" i="74"/>
  <c r="N62" i="74"/>
  <c r="L61" i="74"/>
  <c r="O61" i="74"/>
  <c r="K61" i="74"/>
  <c r="N61" i="74"/>
  <c r="L60" i="74"/>
  <c r="O60" i="74"/>
  <c r="K60" i="74"/>
  <c r="N60" i="74"/>
  <c r="L59" i="74"/>
  <c r="O59" i="74"/>
  <c r="K59" i="74"/>
  <c r="N59" i="74"/>
  <c r="L58" i="74"/>
  <c r="O58" i="74"/>
  <c r="K58" i="74"/>
  <c r="N58" i="74"/>
  <c r="L57" i="74"/>
  <c r="O57" i="74"/>
  <c r="K57" i="74"/>
  <c r="N57" i="74"/>
  <c r="L56" i="74"/>
  <c r="O56" i="74"/>
  <c r="K56" i="74"/>
  <c r="N56" i="74"/>
  <c r="L55" i="74"/>
  <c r="O55" i="74"/>
  <c r="K55" i="74"/>
  <c r="N55" i="74"/>
  <c r="L54" i="74"/>
  <c r="O54" i="74"/>
  <c r="K54" i="74"/>
  <c r="N54" i="74"/>
  <c r="L53" i="74"/>
  <c r="O53" i="74"/>
  <c r="K53" i="74"/>
  <c r="N53" i="74"/>
  <c r="L52" i="74"/>
  <c r="O52" i="74"/>
  <c r="K52" i="74"/>
  <c r="N52" i="74"/>
  <c r="L51" i="74"/>
  <c r="O51" i="74"/>
  <c r="K51" i="74"/>
  <c r="N51" i="74"/>
  <c r="L50" i="74"/>
  <c r="O50" i="74"/>
  <c r="K50" i="74"/>
  <c r="N50" i="74"/>
  <c r="L49" i="74"/>
  <c r="O49" i="74"/>
  <c r="K49" i="74"/>
  <c r="N49" i="74"/>
  <c r="L48" i="74"/>
  <c r="O48" i="74"/>
  <c r="K48" i="74"/>
  <c r="N48" i="74"/>
  <c r="L47" i="74"/>
  <c r="O47" i="74"/>
  <c r="K47" i="74"/>
  <c r="N47" i="74"/>
  <c r="L46" i="74"/>
  <c r="O46" i="74"/>
  <c r="K46" i="74"/>
  <c r="N46" i="74"/>
  <c r="L45" i="74"/>
  <c r="O45" i="74"/>
  <c r="K45" i="74"/>
  <c r="N45" i="74"/>
  <c r="L44" i="74"/>
  <c r="O44" i="74"/>
  <c r="K44" i="74"/>
  <c r="N44" i="74"/>
  <c r="L43" i="74"/>
  <c r="O43" i="74"/>
  <c r="K43" i="74"/>
  <c r="N43" i="74"/>
  <c r="O82" i="72"/>
  <c r="S82" i="72"/>
  <c r="N82" i="72"/>
  <c r="R82" i="72"/>
  <c r="O81" i="72"/>
  <c r="S81" i="72"/>
  <c r="N81" i="72"/>
  <c r="R81" i="72"/>
  <c r="O80" i="72"/>
  <c r="S80" i="72"/>
  <c r="N80" i="72"/>
  <c r="R80" i="72"/>
  <c r="O79" i="72"/>
  <c r="S79" i="72"/>
  <c r="N79" i="72"/>
  <c r="R79" i="72"/>
  <c r="O78" i="72"/>
  <c r="S78" i="72"/>
  <c r="N78" i="72"/>
  <c r="R78" i="72"/>
  <c r="O77" i="72"/>
  <c r="S77" i="72"/>
  <c r="N77" i="72"/>
  <c r="R77" i="72"/>
  <c r="O76" i="72"/>
  <c r="S76" i="72"/>
  <c r="N76" i="72"/>
  <c r="R76" i="72"/>
  <c r="O75" i="72"/>
  <c r="S75" i="72"/>
  <c r="N75" i="72"/>
  <c r="R75" i="72"/>
  <c r="O74" i="72"/>
  <c r="S74" i="72"/>
  <c r="N74" i="72"/>
  <c r="R74" i="72"/>
  <c r="O73" i="72"/>
  <c r="S73" i="72"/>
  <c r="N73" i="72"/>
  <c r="R73" i="72"/>
  <c r="O72" i="72"/>
  <c r="S72" i="72"/>
  <c r="N72" i="72"/>
  <c r="R72" i="72"/>
  <c r="O71" i="72"/>
  <c r="S71" i="72"/>
  <c r="N71" i="72"/>
  <c r="R71" i="72"/>
  <c r="O70" i="72"/>
  <c r="S70" i="72"/>
  <c r="N70" i="72"/>
  <c r="R70" i="72"/>
  <c r="O69" i="72"/>
  <c r="S69" i="72"/>
  <c r="N69" i="72"/>
  <c r="R69" i="72"/>
  <c r="O68" i="72"/>
  <c r="S68" i="72"/>
  <c r="N68" i="72"/>
  <c r="R68" i="72"/>
  <c r="O67" i="72"/>
  <c r="S67" i="72"/>
  <c r="N67" i="72"/>
  <c r="R67" i="72"/>
  <c r="O66" i="72"/>
  <c r="S66" i="72"/>
  <c r="N66" i="72"/>
  <c r="R66" i="72"/>
  <c r="O65" i="72"/>
  <c r="S65" i="72"/>
  <c r="N65" i="72"/>
  <c r="R65" i="72"/>
  <c r="O64" i="72"/>
  <c r="S64" i="72"/>
  <c r="N64" i="72"/>
  <c r="R64" i="72"/>
  <c r="O63" i="72"/>
  <c r="S63" i="72"/>
  <c r="N63" i="72"/>
  <c r="R63" i="72"/>
  <c r="O62" i="72"/>
  <c r="S62" i="72"/>
  <c r="N62" i="72"/>
  <c r="R62" i="72"/>
  <c r="O61" i="72"/>
  <c r="S61" i="72"/>
  <c r="N61" i="72"/>
  <c r="R61" i="72"/>
  <c r="O60" i="72"/>
  <c r="S60" i="72"/>
  <c r="N60" i="72"/>
  <c r="R60" i="72"/>
  <c r="O59" i="72"/>
  <c r="S59" i="72"/>
  <c r="N59" i="72"/>
  <c r="R59" i="72"/>
  <c r="O58" i="72"/>
  <c r="S58" i="72"/>
  <c r="N58" i="72"/>
  <c r="R58" i="72"/>
  <c r="O57" i="72"/>
  <c r="S57" i="72"/>
  <c r="N57" i="72"/>
  <c r="R57" i="72"/>
  <c r="O56" i="72"/>
  <c r="S56" i="72"/>
  <c r="N56" i="72"/>
  <c r="R56" i="72"/>
  <c r="O55" i="72"/>
  <c r="S55" i="72"/>
  <c r="N55" i="72"/>
  <c r="R55" i="72"/>
  <c r="O54" i="72"/>
  <c r="S54" i="72"/>
  <c r="N54" i="72"/>
  <c r="R54" i="72"/>
  <c r="O53" i="72"/>
  <c r="S53" i="72"/>
  <c r="N53" i="72"/>
  <c r="R53" i="72"/>
  <c r="O52" i="72"/>
  <c r="S52" i="72"/>
  <c r="N52" i="72"/>
  <c r="R52" i="72"/>
  <c r="O51" i="72"/>
  <c r="S51" i="72"/>
  <c r="N51" i="72"/>
  <c r="R51" i="72"/>
  <c r="O50" i="72"/>
  <c r="S50" i="72"/>
  <c r="N50" i="72"/>
  <c r="R50" i="72"/>
  <c r="O49" i="72"/>
  <c r="S49" i="72"/>
  <c r="N49" i="72"/>
  <c r="R49" i="72"/>
  <c r="O48" i="72"/>
  <c r="S48" i="72"/>
  <c r="N48" i="72"/>
  <c r="R48" i="72"/>
  <c r="O47" i="72"/>
  <c r="S47" i="72"/>
  <c r="N47" i="72"/>
  <c r="R47" i="72"/>
  <c r="O43" i="72"/>
  <c r="S43" i="72"/>
  <c r="N43" i="72"/>
  <c r="R43" i="72"/>
  <c r="O42" i="72"/>
  <c r="S42" i="72"/>
  <c r="N42" i="72"/>
  <c r="R42" i="72"/>
  <c r="O41" i="72"/>
  <c r="S41" i="72"/>
  <c r="N41" i="72"/>
  <c r="R41" i="72"/>
  <c r="O40" i="72"/>
  <c r="S40" i="72"/>
  <c r="N40" i="72"/>
  <c r="R40" i="72"/>
  <c r="O39" i="72"/>
  <c r="S39" i="72"/>
  <c r="N39" i="72"/>
  <c r="R39" i="72"/>
  <c r="O38" i="72"/>
  <c r="S38" i="72"/>
  <c r="N38" i="72"/>
  <c r="R38" i="72"/>
  <c r="O37" i="72"/>
  <c r="S37" i="72"/>
  <c r="N37" i="72"/>
  <c r="R37" i="72"/>
  <c r="O36" i="72"/>
  <c r="S36" i="72"/>
  <c r="N36" i="72"/>
  <c r="R36" i="72"/>
  <c r="O35" i="72"/>
  <c r="S35" i="72"/>
  <c r="N35" i="72"/>
  <c r="R35" i="72"/>
  <c r="O34" i="72"/>
  <c r="S34" i="72"/>
  <c r="N34" i="72"/>
  <c r="R34" i="72"/>
  <c r="O18" i="72"/>
  <c r="S18" i="72"/>
  <c r="N18" i="72"/>
  <c r="R18" i="72"/>
  <c r="O17" i="72"/>
  <c r="S17" i="72"/>
  <c r="N17" i="72"/>
  <c r="R17" i="72"/>
  <c r="O16" i="72"/>
  <c r="S16" i="72"/>
  <c r="N16" i="72"/>
  <c r="R16" i="72"/>
  <c r="O15" i="72"/>
  <c r="S15" i="72"/>
  <c r="N15" i="72"/>
  <c r="R15" i="72"/>
  <c r="O14" i="72"/>
  <c r="S14" i="72"/>
  <c r="N14" i="72"/>
  <c r="R14" i="72"/>
  <c r="O13" i="72"/>
  <c r="S13" i="72"/>
  <c r="N13" i="72"/>
  <c r="R13" i="72"/>
  <c r="O12" i="72"/>
  <c r="S12" i="72"/>
  <c r="N12" i="72"/>
  <c r="R12" i="72"/>
  <c r="O11" i="72"/>
  <c r="S11" i="72"/>
  <c r="N11" i="72"/>
  <c r="R11" i="72"/>
  <c r="O10" i="72"/>
  <c r="S10" i="72"/>
  <c r="N10" i="72"/>
  <c r="R10" i="72"/>
  <c r="O9" i="72"/>
  <c r="S9" i="72"/>
  <c r="N9" i="72"/>
  <c r="R9" i="72"/>
  <c r="O8" i="72"/>
  <c r="S8" i="72"/>
  <c r="N8" i="72"/>
  <c r="R8" i="72"/>
  <c r="O7" i="72"/>
  <c r="S7" i="72"/>
  <c r="N7" i="72"/>
  <c r="R7" i="72"/>
  <c r="O6" i="72"/>
  <c r="S6" i="72"/>
  <c r="N6" i="72"/>
  <c r="R6" i="72"/>
  <c r="O5" i="72"/>
  <c r="S5" i="72"/>
  <c r="N5" i="72"/>
  <c r="R5" i="72"/>
  <c r="O4" i="72"/>
  <c r="S4" i="72"/>
  <c r="N4" i="72"/>
  <c r="R4" i="72"/>
  <c r="O3" i="72"/>
  <c r="S3" i="72"/>
  <c r="N3" i="72"/>
  <c r="R3" i="72"/>
  <c r="O2" i="72"/>
  <c r="S2" i="72"/>
  <c r="N2" i="72"/>
  <c r="R2" i="72"/>
  <c r="Q2" i="72"/>
  <c r="O1" i="72"/>
  <c r="S1" i="72"/>
  <c r="N1" i="72"/>
  <c r="R1" i="72"/>
  <c r="Q1" i="72"/>
  <c r="E52" i="18"/>
  <c r="E172" i="18"/>
  <c r="D172" i="18"/>
  <c r="C172" i="18"/>
  <c r="E51" i="18"/>
  <c r="E171" i="18"/>
  <c r="D171" i="18"/>
  <c r="C171" i="18"/>
  <c r="E50" i="18"/>
  <c r="E170" i="18"/>
  <c r="D170" i="18"/>
  <c r="C170" i="18"/>
  <c r="E49" i="18"/>
  <c r="E169" i="18"/>
  <c r="D169" i="18"/>
  <c r="C169" i="18"/>
  <c r="E48" i="18"/>
  <c r="E168" i="18"/>
  <c r="D168" i="18"/>
  <c r="C168" i="18"/>
  <c r="E47" i="18"/>
  <c r="E167" i="18"/>
  <c r="E46" i="18"/>
  <c r="E166" i="18"/>
  <c r="D166" i="18"/>
  <c r="C166" i="18"/>
  <c r="E45" i="18"/>
  <c r="E165" i="18"/>
  <c r="D165" i="18"/>
  <c r="C165" i="18"/>
  <c r="E44" i="18"/>
  <c r="E164" i="18"/>
  <c r="D164" i="18"/>
  <c r="C164" i="18"/>
  <c r="E43" i="18"/>
  <c r="E163" i="18"/>
  <c r="D163" i="18"/>
  <c r="C163" i="18"/>
  <c r="E42" i="18"/>
  <c r="E162" i="18"/>
  <c r="D162" i="18"/>
  <c r="C162" i="18"/>
  <c r="E41" i="18"/>
  <c r="E161" i="18"/>
  <c r="D161" i="18"/>
  <c r="C161" i="18"/>
  <c r="E40" i="18"/>
  <c r="E160" i="18"/>
  <c r="E39" i="18"/>
  <c r="E159" i="18"/>
  <c r="E38" i="18"/>
  <c r="E158" i="18"/>
  <c r="D158" i="18"/>
  <c r="C158" i="18"/>
  <c r="E37" i="18"/>
  <c r="E157" i="18"/>
  <c r="D157" i="18"/>
  <c r="C157" i="18"/>
  <c r="E36" i="18"/>
  <c r="E156" i="18"/>
  <c r="D156" i="18"/>
  <c r="C156" i="18"/>
  <c r="E35" i="18"/>
  <c r="E155" i="18"/>
  <c r="D155" i="18"/>
  <c r="C155" i="18"/>
  <c r="E34" i="18"/>
  <c r="E154" i="18"/>
  <c r="D154" i="18"/>
  <c r="C154" i="18"/>
  <c r="E33" i="18"/>
  <c r="E153" i="18"/>
  <c r="E152" i="18"/>
  <c r="D152" i="18"/>
  <c r="C152" i="18"/>
  <c r="E31" i="18"/>
  <c r="E151" i="18"/>
  <c r="E30" i="18"/>
  <c r="E150" i="18"/>
  <c r="E29" i="18"/>
  <c r="E149" i="18"/>
  <c r="D149" i="18"/>
  <c r="C149" i="18"/>
  <c r="E28" i="18"/>
  <c r="E148" i="18"/>
  <c r="D148" i="18"/>
  <c r="C148" i="18"/>
  <c r="E27" i="18"/>
  <c r="E147" i="18"/>
  <c r="D147" i="18"/>
  <c r="C147" i="18"/>
  <c r="E26" i="18"/>
  <c r="E146" i="18"/>
  <c r="D146" i="18"/>
  <c r="C146" i="18"/>
  <c r="E25" i="18"/>
  <c r="E145" i="18"/>
  <c r="D145" i="18"/>
  <c r="C145" i="18"/>
  <c r="C144" i="18"/>
  <c r="E23" i="18"/>
  <c r="E143" i="18"/>
  <c r="D143" i="18"/>
  <c r="C143" i="18"/>
  <c r="E22" i="18"/>
  <c r="E142" i="18"/>
  <c r="D142" i="18"/>
  <c r="C142" i="18"/>
  <c r="E21" i="18"/>
  <c r="E141" i="18"/>
  <c r="D141" i="18"/>
  <c r="C141" i="18"/>
  <c r="E20" i="18"/>
  <c r="E140" i="18"/>
  <c r="E19" i="18"/>
  <c r="E139" i="18"/>
  <c r="D139" i="18"/>
  <c r="C139" i="18"/>
  <c r="E18" i="18"/>
  <c r="E138" i="18"/>
  <c r="D138" i="18"/>
  <c r="C138" i="18"/>
  <c r="E17" i="18"/>
  <c r="E137" i="18"/>
  <c r="D137" i="18"/>
  <c r="C137" i="18"/>
  <c r="E16" i="18"/>
  <c r="E136" i="18"/>
  <c r="D136" i="18"/>
  <c r="C136" i="18"/>
  <c r="E15" i="18"/>
  <c r="E135" i="18"/>
  <c r="D135" i="18"/>
  <c r="C135" i="18"/>
  <c r="E14" i="18"/>
  <c r="E134" i="18"/>
  <c r="D134" i="18"/>
  <c r="C134" i="18"/>
  <c r="E13" i="18"/>
  <c r="E133" i="18"/>
  <c r="D133" i="18"/>
  <c r="C133" i="18"/>
  <c r="E12" i="18"/>
  <c r="E132" i="18"/>
  <c r="D132" i="18"/>
  <c r="C132" i="18"/>
  <c r="E11" i="18"/>
  <c r="E131" i="18"/>
  <c r="D131" i="18"/>
  <c r="C131" i="18"/>
  <c r="E10" i="18"/>
  <c r="E130" i="18"/>
  <c r="D130" i="18"/>
  <c r="C130" i="18"/>
  <c r="E9" i="18"/>
  <c r="E129" i="18"/>
  <c r="D129" i="18"/>
  <c r="C129" i="18"/>
  <c r="E8" i="18"/>
  <c r="E128" i="18"/>
  <c r="D128" i="18"/>
  <c r="C128" i="18"/>
  <c r="E7" i="18"/>
  <c r="E127" i="18"/>
  <c r="D127" i="18"/>
  <c r="C127" i="18"/>
  <c r="E6" i="18"/>
  <c r="E126" i="18"/>
  <c r="D126" i="18"/>
  <c r="C126" i="18"/>
  <c r="E5" i="18"/>
  <c r="E125" i="18"/>
  <c r="D125" i="18"/>
  <c r="C125" i="18"/>
  <c r="E4" i="18"/>
  <c r="E124" i="18"/>
  <c r="D124" i="18"/>
  <c r="C124" i="18"/>
  <c r="E32" i="18"/>
  <c r="E24" i="18"/>
  <c r="V152" i="52"/>
  <c r="U152" i="52"/>
  <c r="T152" i="52"/>
  <c r="S152" i="52"/>
  <c r="R152" i="52"/>
  <c r="F96" i="55"/>
  <c r="E96" i="55"/>
  <c r="D96" i="55"/>
  <c r="C96" i="55"/>
  <c r="B96" i="55"/>
  <c r="F95" i="55"/>
  <c r="E95" i="55"/>
  <c r="D95" i="55"/>
  <c r="C95" i="55"/>
  <c r="B95" i="55"/>
  <c r="F94" i="55"/>
  <c r="E94" i="55"/>
  <c r="D94" i="55"/>
  <c r="C94" i="55"/>
  <c r="B94" i="55"/>
  <c r="F93" i="55"/>
  <c r="E93" i="55"/>
  <c r="D93" i="55"/>
  <c r="C93" i="55"/>
  <c r="B93" i="55"/>
  <c r="F92" i="55"/>
  <c r="E92" i="55"/>
  <c r="D92" i="55"/>
  <c r="C92" i="55"/>
  <c r="B92" i="55"/>
  <c r="F88" i="55"/>
  <c r="E88" i="55"/>
  <c r="D88" i="55"/>
  <c r="C88" i="55"/>
  <c r="B88" i="55"/>
  <c r="F87" i="55"/>
  <c r="E87" i="55"/>
  <c r="D87" i="55"/>
  <c r="C87" i="55"/>
  <c r="B87" i="55"/>
  <c r="F86" i="55"/>
  <c r="E86" i="55"/>
  <c r="D86" i="55"/>
  <c r="C86" i="55"/>
  <c r="B86" i="55"/>
  <c r="F85" i="55"/>
  <c r="E85" i="55"/>
  <c r="D85" i="55"/>
  <c r="C85" i="55"/>
  <c r="B85" i="55"/>
  <c r="F84" i="55"/>
  <c r="E84" i="55"/>
  <c r="D84" i="55"/>
  <c r="C84" i="55"/>
  <c r="B84" i="55"/>
  <c r="F81" i="55"/>
  <c r="E81" i="55"/>
  <c r="D81" i="55"/>
  <c r="C81" i="55"/>
  <c r="B81" i="55"/>
  <c r="F80" i="55"/>
  <c r="E80" i="55"/>
  <c r="D80" i="55"/>
  <c r="C80" i="55"/>
  <c r="B80" i="55"/>
  <c r="F79" i="55"/>
  <c r="E79" i="55"/>
  <c r="D79" i="55"/>
  <c r="C79" i="55"/>
  <c r="B79" i="55"/>
  <c r="F78" i="55"/>
  <c r="E78" i="55"/>
  <c r="D78" i="55"/>
  <c r="C78" i="55"/>
  <c r="B78" i="55"/>
  <c r="F77" i="55"/>
  <c r="E77" i="55"/>
  <c r="D77" i="55"/>
  <c r="C77" i="55"/>
  <c r="B77" i="55"/>
  <c r="F76" i="55"/>
  <c r="E76" i="55"/>
  <c r="D76" i="55"/>
  <c r="C76" i="55"/>
  <c r="B76" i="55"/>
  <c r="F75" i="55"/>
  <c r="E75" i="55"/>
  <c r="D75" i="55"/>
  <c r="C75" i="55"/>
  <c r="B75" i="55"/>
  <c r="F71" i="55"/>
  <c r="E71" i="55"/>
  <c r="D71" i="55"/>
  <c r="C71" i="55"/>
  <c r="B71" i="55"/>
  <c r="F70" i="55"/>
  <c r="E70" i="55"/>
  <c r="D70" i="55"/>
  <c r="C70" i="55"/>
  <c r="B70" i="55"/>
  <c r="F69" i="55"/>
  <c r="E69" i="55"/>
  <c r="D69" i="55"/>
  <c r="C69" i="55"/>
  <c r="B69" i="55"/>
  <c r="F68" i="55"/>
  <c r="E68" i="55"/>
  <c r="D68" i="55"/>
  <c r="C68" i="55"/>
  <c r="B68" i="55"/>
  <c r="F67" i="55"/>
  <c r="E67" i="55"/>
  <c r="D67" i="55"/>
  <c r="C67" i="55"/>
  <c r="B67" i="55"/>
  <c r="F66" i="55"/>
  <c r="E66" i="55"/>
  <c r="D66" i="55"/>
  <c r="C66" i="55"/>
  <c r="B66" i="55"/>
  <c r="F65" i="55"/>
  <c r="E65" i="55"/>
  <c r="D65" i="55"/>
  <c r="C65" i="55"/>
  <c r="B65" i="55"/>
  <c r="F64" i="55"/>
  <c r="E64" i="55"/>
  <c r="D64" i="55"/>
  <c r="C64" i="55"/>
  <c r="B64" i="55"/>
  <c r="L126" i="18"/>
  <c r="M126" i="18"/>
  <c r="P44" i="18"/>
  <c r="P24" i="18"/>
  <c r="P59" i="18"/>
  <c r="P58" i="18"/>
  <c r="P57" i="18"/>
  <c r="P56" i="18"/>
  <c r="P55" i="18"/>
  <c r="P54" i="18"/>
  <c r="P53" i="18"/>
  <c r="P52" i="18"/>
  <c r="P51" i="18"/>
  <c r="P49" i="18"/>
  <c r="P48" i="18"/>
  <c r="P47" i="18"/>
  <c r="P46" i="18"/>
  <c r="P45" i="18"/>
  <c r="P43" i="18"/>
  <c r="P42" i="18"/>
  <c r="U35" i="18"/>
  <c r="P41" i="18"/>
  <c r="P40" i="18"/>
  <c r="U33" i="18"/>
  <c r="P39" i="18"/>
  <c r="P38" i="18"/>
  <c r="U31" i="18"/>
  <c r="P37" i="18"/>
  <c r="P36" i="18"/>
  <c r="U29" i="18"/>
  <c r="P35" i="18"/>
  <c r="P34" i="18"/>
  <c r="U27" i="18"/>
  <c r="P33" i="18"/>
  <c r="P32" i="18"/>
  <c r="P31" i="18"/>
  <c r="P30" i="18"/>
  <c r="P29" i="18"/>
  <c r="P28" i="18"/>
  <c r="P27" i="18"/>
  <c r="P26" i="18"/>
  <c r="P25" i="18"/>
  <c r="P22" i="18"/>
  <c r="U15" i="18"/>
  <c r="P21" i="18"/>
  <c r="P20" i="18"/>
  <c r="U13" i="18"/>
  <c r="P19" i="18"/>
  <c r="P18" i="18"/>
  <c r="U11" i="18"/>
  <c r="P17" i="18"/>
  <c r="P16" i="18"/>
  <c r="U9" i="18"/>
  <c r="P15" i="18"/>
  <c r="P14" i="18"/>
  <c r="P13" i="18"/>
  <c r="P12" i="18"/>
  <c r="U8" i="18"/>
  <c r="P11" i="18"/>
  <c r="P10" i="18"/>
  <c r="P9" i="18"/>
  <c r="P8" i="18"/>
  <c r="U7" i="18"/>
  <c r="P7" i="18"/>
  <c r="P6" i="18"/>
  <c r="U6" i="18"/>
  <c r="P5" i="18"/>
  <c r="P4" i="18"/>
  <c r="U4" i="18"/>
  <c r="P3" i="18"/>
  <c r="I23" i="18"/>
  <c r="J23" i="18"/>
  <c r="K23" i="18"/>
  <c r="O59" i="18"/>
  <c r="N59" i="18"/>
  <c r="S52" i="18"/>
  <c r="O58" i="18"/>
  <c r="N58" i="18"/>
  <c r="S51" i="18"/>
  <c r="O57" i="18"/>
  <c r="N57" i="18"/>
  <c r="S50" i="18"/>
  <c r="O56" i="18"/>
  <c r="N56" i="18"/>
  <c r="O55" i="18"/>
  <c r="N55" i="18"/>
  <c r="S48" i="18"/>
  <c r="O54" i="18"/>
  <c r="N54" i="18"/>
  <c r="S47" i="18"/>
  <c r="O53" i="18"/>
  <c r="N53" i="18"/>
  <c r="S46" i="18"/>
  <c r="U52" i="18"/>
  <c r="T52" i="18"/>
  <c r="R52" i="18"/>
  <c r="Q52" i="18"/>
  <c r="O52" i="18"/>
  <c r="T45" i="18"/>
  <c r="N52" i="18"/>
  <c r="U51" i="18"/>
  <c r="T51" i="18"/>
  <c r="R51" i="18"/>
  <c r="Q51" i="18"/>
  <c r="O51" i="18"/>
  <c r="N51" i="18"/>
  <c r="S44" i="18"/>
  <c r="U50" i="18"/>
  <c r="T50" i="18"/>
  <c r="R50" i="18"/>
  <c r="Q50" i="18"/>
  <c r="O50" i="18"/>
  <c r="N50" i="18"/>
  <c r="U49" i="18"/>
  <c r="T49" i="18"/>
  <c r="S49" i="18"/>
  <c r="R49" i="18"/>
  <c r="Q49" i="18"/>
  <c r="O49" i="18"/>
  <c r="N49" i="18"/>
  <c r="U48" i="18"/>
  <c r="T48" i="18"/>
  <c r="R48" i="18"/>
  <c r="Q48" i="18"/>
  <c r="O48" i="18"/>
  <c r="N48" i="18"/>
  <c r="U47" i="18"/>
  <c r="T47" i="18"/>
  <c r="R47" i="18"/>
  <c r="Q47" i="18"/>
  <c r="O47" i="18"/>
  <c r="N47" i="18"/>
  <c r="U46" i="18"/>
  <c r="T46" i="18"/>
  <c r="R46" i="18"/>
  <c r="Q46" i="18"/>
  <c r="O46" i="18"/>
  <c r="N46" i="18"/>
  <c r="U45" i="18"/>
  <c r="S45" i="18"/>
  <c r="R45" i="18"/>
  <c r="Q45" i="18"/>
  <c r="O45" i="18"/>
  <c r="N45" i="18"/>
  <c r="U44" i="18"/>
  <c r="T44" i="18"/>
  <c r="R44" i="18"/>
  <c r="Q44" i="18"/>
  <c r="O44" i="18"/>
  <c r="N44" i="18"/>
  <c r="T43" i="18"/>
  <c r="S43" i="18"/>
  <c r="R43" i="18"/>
  <c r="Q43" i="18"/>
  <c r="O43" i="18"/>
  <c r="T36" i="18"/>
  <c r="N43" i="18"/>
  <c r="U42" i="18"/>
  <c r="T42" i="18"/>
  <c r="S42" i="18"/>
  <c r="R42" i="18"/>
  <c r="Q42" i="18"/>
  <c r="O42" i="18"/>
  <c r="N42" i="18"/>
  <c r="S35" i="18"/>
  <c r="U41" i="18"/>
  <c r="T41" i="18"/>
  <c r="S41" i="18"/>
  <c r="R41" i="18"/>
  <c r="Q41" i="18"/>
  <c r="O41" i="18"/>
  <c r="T34" i="18"/>
  <c r="N41" i="18"/>
  <c r="U40" i="18"/>
  <c r="T40" i="18"/>
  <c r="S40" i="18"/>
  <c r="R40" i="18"/>
  <c r="Q40" i="18"/>
  <c r="O40" i="18"/>
  <c r="N40" i="18"/>
  <c r="S33" i="18"/>
  <c r="U39" i="18"/>
  <c r="T39" i="18"/>
  <c r="S39" i="18"/>
  <c r="R39" i="18"/>
  <c r="Q39" i="18"/>
  <c r="O39" i="18"/>
  <c r="T32" i="18"/>
  <c r="N39" i="18"/>
  <c r="U38" i="18"/>
  <c r="T38" i="18"/>
  <c r="S38" i="18"/>
  <c r="R38" i="18"/>
  <c r="Q38" i="18"/>
  <c r="O38" i="18"/>
  <c r="N38" i="18"/>
  <c r="S31" i="18"/>
  <c r="U37" i="18"/>
  <c r="T37" i="18"/>
  <c r="S37" i="18"/>
  <c r="R37" i="18"/>
  <c r="Q37" i="18"/>
  <c r="O37" i="18"/>
  <c r="T30" i="18"/>
  <c r="N37" i="18"/>
  <c r="U36" i="18"/>
  <c r="S36" i="18"/>
  <c r="R36" i="18"/>
  <c r="Q36" i="18"/>
  <c r="O36" i="18"/>
  <c r="N36" i="18"/>
  <c r="S29" i="18"/>
  <c r="T35" i="18"/>
  <c r="R35" i="18"/>
  <c r="Q35" i="18"/>
  <c r="O35" i="18"/>
  <c r="T28" i="18"/>
  <c r="N35" i="18"/>
  <c r="U34" i="18"/>
  <c r="S34" i="18"/>
  <c r="R34" i="18"/>
  <c r="Q34" i="18"/>
  <c r="O34" i="18"/>
  <c r="N34" i="18"/>
  <c r="S27" i="18"/>
  <c r="T33" i="18"/>
  <c r="R33" i="18"/>
  <c r="Q33" i="18"/>
  <c r="O33" i="18"/>
  <c r="N33" i="18"/>
  <c r="U32" i="18"/>
  <c r="S32" i="18"/>
  <c r="R32" i="18"/>
  <c r="Q32" i="18"/>
  <c r="O32" i="18"/>
  <c r="N32" i="18"/>
  <c r="T31" i="18"/>
  <c r="R31" i="18"/>
  <c r="Q31" i="18"/>
  <c r="O31" i="18"/>
  <c r="N31" i="18"/>
  <c r="U30" i="18"/>
  <c r="S30" i="18"/>
  <c r="R30" i="18"/>
  <c r="Q30" i="18"/>
  <c r="O30" i="18"/>
  <c r="N30" i="18"/>
  <c r="S23" i="18"/>
  <c r="T29" i="18"/>
  <c r="R29" i="18"/>
  <c r="Q29" i="18"/>
  <c r="O29" i="18"/>
  <c r="T22" i="18"/>
  <c r="N29" i="18"/>
  <c r="U28" i="18"/>
  <c r="S28" i="18"/>
  <c r="R28" i="18"/>
  <c r="Q28" i="18"/>
  <c r="O28" i="18"/>
  <c r="N28" i="18"/>
  <c r="T27" i="18"/>
  <c r="R27" i="18"/>
  <c r="Q27" i="18"/>
  <c r="O27" i="18"/>
  <c r="N27" i="18"/>
  <c r="R26" i="18"/>
  <c r="Q26" i="18"/>
  <c r="O26" i="18"/>
  <c r="T19" i="18"/>
  <c r="N26" i="18"/>
  <c r="U25" i="18"/>
  <c r="T25" i="18"/>
  <c r="S25" i="18"/>
  <c r="R25" i="18"/>
  <c r="Q25" i="18"/>
  <c r="O25" i="18"/>
  <c r="N25" i="18"/>
  <c r="S18" i="18"/>
  <c r="U24" i="18"/>
  <c r="T24" i="18"/>
  <c r="S24" i="18"/>
  <c r="R24" i="18"/>
  <c r="Q24" i="18"/>
  <c r="O24" i="18"/>
  <c r="T17" i="18"/>
  <c r="N24" i="18"/>
  <c r="U23" i="18"/>
  <c r="T23" i="18"/>
  <c r="R23" i="18"/>
  <c r="Q23" i="18"/>
  <c r="U22" i="18"/>
  <c r="S22" i="18"/>
  <c r="R22" i="18"/>
  <c r="Q22" i="18"/>
  <c r="O22" i="18"/>
  <c r="N22" i="18"/>
  <c r="U21" i="18"/>
  <c r="T21" i="18"/>
  <c r="S21" i="18"/>
  <c r="R21" i="18"/>
  <c r="Q21" i="18"/>
  <c r="O21" i="18"/>
  <c r="N21" i="18"/>
  <c r="S14" i="18"/>
  <c r="U20" i="18"/>
  <c r="T20" i="18"/>
  <c r="S20" i="18"/>
  <c r="R20" i="18"/>
  <c r="Q20" i="18"/>
  <c r="O20" i="18"/>
  <c r="N20" i="18"/>
  <c r="U19" i="18"/>
  <c r="S19" i="18"/>
  <c r="R19" i="18"/>
  <c r="Q19" i="18"/>
  <c r="O19" i="18"/>
  <c r="N19" i="18"/>
  <c r="S12" i="18"/>
  <c r="U18" i="18"/>
  <c r="T18" i="18"/>
  <c r="R18" i="18"/>
  <c r="Q18" i="18"/>
  <c r="O18" i="18"/>
  <c r="N18" i="18"/>
  <c r="U17" i="18"/>
  <c r="S17" i="18"/>
  <c r="R17" i="18"/>
  <c r="Q17" i="18"/>
  <c r="O17" i="18"/>
  <c r="N17" i="18"/>
  <c r="S10" i="18"/>
  <c r="O16" i="18"/>
  <c r="N16" i="18"/>
  <c r="S9" i="18"/>
  <c r="T15" i="18"/>
  <c r="S15" i="18"/>
  <c r="R15" i="18"/>
  <c r="O15" i="18"/>
  <c r="N15" i="18"/>
  <c r="U14" i="18"/>
  <c r="T14" i="18"/>
  <c r="R14" i="18"/>
  <c r="O14" i="18"/>
  <c r="N14" i="18"/>
  <c r="T13" i="18"/>
  <c r="S13" i="18"/>
  <c r="R13" i="18"/>
  <c r="O13" i="18"/>
  <c r="N13" i="18"/>
  <c r="U12" i="18"/>
  <c r="T12" i="18"/>
  <c r="R12" i="18"/>
  <c r="O12" i="18"/>
  <c r="N12" i="18"/>
  <c r="S8" i="18"/>
  <c r="T11" i="18"/>
  <c r="S11" i="18"/>
  <c r="R11" i="18"/>
  <c r="O11" i="18"/>
  <c r="N11" i="18"/>
  <c r="U10" i="18"/>
  <c r="T10" i="18"/>
  <c r="R10" i="18"/>
  <c r="O10" i="18"/>
  <c r="N10" i="18"/>
  <c r="T9" i="18"/>
  <c r="R9" i="18"/>
  <c r="O9" i="18"/>
  <c r="N9" i="18"/>
  <c r="T8" i="18"/>
  <c r="R8" i="18"/>
  <c r="O8" i="18"/>
  <c r="N8" i="18"/>
  <c r="O7" i="18"/>
  <c r="T7" i="18"/>
  <c r="N7" i="18"/>
  <c r="S7" i="18"/>
  <c r="R7" i="18"/>
  <c r="O6" i="18"/>
  <c r="T6" i="18"/>
  <c r="N6" i="18"/>
  <c r="S6" i="18"/>
  <c r="R6" i="18"/>
  <c r="U5" i="18"/>
  <c r="O5" i="18"/>
  <c r="T5" i="18"/>
  <c r="N5" i="18"/>
  <c r="S5" i="18"/>
  <c r="R5" i="18"/>
  <c r="O4" i="18"/>
  <c r="T4" i="18"/>
  <c r="N4" i="18"/>
  <c r="S4" i="18"/>
  <c r="R4" i="18"/>
  <c r="U3" i="18"/>
  <c r="O3" i="18"/>
  <c r="T3" i="18"/>
  <c r="N3" i="18"/>
  <c r="S3" i="18"/>
  <c r="R3" i="18"/>
  <c r="G286" i="52"/>
  <c r="A286" i="52"/>
  <c r="G285" i="52"/>
  <c r="A285" i="52"/>
  <c r="G284" i="52"/>
  <c r="A284" i="52"/>
  <c r="G282" i="52"/>
  <c r="A282" i="52"/>
  <c r="G280" i="52"/>
  <c r="A280" i="52"/>
  <c r="G278" i="52"/>
  <c r="A278" i="52"/>
  <c r="G276" i="52"/>
  <c r="A276" i="52"/>
  <c r="G274" i="52"/>
  <c r="A274" i="52"/>
  <c r="G272" i="52"/>
  <c r="A272" i="52"/>
  <c r="G270" i="52"/>
  <c r="A270" i="52"/>
  <c r="G268" i="52"/>
  <c r="A268" i="52"/>
  <c r="G267" i="52"/>
  <c r="A267" i="52"/>
  <c r="G266" i="52"/>
  <c r="A266" i="52"/>
  <c r="G263" i="52"/>
  <c r="A263" i="52"/>
  <c r="G260" i="52"/>
  <c r="A260" i="52"/>
  <c r="G258" i="52"/>
  <c r="A258" i="52"/>
  <c r="G255" i="52"/>
  <c r="A255" i="52"/>
  <c r="G253" i="52"/>
  <c r="A253" i="52"/>
  <c r="G251" i="52"/>
  <c r="A251" i="52"/>
  <c r="G249" i="52"/>
  <c r="A249" i="52"/>
  <c r="G247" i="52"/>
  <c r="A247" i="52"/>
  <c r="G245" i="52"/>
  <c r="A245" i="52"/>
  <c r="G244" i="52"/>
  <c r="A244" i="52"/>
  <c r="G243" i="52"/>
  <c r="A243" i="52"/>
  <c r="G242" i="52"/>
  <c r="A242" i="52"/>
  <c r="G240" i="52"/>
  <c r="A240" i="52"/>
  <c r="G237" i="52"/>
  <c r="A237" i="52"/>
  <c r="G236" i="52"/>
  <c r="A236" i="52"/>
  <c r="G234" i="52"/>
  <c r="A234" i="52"/>
  <c r="G233" i="52"/>
  <c r="A233" i="52"/>
  <c r="G232" i="52"/>
  <c r="A232" i="52"/>
  <c r="G230" i="52"/>
  <c r="A230" i="52"/>
  <c r="G228" i="52"/>
  <c r="A228" i="52"/>
  <c r="G227" i="52"/>
  <c r="A227" i="52"/>
  <c r="G226" i="52"/>
  <c r="A226" i="52"/>
  <c r="G225" i="52"/>
  <c r="A225" i="52"/>
  <c r="G223" i="52"/>
  <c r="A223" i="52"/>
  <c r="G222" i="52"/>
  <c r="A222" i="52"/>
  <c r="G221" i="52"/>
  <c r="A221" i="52"/>
  <c r="G220" i="52"/>
  <c r="A220" i="52"/>
  <c r="G219" i="52"/>
  <c r="A219" i="52"/>
  <c r="G218" i="52"/>
  <c r="A218" i="52"/>
  <c r="G217" i="52"/>
  <c r="A217" i="52"/>
  <c r="G215" i="52"/>
  <c r="A215" i="52"/>
  <c r="G214" i="52"/>
  <c r="A214" i="52"/>
  <c r="G213" i="52"/>
  <c r="A213" i="52"/>
  <c r="G212" i="52"/>
  <c r="A212" i="52"/>
  <c r="G211" i="52"/>
  <c r="A211" i="52"/>
  <c r="G209" i="52"/>
  <c r="A209" i="52"/>
  <c r="G208" i="52"/>
  <c r="A208" i="52"/>
  <c r="G207" i="52"/>
  <c r="A207" i="52"/>
  <c r="G206" i="52"/>
  <c r="A206" i="52"/>
  <c r="G203" i="52"/>
  <c r="A203" i="52"/>
  <c r="G201" i="52"/>
  <c r="A201" i="52"/>
  <c r="G200" i="52"/>
  <c r="A200" i="52"/>
  <c r="G199" i="52"/>
  <c r="A199" i="52"/>
  <c r="G198" i="52"/>
  <c r="A198" i="52"/>
  <c r="G195" i="52"/>
  <c r="A195" i="52"/>
  <c r="G192" i="52"/>
  <c r="A192" i="52"/>
  <c r="G191" i="52"/>
  <c r="A191" i="52"/>
  <c r="G190" i="52"/>
  <c r="A190" i="52"/>
  <c r="G189" i="52"/>
  <c r="A189" i="52"/>
  <c r="G188" i="52"/>
  <c r="A188" i="52"/>
  <c r="G187" i="52"/>
  <c r="A187" i="52"/>
  <c r="G186" i="52"/>
  <c r="A186" i="52"/>
  <c r="G184" i="52"/>
  <c r="A184" i="52"/>
  <c r="G183" i="52"/>
  <c r="A183" i="52"/>
  <c r="G182" i="52"/>
  <c r="A182" i="52"/>
  <c r="G181" i="52"/>
  <c r="A181" i="52"/>
  <c r="G180" i="52"/>
  <c r="A180" i="52"/>
  <c r="G179" i="52"/>
  <c r="A179" i="52"/>
  <c r="G177" i="52"/>
  <c r="A177" i="52"/>
  <c r="G176" i="52"/>
  <c r="A176" i="52"/>
  <c r="G175" i="52"/>
  <c r="A175" i="52"/>
  <c r="G174" i="52"/>
  <c r="A174" i="52"/>
  <c r="G173" i="52"/>
  <c r="A173" i="52"/>
  <c r="G170" i="52"/>
  <c r="A170" i="52"/>
  <c r="G169" i="52"/>
  <c r="A169" i="52"/>
  <c r="G167" i="52"/>
  <c r="A167" i="52"/>
  <c r="G166" i="52"/>
  <c r="A166" i="52"/>
  <c r="G163" i="52"/>
  <c r="A163" i="52"/>
  <c r="G161" i="52"/>
  <c r="A161" i="52"/>
  <c r="G159" i="52"/>
  <c r="A159" i="52"/>
  <c r="G158" i="52"/>
  <c r="A158" i="52"/>
  <c r="G157" i="52"/>
  <c r="A157" i="52"/>
  <c r="G155" i="52"/>
  <c r="A155" i="52"/>
  <c r="G153" i="52"/>
  <c r="A153" i="52"/>
  <c r="G151" i="52"/>
  <c r="A151" i="52"/>
  <c r="G150" i="52"/>
  <c r="A150" i="52"/>
  <c r="G149" i="52"/>
  <c r="A149" i="52"/>
  <c r="G147" i="52"/>
  <c r="A147" i="52"/>
  <c r="G145" i="52"/>
  <c r="A145" i="52"/>
  <c r="G144" i="52"/>
  <c r="A144" i="52"/>
  <c r="G142" i="52"/>
  <c r="A142" i="52"/>
  <c r="G140" i="52"/>
  <c r="A140" i="52"/>
  <c r="G138" i="52"/>
  <c r="A138" i="52"/>
  <c r="G137" i="52"/>
  <c r="A137" i="52"/>
  <c r="G135" i="52"/>
  <c r="A135" i="52"/>
  <c r="G133" i="52"/>
  <c r="A133" i="52"/>
  <c r="G131" i="52"/>
  <c r="A131" i="52"/>
  <c r="G129" i="52"/>
  <c r="A129" i="52"/>
  <c r="G127" i="52"/>
  <c r="A127" i="52"/>
  <c r="G126" i="52"/>
  <c r="A126" i="52"/>
  <c r="G124" i="52"/>
  <c r="A124" i="52"/>
  <c r="G122" i="52"/>
  <c r="A122" i="52"/>
  <c r="AB4" i="52"/>
  <c r="AB5" i="52"/>
  <c r="AB6" i="52"/>
  <c r="AB8" i="52"/>
  <c r="AC8" i="52"/>
  <c r="AB9" i="52"/>
  <c r="AC9" i="52"/>
  <c r="AB10" i="52"/>
  <c r="AC10" i="52"/>
  <c r="AB11" i="52"/>
  <c r="AC11" i="52"/>
  <c r="AB12" i="52"/>
  <c r="AC12" i="52"/>
  <c r="AB16" i="52"/>
  <c r="AC16" i="52"/>
  <c r="AB17" i="52"/>
  <c r="AC17" i="52"/>
  <c r="AB18" i="52"/>
  <c r="AC18" i="52"/>
  <c r="AB19" i="52"/>
  <c r="AC19" i="52"/>
  <c r="AB20" i="52"/>
  <c r="AC20" i="52"/>
  <c r="AB21" i="52"/>
  <c r="AC21" i="52"/>
  <c r="AB22" i="52"/>
  <c r="AC22" i="52"/>
  <c r="AB24" i="52"/>
  <c r="AC24" i="52"/>
  <c r="AB25" i="52"/>
  <c r="AC25" i="52"/>
  <c r="AB26" i="52"/>
  <c r="AC26" i="52"/>
  <c r="AB27" i="52"/>
  <c r="AC27" i="52"/>
  <c r="AB29" i="52"/>
  <c r="AC29" i="52"/>
  <c r="AB31" i="52"/>
  <c r="AC31" i="52"/>
  <c r="AB32" i="52"/>
  <c r="AC32" i="52"/>
  <c r="AB33" i="52"/>
  <c r="AC33" i="52"/>
  <c r="AB35" i="52"/>
  <c r="AC35" i="52"/>
  <c r="AB36" i="52"/>
  <c r="AC36" i="52"/>
  <c r="AB41" i="52"/>
  <c r="AC41" i="52"/>
  <c r="AB42" i="52"/>
  <c r="AC42" i="52"/>
  <c r="AB43" i="52"/>
  <c r="AC43" i="52"/>
  <c r="AB44" i="52"/>
  <c r="AC44" i="52"/>
  <c r="AB45" i="52"/>
  <c r="AC45" i="52"/>
  <c r="AB49" i="52"/>
  <c r="AC49" i="52"/>
  <c r="AB50" i="52"/>
  <c r="AC50" i="52"/>
  <c r="AB51" i="52"/>
  <c r="AC51" i="52"/>
  <c r="F122" i="52"/>
  <c r="H122" i="52"/>
  <c r="I122" i="52"/>
  <c r="J122" i="52"/>
  <c r="K122" i="52"/>
  <c r="F123" i="52"/>
  <c r="F124" i="52"/>
  <c r="H124" i="52"/>
  <c r="I124" i="52"/>
  <c r="J124" i="52"/>
  <c r="K124" i="52"/>
  <c r="F125" i="52"/>
  <c r="F126" i="52"/>
  <c r="H126" i="52"/>
  <c r="I126" i="52"/>
  <c r="J126" i="52"/>
  <c r="F127" i="52"/>
  <c r="H127" i="52"/>
  <c r="I127" i="52"/>
  <c r="J127" i="52"/>
  <c r="K127" i="52"/>
  <c r="F128" i="52"/>
  <c r="F129" i="52"/>
  <c r="H129" i="52"/>
  <c r="I129" i="52"/>
  <c r="J129" i="52"/>
  <c r="K129" i="52"/>
  <c r="F130" i="52"/>
  <c r="F131" i="52"/>
  <c r="H131" i="52"/>
  <c r="I131" i="52"/>
  <c r="J131" i="52"/>
  <c r="K131" i="52"/>
  <c r="F132" i="52"/>
  <c r="F133" i="52"/>
  <c r="H133" i="52"/>
  <c r="I133" i="52"/>
  <c r="J133" i="52"/>
  <c r="K133" i="52"/>
  <c r="F134" i="52"/>
  <c r="F135" i="52"/>
  <c r="H135" i="52"/>
  <c r="I135" i="52"/>
  <c r="J135" i="52"/>
  <c r="K135" i="52"/>
  <c r="F136" i="52"/>
  <c r="F137" i="52"/>
  <c r="H137" i="52"/>
  <c r="I137" i="52"/>
  <c r="J137" i="52"/>
  <c r="F138" i="52"/>
  <c r="H138" i="52"/>
  <c r="I138" i="52"/>
  <c r="J138" i="52"/>
  <c r="K138" i="52"/>
  <c r="F139" i="52"/>
  <c r="F140" i="52"/>
  <c r="H140" i="52"/>
  <c r="I140" i="52"/>
  <c r="J140" i="52"/>
  <c r="K140" i="52"/>
  <c r="F141" i="52"/>
  <c r="F142" i="52"/>
  <c r="H142" i="52"/>
  <c r="I142" i="52"/>
  <c r="J142" i="52"/>
  <c r="K142" i="52"/>
  <c r="F143" i="52"/>
  <c r="F144" i="52"/>
  <c r="H144" i="52"/>
  <c r="I144" i="52"/>
  <c r="J144" i="52"/>
  <c r="F145" i="52"/>
  <c r="H145" i="52"/>
  <c r="I145" i="52"/>
  <c r="J145" i="52"/>
  <c r="K145" i="52"/>
  <c r="F146" i="52"/>
  <c r="F147" i="52"/>
  <c r="H147" i="52"/>
  <c r="I147" i="52"/>
  <c r="J147" i="52"/>
  <c r="K147" i="52"/>
  <c r="F148" i="52"/>
  <c r="F149" i="52"/>
  <c r="H149" i="52"/>
  <c r="I149" i="52"/>
  <c r="J149" i="52"/>
  <c r="F150" i="52"/>
  <c r="H150" i="52"/>
  <c r="I150" i="52"/>
  <c r="J150" i="52"/>
  <c r="F151" i="52"/>
  <c r="H151" i="52"/>
  <c r="I151" i="52"/>
  <c r="J151" i="52"/>
  <c r="K151" i="52"/>
  <c r="F152" i="52"/>
  <c r="F153" i="52"/>
  <c r="H153" i="52"/>
  <c r="I153" i="52"/>
  <c r="J153" i="52"/>
  <c r="K153" i="52"/>
  <c r="F154" i="52"/>
  <c r="F155" i="52"/>
  <c r="H155" i="52"/>
  <c r="I155" i="52"/>
  <c r="J155" i="52"/>
  <c r="K155" i="52"/>
  <c r="F156" i="52"/>
  <c r="F157" i="52"/>
  <c r="H157" i="52"/>
  <c r="I157" i="52"/>
  <c r="J157" i="52"/>
  <c r="Q157" i="52"/>
  <c r="F158" i="52"/>
  <c r="H158" i="52"/>
  <c r="I158" i="52"/>
  <c r="J158" i="52"/>
  <c r="K158" i="52"/>
  <c r="F159" i="52"/>
  <c r="H159" i="52"/>
  <c r="I159" i="52"/>
  <c r="J159" i="52"/>
  <c r="K159" i="52"/>
  <c r="F160" i="52"/>
  <c r="F161" i="52"/>
  <c r="H161" i="52"/>
  <c r="I161" i="52"/>
  <c r="J161" i="52"/>
  <c r="K161" i="52"/>
  <c r="F162" i="52"/>
  <c r="F163" i="52"/>
  <c r="H163" i="52"/>
  <c r="I163" i="52"/>
  <c r="J163" i="52"/>
  <c r="K163" i="52"/>
  <c r="F164" i="52"/>
  <c r="F165" i="52"/>
  <c r="F166" i="52"/>
  <c r="H166" i="52"/>
  <c r="I166" i="52"/>
  <c r="J166" i="52"/>
  <c r="F167" i="52"/>
  <c r="H167" i="52"/>
  <c r="I167" i="52"/>
  <c r="J167" i="52"/>
  <c r="F168" i="52"/>
  <c r="F169" i="52"/>
  <c r="H169" i="52"/>
  <c r="I169" i="52"/>
  <c r="J169" i="52"/>
  <c r="F170" i="52"/>
  <c r="H170" i="52"/>
  <c r="I170" i="52"/>
  <c r="J170" i="52"/>
  <c r="F171" i="52"/>
  <c r="F172" i="52"/>
  <c r="F173" i="52"/>
  <c r="H173" i="52"/>
  <c r="I173" i="52"/>
  <c r="J173" i="52"/>
  <c r="F174" i="52"/>
  <c r="H174" i="52"/>
  <c r="I174" i="52"/>
  <c r="J174" i="52"/>
  <c r="F175" i="52"/>
  <c r="H175" i="52"/>
  <c r="I175" i="52"/>
  <c r="J175" i="52"/>
  <c r="F176" i="52"/>
  <c r="H176" i="52"/>
  <c r="I176" i="52"/>
  <c r="J176" i="52"/>
  <c r="F177" i="52"/>
  <c r="H177" i="52"/>
  <c r="I177" i="52"/>
  <c r="J177" i="52"/>
  <c r="K177" i="52"/>
  <c r="F178" i="52"/>
  <c r="F179" i="52"/>
  <c r="H179" i="52"/>
  <c r="I179" i="52"/>
  <c r="J179" i="52"/>
  <c r="F180" i="52"/>
  <c r="H180" i="52"/>
  <c r="I180" i="52"/>
  <c r="J180" i="52"/>
  <c r="K180" i="52"/>
  <c r="F181" i="52"/>
  <c r="H181" i="52"/>
  <c r="I181" i="52"/>
  <c r="J181" i="52"/>
  <c r="F182" i="52"/>
  <c r="H182" i="52"/>
  <c r="I182" i="52"/>
  <c r="J182" i="52"/>
  <c r="F183" i="52"/>
  <c r="H183" i="52"/>
  <c r="I183" i="52"/>
  <c r="J183" i="52"/>
  <c r="F184" i="52"/>
  <c r="H184" i="52"/>
  <c r="I184" i="52"/>
  <c r="J184" i="52"/>
  <c r="K184" i="52"/>
  <c r="F185" i="52"/>
  <c r="F186" i="52"/>
  <c r="H186" i="52"/>
  <c r="I186" i="52"/>
  <c r="J186" i="52"/>
  <c r="K186" i="52"/>
  <c r="F187" i="52"/>
  <c r="H187" i="52"/>
  <c r="I187" i="52"/>
  <c r="J187" i="52"/>
  <c r="K187" i="52"/>
  <c r="F188" i="52"/>
  <c r="H188" i="52"/>
  <c r="I188" i="52"/>
  <c r="J188" i="52"/>
  <c r="K188" i="52"/>
  <c r="F189" i="52"/>
  <c r="H189" i="52"/>
  <c r="I189" i="52"/>
  <c r="J189" i="52"/>
  <c r="K189" i="52"/>
  <c r="F190" i="52"/>
  <c r="H190" i="52"/>
  <c r="I190" i="52"/>
  <c r="J190" i="52"/>
  <c r="F191" i="52"/>
  <c r="H191" i="52"/>
  <c r="I191" i="52"/>
  <c r="J191" i="52"/>
  <c r="F192" i="52"/>
  <c r="H192" i="52"/>
  <c r="I192" i="52"/>
  <c r="J192" i="52"/>
  <c r="K192" i="52"/>
  <c r="F193" i="52"/>
  <c r="F194" i="52"/>
  <c r="F195" i="52"/>
  <c r="H195" i="52"/>
  <c r="I195" i="52"/>
  <c r="J195" i="52"/>
  <c r="K195" i="52"/>
  <c r="F196" i="52"/>
  <c r="F197" i="52"/>
  <c r="F198" i="52"/>
  <c r="H198" i="52"/>
  <c r="I198" i="52"/>
  <c r="J198" i="52"/>
  <c r="F199" i="52"/>
  <c r="H199" i="52"/>
  <c r="I199" i="52"/>
  <c r="J199" i="52"/>
  <c r="F200" i="52"/>
  <c r="H200" i="52"/>
  <c r="I200" i="52"/>
  <c r="J200" i="52"/>
  <c r="F201" i="52"/>
  <c r="H201" i="52"/>
  <c r="I201" i="52"/>
  <c r="J201" i="52"/>
  <c r="K201" i="52"/>
  <c r="F202" i="52"/>
  <c r="F203" i="52"/>
  <c r="H203" i="52"/>
  <c r="I203" i="52"/>
  <c r="J203" i="52"/>
  <c r="K203" i="52"/>
  <c r="F204" i="52"/>
  <c r="F205" i="52"/>
  <c r="F206" i="52"/>
  <c r="H206" i="52"/>
  <c r="I206" i="52"/>
  <c r="J206" i="52"/>
  <c r="F207" i="52"/>
  <c r="H207" i="52"/>
  <c r="I207" i="52"/>
  <c r="J207" i="52"/>
  <c r="F208" i="52"/>
  <c r="H208" i="52"/>
  <c r="I208" i="52"/>
  <c r="J208" i="52"/>
  <c r="F209" i="52"/>
  <c r="H209" i="52"/>
  <c r="I209" i="52"/>
  <c r="J209" i="52"/>
  <c r="K209" i="52"/>
  <c r="F210" i="52"/>
  <c r="F211" i="52"/>
  <c r="H211" i="52"/>
  <c r="I211" i="52"/>
  <c r="J211" i="52"/>
  <c r="K211" i="52"/>
  <c r="F212" i="52"/>
  <c r="H212" i="52"/>
  <c r="I212" i="52"/>
  <c r="J212" i="52"/>
  <c r="F213" i="52"/>
  <c r="H213" i="52"/>
  <c r="I213" i="52"/>
  <c r="J213" i="52"/>
  <c r="F214" i="52"/>
  <c r="H214" i="52"/>
  <c r="I214" i="52"/>
  <c r="J214" i="52"/>
  <c r="K214" i="52"/>
  <c r="F215" i="52"/>
  <c r="H215" i="52"/>
  <c r="I215" i="52"/>
  <c r="J215" i="52"/>
  <c r="F216" i="52"/>
  <c r="F217" i="52"/>
  <c r="H217" i="52"/>
  <c r="I217" i="52"/>
  <c r="J217" i="52"/>
  <c r="F218" i="52"/>
  <c r="H218" i="52"/>
  <c r="I218" i="52"/>
  <c r="J218" i="52"/>
  <c r="K218" i="52"/>
  <c r="F219" i="52"/>
  <c r="H219" i="52"/>
  <c r="I219" i="52"/>
  <c r="J219" i="52"/>
  <c r="K219" i="52"/>
  <c r="F220" i="52"/>
  <c r="H220" i="52"/>
  <c r="I220" i="52"/>
  <c r="J220" i="52"/>
  <c r="K220" i="52"/>
  <c r="F221" i="52"/>
  <c r="H221" i="52"/>
  <c r="I221" i="52"/>
  <c r="J221" i="52"/>
  <c r="K221" i="52"/>
  <c r="F222" i="52"/>
  <c r="H222" i="52"/>
  <c r="I222" i="52"/>
  <c r="J222" i="52"/>
  <c r="K222" i="52"/>
  <c r="F223" i="52"/>
  <c r="H223" i="52"/>
  <c r="I223" i="52"/>
  <c r="J223" i="52"/>
  <c r="K223" i="52"/>
  <c r="F224" i="52"/>
  <c r="F225" i="52"/>
  <c r="H225" i="52"/>
  <c r="I225" i="52"/>
  <c r="J225" i="52"/>
  <c r="K225" i="52"/>
  <c r="F226" i="52"/>
  <c r="H226" i="52"/>
  <c r="I226" i="52"/>
  <c r="J226" i="52"/>
  <c r="K226" i="52"/>
  <c r="F227" i="52"/>
  <c r="H227" i="52"/>
  <c r="I227" i="52"/>
  <c r="J227" i="52"/>
  <c r="K227" i="52"/>
  <c r="F228" i="52"/>
  <c r="H228" i="52"/>
  <c r="I228" i="52"/>
  <c r="J228" i="52"/>
  <c r="K228" i="52"/>
  <c r="F229" i="52"/>
  <c r="F230" i="52"/>
  <c r="H230" i="52"/>
  <c r="I230" i="52"/>
  <c r="J230" i="52"/>
  <c r="K230" i="52"/>
  <c r="F231" i="52"/>
  <c r="F232" i="52"/>
  <c r="H232" i="52"/>
  <c r="I232" i="52"/>
  <c r="J232" i="52"/>
  <c r="K232" i="52"/>
  <c r="F233" i="52"/>
  <c r="H233" i="52"/>
  <c r="I233" i="52"/>
  <c r="J233" i="52"/>
  <c r="K233" i="52"/>
  <c r="F234" i="52"/>
  <c r="H234" i="52"/>
  <c r="I234" i="52"/>
  <c r="J234" i="52"/>
  <c r="K234" i="52"/>
  <c r="F235" i="52"/>
  <c r="F236" i="52"/>
  <c r="H236" i="52"/>
  <c r="I236" i="52"/>
  <c r="J236" i="52"/>
  <c r="K236" i="52"/>
  <c r="F237" i="52"/>
  <c r="H237" i="52"/>
  <c r="I237" i="52"/>
  <c r="J237" i="52"/>
  <c r="K237" i="52"/>
  <c r="F238" i="52"/>
  <c r="F239" i="52"/>
  <c r="F240" i="52"/>
  <c r="H240" i="52"/>
  <c r="I240" i="52"/>
  <c r="J240" i="52"/>
  <c r="K240" i="52"/>
  <c r="F241" i="52"/>
  <c r="F242" i="52"/>
  <c r="H242" i="52"/>
  <c r="I242" i="52"/>
  <c r="J242" i="52"/>
  <c r="K242" i="52"/>
  <c r="F243" i="52"/>
  <c r="H243" i="52"/>
  <c r="I243" i="52"/>
  <c r="J243" i="52"/>
  <c r="K243" i="52"/>
  <c r="F244" i="52"/>
  <c r="H244" i="52"/>
  <c r="I244" i="52"/>
  <c r="J244" i="52"/>
  <c r="K244" i="52"/>
  <c r="F245" i="52"/>
  <c r="H245" i="52"/>
  <c r="I245" i="52"/>
  <c r="J245" i="52"/>
  <c r="K245" i="52"/>
  <c r="F246" i="52"/>
  <c r="F247" i="52"/>
  <c r="H247" i="52"/>
  <c r="I247" i="52"/>
  <c r="J247" i="52"/>
  <c r="K247" i="52"/>
  <c r="F248" i="52"/>
  <c r="F249" i="52"/>
  <c r="H249" i="52"/>
  <c r="I249" i="52"/>
  <c r="J249" i="52"/>
  <c r="K249" i="52"/>
  <c r="F250" i="52"/>
  <c r="F251" i="52"/>
  <c r="H251" i="52"/>
  <c r="I251" i="52"/>
  <c r="J251" i="52"/>
  <c r="K251" i="52"/>
  <c r="F252" i="52"/>
  <c r="F253" i="52"/>
  <c r="H253" i="52"/>
  <c r="I253" i="52"/>
  <c r="J253" i="52"/>
  <c r="K253" i="52"/>
  <c r="F254" i="52"/>
  <c r="F255" i="52"/>
  <c r="H255" i="52"/>
  <c r="I255" i="52"/>
  <c r="J255" i="52"/>
  <c r="K255" i="52"/>
  <c r="F256" i="52"/>
  <c r="F257" i="52"/>
  <c r="F258" i="52"/>
  <c r="H258" i="52"/>
  <c r="I258" i="52"/>
  <c r="J258" i="52"/>
  <c r="K258" i="52"/>
  <c r="F259" i="52"/>
  <c r="F260" i="52"/>
  <c r="H260" i="52"/>
  <c r="I260" i="52"/>
  <c r="J260" i="52"/>
  <c r="K260" i="52"/>
  <c r="F261" i="52"/>
  <c r="F262" i="52"/>
  <c r="F263" i="52"/>
  <c r="H263" i="52"/>
  <c r="I263" i="52"/>
  <c r="J263" i="52"/>
  <c r="K263" i="52"/>
  <c r="F264" i="52"/>
  <c r="F265" i="52"/>
  <c r="F266" i="52"/>
  <c r="H266" i="52"/>
  <c r="I266" i="52"/>
  <c r="J266" i="52"/>
  <c r="K266" i="52"/>
  <c r="F267" i="52"/>
  <c r="H267" i="52"/>
  <c r="I267" i="52"/>
  <c r="J267" i="52"/>
  <c r="K267" i="52"/>
  <c r="F268" i="52"/>
  <c r="H268" i="52"/>
  <c r="I268" i="52"/>
  <c r="J268" i="52"/>
  <c r="K268" i="52"/>
  <c r="F269" i="52"/>
  <c r="F270" i="52"/>
  <c r="H270" i="52"/>
  <c r="I270" i="52"/>
  <c r="J270" i="52"/>
  <c r="K270" i="52"/>
  <c r="F271" i="52"/>
  <c r="F272" i="52"/>
  <c r="H272" i="52"/>
  <c r="I272" i="52"/>
  <c r="J272" i="52"/>
  <c r="K272" i="52"/>
  <c r="F273" i="52"/>
  <c r="F274" i="52"/>
  <c r="H274" i="52"/>
  <c r="I274" i="52"/>
  <c r="J274" i="52"/>
  <c r="K274" i="52"/>
  <c r="F275" i="52"/>
  <c r="F276" i="52"/>
  <c r="H276" i="52"/>
  <c r="I276" i="52"/>
  <c r="J276" i="52"/>
  <c r="F277" i="52"/>
  <c r="F278" i="52"/>
  <c r="H278" i="52"/>
  <c r="I278" i="52"/>
  <c r="J278" i="52"/>
  <c r="K278" i="52"/>
  <c r="F279" i="52"/>
  <c r="F280" i="52"/>
  <c r="H280" i="52"/>
  <c r="I280" i="52"/>
  <c r="J280" i="52"/>
  <c r="K280" i="52"/>
  <c r="F281" i="52"/>
  <c r="F282" i="52"/>
  <c r="H282" i="52"/>
  <c r="I282" i="52"/>
  <c r="J282" i="52"/>
  <c r="Q282" i="52"/>
  <c r="F283" i="52"/>
  <c r="Q283" i="52"/>
  <c r="F284" i="52"/>
  <c r="H284" i="52"/>
  <c r="I284" i="52"/>
  <c r="J284" i="52"/>
  <c r="Q284" i="52"/>
  <c r="F285" i="52"/>
  <c r="H285" i="52"/>
  <c r="I285" i="52"/>
  <c r="J285" i="52"/>
  <c r="Q285" i="52"/>
  <c r="F286" i="52"/>
  <c r="H286" i="52"/>
  <c r="I286" i="52"/>
  <c r="J286" i="52"/>
  <c r="Q286" i="52"/>
  <c r="B30" i="19"/>
  <c r="B29" i="19"/>
  <c r="B28" i="19"/>
  <c r="B27" i="19"/>
  <c r="B26" i="19"/>
  <c r="B25" i="19"/>
  <c r="B24" i="19"/>
  <c r="B23" i="19"/>
  <c r="B19" i="19"/>
  <c r="B18" i="19"/>
  <c r="B17" i="19"/>
  <c r="B16" i="19"/>
  <c r="B15" i="19"/>
  <c r="B14" i="19"/>
  <c r="B13" i="19"/>
  <c r="B12" i="19"/>
  <c r="B10" i="19"/>
  <c r="B9" i="19"/>
  <c r="B8" i="19"/>
  <c r="B6" i="19"/>
  <c r="B5" i="19"/>
  <c r="B4" i="19"/>
  <c r="B3" i="19"/>
  <c r="B2" i="19"/>
  <c r="D2" i="23"/>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B3" i="24"/>
  <c r="B2" i="24"/>
  <c r="D11" i="3"/>
  <c r="C11" i="3"/>
  <c r="B11" i="3"/>
  <c r="K4" i="3"/>
  <c r="D10" i="3"/>
  <c r="C10" i="3"/>
  <c r="B10" i="3"/>
  <c r="D9" i="3"/>
  <c r="C9" i="3"/>
  <c r="B9" i="3"/>
  <c r="D8" i="3"/>
  <c r="C8" i="3"/>
  <c r="B8" i="3"/>
  <c r="D7" i="3"/>
  <c r="C7" i="3"/>
  <c r="B7" i="3"/>
  <c r="D6" i="3"/>
  <c r="C6" i="3"/>
  <c r="B6" i="3"/>
  <c r="D5" i="3"/>
  <c r="C5" i="3"/>
  <c r="B5" i="3"/>
  <c r="C4" i="3"/>
  <c r="B4" i="3"/>
  <c r="D4" i="3"/>
  <c r="C3" i="3"/>
  <c r="B3" i="3"/>
  <c r="A3" i="3"/>
  <c r="B44" i="20"/>
  <c r="B43" i="20"/>
  <c r="B42" i="20"/>
  <c r="B41" i="20"/>
  <c r="B40" i="20"/>
  <c r="B39" i="20"/>
  <c r="B38" i="20"/>
  <c r="B37" i="20"/>
  <c r="B36" i="20"/>
  <c r="B35" i="20"/>
  <c r="B34" i="20"/>
  <c r="B33" i="20"/>
  <c r="B32" i="20"/>
  <c r="B31" i="20"/>
  <c r="B29" i="20"/>
  <c r="B28" i="20"/>
  <c r="B27" i="20"/>
  <c r="B26" i="20"/>
  <c r="B25" i="20"/>
  <c r="B24" i="20"/>
  <c r="B23" i="20"/>
  <c r="B22" i="20"/>
  <c r="B21" i="20"/>
  <c r="B20" i="20"/>
  <c r="B19" i="20"/>
  <c r="B18" i="20"/>
  <c r="B16" i="20"/>
  <c r="B15" i="20"/>
  <c r="B14" i="20"/>
  <c r="B13" i="20"/>
  <c r="B12" i="20"/>
  <c r="B11" i="20"/>
  <c r="B10" i="20"/>
  <c r="B9" i="20"/>
  <c r="B8" i="20"/>
  <c r="B7" i="20"/>
  <c r="B6" i="20"/>
  <c r="B5" i="20"/>
  <c r="B4" i="20"/>
  <c r="B3" i="20"/>
  <c r="B2" i="20"/>
  <c r="N2" i="20"/>
  <c r="C2" i="20"/>
  <c r="D22" i="26"/>
  <c r="F22" i="26"/>
  <c r="C22" i="26"/>
  <c r="B22" i="26"/>
  <c r="E21" i="26"/>
  <c r="E22" i="26"/>
  <c r="A22" i="26"/>
  <c r="D21" i="26"/>
  <c r="F21" i="26"/>
  <c r="C21" i="26"/>
  <c r="B21" i="26"/>
  <c r="A21" i="26"/>
  <c r="D20" i="26"/>
  <c r="F20" i="26"/>
  <c r="C20" i="26"/>
  <c r="B20" i="26"/>
  <c r="A20" i="26"/>
  <c r="D18" i="26"/>
  <c r="F18" i="26"/>
  <c r="C18" i="26"/>
  <c r="B18" i="26"/>
  <c r="E14" i="26"/>
  <c r="D17" i="26"/>
  <c r="F17" i="26"/>
  <c r="C17" i="26"/>
  <c r="B17" i="26"/>
  <c r="D16" i="26"/>
  <c r="F16" i="26"/>
  <c r="C16" i="26"/>
  <c r="B16" i="26"/>
  <c r="D15" i="26"/>
  <c r="F15" i="26"/>
  <c r="C15" i="26"/>
  <c r="B15" i="26"/>
  <c r="D14" i="26"/>
  <c r="F14" i="26"/>
  <c r="C14" i="26"/>
  <c r="B14" i="26"/>
  <c r="D13" i="26"/>
  <c r="F13" i="26"/>
  <c r="C13" i="26"/>
  <c r="B13" i="26"/>
  <c r="A13" i="26"/>
  <c r="D11" i="26"/>
  <c r="F11" i="26"/>
  <c r="C11" i="26"/>
  <c r="B11" i="26"/>
  <c r="E5" i="26"/>
  <c r="E6" i="26"/>
  <c r="D10" i="26"/>
  <c r="F10" i="26"/>
  <c r="C10" i="26"/>
  <c r="B10" i="26"/>
  <c r="D9" i="26"/>
  <c r="F9" i="26"/>
  <c r="C9" i="26"/>
  <c r="B9" i="26"/>
  <c r="D8" i="26"/>
  <c r="F8" i="26"/>
  <c r="C8" i="26"/>
  <c r="B8" i="26"/>
  <c r="D7" i="26"/>
  <c r="F7" i="26"/>
  <c r="C7" i="26"/>
  <c r="B7" i="26"/>
  <c r="D6" i="26"/>
  <c r="F6" i="26"/>
  <c r="C6" i="26"/>
  <c r="B6" i="26"/>
  <c r="D5" i="26"/>
  <c r="F5" i="26"/>
  <c r="C5" i="26"/>
  <c r="B5" i="26"/>
  <c r="A5" i="26"/>
  <c r="D4" i="26"/>
  <c r="F4" i="26"/>
  <c r="C4" i="26"/>
  <c r="B4" i="26"/>
  <c r="A4" i="26"/>
  <c r="A26" i="1"/>
  <c r="A4" i="1"/>
  <c r="V26" i="44"/>
  <c r="U26" i="44"/>
  <c r="V18" i="44"/>
  <c r="U18" i="44"/>
  <c r="V14" i="44"/>
  <c r="U14" i="44"/>
  <c r="V6" i="44"/>
  <c r="U6" i="44"/>
  <c r="V3" i="44"/>
  <c r="U3" i="44"/>
  <c r="V1" i="44"/>
  <c r="U1" i="44"/>
  <c r="W1" i="44"/>
  <c r="T26" i="46"/>
  <c r="AF26" i="46"/>
  <c r="AG26" i="46"/>
  <c r="T15" i="46"/>
  <c r="AF15" i="46"/>
  <c r="AG15" i="46"/>
  <c r="T10" i="46"/>
  <c r="AF10" i="46"/>
  <c r="AG10" i="46"/>
  <c r="T2" i="46"/>
  <c r="AF2" i="46"/>
  <c r="AG2" i="46"/>
  <c r="U1" i="46"/>
  <c r="T1" i="46"/>
  <c r="V1" i="46"/>
  <c r="Q68" i="15"/>
  <c r="V68" i="15"/>
  <c r="Q69" i="15"/>
  <c r="V69" i="15"/>
  <c r="Q70" i="15"/>
  <c r="V70" i="15"/>
  <c r="Z68" i="15"/>
  <c r="Q54" i="15"/>
  <c r="V54" i="15"/>
  <c r="Q55" i="15"/>
  <c r="V55" i="15"/>
  <c r="Q56" i="15"/>
  <c r="V56" i="15"/>
  <c r="Q57" i="15"/>
  <c r="V57" i="15"/>
  <c r="Q58" i="15"/>
  <c r="V58" i="15"/>
  <c r="Q59" i="15"/>
  <c r="V59" i="15"/>
  <c r="Q60" i="15"/>
  <c r="V60" i="15"/>
  <c r="Q61" i="15"/>
  <c r="V61" i="15"/>
  <c r="Q62" i="15"/>
  <c r="V62" i="15"/>
  <c r="Q63" i="15"/>
  <c r="V63" i="15"/>
  <c r="Q64" i="15"/>
  <c r="V64" i="15"/>
  <c r="Q65" i="15"/>
  <c r="V65" i="15"/>
  <c r="Q66" i="15"/>
  <c r="V66" i="15"/>
  <c r="Q46" i="15"/>
  <c r="V46" i="15"/>
  <c r="Q47" i="15"/>
  <c r="V47" i="15"/>
  <c r="Q48" i="15"/>
  <c r="V48" i="15"/>
  <c r="Q49" i="15"/>
  <c r="V49" i="15"/>
  <c r="Q50" i="15"/>
  <c r="V50" i="15"/>
  <c r="Q51" i="15"/>
  <c r="V51" i="15"/>
  <c r="Q52" i="15"/>
  <c r="V52" i="15"/>
  <c r="Z46" i="15"/>
  <c r="Q29" i="15"/>
  <c r="V29" i="15"/>
  <c r="Q30" i="15"/>
  <c r="V30" i="15"/>
  <c r="Q31" i="15"/>
  <c r="V31" i="15"/>
  <c r="Q32" i="15"/>
  <c r="V32" i="15"/>
  <c r="Q33" i="15"/>
  <c r="V33" i="15"/>
  <c r="Q34" i="15"/>
  <c r="V34" i="15"/>
  <c r="Q35" i="15"/>
  <c r="V35" i="15"/>
  <c r="Q36" i="15"/>
  <c r="V36" i="15"/>
  <c r="Q37" i="15"/>
  <c r="V37" i="15"/>
  <c r="Q38" i="15"/>
  <c r="V38" i="15"/>
  <c r="Q39" i="15"/>
  <c r="V39" i="15"/>
  <c r="Q40" i="15"/>
  <c r="V40" i="15"/>
  <c r="Q41" i="15"/>
  <c r="V41" i="15"/>
  <c r="Q42" i="15"/>
  <c r="V42" i="15"/>
  <c r="Q43" i="15"/>
  <c r="V43" i="15"/>
  <c r="Q44" i="15"/>
  <c r="V44" i="15"/>
  <c r="Q16" i="15"/>
  <c r="V16" i="15"/>
  <c r="Q17" i="15"/>
  <c r="V17" i="15"/>
  <c r="Z16" i="15"/>
  <c r="Q18" i="15"/>
  <c r="V18" i="15"/>
  <c r="Q19" i="15"/>
  <c r="V19" i="15"/>
  <c r="Q20" i="15"/>
  <c r="V20" i="15"/>
  <c r="Q21" i="15"/>
  <c r="V21" i="15"/>
  <c r="Q22" i="15"/>
  <c r="V22" i="15"/>
  <c r="Q23" i="15"/>
  <c r="V23" i="15"/>
  <c r="Q24" i="15"/>
  <c r="V24" i="15"/>
  <c r="Q25" i="15"/>
  <c r="V25" i="15"/>
  <c r="Q26" i="15"/>
  <c r="V26" i="15"/>
  <c r="Q27" i="15"/>
  <c r="V27" i="15"/>
  <c r="Q4" i="15"/>
  <c r="V4" i="15"/>
  <c r="Q5" i="15"/>
  <c r="V5" i="15"/>
  <c r="Q6" i="15"/>
  <c r="V6" i="15"/>
  <c r="Q7" i="15"/>
  <c r="V7" i="15"/>
  <c r="Q8" i="15"/>
  <c r="V8" i="15"/>
  <c r="Q9" i="15"/>
  <c r="V9" i="15"/>
  <c r="Q10" i="15"/>
  <c r="V10" i="15"/>
  <c r="Q11" i="15"/>
  <c r="V11" i="15"/>
  <c r="Q12" i="15"/>
  <c r="V12" i="15"/>
  <c r="Q13" i="15"/>
  <c r="V13" i="15"/>
  <c r="Q14" i="15"/>
  <c r="V14" i="15"/>
  <c r="V53" i="15"/>
  <c r="V45" i="15"/>
  <c r="V28" i="15"/>
  <c r="V15" i="15"/>
  <c r="AA68" i="15"/>
  <c r="AA54" i="15"/>
  <c r="AA46" i="15"/>
  <c r="AA29" i="15"/>
  <c r="AA16" i="15"/>
  <c r="AA4" i="15"/>
  <c r="U82" i="45"/>
  <c r="U83" i="45"/>
  <c r="U84" i="45"/>
  <c r="U85" i="45"/>
  <c r="W82" i="45"/>
  <c r="AR82" i="45"/>
  <c r="U76" i="45"/>
  <c r="U77" i="45"/>
  <c r="U78" i="45"/>
  <c r="U79" i="45"/>
  <c r="U80" i="45"/>
  <c r="U81" i="45"/>
  <c r="U75" i="45"/>
  <c r="W75" i="45"/>
  <c r="U73" i="45"/>
  <c r="U74" i="45"/>
  <c r="W73" i="45"/>
  <c r="AR73" i="45"/>
  <c r="U71" i="45"/>
  <c r="U72" i="45"/>
  <c r="W71" i="45"/>
  <c r="AR71" i="45"/>
  <c r="U66" i="45"/>
  <c r="U67" i="45"/>
  <c r="U68" i="45"/>
  <c r="U62" i="45"/>
  <c r="U63" i="45"/>
  <c r="U64" i="45"/>
  <c r="U65" i="45"/>
  <c r="W62" i="45"/>
  <c r="AR62" i="45"/>
  <c r="U60" i="45"/>
  <c r="U61" i="45"/>
  <c r="W60" i="45"/>
  <c r="AR60" i="45"/>
  <c r="U55" i="45"/>
  <c r="U56" i="45"/>
  <c r="U57" i="45"/>
  <c r="U58" i="45"/>
  <c r="U59" i="45"/>
  <c r="U52" i="45"/>
  <c r="U53" i="45"/>
  <c r="U54" i="45"/>
  <c r="U50" i="45"/>
  <c r="U51" i="45"/>
  <c r="W50" i="45"/>
  <c r="AR50" i="45"/>
  <c r="U47" i="45"/>
  <c r="U48" i="45"/>
  <c r="U49" i="45"/>
  <c r="W47" i="45"/>
  <c r="AR47" i="45"/>
  <c r="U45" i="45"/>
  <c r="U46" i="45"/>
  <c r="W45" i="45"/>
  <c r="AR45" i="45"/>
  <c r="U44" i="45"/>
  <c r="W44" i="45"/>
  <c r="AR44" i="45"/>
  <c r="U41" i="45"/>
  <c r="U42" i="45"/>
  <c r="U43" i="45"/>
  <c r="U37" i="45"/>
  <c r="U38" i="45"/>
  <c r="U39" i="45"/>
  <c r="U40" i="45"/>
  <c r="W37" i="45"/>
  <c r="AR37" i="45"/>
  <c r="U35" i="45"/>
  <c r="U36" i="45"/>
  <c r="W35" i="45"/>
  <c r="AR35" i="45"/>
  <c r="U32" i="45"/>
  <c r="U33" i="45"/>
  <c r="U34" i="45"/>
  <c r="U23" i="45"/>
  <c r="U24" i="45"/>
  <c r="U25" i="45"/>
  <c r="U26" i="45"/>
  <c r="U27" i="45"/>
  <c r="U28" i="45"/>
  <c r="W23" i="45"/>
  <c r="AR23" i="45"/>
  <c r="U21" i="45"/>
  <c r="U22" i="45"/>
  <c r="W21" i="45"/>
  <c r="AR21" i="45"/>
  <c r="U17" i="45"/>
  <c r="U18" i="45"/>
  <c r="U19" i="45"/>
  <c r="U20" i="45"/>
  <c r="W17" i="45"/>
  <c r="AR17" i="45"/>
  <c r="U13" i="45"/>
  <c r="U14" i="45"/>
  <c r="U15" i="45"/>
  <c r="U16" i="45"/>
  <c r="U10" i="45"/>
  <c r="U11" i="45"/>
  <c r="U12" i="45"/>
  <c r="U9" i="45"/>
  <c r="W9" i="45"/>
  <c r="AR9" i="45"/>
  <c r="U6" i="45"/>
  <c r="U7" i="45"/>
  <c r="U8" i="45"/>
  <c r="U3" i="45"/>
  <c r="U4" i="45"/>
  <c r="U5" i="45"/>
  <c r="U70" i="45"/>
  <c r="U69" i="45"/>
  <c r="U31" i="45"/>
  <c r="U30" i="45"/>
  <c r="U29" i="45"/>
  <c r="Q48" i="47"/>
  <c r="Q49" i="47"/>
  <c r="Q50" i="47"/>
  <c r="Q51" i="47"/>
  <c r="Q52" i="47"/>
  <c r="Q53" i="47"/>
  <c r="Q54" i="47"/>
  <c r="Q55" i="47"/>
  <c r="Q56" i="47"/>
  <c r="Q57" i="47"/>
  <c r="Q58" i="47"/>
  <c r="Q59" i="47"/>
  <c r="Q60" i="47"/>
  <c r="Q61" i="47"/>
  <c r="T48" i="47"/>
  <c r="Y48" i="47"/>
  <c r="Q38" i="47"/>
  <c r="Q39" i="47"/>
  <c r="Q40" i="47"/>
  <c r="Q41" i="47"/>
  <c r="Q42" i="47"/>
  <c r="Q43" i="47"/>
  <c r="Q44" i="47"/>
  <c r="Q45" i="47"/>
  <c r="Q46" i="47"/>
  <c r="T38" i="47"/>
  <c r="Y38" i="47"/>
  <c r="R4" i="15"/>
  <c r="U4" i="15"/>
  <c r="T4" i="15"/>
  <c r="X4" i="15"/>
  <c r="T68" i="15"/>
  <c r="X68" i="15"/>
  <c r="AB68" i="15"/>
  <c r="T69" i="15"/>
  <c r="X69" i="15"/>
  <c r="T70" i="15"/>
  <c r="X70" i="15"/>
  <c r="T54" i="15"/>
  <c r="X54" i="15"/>
  <c r="T55" i="15"/>
  <c r="X55" i="15"/>
  <c r="T56" i="15"/>
  <c r="X56" i="15"/>
  <c r="T57" i="15"/>
  <c r="X57" i="15"/>
  <c r="T58" i="15"/>
  <c r="X58" i="15"/>
  <c r="T59" i="15"/>
  <c r="X59" i="15"/>
  <c r="T60" i="15"/>
  <c r="X60" i="15"/>
  <c r="T61" i="15"/>
  <c r="X61" i="15"/>
  <c r="T62" i="15"/>
  <c r="X62" i="15"/>
  <c r="T63" i="15"/>
  <c r="X63" i="15"/>
  <c r="T64" i="15"/>
  <c r="X64" i="15"/>
  <c r="T65" i="15"/>
  <c r="X65" i="15"/>
  <c r="T66" i="15"/>
  <c r="X66" i="15"/>
  <c r="T46" i="15"/>
  <c r="X46" i="15"/>
  <c r="T47" i="15"/>
  <c r="X47" i="15"/>
  <c r="T48" i="15"/>
  <c r="X48" i="15"/>
  <c r="T49" i="15"/>
  <c r="X49" i="15"/>
  <c r="T50" i="15"/>
  <c r="X50" i="15"/>
  <c r="T51" i="15"/>
  <c r="X51" i="15"/>
  <c r="T52" i="15"/>
  <c r="X52" i="15"/>
  <c r="T29" i="15"/>
  <c r="X29" i="15"/>
  <c r="AB29" i="15"/>
  <c r="T30" i="15"/>
  <c r="X30" i="15"/>
  <c r="T31" i="15"/>
  <c r="X31" i="15"/>
  <c r="T32" i="15"/>
  <c r="X32" i="15"/>
  <c r="T33" i="15"/>
  <c r="X33" i="15"/>
  <c r="T34" i="15"/>
  <c r="X34" i="15"/>
  <c r="T35" i="15"/>
  <c r="X35" i="15"/>
  <c r="T36" i="15"/>
  <c r="X36" i="15"/>
  <c r="T37" i="15"/>
  <c r="X37" i="15"/>
  <c r="T38" i="15"/>
  <c r="X38" i="15"/>
  <c r="T39" i="15"/>
  <c r="X39" i="15"/>
  <c r="T40" i="15"/>
  <c r="X40" i="15"/>
  <c r="T41" i="15"/>
  <c r="X41" i="15"/>
  <c r="T42" i="15"/>
  <c r="X42" i="15"/>
  <c r="T43" i="15"/>
  <c r="X43" i="15"/>
  <c r="T44" i="15"/>
  <c r="X44" i="15"/>
  <c r="T16" i="15"/>
  <c r="X16" i="15"/>
  <c r="T17" i="15"/>
  <c r="X17" i="15"/>
  <c r="T18" i="15"/>
  <c r="X18" i="15"/>
  <c r="T19" i="15"/>
  <c r="X19" i="15"/>
  <c r="T20" i="15"/>
  <c r="X20" i="15"/>
  <c r="T21" i="15"/>
  <c r="X21" i="15"/>
  <c r="T22" i="15"/>
  <c r="X22" i="15"/>
  <c r="T23" i="15"/>
  <c r="X23" i="15"/>
  <c r="T24" i="15"/>
  <c r="X24" i="15"/>
  <c r="T25" i="15"/>
  <c r="X25" i="15"/>
  <c r="T26" i="15"/>
  <c r="X26" i="15"/>
  <c r="T27" i="15"/>
  <c r="X27" i="15"/>
  <c r="T5" i="15"/>
  <c r="X5" i="15"/>
  <c r="AB4" i="15"/>
  <c r="T6" i="15"/>
  <c r="X6" i="15"/>
  <c r="T7" i="15"/>
  <c r="X7" i="15"/>
  <c r="T8" i="15"/>
  <c r="X8" i="15"/>
  <c r="T9" i="15"/>
  <c r="X9" i="15"/>
  <c r="T10" i="15"/>
  <c r="X10" i="15"/>
  <c r="T11" i="15"/>
  <c r="X11" i="15"/>
  <c r="T12" i="15"/>
  <c r="X12" i="15"/>
  <c r="T13" i="15"/>
  <c r="X13" i="15"/>
  <c r="T14" i="15"/>
  <c r="X14" i="15"/>
  <c r="AC68" i="15"/>
  <c r="AC54" i="15"/>
  <c r="V82" i="45"/>
  <c r="X82" i="45"/>
  <c r="AS82" i="45"/>
  <c r="V83" i="45"/>
  <c r="V84" i="45"/>
  <c r="V85" i="45"/>
  <c r="Y82" i="45"/>
  <c r="V76" i="45"/>
  <c r="X76" i="45"/>
  <c r="AS76" i="45"/>
  <c r="V77" i="45"/>
  <c r="V78" i="45"/>
  <c r="V79" i="45"/>
  <c r="V80" i="45"/>
  <c r="V81" i="45"/>
  <c r="Y76" i="45"/>
  <c r="V75" i="45"/>
  <c r="X75" i="45"/>
  <c r="V73" i="45"/>
  <c r="X73" i="45"/>
  <c r="AS73" i="45"/>
  <c r="V74" i="45"/>
  <c r="Y73" i="45"/>
  <c r="V71" i="45"/>
  <c r="X71" i="45"/>
  <c r="AS71" i="45"/>
  <c r="V72" i="45"/>
  <c r="Y71" i="45"/>
  <c r="V66" i="45"/>
  <c r="Y66" i="45"/>
  <c r="V67" i="45"/>
  <c r="V68" i="45"/>
  <c r="X66" i="45"/>
  <c r="AS66" i="45"/>
  <c r="V62" i="45"/>
  <c r="V63" i="45"/>
  <c r="Y62" i="45"/>
  <c r="V64" i="45"/>
  <c r="V65" i="45"/>
  <c r="X62" i="45"/>
  <c r="AS62" i="45"/>
  <c r="V60" i="45"/>
  <c r="V61" i="45"/>
  <c r="Y60" i="45"/>
  <c r="X60" i="45"/>
  <c r="AS60" i="45"/>
  <c r="V55" i="45"/>
  <c r="V56" i="45"/>
  <c r="X55" i="45"/>
  <c r="AS55" i="45"/>
  <c r="V57" i="45"/>
  <c r="V58" i="45"/>
  <c r="V59" i="45"/>
  <c r="Y55" i="45"/>
  <c r="V52" i="45"/>
  <c r="Y52" i="45"/>
  <c r="V53" i="45"/>
  <c r="V54" i="45"/>
  <c r="X52" i="45"/>
  <c r="AS52" i="45"/>
  <c r="V50" i="45"/>
  <c r="V51" i="45"/>
  <c r="Y50" i="45"/>
  <c r="X50" i="45"/>
  <c r="AS50" i="45"/>
  <c r="V47" i="45"/>
  <c r="V48" i="45"/>
  <c r="Y47" i="45"/>
  <c r="V49" i="45"/>
  <c r="X47" i="45"/>
  <c r="AS47" i="45"/>
  <c r="V45" i="45"/>
  <c r="X45" i="45"/>
  <c r="AS45" i="45"/>
  <c r="V46" i="45"/>
  <c r="Y45" i="45"/>
  <c r="V44" i="45"/>
  <c r="X44" i="45"/>
  <c r="AS44" i="45"/>
  <c r="V41" i="45"/>
  <c r="Y41" i="45"/>
  <c r="V42" i="45"/>
  <c r="V43" i="45"/>
  <c r="X41" i="45"/>
  <c r="AS41" i="45"/>
  <c r="V37" i="45"/>
  <c r="V38" i="45"/>
  <c r="X37" i="45"/>
  <c r="AS37" i="45"/>
  <c r="V39" i="45"/>
  <c r="V40" i="45"/>
  <c r="Y37" i="45"/>
  <c r="V35" i="45"/>
  <c r="V36" i="45"/>
  <c r="Y35" i="45"/>
  <c r="X35" i="45"/>
  <c r="AS35" i="45"/>
  <c r="V32" i="45"/>
  <c r="V33" i="45"/>
  <c r="X32" i="45"/>
  <c r="AS32" i="45"/>
  <c r="V34" i="45"/>
  <c r="Y32" i="45"/>
  <c r="V23" i="45"/>
  <c r="X23" i="45"/>
  <c r="AS23" i="45"/>
  <c r="V24" i="45"/>
  <c r="V25" i="45"/>
  <c r="V26" i="45"/>
  <c r="V27" i="45"/>
  <c r="V28" i="45"/>
  <c r="Y23" i="45"/>
  <c r="V21" i="45"/>
  <c r="X21" i="45"/>
  <c r="AS21" i="45"/>
  <c r="V22" i="45"/>
  <c r="Y21" i="45"/>
  <c r="V17" i="45"/>
  <c r="Y17" i="45"/>
  <c r="V18" i="45"/>
  <c r="V19" i="45"/>
  <c r="V20" i="45"/>
  <c r="X17" i="45"/>
  <c r="AS17" i="45"/>
  <c r="V13" i="45"/>
  <c r="X13" i="45"/>
  <c r="AS13" i="45"/>
  <c r="V14" i="45"/>
  <c r="V15" i="45"/>
  <c r="V16" i="45"/>
  <c r="Y13" i="45"/>
  <c r="V9" i="45"/>
  <c r="X9" i="45"/>
  <c r="AS9" i="45"/>
  <c r="V10" i="45"/>
  <c r="Y10" i="45"/>
  <c r="V11" i="45"/>
  <c r="V12" i="45"/>
  <c r="X10" i="45"/>
  <c r="AS10" i="45"/>
  <c r="V6" i="45"/>
  <c r="V7" i="45"/>
  <c r="Y6" i="45"/>
  <c r="V8" i="45"/>
  <c r="X6" i="45"/>
  <c r="AS6" i="45"/>
  <c r="V3" i="45"/>
  <c r="X3" i="45"/>
  <c r="AS3" i="45"/>
  <c r="V4" i="45"/>
  <c r="V5" i="45"/>
  <c r="V70" i="45"/>
  <c r="V69" i="45"/>
  <c r="V31" i="45"/>
  <c r="V30" i="45"/>
  <c r="V29" i="45"/>
  <c r="V48" i="47"/>
  <c r="AH48" i="47"/>
  <c r="U48" i="47"/>
  <c r="Z48" i="47"/>
  <c r="V38" i="47"/>
  <c r="AH38" i="47"/>
  <c r="U38" i="47"/>
  <c r="Z38" i="47"/>
  <c r="S2" i="46"/>
  <c r="S3" i="46"/>
  <c r="W2" i="46"/>
  <c r="S4" i="46"/>
  <c r="S5" i="46"/>
  <c r="S6" i="46"/>
  <c r="S7" i="46"/>
  <c r="S8" i="46"/>
  <c r="S9" i="46"/>
  <c r="S10" i="46"/>
  <c r="W10" i="46"/>
  <c r="S11" i="46"/>
  <c r="S12" i="46"/>
  <c r="S13" i="46"/>
  <c r="S14" i="46"/>
  <c r="S15" i="46"/>
  <c r="W15" i="46"/>
  <c r="S16" i="46"/>
  <c r="S17" i="46"/>
  <c r="S18" i="46"/>
  <c r="S19" i="46"/>
  <c r="S20" i="46"/>
  <c r="S21" i="46"/>
  <c r="S22" i="46"/>
  <c r="S23" i="46"/>
  <c r="S24" i="46"/>
  <c r="S25" i="46"/>
  <c r="S26" i="46"/>
  <c r="W26" i="46"/>
  <c r="S27" i="46"/>
  <c r="S28" i="46"/>
  <c r="S29" i="46"/>
  <c r="W29" i="46"/>
  <c r="S30" i="46"/>
  <c r="S31" i="46"/>
  <c r="S32" i="46"/>
  <c r="S33" i="46"/>
  <c r="S34" i="46"/>
  <c r="S35" i="46"/>
  <c r="S36" i="46"/>
  <c r="S37" i="46"/>
  <c r="S38" i="46"/>
  <c r="S39" i="46"/>
  <c r="S40" i="46"/>
  <c r="S41" i="46"/>
  <c r="S42" i="46"/>
  <c r="S43" i="46"/>
  <c r="S44" i="46"/>
  <c r="S45" i="46"/>
  <c r="S46" i="46"/>
  <c r="S47" i="46"/>
  <c r="S48" i="46"/>
  <c r="S49" i="46"/>
  <c r="S50" i="46"/>
  <c r="V50" i="46"/>
  <c r="AA50" i="46"/>
  <c r="S51" i="46"/>
  <c r="S52" i="46"/>
  <c r="S53" i="46"/>
  <c r="S54" i="46"/>
  <c r="S55" i="46"/>
  <c r="W50" i="46"/>
  <c r="V26" i="46"/>
  <c r="AA26" i="46"/>
  <c r="V10" i="46"/>
  <c r="AA10" i="46"/>
  <c r="E3" i="45"/>
  <c r="F3" i="45"/>
  <c r="Z3" i="45"/>
  <c r="AX3" i="45"/>
  <c r="AY3" i="45"/>
  <c r="AA3" i="45"/>
  <c r="AB3" i="45"/>
  <c r="G4" i="45"/>
  <c r="E4" i="45"/>
  <c r="F4" i="45"/>
  <c r="AC4" i="45"/>
  <c r="Z4" i="45"/>
  <c r="AA4" i="45"/>
  <c r="AB4" i="45"/>
  <c r="G5" i="45"/>
  <c r="E5" i="45"/>
  <c r="F5" i="45"/>
  <c r="AA5" i="45"/>
  <c r="AB5" i="45"/>
  <c r="E6" i="45"/>
  <c r="F6" i="45"/>
  <c r="Z6" i="45"/>
  <c r="AX6" i="45"/>
  <c r="AY6" i="45"/>
  <c r="AA6" i="45"/>
  <c r="AB6" i="45"/>
  <c r="G7" i="45"/>
  <c r="G8" i="45"/>
  <c r="E7" i="45"/>
  <c r="F7" i="45"/>
  <c r="AC7" i="45"/>
  <c r="Z7" i="45"/>
  <c r="AA7" i="45"/>
  <c r="AB7" i="45"/>
  <c r="E8" i="45"/>
  <c r="F8" i="45"/>
  <c r="AC8" i="45"/>
  <c r="Z8" i="45"/>
  <c r="AA8" i="45"/>
  <c r="AB8" i="45"/>
  <c r="E9" i="45"/>
  <c r="F9" i="45"/>
  <c r="Z9" i="45"/>
  <c r="AX9" i="45"/>
  <c r="AY9" i="45"/>
  <c r="AA9" i="45"/>
  <c r="AB9" i="45"/>
  <c r="E10" i="45"/>
  <c r="F10" i="45"/>
  <c r="Z10" i="45"/>
  <c r="AX10" i="45"/>
  <c r="AY10" i="45"/>
  <c r="AA10" i="45"/>
  <c r="AB10" i="45"/>
  <c r="G11" i="45"/>
  <c r="G12" i="45"/>
  <c r="G13" i="45"/>
  <c r="G14" i="45"/>
  <c r="G15" i="45"/>
  <c r="G16" i="45"/>
  <c r="G17" i="45"/>
  <c r="G18" i="45"/>
  <c r="G19" i="45"/>
  <c r="G20" i="45"/>
  <c r="G21" i="45"/>
  <c r="G22" i="45"/>
  <c r="G23" i="45"/>
  <c r="G24" i="45"/>
  <c r="G25" i="45"/>
  <c r="G26" i="45"/>
  <c r="G27" i="45"/>
  <c r="G28" i="45"/>
  <c r="G29" i="45"/>
  <c r="G30" i="45"/>
  <c r="G31" i="45"/>
  <c r="G32" i="45"/>
  <c r="G33" i="45"/>
  <c r="G34" i="45"/>
  <c r="G35" i="45"/>
  <c r="G36" i="45"/>
  <c r="G37" i="45"/>
  <c r="G38" i="45"/>
  <c r="G39" i="45"/>
  <c r="G40" i="45"/>
  <c r="G41" i="45"/>
  <c r="G42" i="45"/>
  <c r="G43" i="45"/>
  <c r="G44" i="45"/>
  <c r="G45" i="45"/>
  <c r="G46" i="45"/>
  <c r="G47" i="45"/>
  <c r="G48" i="45"/>
  <c r="G49" i="45"/>
  <c r="G50" i="45"/>
  <c r="G51" i="45"/>
  <c r="G52" i="45"/>
  <c r="G53" i="45"/>
  <c r="G54" i="45"/>
  <c r="E11" i="45"/>
  <c r="F11" i="45"/>
  <c r="AC11" i="45"/>
  <c r="Z11" i="45"/>
  <c r="AA11" i="45"/>
  <c r="AB11" i="45"/>
  <c r="E12" i="45"/>
  <c r="F12" i="45"/>
  <c r="AC12" i="45"/>
  <c r="Z12" i="45"/>
  <c r="AA12" i="45"/>
  <c r="AB12" i="45"/>
  <c r="E13" i="45"/>
  <c r="F13" i="45"/>
  <c r="AA13" i="45"/>
  <c r="AB13" i="45"/>
  <c r="E14" i="45"/>
  <c r="F14" i="45"/>
  <c r="AA14" i="45"/>
  <c r="AB14" i="45"/>
  <c r="E15" i="45"/>
  <c r="F15" i="45"/>
  <c r="AA15" i="45"/>
  <c r="AB15" i="45"/>
  <c r="E16" i="45"/>
  <c r="F16" i="45"/>
  <c r="AA16" i="45"/>
  <c r="AB16" i="45"/>
  <c r="E17" i="45"/>
  <c r="F17" i="45"/>
  <c r="AA17" i="45"/>
  <c r="AB17" i="45"/>
  <c r="E18" i="45"/>
  <c r="F18" i="45"/>
  <c r="AA18" i="45"/>
  <c r="AB18" i="45"/>
  <c r="E19" i="45"/>
  <c r="F19" i="45"/>
  <c r="AA19" i="45"/>
  <c r="AB19" i="45"/>
  <c r="E20" i="45"/>
  <c r="F20" i="45"/>
  <c r="AA20" i="45"/>
  <c r="AB20" i="45"/>
  <c r="E21" i="45"/>
  <c r="F21" i="45"/>
  <c r="AA21" i="45"/>
  <c r="AB21" i="45"/>
  <c r="E22" i="45"/>
  <c r="F22" i="45"/>
  <c r="AA22" i="45"/>
  <c r="AB22" i="45"/>
  <c r="E23" i="45"/>
  <c r="F23" i="45"/>
  <c r="AA23" i="45"/>
  <c r="AB23" i="45"/>
  <c r="E24" i="45"/>
  <c r="F24" i="45"/>
  <c r="AA24" i="45"/>
  <c r="AB24" i="45"/>
  <c r="E25" i="45"/>
  <c r="F25" i="45"/>
  <c r="AA25" i="45"/>
  <c r="AB25" i="45"/>
  <c r="E26" i="45"/>
  <c r="F26" i="45"/>
  <c r="AA26" i="45"/>
  <c r="AB26" i="45"/>
  <c r="E27" i="45"/>
  <c r="F27" i="45"/>
  <c r="AA27" i="45"/>
  <c r="AB27" i="45"/>
  <c r="E28" i="45"/>
  <c r="F28" i="45"/>
  <c r="AA28" i="45"/>
  <c r="AB28" i="45"/>
  <c r="E29" i="45"/>
  <c r="F29" i="45"/>
  <c r="AA29" i="45"/>
  <c r="AB29" i="45"/>
  <c r="E30" i="45"/>
  <c r="F30" i="45"/>
  <c r="AA30" i="45"/>
  <c r="AB30" i="45"/>
  <c r="E31" i="45"/>
  <c r="F31" i="45"/>
  <c r="AA31" i="45"/>
  <c r="AB31" i="45"/>
  <c r="E32" i="45"/>
  <c r="F32" i="45"/>
  <c r="AA32" i="45"/>
  <c r="AB32" i="45"/>
  <c r="E33" i="45"/>
  <c r="F33" i="45"/>
  <c r="AA33" i="45"/>
  <c r="AB33" i="45"/>
  <c r="E34" i="45"/>
  <c r="F34" i="45"/>
  <c r="AA34" i="45"/>
  <c r="AB34" i="45"/>
  <c r="E35" i="45"/>
  <c r="F35" i="45"/>
  <c r="AA35" i="45"/>
  <c r="AB35" i="45"/>
  <c r="E36" i="45"/>
  <c r="F36" i="45"/>
  <c r="AA36" i="45"/>
  <c r="AB36" i="45"/>
  <c r="E37" i="45"/>
  <c r="F37" i="45"/>
  <c r="AA37" i="45"/>
  <c r="AB37" i="45"/>
  <c r="E38" i="45"/>
  <c r="F38" i="45"/>
  <c r="AA38" i="45"/>
  <c r="AB38" i="45"/>
  <c r="E39" i="45"/>
  <c r="F39" i="45"/>
  <c r="AA39" i="45"/>
  <c r="AB39" i="45"/>
  <c r="E40" i="45"/>
  <c r="F40" i="45"/>
  <c r="AA40" i="45"/>
  <c r="AB40" i="45"/>
  <c r="E41" i="45"/>
  <c r="F41" i="45"/>
  <c r="AA41" i="45"/>
  <c r="AB41" i="45"/>
  <c r="E42" i="45"/>
  <c r="F42" i="45"/>
  <c r="AA42" i="45"/>
  <c r="AB42" i="45"/>
  <c r="E43" i="45"/>
  <c r="F43" i="45"/>
  <c r="AA43" i="45"/>
  <c r="AB43" i="45"/>
  <c r="E44" i="45"/>
  <c r="F44" i="45"/>
  <c r="AA44" i="45"/>
  <c r="AB44" i="45"/>
  <c r="E45" i="45"/>
  <c r="F45" i="45"/>
  <c r="AA45" i="45"/>
  <c r="AB45" i="45"/>
  <c r="E46" i="45"/>
  <c r="F46" i="45"/>
  <c r="AA46" i="45"/>
  <c r="AB46" i="45"/>
  <c r="E47" i="45"/>
  <c r="F47" i="45"/>
  <c r="AA47" i="45"/>
  <c r="AB47" i="45"/>
  <c r="E48" i="45"/>
  <c r="F48" i="45"/>
  <c r="AA48" i="45"/>
  <c r="AB48" i="45"/>
  <c r="E49" i="45"/>
  <c r="F49" i="45"/>
  <c r="AA49" i="45"/>
  <c r="AB49" i="45"/>
  <c r="E50" i="45"/>
  <c r="F50" i="45"/>
  <c r="AA50" i="45"/>
  <c r="AB50" i="45"/>
  <c r="E51" i="45"/>
  <c r="F51" i="45"/>
  <c r="AA51" i="45"/>
  <c r="AB51" i="45"/>
  <c r="E52" i="45"/>
  <c r="F52" i="45"/>
  <c r="AA52" i="45"/>
  <c r="AB52" i="45"/>
  <c r="E53" i="45"/>
  <c r="F53" i="45"/>
  <c r="AA53" i="45"/>
  <c r="AB53" i="45"/>
  <c r="E54" i="45"/>
  <c r="F54" i="45"/>
  <c r="AA54" i="45"/>
  <c r="AB54" i="45"/>
  <c r="E55" i="45"/>
  <c r="F55" i="45"/>
  <c r="Z55" i="45"/>
  <c r="AX55" i="45"/>
  <c r="AY55" i="45"/>
  <c r="AA55" i="45"/>
  <c r="AB55" i="45"/>
  <c r="G56" i="45"/>
  <c r="E56" i="45"/>
  <c r="F56" i="45"/>
  <c r="AC56" i="45"/>
  <c r="Z56" i="45"/>
  <c r="AA56" i="45"/>
  <c r="AB56" i="45"/>
  <c r="G57" i="45"/>
  <c r="G58" i="45"/>
  <c r="G59" i="45"/>
  <c r="G60" i="45"/>
  <c r="G61" i="45"/>
  <c r="E57" i="45"/>
  <c r="F57" i="45"/>
  <c r="AA57" i="45"/>
  <c r="AB57" i="45"/>
  <c r="E58" i="45"/>
  <c r="F58" i="45"/>
  <c r="AA58" i="45"/>
  <c r="AB58" i="45"/>
  <c r="E59" i="45"/>
  <c r="F59" i="45"/>
  <c r="AA59" i="45"/>
  <c r="AB59" i="45"/>
  <c r="E60" i="45"/>
  <c r="F60" i="45"/>
  <c r="AA60" i="45"/>
  <c r="AB60" i="45"/>
  <c r="E61" i="45"/>
  <c r="F61" i="45"/>
  <c r="AA61" i="45"/>
  <c r="AB61" i="45"/>
  <c r="E62" i="45"/>
  <c r="F62" i="45"/>
  <c r="Z62" i="45"/>
  <c r="AX62" i="45"/>
  <c r="AY62" i="45"/>
  <c r="AA62" i="45"/>
  <c r="AB62" i="45"/>
  <c r="E63" i="45"/>
  <c r="F63" i="45"/>
  <c r="Z63" i="45"/>
  <c r="AA63" i="45"/>
  <c r="AB63" i="45"/>
  <c r="E64" i="45"/>
  <c r="F64" i="45"/>
  <c r="Z64" i="45"/>
  <c r="AA64" i="45"/>
  <c r="AB64" i="45"/>
  <c r="E65" i="45"/>
  <c r="F65" i="45"/>
  <c r="Z65" i="45"/>
  <c r="AA65" i="45"/>
  <c r="AB65" i="45"/>
  <c r="E66" i="45"/>
  <c r="F66" i="45"/>
  <c r="Z66" i="45"/>
  <c r="AX66" i="45"/>
  <c r="AY66" i="45"/>
  <c r="AA66" i="45"/>
  <c r="AB66" i="45"/>
  <c r="E67" i="45"/>
  <c r="F67" i="45"/>
  <c r="Z67" i="45"/>
  <c r="AA67" i="45"/>
  <c r="AB67" i="45"/>
  <c r="E68" i="45"/>
  <c r="F68" i="45"/>
  <c r="Z68" i="45"/>
  <c r="AA68" i="45"/>
  <c r="AB68" i="45"/>
  <c r="E69" i="45"/>
  <c r="F69" i="45"/>
  <c r="Z69" i="45"/>
  <c r="AA69" i="45"/>
  <c r="AB69" i="45"/>
  <c r="E70" i="45"/>
  <c r="F70" i="45"/>
  <c r="Z70" i="45"/>
  <c r="AA70" i="45"/>
  <c r="AB70" i="45"/>
  <c r="E71" i="45"/>
  <c r="F71" i="45"/>
  <c r="Z71" i="45"/>
  <c r="AX71" i="45"/>
  <c r="AY71" i="45"/>
  <c r="AA71" i="45"/>
  <c r="AB71" i="45"/>
  <c r="E72" i="45"/>
  <c r="F72" i="45"/>
  <c r="Z72" i="45"/>
  <c r="AA72" i="45"/>
  <c r="AB72" i="45"/>
  <c r="E73" i="45"/>
  <c r="F73" i="45"/>
  <c r="Z73" i="45"/>
  <c r="AX73" i="45"/>
  <c r="AY73" i="45"/>
  <c r="AA73" i="45"/>
  <c r="AB73" i="45"/>
  <c r="E74" i="45"/>
  <c r="F74" i="45"/>
  <c r="Z74" i="45"/>
  <c r="AA74" i="45"/>
  <c r="AB74" i="45"/>
  <c r="E75" i="45"/>
  <c r="F75" i="45"/>
  <c r="Z75" i="45"/>
  <c r="AA75" i="45"/>
  <c r="AB75" i="45"/>
  <c r="E76" i="45"/>
  <c r="F76" i="45"/>
  <c r="Z76" i="45"/>
  <c r="AX76" i="45"/>
  <c r="AY76" i="45"/>
  <c r="AA76" i="45"/>
  <c r="AB76" i="45"/>
  <c r="E77" i="45"/>
  <c r="F77" i="45"/>
  <c r="Z77" i="45"/>
  <c r="AA77" i="45"/>
  <c r="AB77" i="45"/>
  <c r="E78" i="45"/>
  <c r="F78" i="45"/>
  <c r="Z78" i="45"/>
  <c r="AA78" i="45"/>
  <c r="AB78" i="45"/>
  <c r="E79" i="45"/>
  <c r="F79" i="45"/>
  <c r="Z79" i="45"/>
  <c r="AA79" i="45"/>
  <c r="AB79" i="45"/>
  <c r="E80" i="45"/>
  <c r="F80" i="45"/>
  <c r="Z80" i="45"/>
  <c r="AA80" i="45"/>
  <c r="AB80" i="45"/>
  <c r="E81" i="45"/>
  <c r="F81" i="45"/>
  <c r="Z81" i="45"/>
  <c r="AA81" i="45"/>
  <c r="AB81" i="45"/>
  <c r="E82" i="45"/>
  <c r="F82" i="45"/>
  <c r="Z82" i="45"/>
  <c r="AX82" i="45"/>
  <c r="AY82" i="45"/>
  <c r="AA82" i="45"/>
  <c r="AB82" i="45"/>
  <c r="G83" i="45"/>
  <c r="G84" i="45"/>
  <c r="G85" i="45"/>
  <c r="E83" i="45"/>
  <c r="F83" i="45"/>
  <c r="AC83" i="45"/>
  <c r="Z83" i="45"/>
  <c r="AA83" i="45"/>
  <c r="AB83" i="45"/>
  <c r="E84" i="45"/>
  <c r="F84" i="45"/>
  <c r="AC84" i="45"/>
  <c r="Z84" i="45"/>
  <c r="AA84" i="45"/>
  <c r="AB84" i="45"/>
  <c r="E85" i="45"/>
  <c r="F85" i="45"/>
  <c r="AA85" i="45"/>
  <c r="AB85" i="45"/>
  <c r="T26" i="44"/>
  <c r="T27" i="44"/>
  <c r="X26" i="44"/>
  <c r="T28" i="44"/>
  <c r="T29" i="44"/>
  <c r="T30" i="44"/>
  <c r="T31" i="44"/>
  <c r="T32" i="44"/>
  <c r="T33" i="44"/>
  <c r="T34" i="44"/>
  <c r="T35" i="44"/>
  <c r="T36" i="44"/>
  <c r="T37" i="44"/>
  <c r="T38" i="44"/>
  <c r="T39" i="44"/>
  <c r="T40" i="44"/>
  <c r="T41" i="44"/>
  <c r="T42" i="44"/>
  <c r="T43" i="44"/>
  <c r="T44" i="44"/>
  <c r="T45" i="44"/>
  <c r="T46" i="44"/>
  <c r="T47" i="44"/>
  <c r="W26" i="44"/>
  <c r="T18" i="44"/>
  <c r="T19" i="44"/>
  <c r="W18" i="44"/>
  <c r="T20" i="44"/>
  <c r="T21" i="44"/>
  <c r="T22" i="44"/>
  <c r="X18" i="44"/>
  <c r="T14" i="44"/>
  <c r="W14" i="44"/>
  <c r="T15" i="44"/>
  <c r="T16" i="44"/>
  <c r="T17" i="44"/>
  <c r="X14" i="44"/>
  <c r="T3" i="44"/>
  <c r="X3" i="44"/>
  <c r="T4" i="44"/>
  <c r="T5" i="44"/>
  <c r="T6" i="44"/>
  <c r="X6" i="44"/>
  <c r="T7" i="44"/>
  <c r="T8" i="44"/>
  <c r="T9" i="44"/>
  <c r="T10" i="44"/>
  <c r="W6" i="44"/>
  <c r="H28" i="1"/>
  <c r="H29" i="1"/>
  <c r="H30" i="1"/>
  <c r="H31" i="1"/>
  <c r="H32" i="1"/>
  <c r="H33" i="1"/>
  <c r="H34" i="1"/>
  <c r="H35" i="1"/>
  <c r="H36" i="1"/>
  <c r="H37" i="1"/>
  <c r="H38" i="1"/>
  <c r="H39" i="1"/>
  <c r="H40" i="1"/>
  <c r="H41" i="1"/>
  <c r="H42" i="1"/>
  <c r="H43" i="1"/>
  <c r="H44" i="1"/>
  <c r="H45" i="1"/>
  <c r="H46" i="1"/>
  <c r="H47" i="1"/>
  <c r="H48" i="1"/>
  <c r="H49" i="1"/>
  <c r="H50" i="1"/>
  <c r="H6" i="1"/>
  <c r="H7" i="1"/>
  <c r="H8" i="1"/>
  <c r="H9" i="1"/>
  <c r="H10" i="1"/>
  <c r="H11" i="1"/>
  <c r="H12" i="1"/>
  <c r="H13" i="1"/>
  <c r="H14" i="1"/>
  <c r="H15" i="1"/>
  <c r="H16" i="1"/>
  <c r="H17" i="1"/>
  <c r="H18" i="1"/>
  <c r="H19" i="1"/>
  <c r="H20" i="1"/>
  <c r="H21" i="1"/>
  <c r="H22" i="1"/>
  <c r="H23" i="1"/>
  <c r="H24" i="1"/>
  <c r="D3"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A51" i="22"/>
  <c r="A50" i="22"/>
  <c r="D50" i="22"/>
  <c r="A3" i="22"/>
  <c r="D3" i="22"/>
  <c r="A4" i="22"/>
  <c r="D4" i="22"/>
  <c r="A5" i="22"/>
  <c r="D5" i="22"/>
  <c r="A6" i="22"/>
  <c r="D6" i="22"/>
  <c r="A7" i="22"/>
  <c r="D7" i="22"/>
  <c r="A8" i="22"/>
  <c r="D8" i="22"/>
  <c r="A9" i="22"/>
  <c r="D9" i="22"/>
  <c r="A10" i="22"/>
  <c r="D10" i="22"/>
  <c r="A11" i="22"/>
  <c r="D11" i="22"/>
  <c r="A12" i="22"/>
  <c r="D12" i="22"/>
  <c r="A13" i="22"/>
  <c r="D13" i="22"/>
  <c r="A14" i="22"/>
  <c r="D14" i="22"/>
  <c r="A15" i="22"/>
  <c r="D15" i="22"/>
  <c r="A16" i="22"/>
  <c r="D16" i="22"/>
  <c r="A17" i="22"/>
  <c r="D17" i="22"/>
  <c r="A18" i="22"/>
  <c r="D18" i="22"/>
  <c r="A19" i="22"/>
  <c r="D19" i="22"/>
  <c r="A20" i="22"/>
  <c r="D20" i="22"/>
  <c r="A21" i="22"/>
  <c r="D21" i="22"/>
  <c r="A22" i="22"/>
  <c r="D22" i="22"/>
  <c r="A23" i="22"/>
  <c r="D23" i="22"/>
  <c r="A24" i="22"/>
  <c r="D24" i="22"/>
  <c r="A25" i="22"/>
  <c r="D25" i="22"/>
  <c r="A26" i="22"/>
  <c r="A27" i="22"/>
  <c r="A28" i="22"/>
  <c r="D28" i="22"/>
  <c r="A29" i="22"/>
  <c r="D29" i="22"/>
  <c r="A30" i="22"/>
  <c r="D30" i="22"/>
  <c r="A31" i="22"/>
  <c r="A32" i="22"/>
  <c r="D32" i="22"/>
  <c r="A33" i="22"/>
  <c r="D33" i="22"/>
  <c r="A34" i="22"/>
  <c r="D34" i="22"/>
  <c r="A35" i="22"/>
  <c r="D35" i="22"/>
  <c r="A36" i="22"/>
  <c r="A37" i="22"/>
  <c r="A38" i="22"/>
  <c r="A39" i="22"/>
  <c r="A40" i="22"/>
  <c r="D40" i="22"/>
  <c r="A41" i="22"/>
  <c r="D41" i="22"/>
  <c r="A42" i="22"/>
  <c r="A43" i="22"/>
  <c r="D43" i="22"/>
  <c r="A44" i="22"/>
  <c r="D44" i="22"/>
  <c r="A45" i="22"/>
  <c r="D45" i="22"/>
  <c r="A46" i="22"/>
  <c r="A47" i="22"/>
  <c r="D47" i="22"/>
  <c r="A48" i="22"/>
  <c r="D48" i="22"/>
  <c r="A49" i="22"/>
  <c r="D49" i="22"/>
  <c r="D2" i="22"/>
  <c r="A2" i="22"/>
  <c r="K2" i="24"/>
  <c r="K3" i="24"/>
  <c r="N1" i="24"/>
  <c r="K4" i="24"/>
  <c r="K5" i="24"/>
  <c r="K6" i="24"/>
  <c r="K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A2" i="24"/>
  <c r="C2" i="24"/>
  <c r="N2" i="24"/>
  <c r="A3" i="24"/>
  <c r="C3" i="24"/>
  <c r="A4" i="24"/>
  <c r="C4" i="24"/>
  <c r="A5" i="24"/>
  <c r="C5" i="24"/>
  <c r="A6" i="24"/>
  <c r="C6" i="24"/>
  <c r="A7" i="24"/>
  <c r="C7" i="24"/>
  <c r="A8" i="24"/>
  <c r="C8" i="24"/>
  <c r="A9" i="24"/>
  <c r="C9" i="24"/>
  <c r="A10" i="24"/>
  <c r="C10" i="24"/>
  <c r="A11" i="24"/>
  <c r="C11" i="24"/>
  <c r="A12" i="24"/>
  <c r="C12" i="24"/>
  <c r="A13" i="24"/>
  <c r="C13" i="24"/>
  <c r="A14" i="24"/>
  <c r="C14" i="24"/>
  <c r="A15" i="24"/>
  <c r="C15" i="24"/>
  <c r="A16" i="24"/>
  <c r="C16" i="24"/>
  <c r="A17" i="24"/>
  <c r="C17" i="24"/>
  <c r="A18" i="24"/>
  <c r="C18" i="24"/>
  <c r="A19" i="24"/>
  <c r="C19" i="24"/>
  <c r="A20" i="24"/>
  <c r="C20" i="24"/>
  <c r="A21" i="24"/>
  <c r="C21" i="24"/>
  <c r="A22" i="24"/>
  <c r="C22" i="24"/>
  <c r="A23" i="24"/>
  <c r="C23" i="24"/>
  <c r="A24" i="24"/>
  <c r="C24" i="24"/>
  <c r="A25" i="24"/>
  <c r="C25" i="24"/>
  <c r="A26" i="24"/>
  <c r="C26" i="24"/>
  <c r="A27" i="24"/>
  <c r="C27" i="24"/>
  <c r="A28" i="24"/>
  <c r="C28" i="24"/>
  <c r="A29" i="24"/>
  <c r="C29" i="24"/>
  <c r="A30" i="24"/>
  <c r="C30" i="24"/>
  <c r="A31" i="24"/>
  <c r="C31" i="24"/>
  <c r="A32" i="24"/>
  <c r="C32" i="24"/>
  <c r="A33" i="24"/>
  <c r="C33" i="24"/>
  <c r="A34" i="24"/>
  <c r="C34" i="24"/>
  <c r="A35" i="24"/>
  <c r="C35" i="24"/>
  <c r="A36" i="24"/>
  <c r="C36" i="24"/>
  <c r="A37" i="24"/>
  <c r="C37" i="24"/>
  <c r="A38" i="24"/>
  <c r="C38" i="24"/>
  <c r="A39" i="24"/>
  <c r="C39" i="24"/>
  <c r="A40" i="24"/>
  <c r="C40" i="24"/>
  <c r="A41" i="24"/>
  <c r="C41" i="24"/>
  <c r="A42" i="24"/>
  <c r="C42" i="24"/>
  <c r="A43" i="24"/>
  <c r="C43" i="24"/>
  <c r="A44" i="24"/>
  <c r="C44" i="24"/>
  <c r="A45" i="24"/>
  <c r="C45" i="24"/>
  <c r="A46" i="24"/>
  <c r="C46" i="24"/>
  <c r="A47" i="24"/>
  <c r="C47" i="24"/>
  <c r="A48" i="24"/>
  <c r="C48" i="24"/>
  <c r="A49" i="24"/>
  <c r="C49" i="24"/>
  <c r="A50" i="24"/>
  <c r="C50" i="24"/>
  <c r="A51" i="24"/>
  <c r="C51" i="24"/>
  <c r="A52" i="24"/>
  <c r="C52" i="24"/>
  <c r="A53" i="24"/>
  <c r="C53" i="24"/>
  <c r="A54" i="24"/>
  <c r="C54" i="24"/>
  <c r="A55" i="24"/>
  <c r="C55" i="24"/>
  <c r="A56" i="24"/>
  <c r="C56" i="24"/>
  <c r="A57" i="24"/>
  <c r="C57" i="24"/>
  <c r="A58" i="24"/>
  <c r="C58" i="24"/>
  <c r="A59" i="24"/>
  <c r="C59" i="24"/>
  <c r="A60" i="24"/>
  <c r="C60" i="24"/>
  <c r="A61" i="24"/>
  <c r="C61" i="24"/>
  <c r="A62" i="24"/>
  <c r="C62" i="24"/>
  <c r="A63" i="24"/>
  <c r="C63" i="24"/>
  <c r="A64" i="24"/>
  <c r="C64" i="24"/>
  <c r="A65" i="24"/>
  <c r="C65" i="24"/>
  <c r="A66" i="24"/>
  <c r="C66" i="24"/>
  <c r="A67" i="24"/>
  <c r="C67" i="24"/>
  <c r="A68" i="24"/>
  <c r="C68" i="24"/>
  <c r="A69" i="24"/>
  <c r="C69" i="24"/>
  <c r="A70" i="24"/>
  <c r="C70" i="24"/>
  <c r="A71" i="24"/>
  <c r="C71" i="24"/>
  <c r="A72" i="24"/>
  <c r="C72" i="24"/>
  <c r="A73" i="24"/>
  <c r="C73" i="24"/>
  <c r="A74" i="24"/>
  <c r="C74" i="24"/>
  <c r="A75" i="24"/>
  <c r="C75" i="24"/>
  <c r="A76" i="24"/>
  <c r="C76" i="24"/>
  <c r="A77" i="24"/>
  <c r="C77" i="24"/>
  <c r="A78" i="24"/>
  <c r="C78" i="24"/>
  <c r="A79" i="24"/>
  <c r="C79" i="24"/>
  <c r="A80" i="24"/>
  <c r="C80" i="24"/>
  <c r="A81" i="24"/>
  <c r="C81" i="24"/>
  <c r="A82" i="24"/>
  <c r="C82" i="24"/>
  <c r="A83" i="24"/>
  <c r="C83" i="24"/>
  <c r="A84" i="24"/>
  <c r="C84" i="24"/>
  <c r="A85" i="24"/>
  <c r="C85" i="24"/>
  <c r="A87" i="24"/>
  <c r="C87" i="24"/>
  <c r="A88" i="24"/>
  <c r="C88" i="24"/>
  <c r="A89" i="24"/>
  <c r="C89" i="24"/>
  <c r="A90" i="24"/>
  <c r="C90" i="24"/>
  <c r="A91" i="24"/>
  <c r="C91" i="24"/>
  <c r="A92" i="24"/>
  <c r="C92" i="24"/>
  <c r="A93" i="24"/>
  <c r="C93" i="24"/>
  <c r="A94" i="24"/>
  <c r="C94" i="24"/>
  <c r="A95" i="24"/>
  <c r="C95" i="24"/>
  <c r="A96" i="24"/>
  <c r="C96" i="24"/>
  <c r="A97" i="24"/>
  <c r="C97" i="24"/>
  <c r="A98" i="24"/>
  <c r="C98" i="24"/>
  <c r="A99" i="24"/>
  <c r="C99" i="24"/>
  <c r="A100" i="24"/>
  <c r="C100" i="24"/>
  <c r="A101" i="24"/>
  <c r="C101" i="24"/>
  <c r="A102" i="24"/>
  <c r="C102" i="24"/>
  <c r="A103" i="24"/>
  <c r="C103" i="24"/>
  <c r="A104" i="24"/>
  <c r="C104" i="24"/>
  <c r="A105" i="24"/>
  <c r="C105" i="24"/>
  <c r="A106" i="24"/>
  <c r="C106" i="24"/>
  <c r="A107" i="24"/>
  <c r="C107" i="24"/>
  <c r="A108" i="24"/>
  <c r="C108" i="24"/>
  <c r="A109" i="24"/>
  <c r="C109" i="24"/>
  <c r="A110" i="24"/>
  <c r="C110" i="24"/>
  <c r="A111" i="24"/>
  <c r="C111" i="24"/>
  <c r="A112" i="24"/>
  <c r="C112" i="24"/>
  <c r="A113" i="24"/>
  <c r="C113" i="24"/>
  <c r="A114" i="24"/>
  <c r="C114" i="24"/>
  <c r="A3" i="23"/>
  <c r="A4" i="23"/>
  <c r="A5" i="23"/>
  <c r="A6" i="23"/>
  <c r="A7" i="23"/>
  <c r="A8" i="23"/>
  <c r="A9" i="23"/>
  <c r="A10" i="23"/>
  <c r="A11" i="23"/>
  <c r="A12" i="23"/>
  <c r="A13" i="23"/>
  <c r="A14" i="23"/>
  <c r="A15" i="23"/>
  <c r="A16" i="23"/>
  <c r="A17" i="23"/>
  <c r="A18" i="23"/>
  <c r="A20" i="23"/>
  <c r="A21" i="23"/>
  <c r="A22" i="23"/>
  <c r="A23" i="23"/>
  <c r="A24" i="23"/>
  <c r="A25" i="23"/>
  <c r="A26" i="23"/>
  <c r="A27" i="23"/>
  <c r="A28" i="23"/>
  <c r="A29" i="23"/>
  <c r="A30" i="23"/>
  <c r="A31" i="23"/>
  <c r="A32" i="23"/>
  <c r="A33" i="23"/>
  <c r="A34" i="23"/>
  <c r="A35" i="23"/>
  <c r="A36" i="23"/>
  <c r="A37" i="23"/>
  <c r="A38" i="23"/>
  <c r="A39" i="23"/>
  <c r="A2" i="20"/>
  <c r="L2" i="20"/>
  <c r="A3" i="20"/>
  <c r="N3" i="20"/>
  <c r="C3" i="20"/>
  <c r="L3" i="20"/>
  <c r="A4" i="20"/>
  <c r="N4" i="20"/>
  <c r="C4" i="20"/>
  <c r="L4" i="20"/>
  <c r="A5" i="20"/>
  <c r="N5" i="20"/>
  <c r="C5" i="20"/>
  <c r="L5" i="20"/>
  <c r="A6" i="20"/>
  <c r="N6" i="20"/>
  <c r="C6" i="20"/>
  <c r="L6" i="20"/>
  <c r="A7" i="20"/>
  <c r="N7" i="20"/>
  <c r="C7" i="20"/>
  <c r="L7" i="20"/>
  <c r="A8" i="20"/>
  <c r="N8" i="20"/>
  <c r="C8" i="20"/>
  <c r="L8" i="20"/>
  <c r="A9" i="20"/>
  <c r="N9" i="20"/>
  <c r="C9" i="20"/>
  <c r="L9" i="20"/>
  <c r="A10" i="20"/>
  <c r="N10" i="20"/>
  <c r="C10" i="20"/>
  <c r="L10" i="20"/>
  <c r="A11" i="20"/>
  <c r="N11" i="20"/>
  <c r="C11" i="20"/>
  <c r="L11" i="20"/>
  <c r="A12" i="20"/>
  <c r="N12" i="20"/>
  <c r="C12" i="20"/>
  <c r="L12" i="20"/>
  <c r="A13" i="20"/>
  <c r="N13" i="20"/>
  <c r="C13" i="20"/>
  <c r="L13" i="20"/>
  <c r="A14" i="20"/>
  <c r="N14" i="20"/>
  <c r="C14" i="20"/>
  <c r="L14" i="20"/>
  <c r="A15" i="20"/>
  <c r="N15" i="20"/>
  <c r="C15" i="20"/>
  <c r="L15" i="20"/>
  <c r="A16" i="20"/>
  <c r="N16" i="20"/>
  <c r="C16" i="20"/>
  <c r="L16" i="20"/>
  <c r="L17" i="20"/>
  <c r="A18" i="20"/>
  <c r="N18" i="20"/>
  <c r="C18" i="20"/>
  <c r="L18" i="20"/>
  <c r="A19" i="20"/>
  <c r="N19" i="20"/>
  <c r="C19" i="20"/>
  <c r="L19" i="20"/>
  <c r="A20" i="20"/>
  <c r="N20" i="20"/>
  <c r="C20" i="20"/>
  <c r="L20" i="20"/>
  <c r="A21" i="20"/>
  <c r="N21" i="20"/>
  <c r="C21" i="20"/>
  <c r="L21" i="20"/>
  <c r="A22" i="20"/>
  <c r="N22" i="20"/>
  <c r="C22" i="20"/>
  <c r="L22" i="20"/>
  <c r="A23" i="20"/>
  <c r="N23" i="20"/>
  <c r="C23" i="20"/>
  <c r="L23" i="20"/>
  <c r="A24" i="20"/>
  <c r="N24" i="20"/>
  <c r="C24" i="20"/>
  <c r="L24" i="20"/>
  <c r="A25" i="20"/>
  <c r="N25" i="20"/>
  <c r="C25" i="20"/>
  <c r="L25" i="20"/>
  <c r="A26" i="20"/>
  <c r="N26" i="20"/>
  <c r="C26" i="20"/>
  <c r="L26" i="20"/>
  <c r="A27" i="20"/>
  <c r="N27" i="20"/>
  <c r="C27" i="20"/>
  <c r="L27" i="20"/>
  <c r="A28" i="20"/>
  <c r="N28" i="20"/>
  <c r="C28" i="20"/>
  <c r="L28" i="20"/>
  <c r="A29" i="20"/>
  <c r="N29" i="20"/>
  <c r="C29" i="20"/>
  <c r="L29" i="20"/>
  <c r="A31" i="20"/>
  <c r="N31" i="20"/>
  <c r="C31" i="20"/>
  <c r="L31" i="20"/>
  <c r="A32" i="20"/>
  <c r="N32" i="20"/>
  <c r="C32" i="20"/>
  <c r="L32" i="20"/>
  <c r="P32" i="20"/>
  <c r="Q32" i="20"/>
  <c r="A33" i="20"/>
  <c r="N33" i="20"/>
  <c r="C33" i="20"/>
  <c r="L33" i="20"/>
  <c r="P33" i="20"/>
  <c r="Q33" i="20"/>
  <c r="A34" i="20"/>
  <c r="N34" i="20"/>
  <c r="C34" i="20"/>
  <c r="L34" i="20"/>
  <c r="P34" i="20"/>
  <c r="Q34" i="20"/>
  <c r="A35" i="20"/>
  <c r="N35" i="20"/>
  <c r="C35" i="20"/>
  <c r="L35" i="20"/>
  <c r="P35" i="20"/>
  <c r="Q35" i="20"/>
  <c r="A36" i="20"/>
  <c r="N36" i="20"/>
  <c r="C36" i="20"/>
  <c r="L36" i="20"/>
  <c r="P36" i="20"/>
  <c r="Q36" i="20"/>
  <c r="A37" i="20"/>
  <c r="N37" i="20"/>
  <c r="C37" i="20"/>
  <c r="L37" i="20"/>
  <c r="P37" i="20"/>
  <c r="Q37" i="20"/>
  <c r="A38" i="20"/>
  <c r="N38" i="20"/>
  <c r="C38" i="20"/>
  <c r="L38" i="20"/>
  <c r="P38" i="20"/>
  <c r="Q38" i="20"/>
  <c r="A39" i="20"/>
  <c r="N39" i="20"/>
  <c r="C39" i="20"/>
  <c r="L39" i="20"/>
  <c r="P39" i="20"/>
  <c r="Q39" i="20"/>
  <c r="A40" i="20"/>
  <c r="N40" i="20"/>
  <c r="C40" i="20"/>
  <c r="L40" i="20"/>
  <c r="A41" i="20"/>
  <c r="N41" i="20"/>
  <c r="C41" i="20"/>
  <c r="L41" i="20"/>
  <c r="A42" i="20"/>
  <c r="N42" i="20"/>
  <c r="C42" i="20"/>
  <c r="L42" i="20"/>
  <c r="A43" i="20"/>
  <c r="N43" i="20"/>
  <c r="C43" i="20"/>
  <c r="L43" i="20"/>
  <c r="P43" i="20"/>
  <c r="Q43" i="20"/>
  <c r="A44" i="20"/>
  <c r="N44" i="20"/>
  <c r="C44" i="20"/>
  <c r="L44" i="20"/>
  <c r="A2" i="19"/>
  <c r="O2" i="19"/>
  <c r="C2" i="19"/>
  <c r="M2" i="19"/>
  <c r="A3" i="19"/>
  <c r="O3" i="19"/>
  <c r="C3" i="19"/>
  <c r="M3" i="19"/>
  <c r="A4" i="19"/>
  <c r="O4" i="19"/>
  <c r="C4" i="19"/>
  <c r="M4" i="19"/>
  <c r="A5" i="19"/>
  <c r="O5" i="19"/>
  <c r="C5" i="19"/>
  <c r="M5" i="19"/>
  <c r="A6" i="19"/>
  <c r="O6" i="19"/>
  <c r="C6" i="19"/>
  <c r="M6" i="19"/>
  <c r="A8" i="19"/>
  <c r="O8" i="19"/>
  <c r="C8" i="19"/>
  <c r="M8" i="19"/>
  <c r="A9" i="19"/>
  <c r="O9" i="19"/>
  <c r="C9" i="19"/>
  <c r="M9" i="19"/>
  <c r="A10" i="19"/>
  <c r="O10" i="19"/>
  <c r="C10" i="19"/>
  <c r="M10" i="19"/>
  <c r="A12" i="19"/>
  <c r="O12" i="19"/>
  <c r="C12" i="19"/>
  <c r="M12" i="19"/>
  <c r="A13" i="19"/>
  <c r="O13" i="19"/>
  <c r="C13" i="19"/>
  <c r="M13" i="19"/>
  <c r="A14" i="19"/>
  <c r="O14" i="19"/>
  <c r="C14" i="19"/>
  <c r="M14" i="19"/>
  <c r="A15" i="19"/>
  <c r="O15" i="19"/>
  <c r="C15" i="19"/>
  <c r="M15" i="19"/>
  <c r="A16" i="19"/>
  <c r="O16" i="19"/>
  <c r="C16" i="19"/>
  <c r="M16" i="19"/>
  <c r="A17" i="19"/>
  <c r="O17" i="19"/>
  <c r="C17" i="19"/>
  <c r="M17" i="19"/>
  <c r="A18" i="19"/>
  <c r="O18" i="19"/>
  <c r="C18" i="19"/>
  <c r="M18" i="19"/>
  <c r="A19" i="19"/>
  <c r="O19" i="19"/>
  <c r="C19" i="19"/>
  <c r="M19" i="19"/>
  <c r="A23" i="19"/>
  <c r="O23" i="19"/>
  <c r="C23" i="19"/>
  <c r="A24" i="19"/>
  <c r="O24" i="19"/>
  <c r="C24" i="19"/>
  <c r="A25" i="19"/>
  <c r="O25" i="19"/>
  <c r="C25" i="19"/>
  <c r="A26" i="19"/>
  <c r="O26" i="19"/>
  <c r="C26" i="19"/>
  <c r="A27" i="19"/>
  <c r="O27" i="19"/>
  <c r="C27" i="19"/>
  <c r="A28" i="19"/>
  <c r="O28" i="19"/>
  <c r="C28" i="19"/>
  <c r="A29" i="19"/>
  <c r="O29" i="19"/>
  <c r="C29" i="19"/>
  <c r="A30" i="19"/>
  <c r="O30" i="19"/>
  <c r="C30" i="19"/>
  <c r="A3" i="17"/>
  <c r="H3" i="17"/>
  <c r="C3" i="17"/>
  <c r="A4" i="17"/>
  <c r="H4" i="17"/>
  <c r="C4" i="17"/>
  <c r="A5" i="17"/>
  <c r="H5" i="17"/>
  <c r="C5" i="17"/>
  <c r="A6" i="17"/>
  <c r="H6" i="17"/>
  <c r="C6" i="17"/>
  <c r="A7" i="17"/>
  <c r="H7" i="17"/>
  <c r="C7" i="17"/>
  <c r="A8" i="17"/>
  <c r="H8" i="17"/>
  <c r="C8" i="17"/>
  <c r="A9" i="17"/>
  <c r="H9" i="17"/>
  <c r="C9" i="17"/>
  <c r="A10" i="17"/>
  <c r="H10" i="17"/>
  <c r="C10" i="17"/>
  <c r="A11" i="17"/>
  <c r="H11" i="17"/>
  <c r="C11" i="17"/>
  <c r="A12" i="17"/>
  <c r="H12" i="17"/>
  <c r="C12" i="17"/>
  <c r="A14" i="17"/>
  <c r="H14" i="17"/>
  <c r="C14" i="17"/>
  <c r="A15" i="17"/>
  <c r="H15" i="17"/>
  <c r="C15" i="17"/>
  <c r="A16" i="17"/>
  <c r="H16" i="17"/>
  <c r="C16" i="17"/>
  <c r="A17" i="17"/>
  <c r="H17" i="17"/>
  <c r="C17" i="17"/>
  <c r="A18" i="17"/>
  <c r="H18" i="17"/>
  <c r="C18" i="17"/>
  <c r="A19" i="17"/>
  <c r="H19" i="17"/>
  <c r="C19" i="17"/>
  <c r="A20" i="17"/>
  <c r="H20" i="17"/>
  <c r="C20" i="17"/>
  <c r="A21" i="17"/>
  <c r="H21" i="17"/>
  <c r="C21" i="17"/>
  <c r="A22" i="17"/>
  <c r="H22" i="17"/>
  <c r="C22" i="17"/>
  <c r="A23" i="17"/>
  <c r="H23" i="17"/>
  <c r="C23" i="17"/>
  <c r="R5" i="15"/>
  <c r="U5" i="15"/>
  <c r="Y5" i="15"/>
  <c r="R6" i="15"/>
  <c r="U6" i="15"/>
  <c r="Y6" i="15"/>
  <c r="R7" i="15"/>
  <c r="U7" i="15"/>
  <c r="Y7" i="15"/>
  <c r="R8" i="15"/>
  <c r="U8" i="15"/>
  <c r="Y8" i="15"/>
  <c r="R9" i="15"/>
  <c r="U9" i="15"/>
  <c r="Y9" i="15"/>
  <c r="R10" i="15"/>
  <c r="U10" i="15"/>
  <c r="Y10" i="15"/>
  <c r="R11" i="15"/>
  <c r="U11" i="15"/>
  <c r="Y11" i="15"/>
  <c r="R12" i="15"/>
  <c r="U12" i="15"/>
  <c r="Y12" i="15"/>
  <c r="R13" i="15"/>
  <c r="U13" i="15"/>
  <c r="Y13" i="15"/>
  <c r="R14" i="15"/>
  <c r="U14" i="15"/>
  <c r="Y14" i="15"/>
  <c r="Y15" i="15"/>
  <c r="R16" i="15"/>
  <c r="U16" i="15"/>
  <c r="Y16" i="15"/>
  <c r="R17" i="15"/>
  <c r="U17" i="15"/>
  <c r="Y17" i="15"/>
  <c r="R18" i="15"/>
  <c r="U18" i="15"/>
  <c r="Y18" i="15"/>
  <c r="R19" i="15"/>
  <c r="U19" i="15"/>
  <c r="Y19" i="15"/>
  <c r="R20" i="15"/>
  <c r="U20" i="15"/>
  <c r="Y20" i="15"/>
  <c r="R21" i="15"/>
  <c r="U21" i="15"/>
  <c r="Y21" i="15"/>
  <c r="R22" i="15"/>
  <c r="U22" i="15"/>
  <c r="Y22" i="15"/>
  <c r="R23" i="15"/>
  <c r="U23" i="15"/>
  <c r="Y23" i="15"/>
  <c r="R24" i="15"/>
  <c r="U24" i="15"/>
  <c r="Y24" i="15"/>
  <c r="R25" i="15"/>
  <c r="U25" i="15"/>
  <c r="Y25" i="15"/>
  <c r="R26" i="15"/>
  <c r="U26" i="15"/>
  <c r="Y26" i="15"/>
  <c r="R27" i="15"/>
  <c r="U27" i="15"/>
  <c r="Y27" i="15"/>
  <c r="Y28" i="15"/>
  <c r="R29" i="15"/>
  <c r="U29" i="15"/>
  <c r="Y29" i="15"/>
  <c r="R30" i="15"/>
  <c r="U30" i="15"/>
  <c r="Y30" i="15"/>
  <c r="R31" i="15"/>
  <c r="U31" i="15"/>
  <c r="Y31" i="15"/>
  <c r="R32" i="15"/>
  <c r="U32" i="15"/>
  <c r="Y32" i="15"/>
  <c r="R33" i="15"/>
  <c r="U33" i="15"/>
  <c r="Y33" i="15"/>
  <c r="R34" i="15"/>
  <c r="U34" i="15"/>
  <c r="Y34" i="15"/>
  <c r="R35" i="15"/>
  <c r="U35" i="15"/>
  <c r="Y35" i="15"/>
  <c r="R36" i="15"/>
  <c r="U36" i="15"/>
  <c r="Y36" i="15"/>
  <c r="R37" i="15"/>
  <c r="U37" i="15"/>
  <c r="Y37" i="15"/>
  <c r="R38" i="15"/>
  <c r="U38" i="15"/>
  <c r="Y38" i="15"/>
  <c r="R39" i="15"/>
  <c r="U39" i="15"/>
  <c r="Y39" i="15"/>
  <c r="R40" i="15"/>
  <c r="U40" i="15"/>
  <c r="Y40" i="15"/>
  <c r="R41" i="15"/>
  <c r="U41" i="15"/>
  <c r="Y41" i="15"/>
  <c r="R42" i="15"/>
  <c r="U42" i="15"/>
  <c r="Y42" i="15"/>
  <c r="R43" i="15"/>
  <c r="U43" i="15"/>
  <c r="Y43" i="15"/>
  <c r="R44" i="15"/>
  <c r="U44" i="15"/>
  <c r="Y44" i="15"/>
  <c r="R46" i="15"/>
  <c r="U46" i="15"/>
  <c r="Y46" i="15"/>
  <c r="R47" i="15"/>
  <c r="U47" i="15"/>
  <c r="Y47" i="15"/>
  <c r="R48" i="15"/>
  <c r="U48" i="15"/>
  <c r="Y48" i="15"/>
  <c r="R49" i="15"/>
  <c r="U49" i="15"/>
  <c r="Y49" i="15"/>
  <c r="R50" i="15"/>
  <c r="U50" i="15"/>
  <c r="Y50" i="15"/>
  <c r="R51" i="15"/>
  <c r="U51" i="15"/>
  <c r="Y51" i="15"/>
  <c r="R52" i="15"/>
  <c r="U52" i="15"/>
  <c r="Y52" i="15"/>
  <c r="R54" i="15"/>
  <c r="U54" i="15"/>
  <c r="Y54" i="15"/>
  <c r="R55" i="15"/>
  <c r="U55" i="15"/>
  <c r="Y55" i="15"/>
  <c r="R56" i="15"/>
  <c r="U56" i="15"/>
  <c r="Y56" i="15"/>
  <c r="R57" i="15"/>
  <c r="U57" i="15"/>
  <c r="Y57" i="15"/>
  <c r="R58" i="15"/>
  <c r="U58" i="15"/>
  <c r="Y58" i="15"/>
  <c r="R59" i="15"/>
  <c r="U59" i="15"/>
  <c r="Y59" i="15"/>
  <c r="R60" i="15"/>
  <c r="U60" i="15"/>
  <c r="Y60" i="15"/>
  <c r="R61" i="15"/>
  <c r="U61" i="15"/>
  <c r="Y61" i="15"/>
  <c r="R62" i="15"/>
  <c r="U62" i="15"/>
  <c r="Y62" i="15"/>
  <c r="R63" i="15"/>
  <c r="U63" i="15"/>
  <c r="Y63" i="15"/>
  <c r="R64" i="15"/>
  <c r="U64" i="15"/>
  <c r="Y64" i="15"/>
  <c r="R65" i="15"/>
  <c r="U65" i="15"/>
  <c r="Y65" i="15"/>
  <c r="R66" i="15"/>
  <c r="U66" i="15"/>
  <c r="Y66" i="15"/>
  <c r="R68" i="15"/>
  <c r="U68" i="15"/>
  <c r="Y68" i="15"/>
  <c r="R69" i="15"/>
  <c r="U69" i="15"/>
  <c r="Y69" i="15"/>
  <c r="R70" i="15"/>
  <c r="U70" i="15"/>
  <c r="Y70" i="15"/>
  <c r="G4" i="26"/>
  <c r="G5" i="26"/>
  <c r="G6" i="26"/>
  <c r="G7" i="26"/>
  <c r="G8" i="26"/>
  <c r="G9" i="26"/>
  <c r="G10" i="26"/>
  <c r="G11" i="26"/>
  <c r="G13" i="26"/>
  <c r="G14" i="26"/>
  <c r="G15" i="26"/>
  <c r="G16" i="26"/>
  <c r="G17" i="26"/>
  <c r="G18" i="26"/>
  <c r="G20" i="26"/>
  <c r="G21" i="26"/>
  <c r="G22" i="26"/>
  <c r="AB46" i="15"/>
  <c r="AC46" i="15"/>
  <c r="AB16" i="15"/>
  <c r="AC16" i="15"/>
  <c r="H52" i="1"/>
  <c r="H53" i="1"/>
  <c r="W3" i="44"/>
  <c r="AC85" i="45"/>
  <c r="Z85" i="45"/>
  <c r="AC57" i="45"/>
  <c r="AC13" i="45"/>
  <c r="AC5" i="45"/>
  <c r="Z5" i="45"/>
  <c r="V2" i="46"/>
  <c r="AA2" i="46"/>
  <c r="V15" i="46"/>
  <c r="AA15" i="46"/>
  <c r="AC4" i="15"/>
  <c r="AC29" i="15"/>
  <c r="AB54" i="15"/>
  <c r="Y4" i="15"/>
  <c r="W3" i="45"/>
  <c r="AR3" i="45"/>
  <c r="W13" i="45"/>
  <c r="AR13" i="45"/>
  <c r="W32" i="45"/>
  <c r="AR32" i="45"/>
  <c r="W41" i="45"/>
  <c r="AR41" i="45"/>
  <c r="W55" i="45"/>
  <c r="AR55" i="45"/>
  <c r="W66" i="45"/>
  <c r="AR66" i="45"/>
  <c r="Z4" i="15"/>
  <c r="A5" i="1"/>
  <c r="A6" i="1"/>
  <c r="A7" i="1"/>
  <c r="A8" i="1"/>
  <c r="A9" i="1"/>
  <c r="A10" i="1"/>
  <c r="A11" i="1"/>
  <c r="A12" i="1"/>
  <c r="A13" i="1"/>
  <c r="A14" i="1"/>
  <c r="A15" i="1"/>
  <c r="A16" i="1"/>
  <c r="A17" i="1"/>
  <c r="A18" i="1"/>
  <c r="A19" i="1"/>
  <c r="A20" i="1"/>
  <c r="A21" i="1"/>
  <c r="A22" i="1"/>
  <c r="A50" i="1"/>
  <c r="A27" i="1"/>
  <c r="A28" i="1"/>
  <c r="A29" i="1"/>
  <c r="A30" i="1"/>
  <c r="A31" i="1"/>
  <c r="A32" i="1"/>
  <c r="A33" i="1"/>
  <c r="A34" i="1"/>
  <c r="A35" i="1"/>
  <c r="A36" i="1"/>
  <c r="A37" i="1"/>
  <c r="A38" i="1"/>
  <c r="A39" i="1"/>
  <c r="A40" i="1"/>
  <c r="A41" i="1"/>
  <c r="A42" i="1"/>
  <c r="A43" i="1"/>
  <c r="A44" i="1"/>
  <c r="A45" i="1"/>
  <c r="A46" i="1"/>
  <c r="A47" i="1"/>
  <c r="A48" i="1"/>
  <c r="A51" i="1"/>
  <c r="E7" i="26"/>
  <c r="A6" i="26"/>
  <c r="E15" i="26"/>
  <c r="A14" i="26"/>
  <c r="K5" i="3"/>
  <c r="A4" i="3"/>
  <c r="V29" i="46"/>
  <c r="AA29" i="46"/>
  <c r="Y3" i="45"/>
  <c r="W6" i="45"/>
  <c r="AR6" i="45"/>
  <c r="W10" i="45"/>
  <c r="AR10" i="45"/>
  <c r="W52" i="45"/>
  <c r="AR52" i="45"/>
  <c r="W76" i="45"/>
  <c r="AR76" i="45"/>
  <c r="Z29" i="15"/>
  <c r="Z54" i="15"/>
  <c r="T40" i="47"/>
  <c r="Y40" i="47"/>
  <c r="T39" i="47"/>
  <c r="Y39" i="47"/>
  <c r="F5" i="93"/>
  <c r="F7" i="93"/>
  <c r="F9" i="93"/>
  <c r="F11" i="93"/>
  <c r="F13" i="93"/>
  <c r="F15" i="93"/>
  <c r="F17" i="93"/>
  <c r="F19" i="93"/>
  <c r="F21" i="93"/>
  <c r="F23" i="93"/>
  <c r="F25" i="93"/>
  <c r="F27" i="93"/>
  <c r="F29" i="93"/>
  <c r="F31" i="93"/>
  <c r="F33" i="93"/>
  <c r="F35" i="93"/>
  <c r="F37" i="93"/>
  <c r="F39" i="93"/>
  <c r="F41" i="93"/>
  <c r="F43" i="93"/>
  <c r="F45" i="93"/>
  <c r="F47" i="93"/>
  <c r="F49" i="93"/>
  <c r="F51" i="93"/>
  <c r="F53" i="93"/>
  <c r="F55" i="93"/>
  <c r="F57" i="93"/>
  <c r="F59" i="93"/>
  <c r="F61" i="93"/>
  <c r="F63" i="93"/>
  <c r="F65" i="93"/>
  <c r="F67" i="93"/>
  <c r="F69" i="93"/>
  <c r="F71" i="93"/>
  <c r="F73" i="93"/>
  <c r="F4" i="93"/>
  <c r="F6" i="93"/>
  <c r="F8" i="93"/>
  <c r="F10" i="93"/>
  <c r="F12" i="93"/>
  <c r="F14" i="93"/>
  <c r="F16" i="93"/>
  <c r="F18" i="93"/>
  <c r="F20" i="93"/>
  <c r="F22" i="93"/>
  <c r="F24" i="93"/>
  <c r="F26" i="93"/>
  <c r="F28" i="93"/>
  <c r="F30" i="93"/>
  <c r="F32" i="93"/>
  <c r="F34" i="93"/>
  <c r="F36" i="93"/>
  <c r="F38" i="93"/>
  <c r="F40" i="93"/>
  <c r="F42" i="93"/>
  <c r="F44" i="93"/>
  <c r="F46" i="93"/>
  <c r="F48" i="93"/>
  <c r="F50" i="93"/>
  <c r="F52" i="93"/>
  <c r="F54" i="93"/>
  <c r="F56" i="93"/>
  <c r="F58" i="93"/>
  <c r="F60" i="93"/>
  <c r="F62" i="93"/>
  <c r="F64" i="93"/>
  <c r="F66" i="93"/>
  <c r="F68" i="93"/>
  <c r="F70" i="93"/>
  <c r="F72" i="93"/>
  <c r="AB10" i="79"/>
  <c r="V11" i="79"/>
  <c r="T4" i="47"/>
  <c r="Y4" i="47"/>
  <c r="T5" i="47"/>
  <c r="Y5" i="47"/>
  <c r="V33" i="79"/>
  <c r="AB9" i="79"/>
  <c r="V41" i="79"/>
  <c r="AB41" i="79"/>
  <c r="V30" i="79"/>
  <c r="AB30" i="79"/>
  <c r="V18" i="79"/>
  <c r="V45" i="79"/>
  <c r="AB18" i="79"/>
  <c r="V19" i="79"/>
  <c r="AB33" i="79"/>
  <c r="V34" i="79"/>
  <c r="Z13" i="45"/>
  <c r="AX13" i="45"/>
  <c r="AY13" i="45"/>
  <c r="AC14" i="45"/>
  <c r="AB45" i="79"/>
  <c r="V46" i="79"/>
  <c r="V12" i="79"/>
  <c r="AB11" i="79"/>
  <c r="G79" i="93"/>
  <c r="F79" i="93"/>
  <c r="K6" i="3"/>
  <c r="A5" i="3"/>
  <c r="E16" i="26"/>
  <c r="A15" i="26"/>
  <c r="E8" i="26"/>
  <c r="A7" i="26"/>
  <c r="Z57" i="45"/>
  <c r="AC58" i="45"/>
  <c r="E9" i="26"/>
  <c r="A8" i="26"/>
  <c r="E17" i="26"/>
  <c r="A16" i="26"/>
  <c r="K7" i="3"/>
  <c r="A6" i="3"/>
  <c r="AB46" i="79"/>
  <c r="V47" i="79"/>
  <c r="Z14" i="45"/>
  <c r="AC15" i="45"/>
  <c r="AB34" i="79"/>
  <c r="V35" i="79"/>
  <c r="AB19" i="79"/>
  <c r="V20" i="79"/>
  <c r="Z58" i="45"/>
  <c r="AC59" i="45"/>
  <c r="AB12" i="79"/>
  <c r="V13" i="79"/>
  <c r="V14" i="79"/>
  <c r="AB13" i="79"/>
  <c r="Z59" i="45"/>
  <c r="AC60" i="45"/>
  <c r="AB20" i="79"/>
  <c r="V21" i="79"/>
  <c r="AB35" i="79"/>
  <c r="V36" i="79"/>
  <c r="Z15" i="45"/>
  <c r="AC16" i="45"/>
  <c r="AB47" i="79"/>
  <c r="V48" i="79"/>
  <c r="AB48" i="79"/>
  <c r="K8" i="3"/>
  <c r="A7" i="3"/>
  <c r="A17" i="26"/>
  <c r="E18" i="26"/>
  <c r="A18" i="26"/>
  <c r="A9" i="26"/>
  <c r="E10" i="26"/>
  <c r="E11" i="26"/>
  <c r="A11" i="26"/>
  <c r="A10" i="26"/>
  <c r="Z16" i="45"/>
  <c r="AC17" i="45"/>
  <c r="AB36" i="79"/>
  <c r="V37" i="79"/>
  <c r="AB37" i="79"/>
  <c r="AB21" i="79"/>
  <c r="V22" i="79"/>
  <c r="Z60" i="45"/>
  <c r="AX60" i="45"/>
  <c r="AY60" i="45"/>
  <c r="AC61" i="45"/>
  <c r="Z61" i="45"/>
  <c r="K9" i="3"/>
  <c r="A8" i="3"/>
  <c r="AB14" i="79"/>
  <c r="V15" i="79"/>
  <c r="AB15" i="79"/>
  <c r="AB22" i="79"/>
  <c r="V23" i="79"/>
  <c r="Z17" i="45"/>
  <c r="AX17" i="45"/>
  <c r="AY17" i="45"/>
  <c r="AC18" i="45"/>
  <c r="K10" i="3"/>
  <c r="A9" i="3"/>
  <c r="Z18" i="45"/>
  <c r="AC19" i="45"/>
  <c r="AB23" i="79"/>
  <c r="V24" i="79"/>
  <c r="AB24" i="79"/>
  <c r="K11" i="3"/>
  <c r="A11" i="3"/>
  <c r="A10" i="3"/>
  <c r="Z19" i="45"/>
  <c r="AC20" i="45"/>
  <c r="Z20" i="45"/>
  <c r="AC21" i="45"/>
  <c r="Z21" i="45"/>
  <c r="AX21" i="45"/>
  <c r="AY21" i="45"/>
  <c r="AC22" i="45"/>
  <c r="Z22" i="45"/>
  <c r="AC23" i="45"/>
  <c r="Z23" i="45"/>
  <c r="AX23" i="45"/>
  <c r="AY23" i="45"/>
  <c r="AC24" i="45"/>
  <c r="Z24" i="45"/>
  <c r="AC25" i="45"/>
  <c r="Z25" i="45"/>
  <c r="AC26" i="45"/>
  <c r="Z26" i="45"/>
  <c r="AC27" i="45"/>
  <c r="Z27" i="45"/>
  <c r="AC28" i="45"/>
  <c r="Z28" i="45"/>
  <c r="AC29" i="45"/>
  <c r="Z29" i="45"/>
  <c r="AC30" i="45"/>
  <c r="Z30" i="45"/>
  <c r="AC31" i="45"/>
  <c r="Z31" i="45"/>
  <c r="AC32" i="45"/>
  <c r="Z32" i="45"/>
  <c r="AX32" i="45"/>
  <c r="AY32" i="45"/>
  <c r="AC33" i="45"/>
  <c r="Z33" i="45"/>
  <c r="AC34" i="45"/>
  <c r="Z34" i="45"/>
  <c r="AC35" i="45"/>
  <c r="Z35" i="45"/>
  <c r="AX35" i="45"/>
  <c r="AY35" i="45"/>
  <c r="AC36" i="45"/>
  <c r="Z36" i="45"/>
  <c r="AC37" i="45"/>
  <c r="Z37" i="45"/>
  <c r="AX37" i="45"/>
  <c r="AY37" i="45"/>
  <c r="AC38" i="45"/>
  <c r="Z38" i="45"/>
  <c r="AC39" i="45"/>
  <c r="Z39" i="45"/>
  <c r="AC40" i="45"/>
  <c r="Z40" i="45"/>
  <c r="AC41" i="45"/>
  <c r="Z41" i="45"/>
  <c r="AX41" i="45"/>
  <c r="AY41" i="45"/>
  <c r="AC42" i="45"/>
  <c r="Z42" i="45"/>
  <c r="AC43" i="45"/>
  <c r="Z43" i="45"/>
  <c r="AC44" i="45"/>
  <c r="Z44" i="45"/>
  <c r="AX44" i="45"/>
  <c r="AY44" i="45"/>
  <c r="AC45" i="45"/>
  <c r="Z45" i="45"/>
  <c r="AX45" i="45"/>
  <c r="AY45" i="45"/>
  <c r="AC46" i="45"/>
  <c r="Z46" i="45"/>
  <c r="AC47" i="45"/>
  <c r="Z47" i="45"/>
  <c r="AX47" i="45"/>
  <c r="AY47" i="45"/>
  <c r="AC48" i="45"/>
  <c r="Z48" i="45"/>
  <c r="AC49" i="45"/>
  <c r="Z49" i="45"/>
  <c r="AC50" i="45"/>
  <c r="Z50" i="45"/>
  <c r="AX50" i="45"/>
  <c r="AY50" i="45"/>
  <c r="AC51" i="45"/>
  <c r="Z51" i="45"/>
  <c r="AC52" i="45"/>
  <c r="Z52" i="45"/>
  <c r="AX52" i="45"/>
  <c r="AY52" i="45"/>
  <c r="AC53" i="45"/>
  <c r="Z53" i="45"/>
  <c r="AC54" i="45"/>
  <c r="Z54" i="45"/>
  <c r="U124" i="48" l="1"/>
  <c r="W124" i="48" l="1"/>
  <c r="W126" i="48"/>
  <c r="W125" i="48"/>
  <c r="W129" i="48" l="1"/>
  <c r="W128" i="48"/>
</calcChain>
</file>

<file path=xl/comments1.xml><?xml version="1.0" encoding="utf-8"?>
<comments xmlns="http://schemas.openxmlformats.org/spreadsheetml/2006/main">
  <authors>
    <author>James</author>
  </authors>
  <commentList>
    <comment ref="C52" authorId="0">
      <text>
        <r>
          <rPr>
            <b/>
            <sz val="9"/>
            <color indexed="81"/>
            <rFont val="Tahoma"/>
            <family val="2"/>
          </rPr>
          <t>James:</t>
        </r>
        <r>
          <rPr>
            <sz val="9"/>
            <color indexed="81"/>
            <rFont val="Tahoma"/>
            <family val="2"/>
          </rPr>
          <t xml:space="preserve">
not included from prior dataset</t>
        </r>
      </text>
    </comment>
  </commentList>
</comments>
</file>

<file path=xl/comments2.xml><?xml version="1.0" encoding="utf-8"?>
<comments xmlns="http://schemas.openxmlformats.org/spreadsheetml/2006/main">
  <authors>
    <author>JF</author>
  </authors>
  <commentList>
    <comment ref="A20" authorId="0">
      <text>
        <r>
          <rPr>
            <b/>
            <sz val="8"/>
            <color indexed="81"/>
            <rFont val="Tahoma"/>
            <family val="2"/>
          </rPr>
          <t>JF:</t>
        </r>
        <r>
          <rPr>
            <sz val="8"/>
            <color indexed="81"/>
            <rFont val="Tahoma"/>
            <family val="2"/>
          </rPr>
          <t xml:space="preserve">
Switched for value reported in response to comment (other values were the same)</t>
        </r>
      </text>
    </comment>
    <comment ref="G126" authorId="0">
      <text>
        <r>
          <rPr>
            <b/>
            <sz val="8"/>
            <color indexed="81"/>
            <rFont val="Tahoma"/>
            <family val="2"/>
          </rPr>
          <t>JF:</t>
        </r>
        <r>
          <rPr>
            <sz val="8"/>
            <color indexed="81"/>
            <rFont val="Tahoma"/>
            <family val="2"/>
          </rPr>
          <t xml:space="preserve">
Switched for value reported in response to comment (other values were the same)</t>
        </r>
      </text>
    </comment>
  </commentList>
</comments>
</file>

<file path=xl/comments3.xml><?xml version="1.0" encoding="utf-8"?>
<comments xmlns="http://schemas.openxmlformats.org/spreadsheetml/2006/main">
  <authors>
    <author>JF</author>
  </authors>
  <commentList>
    <comment ref="A20" authorId="0">
      <text>
        <r>
          <rPr>
            <b/>
            <sz val="8"/>
            <color indexed="81"/>
            <rFont val="Tahoma"/>
            <family val="2"/>
          </rPr>
          <t>JF:</t>
        </r>
        <r>
          <rPr>
            <sz val="8"/>
            <color indexed="81"/>
            <rFont val="Tahoma"/>
            <family val="2"/>
          </rPr>
          <t xml:space="preserve">
Switched for value reported in response to comment (other values were the same)</t>
        </r>
      </text>
    </comment>
    <comment ref="G126" authorId="0">
      <text>
        <r>
          <rPr>
            <b/>
            <sz val="8"/>
            <color indexed="81"/>
            <rFont val="Tahoma"/>
            <family val="2"/>
          </rPr>
          <t>JF:</t>
        </r>
        <r>
          <rPr>
            <sz val="8"/>
            <color indexed="81"/>
            <rFont val="Tahoma"/>
            <family val="2"/>
          </rPr>
          <t xml:space="preserve">
Switched for value reported in response to comment (other values were the same)</t>
        </r>
      </text>
    </comment>
  </commentList>
</comments>
</file>

<file path=xl/comments4.xml><?xml version="1.0" encoding="utf-8"?>
<comments xmlns="http://schemas.openxmlformats.org/spreadsheetml/2006/main">
  <authors>
    <author>JF</author>
  </authors>
  <commentList>
    <comment ref="Q230" authorId="0">
      <text>
        <r>
          <rPr>
            <b/>
            <sz val="8"/>
            <color indexed="81"/>
            <rFont val="Tahoma"/>
            <family val="2"/>
          </rPr>
          <t>JF:</t>
        </r>
        <r>
          <rPr>
            <sz val="8"/>
            <color indexed="81"/>
            <rFont val="Tahoma"/>
            <family val="2"/>
          </rPr>
          <t xml:space="preserve">
This value removed because it is a flier
</t>
        </r>
      </text>
    </comment>
  </commentList>
</comments>
</file>

<file path=xl/connections.xml><?xml version="1.0" encoding="utf-8"?>
<connections xmlns="http://schemas.openxmlformats.org/spreadsheetml/2006/main">
  <connection id="1" name="sulfur" type="6" refreshedVersion="0" background="1" saveData="1">
    <textPr sourceFile="C:\Documents and Settings\ESSIC\My Documents\sulfur.dat" tab="0" space="1" consecutive="1">
      <textFields count="7">
        <textField/>
        <textField/>
        <textField/>
        <textField/>
        <textField/>
        <textField/>
        <textField/>
      </textFields>
    </textPr>
  </connection>
</connections>
</file>

<file path=xl/sharedStrings.xml><?xml version="1.0" encoding="utf-8"?>
<sst xmlns="http://schemas.openxmlformats.org/spreadsheetml/2006/main" count="23452" uniqueCount="4262">
  <si>
    <t>SrKu37–5/1</t>
  </si>
  <si>
    <t>SrKu37–7</t>
  </si>
  <si>
    <t>SrKu37–8</t>
  </si>
  <si>
    <t>SrKu37–8/1</t>
  </si>
  <si>
    <t>SrKu37–8/2</t>
  </si>
  <si>
    <t>SrKu37–8/3</t>
  </si>
  <si>
    <t>SrKu37–8/4</t>
  </si>
  <si>
    <t>SrKu37–8/5</t>
  </si>
  <si>
    <t>SrKu34-sol-1</t>
  </si>
  <si>
    <t>SrKu34-sol-2</t>
  </si>
  <si>
    <t>SrKu34-sol-3</t>
  </si>
  <si>
    <t>SrKu34-ang-1</t>
  </si>
  <si>
    <t>SrKu34-ang-2</t>
  </si>
  <si>
    <t>SrKu34-ang-3</t>
  </si>
  <si>
    <t>SrKu34-ang-4</t>
  </si>
  <si>
    <t>SrKu34-ang-5</t>
  </si>
  <si>
    <t>SrKu34-ang-6</t>
  </si>
  <si>
    <t>SrKu34-dis-1</t>
  </si>
  <si>
    <t>SrKu34-dis-2</t>
  </si>
  <si>
    <t>SrKu34-dis-3</t>
  </si>
  <si>
    <t>SrKu34-dis-4</t>
  </si>
  <si>
    <t>SrKu34-dis-5</t>
  </si>
  <si>
    <t>SrKu34-dis-6</t>
  </si>
  <si>
    <t>SrKu34-dis-7</t>
  </si>
  <si>
    <t>SrKu26–1</t>
  </si>
  <si>
    <t>SrKu26–2</t>
  </si>
  <si>
    <t>SrKu26–3</t>
  </si>
  <si>
    <t>SrKu26–4</t>
  </si>
  <si>
    <t>SrKu26–5</t>
  </si>
  <si>
    <t>SrKu36–1</t>
  </si>
  <si>
    <t>SrKu36–2</t>
  </si>
  <si>
    <t>SrKu36–3</t>
  </si>
  <si>
    <t>SrKu36–4</t>
  </si>
  <si>
    <t>averages for individual samples</t>
  </si>
  <si>
    <t>Drill core data and multiple sulfur isotope values</t>
  </si>
  <si>
    <t>Depth (m)</t>
  </si>
  <si>
    <t>Morphology</t>
  </si>
  <si>
    <r>
      <t>δ</t>
    </r>
    <r>
      <rPr>
        <b/>
        <vertAlign val="superscript"/>
        <sz val="9.5"/>
        <rFont val="Arial"/>
        <family val="2"/>
      </rPr>
      <t>34</t>
    </r>
    <r>
      <rPr>
        <b/>
        <sz val="9.5"/>
        <rFont val="Arial"/>
        <family val="2"/>
      </rPr>
      <t>S</t>
    </r>
  </si>
  <si>
    <r>
      <t>δ</t>
    </r>
    <r>
      <rPr>
        <b/>
        <vertAlign val="superscript"/>
        <sz val="9.5"/>
        <rFont val="Arial"/>
        <family val="2"/>
      </rPr>
      <t>33</t>
    </r>
    <r>
      <rPr>
        <b/>
        <sz val="9.5"/>
        <rFont val="Arial"/>
        <family val="2"/>
      </rPr>
      <t>S</t>
    </r>
  </si>
  <si>
    <r>
      <t>Δ</t>
    </r>
    <r>
      <rPr>
        <b/>
        <vertAlign val="superscript"/>
        <sz val="9.5"/>
        <rFont val="Arial"/>
        <family val="2"/>
      </rPr>
      <t>33</t>
    </r>
    <r>
      <rPr>
        <b/>
        <sz val="9.5"/>
        <rFont val="Arial"/>
        <family val="2"/>
      </rPr>
      <t>S</t>
    </r>
  </si>
  <si>
    <r>
      <t>Drill Core: GSWA Millstream No. 9 (latitude: 21</t>
    </r>
    <r>
      <rPr>
        <sz val="9.5"/>
        <rFont val="Arial"/>
        <family val="2"/>
      </rPr>
      <t>°</t>
    </r>
    <r>
      <rPr>
        <i/>
        <sz val="9.5"/>
        <rFont val="Arial"/>
        <family val="2"/>
      </rPr>
      <t>37′S, longitude:117°01′E)</t>
    </r>
  </si>
  <si>
    <t>sample</t>
  </si>
  <si>
    <t>30-4</t>
  </si>
  <si>
    <t>Shen et al 2010</t>
  </si>
  <si>
    <t>30-3</t>
  </si>
  <si>
    <t>30-2</t>
  </si>
  <si>
    <t>30-1</t>
  </si>
  <si>
    <t>29-3</t>
  </si>
  <si>
    <t>29-2-C</t>
  </si>
  <si>
    <t>29-2-B</t>
  </si>
  <si>
    <t>29-2-A</t>
  </si>
  <si>
    <t>29-1</t>
  </si>
  <si>
    <t>27-C</t>
  </si>
  <si>
    <t>27-B</t>
  </si>
  <si>
    <t>27-A</t>
  </si>
  <si>
    <t>25-26-3A</t>
  </si>
  <si>
    <t>25-26-2A</t>
  </si>
  <si>
    <t>25-26-1A</t>
  </si>
  <si>
    <t>25-3A</t>
  </si>
  <si>
    <t>25-2A</t>
  </si>
  <si>
    <t>25-1A</t>
  </si>
  <si>
    <t>24e3-25</t>
  </si>
  <si>
    <t>24(e2+e3+e4)</t>
  </si>
  <si>
    <t>24 (e1)</t>
  </si>
  <si>
    <t>24-D11</t>
  </si>
  <si>
    <t>24-D10</t>
  </si>
  <si>
    <t>24-D9</t>
  </si>
  <si>
    <t>24-D8</t>
  </si>
  <si>
    <t>24-D6</t>
  </si>
  <si>
    <t>24-D5</t>
  </si>
  <si>
    <t>24-D4</t>
  </si>
  <si>
    <t>24-D3</t>
  </si>
  <si>
    <t>24D2-B</t>
  </si>
  <si>
    <t>24-D2-A</t>
  </si>
  <si>
    <t>(measured in 2008)</t>
  </si>
  <si>
    <t>24-D1</t>
  </si>
  <si>
    <t>24-B</t>
  </si>
  <si>
    <t>24-A-up</t>
  </si>
  <si>
    <t>24A-down</t>
  </si>
  <si>
    <t>23-9</t>
  </si>
  <si>
    <t>23-8B</t>
  </si>
  <si>
    <t>23-8A</t>
  </si>
  <si>
    <t>23-7-B</t>
  </si>
  <si>
    <t>23-7-A</t>
  </si>
  <si>
    <t>23-6-B</t>
  </si>
  <si>
    <t>23-6-A</t>
  </si>
  <si>
    <t>23-5</t>
  </si>
  <si>
    <t>23-4-up</t>
  </si>
  <si>
    <t>23-4-down</t>
  </si>
  <si>
    <t>23-3-B</t>
  </si>
  <si>
    <t>23-3-A</t>
  </si>
  <si>
    <t>23-2-middle</t>
  </si>
  <si>
    <t>23-2-DOWN</t>
  </si>
  <si>
    <t>23-1-UP-C</t>
  </si>
  <si>
    <t>23-1-UP-B</t>
  </si>
  <si>
    <t>23-1-UP-A</t>
  </si>
  <si>
    <t>23-1-down</t>
  </si>
  <si>
    <t>22-16</t>
  </si>
  <si>
    <t>22-15B</t>
  </si>
  <si>
    <t>22-14</t>
  </si>
  <si>
    <t>22-12-13-C</t>
  </si>
  <si>
    <t>22-12-13-B</t>
  </si>
  <si>
    <t>22-12-13-A</t>
  </si>
  <si>
    <t>22-11</t>
  </si>
  <si>
    <t>22-1-B</t>
  </si>
  <si>
    <t>Meishan</t>
  </si>
  <si>
    <r>
      <t xml:space="preserve"> </t>
    </r>
    <r>
      <rPr>
        <b/>
        <sz val="11"/>
        <color indexed="8"/>
        <rFont val="Arial"/>
        <family val="2"/>
      </rPr>
      <t xml:space="preserve">4H-2, 56 </t>
    </r>
    <r>
      <rPr>
        <sz val="10"/>
        <rFont val="Arial"/>
        <family val="2"/>
      </rPr>
      <t xml:space="preserve"> </t>
    </r>
  </si>
  <si>
    <r>
      <t xml:space="preserve"> </t>
    </r>
    <r>
      <rPr>
        <sz val="11"/>
        <color indexed="8"/>
        <rFont val="Arial"/>
        <family val="2"/>
      </rPr>
      <t xml:space="preserve">1.450 </t>
    </r>
    <r>
      <rPr>
        <sz val="10"/>
        <rFont val="Arial"/>
        <family val="2"/>
      </rPr>
      <t xml:space="preserve"> </t>
    </r>
  </si>
  <si>
    <r>
      <t xml:space="preserve"> </t>
    </r>
    <r>
      <rPr>
        <sz val="11"/>
        <color indexed="8"/>
        <rFont val="Arial"/>
        <family val="2"/>
      </rPr>
      <t xml:space="preserve">90.0 </t>
    </r>
    <r>
      <rPr>
        <sz val="10"/>
        <rFont val="Arial"/>
        <family val="2"/>
      </rPr>
      <t xml:space="preserve"> </t>
    </r>
  </si>
  <si>
    <r>
      <t xml:space="preserve"> </t>
    </r>
    <r>
      <rPr>
        <sz val="11"/>
        <color indexed="8"/>
        <rFont val="Arial"/>
        <family val="2"/>
      </rPr>
      <t xml:space="preserve">0.030 </t>
    </r>
    <r>
      <rPr>
        <sz val="10"/>
        <rFont val="Arial"/>
        <family val="2"/>
      </rPr>
      <t xml:space="preserve"> </t>
    </r>
  </si>
  <si>
    <r>
      <t xml:space="preserve"> </t>
    </r>
    <r>
      <rPr>
        <sz val="11"/>
        <color indexed="8"/>
        <rFont val="Arial"/>
        <family val="2"/>
      </rPr>
      <t xml:space="preserve">-39.29 </t>
    </r>
    <r>
      <rPr>
        <sz val="10"/>
        <rFont val="Arial"/>
        <family val="2"/>
      </rPr>
      <t xml:space="preserve"> </t>
    </r>
  </si>
  <si>
    <r>
      <t xml:space="preserve"> </t>
    </r>
    <r>
      <rPr>
        <sz val="11"/>
        <color indexed="8"/>
        <rFont val="Arial"/>
        <family val="2"/>
      </rPr>
      <t xml:space="preserve">0.010 </t>
    </r>
    <r>
      <rPr>
        <sz val="10"/>
        <rFont val="Arial"/>
        <family val="2"/>
      </rPr>
      <t xml:space="preserve"> </t>
    </r>
  </si>
  <si>
    <r>
      <t xml:space="preserve"> </t>
    </r>
    <r>
      <rPr>
        <sz val="11"/>
        <color indexed="8"/>
        <rFont val="Arial"/>
        <family val="2"/>
      </rPr>
      <t xml:space="preserve">0.101 </t>
    </r>
    <r>
      <rPr>
        <sz val="10"/>
        <rFont val="Arial"/>
        <family val="2"/>
      </rPr>
      <t xml:space="preserve"> </t>
    </r>
  </si>
  <si>
    <r>
      <t xml:space="preserve"> </t>
    </r>
    <r>
      <rPr>
        <sz val="11"/>
        <color indexed="8"/>
        <rFont val="Arial"/>
        <family val="2"/>
      </rPr>
      <t xml:space="preserve">0.016 </t>
    </r>
    <r>
      <rPr>
        <sz val="10"/>
        <rFont val="Arial"/>
        <family val="2"/>
      </rPr>
      <t xml:space="preserve"> </t>
    </r>
  </si>
  <si>
    <r>
      <t xml:space="preserve"> </t>
    </r>
    <r>
      <rPr>
        <sz val="11"/>
        <color indexed="8"/>
        <rFont val="Arial"/>
        <family val="2"/>
      </rPr>
      <t xml:space="preserve">-1.205 </t>
    </r>
    <r>
      <rPr>
        <sz val="10"/>
        <rFont val="Arial"/>
        <family val="2"/>
      </rPr>
      <t xml:space="preserve"> </t>
    </r>
  </si>
  <si>
    <r>
      <t xml:space="preserve"> </t>
    </r>
    <r>
      <rPr>
        <sz val="11"/>
        <color indexed="8"/>
        <rFont val="Arial"/>
        <family val="2"/>
      </rPr>
      <t xml:space="preserve">0.121 </t>
    </r>
    <r>
      <rPr>
        <sz val="10"/>
        <rFont val="Arial"/>
        <family val="2"/>
      </rPr>
      <t xml:space="preserve"> </t>
    </r>
  </si>
  <si>
    <r>
      <t xml:space="preserve"> </t>
    </r>
    <r>
      <rPr>
        <i/>
        <sz val="11"/>
        <color indexed="8"/>
        <rFont val="Arial"/>
        <family val="2"/>
      </rPr>
      <t xml:space="preserve">4H-2, 59 </t>
    </r>
    <r>
      <rPr>
        <sz val="10"/>
        <rFont val="Arial"/>
        <family val="2"/>
      </rPr>
      <t xml:space="preserve"> </t>
    </r>
  </si>
  <si>
    <r>
      <t xml:space="preserve"> </t>
    </r>
    <r>
      <rPr>
        <sz val="11"/>
        <color indexed="8"/>
        <rFont val="Arial"/>
        <family val="2"/>
      </rPr>
      <t xml:space="preserve">1.451 </t>
    </r>
    <r>
      <rPr>
        <sz val="10"/>
        <rFont val="Arial"/>
        <family val="2"/>
      </rPr>
      <t xml:space="preserve"> </t>
    </r>
  </si>
  <si>
    <r>
      <t xml:space="preserve"> </t>
    </r>
    <r>
      <rPr>
        <sz val="11"/>
        <color indexed="8"/>
        <rFont val="Arial"/>
        <family val="2"/>
      </rPr>
      <t xml:space="preserve">37.8 </t>
    </r>
    <r>
      <rPr>
        <sz val="10"/>
        <rFont val="Arial"/>
        <family val="2"/>
      </rPr>
      <t xml:space="preserve"> </t>
    </r>
  </si>
  <si>
    <r>
      <t xml:space="preserve"> </t>
    </r>
    <r>
      <rPr>
        <sz val="11"/>
        <color indexed="8"/>
        <rFont val="Arial"/>
        <family val="2"/>
      </rPr>
      <t xml:space="preserve">0.014 </t>
    </r>
    <r>
      <rPr>
        <sz val="10"/>
        <rFont val="Arial"/>
        <family val="2"/>
      </rPr>
      <t xml:space="preserve"> </t>
    </r>
  </si>
  <si>
    <r>
      <t xml:space="preserve"> </t>
    </r>
    <r>
      <rPr>
        <sz val="11"/>
        <color indexed="8"/>
        <rFont val="Arial"/>
        <family val="2"/>
      </rPr>
      <t xml:space="preserve">-44.38 </t>
    </r>
    <r>
      <rPr>
        <sz val="10"/>
        <rFont val="Arial"/>
        <family val="2"/>
      </rPr>
      <t xml:space="preserve"> </t>
    </r>
  </si>
  <si>
    <r>
      <t xml:space="preserve"> </t>
    </r>
    <r>
      <rPr>
        <sz val="11"/>
        <color indexed="8"/>
        <rFont val="Arial"/>
        <family val="2"/>
      </rPr>
      <t xml:space="preserve">0.005 </t>
    </r>
    <r>
      <rPr>
        <sz val="10"/>
        <rFont val="Arial"/>
        <family val="2"/>
      </rPr>
      <t xml:space="preserve"> </t>
    </r>
  </si>
  <si>
    <r>
      <t xml:space="preserve"> </t>
    </r>
    <r>
      <rPr>
        <sz val="11"/>
        <color indexed="8"/>
        <rFont val="Arial"/>
        <family val="2"/>
      </rPr>
      <t xml:space="preserve">0.114 </t>
    </r>
    <r>
      <rPr>
        <sz val="10"/>
        <rFont val="Arial"/>
        <family val="2"/>
      </rPr>
      <t xml:space="preserve"> </t>
    </r>
  </si>
  <si>
    <r>
      <t xml:space="preserve"> </t>
    </r>
    <r>
      <rPr>
        <sz val="11"/>
        <color indexed="8"/>
        <rFont val="Arial"/>
        <family val="2"/>
      </rPr>
      <t xml:space="preserve">-1.248 </t>
    </r>
    <r>
      <rPr>
        <sz val="10"/>
        <rFont val="Arial"/>
        <family val="2"/>
      </rPr>
      <t xml:space="preserve"> </t>
    </r>
  </si>
  <si>
    <r>
      <t xml:space="preserve"> </t>
    </r>
    <r>
      <rPr>
        <sz val="11"/>
        <color indexed="8"/>
        <rFont val="Arial"/>
        <family val="2"/>
      </rPr>
      <t xml:space="preserve">0.099 </t>
    </r>
    <r>
      <rPr>
        <sz val="10"/>
        <rFont val="Arial"/>
        <family val="2"/>
      </rPr>
      <t xml:space="preserve"> </t>
    </r>
  </si>
  <si>
    <r>
      <t xml:space="preserve"> </t>
    </r>
    <r>
      <rPr>
        <b/>
        <sz val="11"/>
        <color indexed="8"/>
        <rFont val="Arial"/>
        <family val="2"/>
      </rPr>
      <t xml:space="preserve">4H-2, 64 </t>
    </r>
    <r>
      <rPr>
        <sz val="10"/>
        <rFont val="Arial"/>
        <family val="2"/>
      </rPr>
      <t xml:space="preserve"> </t>
    </r>
  </si>
  <si>
    <r>
      <t xml:space="preserve"> </t>
    </r>
    <r>
      <rPr>
        <sz val="11"/>
        <color indexed="8"/>
        <rFont val="Arial"/>
        <family val="2"/>
      </rPr>
      <t xml:space="preserve">1.453 </t>
    </r>
    <r>
      <rPr>
        <sz val="10"/>
        <rFont val="Arial"/>
        <family val="2"/>
      </rPr>
      <t xml:space="preserve"> </t>
    </r>
  </si>
  <si>
    <r>
      <t xml:space="preserve"> </t>
    </r>
    <r>
      <rPr>
        <sz val="11"/>
        <color indexed="8"/>
        <rFont val="Arial"/>
        <family val="2"/>
      </rPr>
      <t xml:space="preserve">62.0 </t>
    </r>
    <r>
      <rPr>
        <sz val="10"/>
        <rFont val="Arial"/>
        <family val="2"/>
      </rPr>
      <t xml:space="preserve"> </t>
    </r>
  </si>
  <si>
    <r>
      <t xml:space="preserve"> </t>
    </r>
    <r>
      <rPr>
        <sz val="11"/>
        <color indexed="8"/>
        <rFont val="Arial"/>
        <family val="2"/>
      </rPr>
      <t xml:space="preserve">0.021 </t>
    </r>
    <r>
      <rPr>
        <sz val="10"/>
        <rFont val="Arial"/>
        <family val="2"/>
      </rPr>
      <t xml:space="preserve"> </t>
    </r>
  </si>
  <si>
    <r>
      <t xml:space="preserve"> </t>
    </r>
    <r>
      <rPr>
        <sz val="11"/>
        <color indexed="8"/>
        <rFont val="Arial"/>
        <family val="2"/>
      </rPr>
      <t xml:space="preserve">-40.96 </t>
    </r>
    <r>
      <rPr>
        <sz val="10"/>
        <rFont val="Arial"/>
        <family val="2"/>
      </rPr>
      <t xml:space="preserve"> </t>
    </r>
  </si>
  <si>
    <r>
      <t xml:space="preserve"> </t>
    </r>
    <r>
      <rPr>
        <sz val="11"/>
        <color indexed="8"/>
        <rFont val="Arial"/>
        <family val="2"/>
      </rPr>
      <t xml:space="preserve">0.007 </t>
    </r>
    <r>
      <rPr>
        <sz val="10"/>
        <rFont val="Arial"/>
        <family val="2"/>
      </rPr>
      <t xml:space="preserve"> </t>
    </r>
  </si>
  <si>
    <r>
      <t xml:space="preserve"> </t>
    </r>
    <r>
      <rPr>
        <sz val="11"/>
        <color indexed="8"/>
        <rFont val="Arial"/>
        <family val="2"/>
      </rPr>
      <t xml:space="preserve">0.109 </t>
    </r>
    <r>
      <rPr>
        <sz val="10"/>
        <rFont val="Arial"/>
        <family val="2"/>
      </rPr>
      <t xml:space="preserve"> </t>
    </r>
  </si>
  <si>
    <r>
      <t xml:space="preserve"> </t>
    </r>
    <r>
      <rPr>
        <sz val="11"/>
        <color indexed="8"/>
        <rFont val="Arial"/>
        <family val="2"/>
      </rPr>
      <t xml:space="preserve">0.011 </t>
    </r>
    <r>
      <rPr>
        <sz val="10"/>
        <rFont val="Arial"/>
        <family val="2"/>
      </rPr>
      <t xml:space="preserve"> </t>
    </r>
  </si>
  <si>
    <r>
      <t xml:space="preserve"> </t>
    </r>
    <r>
      <rPr>
        <sz val="11"/>
        <color indexed="8"/>
        <rFont val="Arial"/>
        <family val="2"/>
      </rPr>
      <t xml:space="preserve">-1.311 </t>
    </r>
    <r>
      <rPr>
        <sz val="10"/>
        <rFont val="Arial"/>
        <family val="2"/>
      </rPr>
      <t xml:space="preserve"> </t>
    </r>
  </si>
  <si>
    <r>
      <t xml:space="preserve"> </t>
    </r>
    <r>
      <rPr>
        <b/>
        <sz val="11"/>
        <color indexed="8"/>
        <rFont val="Arial"/>
        <family val="2"/>
      </rPr>
      <t xml:space="preserve">4H-2, 66 </t>
    </r>
    <r>
      <rPr>
        <sz val="10"/>
        <rFont val="Arial"/>
        <family val="2"/>
      </rPr>
      <t xml:space="preserve"> </t>
    </r>
  </si>
  <si>
    <r>
      <t xml:space="preserve"> </t>
    </r>
    <r>
      <rPr>
        <sz val="11"/>
        <color indexed="8"/>
        <rFont val="Arial"/>
        <family val="2"/>
      </rPr>
      <t xml:space="preserve">50.9 </t>
    </r>
    <r>
      <rPr>
        <sz val="10"/>
        <rFont val="Arial"/>
        <family val="2"/>
      </rPr>
      <t xml:space="preserve"> </t>
    </r>
  </si>
  <si>
    <r>
      <t xml:space="preserve"> </t>
    </r>
    <r>
      <rPr>
        <sz val="11"/>
        <color indexed="8"/>
        <rFont val="Arial"/>
        <family val="2"/>
      </rPr>
      <t xml:space="preserve">0.013 </t>
    </r>
    <r>
      <rPr>
        <sz val="10"/>
        <rFont val="Arial"/>
        <family val="2"/>
      </rPr>
      <t xml:space="preserve"> </t>
    </r>
  </si>
  <si>
    <r>
      <t xml:space="preserve"> </t>
    </r>
    <r>
      <rPr>
        <sz val="11"/>
        <color indexed="8"/>
        <rFont val="Arial"/>
        <family val="2"/>
      </rPr>
      <t xml:space="preserve">-39.92 </t>
    </r>
    <r>
      <rPr>
        <sz val="10"/>
        <rFont val="Arial"/>
        <family val="2"/>
      </rPr>
      <t xml:space="preserve"> </t>
    </r>
  </si>
  <si>
    <r>
      <t xml:space="preserve"> </t>
    </r>
    <r>
      <rPr>
        <sz val="11"/>
        <color indexed="8"/>
        <rFont val="Arial"/>
        <family val="2"/>
      </rPr>
      <t xml:space="preserve">0.098 </t>
    </r>
    <r>
      <rPr>
        <sz val="10"/>
        <rFont val="Arial"/>
        <family val="2"/>
      </rPr>
      <t xml:space="preserve"> </t>
    </r>
  </si>
  <si>
    <r>
      <t xml:space="preserve"> </t>
    </r>
    <r>
      <rPr>
        <sz val="11"/>
        <color indexed="8"/>
        <rFont val="Arial"/>
        <family val="2"/>
      </rPr>
      <t xml:space="preserve">0.008 </t>
    </r>
    <r>
      <rPr>
        <sz val="10"/>
        <rFont val="Arial"/>
        <family val="2"/>
      </rPr>
      <t xml:space="preserve"> </t>
    </r>
  </si>
  <si>
    <r>
      <t xml:space="preserve"> </t>
    </r>
    <r>
      <rPr>
        <sz val="11"/>
        <color indexed="8"/>
        <rFont val="Arial"/>
        <family val="2"/>
      </rPr>
      <t xml:space="preserve">-1.266 </t>
    </r>
    <r>
      <rPr>
        <sz val="10"/>
        <rFont val="Arial"/>
        <family val="2"/>
      </rPr>
      <t xml:space="preserve"> </t>
    </r>
  </si>
  <si>
    <r>
      <t xml:space="preserve"> </t>
    </r>
    <r>
      <rPr>
        <sz val="11"/>
        <color indexed="8"/>
        <rFont val="Arial"/>
        <family val="2"/>
      </rPr>
      <t xml:space="preserve">0.095 </t>
    </r>
    <r>
      <rPr>
        <sz val="10"/>
        <rFont val="Arial"/>
        <family val="2"/>
      </rPr>
      <t xml:space="preserve"> </t>
    </r>
  </si>
  <si>
    <r>
      <t xml:space="preserve"> </t>
    </r>
    <r>
      <rPr>
        <b/>
        <sz val="11"/>
        <color indexed="8"/>
        <rFont val="Arial"/>
        <family val="2"/>
      </rPr>
      <t xml:space="preserve">4H-2, 70 </t>
    </r>
    <r>
      <rPr>
        <sz val="10"/>
        <rFont val="Arial"/>
        <family val="2"/>
      </rPr>
      <t xml:space="preserve"> </t>
    </r>
  </si>
  <si>
    <r>
      <t xml:space="preserve"> </t>
    </r>
    <r>
      <rPr>
        <sz val="11"/>
        <color indexed="8"/>
        <rFont val="Arial"/>
        <family val="2"/>
      </rPr>
      <t xml:space="preserve">1.454 </t>
    </r>
    <r>
      <rPr>
        <sz val="10"/>
        <rFont val="Arial"/>
        <family val="2"/>
      </rPr>
      <t xml:space="preserve"> </t>
    </r>
  </si>
  <si>
    <r>
      <t xml:space="preserve"> </t>
    </r>
    <r>
      <rPr>
        <sz val="11"/>
        <color indexed="8"/>
        <rFont val="Arial"/>
        <family val="2"/>
      </rPr>
      <t xml:space="preserve">46.5 </t>
    </r>
    <r>
      <rPr>
        <sz val="10"/>
        <rFont val="Arial"/>
        <family val="2"/>
      </rPr>
      <t xml:space="preserve"> </t>
    </r>
  </si>
  <si>
    <r>
      <t xml:space="preserve"> </t>
    </r>
    <r>
      <rPr>
        <sz val="11"/>
        <color indexed="8"/>
        <rFont val="Arial"/>
        <family val="2"/>
      </rPr>
      <t xml:space="preserve">-33.82 </t>
    </r>
    <r>
      <rPr>
        <sz val="10"/>
        <rFont val="Arial"/>
        <family val="2"/>
      </rPr>
      <t xml:space="preserve"> </t>
    </r>
  </si>
  <si>
    <r>
      <t xml:space="preserve"> </t>
    </r>
    <r>
      <rPr>
        <sz val="11"/>
        <color indexed="8"/>
        <rFont val="Arial"/>
        <family val="2"/>
      </rPr>
      <t xml:space="preserve">0.122 </t>
    </r>
    <r>
      <rPr>
        <sz val="10"/>
        <rFont val="Arial"/>
        <family val="2"/>
      </rPr>
      <t xml:space="preserve"> </t>
    </r>
  </si>
  <si>
    <r>
      <t xml:space="preserve"> </t>
    </r>
    <r>
      <rPr>
        <sz val="11"/>
        <color indexed="8"/>
        <rFont val="Arial"/>
        <family val="2"/>
      </rPr>
      <t xml:space="preserve">-1.272 </t>
    </r>
    <r>
      <rPr>
        <sz val="10"/>
        <rFont val="Arial"/>
        <family val="2"/>
      </rPr>
      <t xml:space="preserve"> </t>
    </r>
  </si>
  <si>
    <r>
      <t xml:space="preserve"> </t>
    </r>
    <r>
      <rPr>
        <sz val="11"/>
        <color indexed="8"/>
        <rFont val="Arial"/>
        <family val="2"/>
      </rPr>
      <t xml:space="preserve">0.123 </t>
    </r>
    <r>
      <rPr>
        <sz val="10"/>
        <rFont val="Arial"/>
        <family val="2"/>
      </rPr>
      <t xml:space="preserve"> </t>
    </r>
  </si>
  <si>
    <r>
      <t xml:space="preserve"> </t>
    </r>
    <r>
      <rPr>
        <b/>
        <sz val="11"/>
        <color indexed="8"/>
        <rFont val="Arial"/>
        <family val="2"/>
      </rPr>
      <t xml:space="preserve">4H-2, 74 </t>
    </r>
    <r>
      <rPr>
        <sz val="10"/>
        <rFont val="Arial"/>
        <family val="2"/>
      </rPr>
      <t xml:space="preserve"> </t>
    </r>
  </si>
  <si>
    <r>
      <t xml:space="preserve"> </t>
    </r>
    <r>
      <rPr>
        <sz val="11"/>
        <color indexed="8"/>
        <rFont val="Arial"/>
        <family val="2"/>
      </rPr>
      <t xml:space="preserve">1.455 </t>
    </r>
    <r>
      <rPr>
        <sz val="10"/>
        <rFont val="Arial"/>
        <family val="2"/>
      </rPr>
      <t xml:space="preserve"> </t>
    </r>
  </si>
  <si>
    <r>
      <t xml:space="preserve"> </t>
    </r>
    <r>
      <rPr>
        <sz val="11"/>
        <color indexed="8"/>
        <rFont val="Arial"/>
        <family val="2"/>
      </rPr>
      <t xml:space="preserve">53.0 </t>
    </r>
    <r>
      <rPr>
        <sz val="10"/>
        <rFont val="Arial"/>
        <family val="2"/>
      </rPr>
      <t xml:space="preserve"> </t>
    </r>
  </si>
  <si>
    <r>
      <t xml:space="preserve"> </t>
    </r>
    <r>
      <rPr>
        <sz val="11"/>
        <color indexed="8"/>
        <rFont val="Arial"/>
        <family val="2"/>
      </rPr>
      <t xml:space="preserve">0.017 </t>
    </r>
    <r>
      <rPr>
        <sz val="10"/>
        <rFont val="Arial"/>
        <family val="2"/>
      </rPr>
      <t xml:space="preserve"> </t>
    </r>
  </si>
  <si>
    <r>
      <t xml:space="preserve"> </t>
    </r>
    <r>
      <rPr>
        <sz val="11"/>
        <color indexed="8"/>
        <rFont val="Arial"/>
        <family val="2"/>
      </rPr>
      <t xml:space="preserve">-36.62 </t>
    </r>
    <r>
      <rPr>
        <sz val="10"/>
        <rFont val="Arial"/>
        <family val="2"/>
      </rPr>
      <t xml:space="preserve"> </t>
    </r>
  </si>
  <si>
    <r>
      <t xml:space="preserve"> </t>
    </r>
    <r>
      <rPr>
        <sz val="11"/>
        <color indexed="8"/>
        <rFont val="Arial"/>
        <family val="2"/>
      </rPr>
      <t xml:space="preserve">-1.259 </t>
    </r>
    <r>
      <rPr>
        <sz val="10"/>
        <rFont val="Arial"/>
        <family val="2"/>
      </rPr>
      <t xml:space="preserve"> </t>
    </r>
  </si>
  <si>
    <r>
      <t xml:space="preserve"> </t>
    </r>
    <r>
      <rPr>
        <sz val="11"/>
        <color indexed="8"/>
        <rFont val="Arial"/>
        <family val="2"/>
      </rPr>
      <t xml:space="preserve">0.180 </t>
    </r>
    <r>
      <rPr>
        <sz val="10"/>
        <rFont val="Arial"/>
        <family val="2"/>
      </rPr>
      <t xml:space="preserve"> </t>
    </r>
  </si>
  <si>
    <r>
      <t xml:space="preserve"> </t>
    </r>
    <r>
      <rPr>
        <b/>
        <sz val="11"/>
        <color indexed="8"/>
        <rFont val="Arial"/>
        <family val="2"/>
      </rPr>
      <t xml:space="preserve">4H-2, 78 </t>
    </r>
    <r>
      <rPr>
        <sz val="10"/>
        <rFont val="Arial"/>
        <family val="2"/>
      </rPr>
      <t xml:space="preserve"> </t>
    </r>
  </si>
  <si>
    <r>
      <t xml:space="preserve"> </t>
    </r>
    <r>
      <rPr>
        <sz val="11"/>
        <color indexed="8"/>
        <rFont val="Arial"/>
        <family val="2"/>
      </rPr>
      <t xml:space="preserve">1.456 </t>
    </r>
    <r>
      <rPr>
        <sz val="10"/>
        <rFont val="Arial"/>
        <family val="2"/>
      </rPr>
      <t xml:space="preserve"> </t>
    </r>
  </si>
  <si>
    <r>
      <t xml:space="preserve"> </t>
    </r>
    <r>
      <rPr>
        <sz val="11"/>
        <color indexed="8"/>
        <rFont val="Arial"/>
        <family val="2"/>
      </rPr>
      <t xml:space="preserve">68.9 </t>
    </r>
    <r>
      <rPr>
        <sz val="10"/>
        <rFont val="Arial"/>
        <family val="2"/>
      </rPr>
      <t xml:space="preserve"> </t>
    </r>
  </si>
  <si>
    <r>
      <t xml:space="preserve"> </t>
    </r>
    <r>
      <rPr>
        <sz val="11"/>
        <color indexed="8"/>
        <rFont val="Arial"/>
        <family val="2"/>
      </rPr>
      <t xml:space="preserve">0.024 </t>
    </r>
    <r>
      <rPr>
        <sz val="10"/>
        <rFont val="Arial"/>
        <family val="2"/>
      </rPr>
      <t xml:space="preserve"> </t>
    </r>
  </si>
  <si>
    <r>
      <t xml:space="preserve"> </t>
    </r>
    <r>
      <rPr>
        <sz val="11"/>
        <color indexed="8"/>
        <rFont val="Arial"/>
        <family val="2"/>
      </rPr>
      <t xml:space="preserve">-33.47 </t>
    </r>
    <r>
      <rPr>
        <sz val="10"/>
        <rFont val="Arial"/>
        <family val="2"/>
      </rPr>
      <t xml:space="preserve"> </t>
    </r>
  </si>
  <si>
    <r>
      <t xml:space="preserve"> </t>
    </r>
    <r>
      <rPr>
        <sz val="11"/>
        <color indexed="8"/>
        <rFont val="Arial"/>
        <family val="2"/>
      </rPr>
      <t xml:space="preserve">0.012 </t>
    </r>
    <r>
      <rPr>
        <sz val="10"/>
        <rFont val="Arial"/>
        <family val="2"/>
      </rPr>
      <t xml:space="preserve"> </t>
    </r>
  </si>
  <si>
    <r>
      <t xml:space="preserve"> </t>
    </r>
    <r>
      <rPr>
        <sz val="11"/>
        <color indexed="8"/>
        <rFont val="Arial"/>
        <family val="2"/>
      </rPr>
      <t xml:space="preserve">-0.849 </t>
    </r>
    <r>
      <rPr>
        <sz val="10"/>
        <rFont val="Arial"/>
        <family val="2"/>
      </rPr>
      <t xml:space="preserve"> </t>
    </r>
  </si>
  <si>
    <r>
      <t xml:space="preserve"> </t>
    </r>
    <r>
      <rPr>
        <sz val="11"/>
        <color indexed="8"/>
        <rFont val="Arial"/>
        <family val="2"/>
      </rPr>
      <t xml:space="preserve">0.110 </t>
    </r>
    <r>
      <rPr>
        <sz val="10"/>
        <rFont val="Arial"/>
        <family val="2"/>
      </rPr>
      <t xml:space="preserve"> </t>
    </r>
  </si>
  <si>
    <r>
      <t xml:space="preserve"> </t>
    </r>
    <r>
      <rPr>
        <b/>
        <sz val="11"/>
        <color indexed="8"/>
        <rFont val="Arial"/>
        <family val="2"/>
      </rPr>
      <t xml:space="preserve">4H-2, 84 </t>
    </r>
    <r>
      <rPr>
        <sz val="10"/>
        <rFont val="Arial"/>
        <family val="2"/>
      </rPr>
      <t xml:space="preserve"> </t>
    </r>
  </si>
  <si>
    <r>
      <t xml:space="preserve"> </t>
    </r>
    <r>
      <rPr>
        <sz val="11"/>
        <color indexed="8"/>
        <rFont val="Arial"/>
        <family val="2"/>
      </rPr>
      <t xml:space="preserve">1.458 </t>
    </r>
    <r>
      <rPr>
        <sz val="10"/>
        <rFont val="Arial"/>
        <family val="2"/>
      </rPr>
      <t xml:space="preserve"> </t>
    </r>
  </si>
  <si>
    <r>
      <t xml:space="preserve"> </t>
    </r>
    <r>
      <rPr>
        <sz val="11"/>
        <color indexed="8"/>
        <rFont val="Arial"/>
        <family val="2"/>
      </rPr>
      <t xml:space="preserve">88.0 </t>
    </r>
    <r>
      <rPr>
        <sz val="10"/>
        <rFont val="Arial"/>
        <family val="2"/>
      </rPr>
      <t xml:space="preserve"> </t>
    </r>
  </si>
  <si>
    <r>
      <t xml:space="preserve"> </t>
    </r>
    <r>
      <rPr>
        <sz val="11"/>
        <color indexed="8"/>
        <rFont val="Arial"/>
        <family val="2"/>
      </rPr>
      <t xml:space="preserve">0.032 </t>
    </r>
    <r>
      <rPr>
        <sz val="10"/>
        <rFont val="Arial"/>
        <family val="2"/>
      </rPr>
      <t xml:space="preserve"> </t>
    </r>
  </si>
  <si>
    <r>
      <t xml:space="preserve"> </t>
    </r>
    <r>
      <rPr>
        <sz val="11"/>
        <color indexed="8"/>
        <rFont val="Arial"/>
        <family val="2"/>
      </rPr>
      <t xml:space="preserve">-38.80 </t>
    </r>
    <r>
      <rPr>
        <sz val="10"/>
        <rFont val="Arial"/>
        <family val="2"/>
      </rPr>
      <t xml:space="preserve"> </t>
    </r>
  </si>
  <si>
    <r>
      <t xml:space="preserve"> </t>
    </r>
    <r>
      <rPr>
        <sz val="11"/>
        <color indexed="8"/>
        <rFont val="Arial"/>
        <family val="2"/>
      </rPr>
      <t xml:space="preserve">0.100 </t>
    </r>
    <r>
      <rPr>
        <sz val="10"/>
        <rFont val="Arial"/>
        <family val="2"/>
      </rPr>
      <t xml:space="preserve"> </t>
    </r>
  </si>
  <si>
    <r>
      <t xml:space="preserve"> </t>
    </r>
    <r>
      <rPr>
        <sz val="11"/>
        <color indexed="8"/>
        <rFont val="Arial"/>
        <family val="2"/>
      </rPr>
      <t xml:space="preserve">-1.309 </t>
    </r>
    <r>
      <rPr>
        <sz val="10"/>
        <rFont val="Arial"/>
        <family val="2"/>
      </rPr>
      <t xml:space="preserve"> </t>
    </r>
  </si>
  <si>
    <r>
      <t xml:space="preserve"> </t>
    </r>
    <r>
      <rPr>
        <sz val="11"/>
        <color indexed="8"/>
        <rFont val="Arial"/>
        <family val="2"/>
      </rPr>
      <t xml:space="preserve">0.026 </t>
    </r>
    <r>
      <rPr>
        <sz val="10"/>
        <rFont val="Arial"/>
        <family val="2"/>
      </rPr>
      <t xml:space="preserve"> </t>
    </r>
  </si>
  <si>
    <r>
      <t xml:space="preserve"> </t>
    </r>
    <r>
      <rPr>
        <i/>
        <sz val="11"/>
        <color indexed="8"/>
        <rFont val="Arial"/>
        <family val="2"/>
      </rPr>
      <t xml:space="preserve">4H-2, 90 </t>
    </r>
    <r>
      <rPr>
        <sz val="10"/>
        <rFont val="Arial"/>
        <family val="2"/>
      </rPr>
      <t xml:space="preserve"> </t>
    </r>
  </si>
  <si>
    <r>
      <t xml:space="preserve"> </t>
    </r>
    <r>
      <rPr>
        <sz val="11"/>
        <color indexed="8"/>
        <rFont val="Arial"/>
        <family val="2"/>
      </rPr>
      <t xml:space="preserve">1.460 </t>
    </r>
    <r>
      <rPr>
        <sz val="10"/>
        <rFont val="Arial"/>
        <family val="2"/>
      </rPr>
      <t xml:space="preserve"> </t>
    </r>
  </si>
  <si>
    <r>
      <t xml:space="preserve"> </t>
    </r>
    <r>
      <rPr>
        <sz val="11"/>
        <color indexed="8"/>
        <rFont val="Arial"/>
        <family val="2"/>
      </rPr>
      <t xml:space="preserve">74.3 </t>
    </r>
    <r>
      <rPr>
        <sz val="10"/>
        <rFont val="Arial"/>
        <family val="2"/>
      </rPr>
      <t xml:space="preserve"> </t>
    </r>
  </si>
  <si>
    <r>
      <t xml:space="preserve"> </t>
    </r>
    <r>
      <rPr>
        <sz val="11"/>
        <color indexed="8"/>
        <rFont val="Arial"/>
        <family val="2"/>
      </rPr>
      <t xml:space="preserve">-45.11 </t>
    </r>
    <r>
      <rPr>
        <sz val="10"/>
        <rFont val="Arial"/>
        <family val="2"/>
      </rPr>
      <t xml:space="preserve"> </t>
    </r>
  </si>
  <si>
    <r>
      <t xml:space="preserve"> </t>
    </r>
    <r>
      <rPr>
        <sz val="11"/>
        <color indexed="8"/>
        <rFont val="Arial"/>
        <family val="2"/>
      </rPr>
      <t xml:space="preserve">0.002 </t>
    </r>
    <r>
      <rPr>
        <sz val="10"/>
        <rFont val="Arial"/>
        <family val="2"/>
      </rPr>
      <t xml:space="preserve"> </t>
    </r>
  </si>
  <si>
    <r>
      <t xml:space="preserve"> </t>
    </r>
    <r>
      <rPr>
        <sz val="11"/>
        <color indexed="8"/>
        <rFont val="Arial"/>
        <family val="2"/>
      </rPr>
      <t xml:space="preserve">0.111 </t>
    </r>
    <r>
      <rPr>
        <sz val="10"/>
        <rFont val="Arial"/>
        <family val="2"/>
      </rPr>
      <t xml:space="preserve"> </t>
    </r>
  </si>
  <si>
    <t xml:space="preserve"> </t>
  </si>
  <si>
    <r>
      <t xml:space="preserve"> </t>
    </r>
    <r>
      <rPr>
        <i/>
        <sz val="11"/>
        <color indexed="8"/>
        <rFont val="Arial"/>
        <family val="2"/>
      </rPr>
      <t xml:space="preserve">4H-2, 94 </t>
    </r>
    <r>
      <rPr>
        <sz val="10"/>
        <rFont val="Arial"/>
        <family val="2"/>
      </rPr>
      <t xml:space="preserve"> </t>
    </r>
  </si>
  <si>
    <r>
      <t xml:space="preserve"> </t>
    </r>
    <r>
      <rPr>
        <sz val="11"/>
        <color indexed="8"/>
        <rFont val="Arial"/>
        <family val="2"/>
      </rPr>
      <t xml:space="preserve">1.461 </t>
    </r>
    <r>
      <rPr>
        <sz val="10"/>
        <rFont val="Arial"/>
        <family val="2"/>
      </rPr>
      <t xml:space="preserve"> </t>
    </r>
  </si>
  <si>
    <r>
      <t xml:space="preserve"> </t>
    </r>
    <r>
      <rPr>
        <sz val="11"/>
        <color indexed="8"/>
        <rFont val="Arial"/>
        <family val="2"/>
      </rPr>
      <t xml:space="preserve">33.3 </t>
    </r>
    <r>
      <rPr>
        <sz val="10"/>
        <rFont val="Arial"/>
        <family val="2"/>
      </rPr>
      <t xml:space="preserve"> </t>
    </r>
  </si>
  <si>
    <r>
      <t xml:space="preserve"> </t>
    </r>
    <r>
      <rPr>
        <sz val="11"/>
        <color indexed="8"/>
        <rFont val="Arial"/>
        <family val="2"/>
      </rPr>
      <t xml:space="preserve">0.009 </t>
    </r>
    <r>
      <rPr>
        <sz val="10"/>
        <rFont val="Arial"/>
        <family val="2"/>
      </rPr>
      <t xml:space="preserve"> </t>
    </r>
  </si>
  <si>
    <r>
      <t xml:space="preserve"> </t>
    </r>
    <r>
      <rPr>
        <sz val="11"/>
        <color indexed="8"/>
        <rFont val="Arial"/>
        <family val="2"/>
      </rPr>
      <t xml:space="preserve">-47.52 </t>
    </r>
    <r>
      <rPr>
        <sz val="10"/>
        <rFont val="Arial"/>
        <family val="2"/>
      </rPr>
      <t xml:space="preserve"> </t>
    </r>
  </si>
  <si>
    <r>
      <t xml:space="preserve"> </t>
    </r>
    <r>
      <rPr>
        <sz val="11"/>
        <color indexed="8"/>
        <rFont val="Arial"/>
        <family val="2"/>
      </rPr>
      <t xml:space="preserve">0.130 </t>
    </r>
    <r>
      <rPr>
        <sz val="10"/>
        <rFont val="Arial"/>
        <family val="2"/>
      </rPr>
      <t xml:space="preserve"> </t>
    </r>
  </si>
  <si>
    <r>
      <t xml:space="preserve"> </t>
    </r>
    <r>
      <rPr>
        <sz val="11"/>
        <color indexed="8"/>
        <rFont val="Arial"/>
        <family val="2"/>
      </rPr>
      <t xml:space="preserve">0.004 </t>
    </r>
    <r>
      <rPr>
        <sz val="10"/>
        <rFont val="Arial"/>
        <family val="2"/>
      </rPr>
      <t xml:space="preserve"> </t>
    </r>
  </si>
  <si>
    <r>
      <t xml:space="preserve"> </t>
    </r>
    <r>
      <rPr>
        <sz val="11"/>
        <color indexed="8"/>
        <rFont val="Arial"/>
        <family val="2"/>
      </rPr>
      <t xml:space="preserve">-1.415 </t>
    </r>
    <r>
      <rPr>
        <sz val="10"/>
        <rFont val="Arial"/>
        <family val="2"/>
      </rPr>
      <t xml:space="preserve"> </t>
    </r>
  </si>
  <si>
    <r>
      <t xml:space="preserve"> </t>
    </r>
    <r>
      <rPr>
        <sz val="11"/>
        <color indexed="8"/>
        <rFont val="Arial"/>
        <family val="2"/>
      </rPr>
      <t xml:space="preserve">0.059 </t>
    </r>
    <r>
      <rPr>
        <sz val="10"/>
        <rFont val="Arial"/>
        <family val="2"/>
      </rPr>
      <t xml:space="preserve"> </t>
    </r>
  </si>
  <si>
    <r>
      <t xml:space="preserve"> </t>
    </r>
    <r>
      <rPr>
        <b/>
        <sz val="11"/>
        <color indexed="8"/>
        <rFont val="Arial"/>
        <family val="2"/>
      </rPr>
      <t xml:space="preserve">5H-2, 133 </t>
    </r>
    <r>
      <rPr>
        <sz val="10"/>
        <rFont val="Arial"/>
        <family val="2"/>
      </rPr>
      <t xml:space="preserve"> </t>
    </r>
  </si>
  <si>
    <r>
      <t xml:space="preserve"> </t>
    </r>
    <r>
      <rPr>
        <sz val="11"/>
        <color indexed="8"/>
        <rFont val="Arial"/>
        <family val="2"/>
      </rPr>
      <t xml:space="preserve">1.829 </t>
    </r>
    <r>
      <rPr>
        <sz val="10"/>
        <rFont val="Arial"/>
        <family val="2"/>
      </rPr>
      <t xml:space="preserve"> </t>
    </r>
  </si>
  <si>
    <r>
      <t xml:space="preserve"> </t>
    </r>
    <r>
      <rPr>
        <sz val="11"/>
        <color indexed="8"/>
        <rFont val="Arial"/>
        <family val="2"/>
      </rPr>
      <t xml:space="preserve">38.5 </t>
    </r>
    <r>
      <rPr>
        <sz val="10"/>
        <rFont val="Arial"/>
        <family val="2"/>
      </rPr>
      <t xml:space="preserve"> </t>
    </r>
  </si>
  <si>
    <r>
      <t xml:space="preserve"> </t>
    </r>
    <r>
      <rPr>
        <sz val="11"/>
        <color indexed="8"/>
        <rFont val="Arial"/>
        <family val="2"/>
      </rPr>
      <t xml:space="preserve">-33.48 </t>
    </r>
    <r>
      <rPr>
        <sz val="10"/>
        <rFont val="Arial"/>
        <family val="2"/>
      </rPr>
      <t xml:space="preserve"> </t>
    </r>
  </si>
  <si>
    <r>
      <t xml:space="preserve"> </t>
    </r>
    <r>
      <rPr>
        <sz val="11"/>
        <color indexed="8"/>
        <rFont val="Arial"/>
        <family val="2"/>
      </rPr>
      <t xml:space="preserve">0.006 </t>
    </r>
    <r>
      <rPr>
        <sz val="10"/>
        <rFont val="Arial"/>
        <family val="2"/>
      </rPr>
      <t xml:space="preserve"> </t>
    </r>
  </si>
  <si>
    <r>
      <t xml:space="preserve"> </t>
    </r>
    <r>
      <rPr>
        <sz val="11"/>
        <color indexed="8"/>
        <rFont val="Arial"/>
        <family val="2"/>
      </rPr>
      <t xml:space="preserve">0.115 </t>
    </r>
    <r>
      <rPr>
        <sz val="10"/>
        <rFont val="Arial"/>
        <family val="2"/>
      </rPr>
      <t xml:space="preserve"> </t>
    </r>
  </si>
  <si>
    <r>
      <t xml:space="preserve"> </t>
    </r>
    <r>
      <rPr>
        <sz val="11"/>
        <color indexed="8"/>
        <rFont val="Arial"/>
        <family val="2"/>
      </rPr>
      <t xml:space="preserve">0.019 </t>
    </r>
    <r>
      <rPr>
        <sz val="10"/>
        <rFont val="Arial"/>
        <family val="2"/>
      </rPr>
      <t xml:space="preserve"> </t>
    </r>
  </si>
  <si>
    <t>Scheiderich et al</t>
  </si>
  <si>
    <t>Mediterranean Sapropel</t>
  </si>
  <si>
    <t xml:space="preserve"> 4H-2, 56  </t>
  </si>
  <si>
    <t xml:space="preserve"> 4H-2, 59  </t>
  </si>
  <si>
    <t xml:space="preserve"> 4H-2, 64  </t>
  </si>
  <si>
    <t xml:space="preserve"> 4H-2, 66  </t>
  </si>
  <si>
    <t xml:space="preserve"> 4H-2, 70  </t>
  </si>
  <si>
    <t xml:space="preserve"> 4H-2, 74  </t>
  </si>
  <si>
    <t xml:space="preserve"> 4H-2, 78  </t>
  </si>
  <si>
    <t xml:space="preserve"> 4H-2, 84  </t>
  </si>
  <si>
    <t xml:space="preserve"> 4H-2, 90  </t>
  </si>
  <si>
    <t xml:space="preserve"> 4H-2, 94  </t>
  </si>
  <si>
    <t xml:space="preserve"> 5H-2, 133  </t>
  </si>
  <si>
    <t>Wing et ap in prep Paytan data</t>
  </si>
  <si>
    <t>Red Data generally fit.  NP124 has too big of an effect. Black data show little to no effect.</t>
  </si>
  <si>
    <t>Pyrites</t>
  </si>
  <si>
    <t>YS-NP124-new extraction</t>
  </si>
  <si>
    <t>NP-124-sample from S01</t>
  </si>
  <si>
    <t>YS-NP-89-new extraction</t>
  </si>
  <si>
    <t>NP-89-sample from S01</t>
  </si>
  <si>
    <t>GIS 95.0 II macroscopic</t>
  </si>
  <si>
    <t>GIS 96.6 II microscopic</t>
  </si>
  <si>
    <t>GIS 96.7 II microscopic</t>
  </si>
  <si>
    <t>NP21019A-Py</t>
  </si>
  <si>
    <t>listed as vein barite</t>
  </si>
  <si>
    <t>NP21019B-Py</t>
  </si>
  <si>
    <t>Kainu belt</t>
  </si>
  <si>
    <r>
      <t>Kiitil</t>
    </r>
    <r>
      <rPr>
        <sz val="10"/>
        <rFont val="Arial"/>
        <family val="2"/>
      </rPr>
      <t>ä</t>
    </r>
    <r>
      <rPr>
        <sz val="10"/>
        <rFont val="Arial"/>
        <family val="2"/>
      </rPr>
      <t xml:space="preserve"> Group</t>
    </r>
  </si>
  <si>
    <t>Mulo Area Finland</t>
  </si>
  <si>
    <t>Rantamaa Formation</t>
  </si>
  <si>
    <r>
      <t>Sompuj</t>
    </r>
    <r>
      <rPr>
        <sz val="10"/>
        <rFont val="Arial"/>
        <family val="2"/>
      </rPr>
      <t>ä</t>
    </r>
    <r>
      <rPr>
        <sz val="10"/>
        <rFont val="Arial"/>
        <family val="2"/>
      </rPr>
      <t xml:space="preserve">rvi Fm. </t>
    </r>
  </si>
  <si>
    <t xml:space="preserve">Gunflint Fm. </t>
  </si>
  <si>
    <t>Outukumpu Assoc.</t>
  </si>
  <si>
    <t xml:space="preserve">Gamohaan Fm. </t>
  </si>
  <si>
    <t>Nash Fork Fm. (Libby Creek Group)</t>
  </si>
  <si>
    <t>Kiitilä Group</t>
  </si>
  <si>
    <t xml:space="preserve">Sompujärvi Fm. </t>
  </si>
  <si>
    <t>Ono et al., 2009</t>
  </si>
  <si>
    <t>Kendall et al. 2010</t>
  </si>
  <si>
    <t>GKP</t>
  </si>
  <si>
    <t>Agouron Cores</t>
  </si>
  <si>
    <t>Kleine Naute Formation</t>
  </si>
  <si>
    <t>Nauga Formation</t>
  </si>
  <si>
    <t xml:space="preserve">Kleine Naute Fm. </t>
  </si>
  <si>
    <t>GKF</t>
  </si>
  <si>
    <t>NP21019C-Py</t>
  </si>
  <si>
    <t>NP21021-Py</t>
  </si>
  <si>
    <t>NP21022A-Py</t>
  </si>
  <si>
    <t>NP21025-Py</t>
  </si>
  <si>
    <t>NP21026-Py</t>
  </si>
  <si>
    <t>NP21031-Py</t>
  </si>
  <si>
    <t>NP21016-Py</t>
  </si>
  <si>
    <t>NP21029-Py</t>
  </si>
  <si>
    <t>crosscutting pod ~2km higher in stratigraphy</t>
  </si>
  <si>
    <t>Barite</t>
  </si>
  <si>
    <t>NP21016-SO4</t>
  </si>
  <si>
    <t>NP21019B-SO4</t>
  </si>
  <si>
    <t>NP21019C-SO4</t>
  </si>
  <si>
    <t>NP21022A-SO4</t>
  </si>
  <si>
    <t>NP21025-SO4</t>
  </si>
  <si>
    <t>NP21028-SO4</t>
  </si>
  <si>
    <t>NP21031-SO4</t>
  </si>
  <si>
    <t>Data from Johnston et al for Disproportionators</t>
  </si>
  <si>
    <t>Mixing calculation for 20 C (Biological limit)</t>
  </si>
  <si>
    <t>mixing calculation for 120 C</t>
  </si>
  <si>
    <r>
      <t>d</t>
    </r>
    <r>
      <rPr>
        <vertAlign val="superscript"/>
        <sz val="10"/>
        <rFont val="Arial"/>
        <family val="2"/>
      </rPr>
      <t>33</t>
    </r>
    <r>
      <rPr>
        <sz val="10"/>
        <rFont val="Arial"/>
        <family val="2"/>
      </rPr>
      <t>S</t>
    </r>
  </si>
  <si>
    <r>
      <t>d</t>
    </r>
    <r>
      <rPr>
        <vertAlign val="superscript"/>
        <sz val="10"/>
        <rFont val="Arial"/>
        <family val="2"/>
      </rPr>
      <t>34</t>
    </r>
    <r>
      <rPr>
        <sz val="10"/>
        <rFont val="Arial"/>
        <family val="2"/>
      </rPr>
      <t>S</t>
    </r>
  </si>
  <si>
    <r>
      <t>d</t>
    </r>
    <r>
      <rPr>
        <vertAlign val="superscript"/>
        <sz val="10"/>
        <rFont val="Arial"/>
        <family val="2"/>
      </rPr>
      <t>36</t>
    </r>
    <r>
      <rPr>
        <sz val="10"/>
        <rFont val="Arial"/>
        <family val="2"/>
      </rPr>
      <t>S</t>
    </r>
  </si>
  <si>
    <r>
      <t>D</t>
    </r>
    <r>
      <rPr>
        <vertAlign val="superscript"/>
        <sz val="10"/>
        <rFont val="Arial"/>
        <family val="2"/>
      </rPr>
      <t>33</t>
    </r>
    <r>
      <rPr>
        <sz val="10"/>
        <rFont val="Arial"/>
        <family val="2"/>
      </rPr>
      <t>S</t>
    </r>
  </si>
  <si>
    <r>
      <t>D</t>
    </r>
    <r>
      <rPr>
        <vertAlign val="superscript"/>
        <sz val="10"/>
        <rFont val="Arial"/>
        <family val="2"/>
      </rPr>
      <t>36</t>
    </r>
    <r>
      <rPr>
        <sz val="10"/>
        <rFont val="Arial"/>
        <family val="2"/>
      </rPr>
      <t>S</t>
    </r>
  </si>
  <si>
    <r>
      <t>5-d</t>
    </r>
    <r>
      <rPr>
        <vertAlign val="superscript"/>
        <sz val="10"/>
        <rFont val="Arial"/>
        <family val="2"/>
      </rPr>
      <t>34</t>
    </r>
    <r>
      <rPr>
        <sz val="10"/>
        <rFont val="Arial"/>
        <family val="2"/>
      </rPr>
      <t>S</t>
    </r>
  </si>
  <si>
    <r>
      <t>D</t>
    </r>
    <r>
      <rPr>
        <vertAlign val="superscript"/>
        <sz val="10"/>
        <rFont val="Arial"/>
        <family val="2"/>
      </rPr>
      <t>33</t>
    </r>
    <r>
      <rPr>
        <sz val="10"/>
        <rFont val="Arial"/>
        <family val="2"/>
      </rPr>
      <t>S+</t>
    </r>
    <r>
      <rPr>
        <sz val="10"/>
        <rFont val="Symbol"/>
        <family val="1"/>
        <charset val="2"/>
      </rPr>
      <t>D</t>
    </r>
    <r>
      <rPr>
        <vertAlign val="superscript"/>
        <sz val="10"/>
        <rFont val="Arial"/>
        <family val="2"/>
      </rPr>
      <t>36</t>
    </r>
    <r>
      <rPr>
        <sz val="10"/>
        <rFont val="Arial"/>
        <family val="2"/>
      </rPr>
      <t>S</t>
    </r>
  </si>
  <si>
    <r>
      <t xml:space="preserve">Marra Mamba Iron Formation (2597 ± 5 Ma: Trendall et al., 1998 A.F. Trendall, D.R. Nelson, J.R. De Laeter and S.W. Hassler, Precise zircon U–Pb ages from the Marra Mamba Iron Formation and Wittenoom Formation, Hamersley Group, Western Australia, </t>
    </r>
    <r>
      <rPr>
        <i/>
        <sz val="9.5"/>
        <rFont val="Arial"/>
        <family val="2"/>
      </rPr>
      <t>Aust. J. Earth Sci.</t>
    </r>
    <r>
      <rPr>
        <sz val="9.5"/>
        <rFont val="Arial"/>
        <family val="2"/>
      </rPr>
      <t xml:space="preserve"> </t>
    </r>
    <r>
      <rPr>
        <b/>
        <sz val="9.5"/>
        <rFont val="Arial"/>
        <family val="2"/>
      </rPr>
      <t>45</t>
    </r>
    <r>
      <rPr>
        <sz val="9.5"/>
        <rFont val="Arial"/>
        <family val="2"/>
      </rPr>
      <t xml:space="preserve"> (1998), pp. 137–142. </t>
    </r>
    <r>
      <rPr>
        <b/>
        <sz val="9.5"/>
        <rFont val="Arial"/>
        <family val="2"/>
      </rPr>
      <t>Full Text</t>
    </r>
    <r>
      <rPr>
        <sz val="9.5"/>
        <rFont val="Arial"/>
        <family val="2"/>
      </rPr>
      <t xml:space="preserve"> via CrossRef | View Record in Scopus | Cited By in Scopus (38)Trendall et al., 1998)</t>
    </r>
  </si>
  <si>
    <t>UQ1</t>
  </si>
  <si>
    <t>FG</t>
  </si>
  <si>
    <t>LP</t>
  </si>
  <si>
    <t>N</t>
  </si>
  <si>
    <t>UQ2</t>
  </si>
  <si>
    <t>UQ3</t>
  </si>
  <si>
    <t>Wittenoom Formation (2565 ± 9 Ma: Nelson, 1998)</t>
  </si>
  <si>
    <t>UQ4</t>
  </si>
  <si>
    <t>EC</t>
  </si>
  <si>
    <t>UQ6</t>
  </si>
  <si>
    <t>UQ7</t>
  </si>
  <si>
    <t>UQ8</t>
  </si>
  <si>
    <t>Drill Core: ABA Yampire Gorge Y1 (latitude: 22o42'S, longitude: 118o45'E)</t>
  </si>
  <si>
    <t>Brockman Iron Formation: Dales Gorge Member (2481 ± 4 Ma: Nelson, 1998)</t>
  </si>
  <si>
    <t>UQ26</t>
  </si>
  <si>
    <t>UQ27</t>
  </si>
  <si>
    <t>UQ29</t>
  </si>
  <si>
    <t>V</t>
  </si>
  <si>
    <t>UQ30</t>
  </si>
  <si>
    <t>Drill Core: ABA Wittenoom 47A (latitude: 23o33'S, longitude: 118o24'E)</t>
  </si>
  <si>
    <t>Brockman Iron Formation: Whaleback Shale Member (2463 ± 5 Ma: Nelson, 1998)</t>
  </si>
  <si>
    <t>UQ34</t>
  </si>
  <si>
    <t>UQ35</t>
  </si>
  <si>
    <t>G</t>
  </si>
  <si>
    <t>UQ36</t>
  </si>
  <si>
    <t>UQ37</t>
  </si>
  <si>
    <t>Drill Core: CRA Mount Tom Price G1185 (Glikson and Taylor, 2000)</t>
  </si>
  <si>
    <t>Mount McRae Shale (2501 ± 8 Ma: Anbar et al., 2007)</t>
  </si>
  <si>
    <t>AFL86</t>
  </si>
  <si>
    <t>AFL87</t>
  </si>
  <si>
    <t>AFL88</t>
  </si>
  <si>
    <r>
      <t>New data (</t>
    </r>
    <r>
      <rPr>
        <i/>
        <sz val="10"/>
        <rFont val="Arial"/>
        <family val="2"/>
      </rPr>
      <t>δ</t>
    </r>
    <r>
      <rPr>
        <vertAlign val="superscript"/>
        <sz val="10"/>
        <rFont val="Arial"/>
        <family val="2"/>
      </rPr>
      <t>34</t>
    </r>
    <r>
      <rPr>
        <sz val="10"/>
        <rFont val="Arial"/>
        <family val="2"/>
      </rPr>
      <t>S, Δ</t>
    </r>
    <r>
      <rPr>
        <vertAlign val="superscript"/>
        <sz val="10"/>
        <rFont val="Arial"/>
        <family val="2"/>
      </rPr>
      <t>33</t>
    </r>
    <r>
      <rPr>
        <sz val="10"/>
        <rFont val="Arial"/>
        <family val="2"/>
      </rPr>
      <t>S) presented in this study, along with information regarding age, geological setting, and lithology</t>
    </r>
  </si>
  <si>
    <t>Geologic unit/age</t>
  </si>
  <si>
    <t>Tectonic unit/epoch</t>
  </si>
  <si>
    <t>Geographic source</t>
  </si>
  <si>
    <r>
      <t>δ</t>
    </r>
    <r>
      <rPr>
        <b/>
        <vertAlign val="superscript"/>
        <sz val="9.5"/>
        <rFont val="Arial"/>
        <family val="2"/>
      </rPr>
      <t>34</t>
    </r>
    <r>
      <rPr>
        <b/>
        <sz val="9.5"/>
        <rFont val="Arial"/>
        <family val="2"/>
      </rPr>
      <t>S</t>
    </r>
    <r>
      <rPr>
        <b/>
        <vertAlign val="subscript"/>
        <sz val="9.5"/>
        <rFont val="Arial"/>
        <family val="2"/>
      </rPr>
      <t>(V-CDT)</t>
    </r>
  </si>
  <si>
    <r>
      <t>Δ</t>
    </r>
    <r>
      <rPr>
        <b/>
        <vertAlign val="superscript"/>
        <sz val="9.5"/>
        <rFont val="Arial"/>
        <family val="2"/>
      </rPr>
      <t>33</t>
    </r>
    <r>
      <rPr>
        <b/>
        <sz val="9.5"/>
        <rFont val="Arial"/>
        <family val="2"/>
      </rPr>
      <t>S</t>
    </r>
    <r>
      <rPr>
        <b/>
        <vertAlign val="subscript"/>
        <sz val="9.5"/>
        <rFont val="Arial"/>
        <family val="2"/>
      </rPr>
      <t>(V-CDT)</t>
    </r>
  </si>
  <si>
    <t>Lithology</t>
  </si>
  <si>
    <t>(Ma)</t>
  </si>
  <si>
    <t>(‰)</t>
  </si>
  <si>
    <t>Upper Motskaya suite</t>
  </si>
  <si>
    <t>Early Cambrian</t>
  </si>
  <si>
    <t>Zhigalovo, Russia</t>
  </si>
  <si>
    <t>29094-7</t>
  </si>
  <si>
    <t>Evaporite</t>
  </si>
  <si>
    <t>29094-15</t>
  </si>
  <si>
    <t>29094-19</t>
  </si>
  <si>
    <t>Moscovian</t>
  </si>
  <si>
    <t>Pennsylvanian</t>
  </si>
  <si>
    <t>Spitsbergen, Norway</t>
  </si>
  <si>
    <t>28836-2</t>
  </si>
  <si>
    <t>Artinskian</t>
  </si>
  <si>
    <t>Cisuralian</t>
  </si>
  <si>
    <t>28834-3</t>
  </si>
  <si>
    <t>Manjeri Fm</t>
  </si>
  <si>
    <t>Belingwe GS Belt</t>
  </si>
  <si>
    <t>Zimbabwe</t>
  </si>
  <si>
    <t>PPRG 226</t>
  </si>
  <si>
    <t>Dolomitic black chert</t>
  </si>
  <si>
    <t>Bulawayan Gp</t>
  </si>
  <si>
    <t>Bulawayan GS Belt</t>
  </si>
  <si>
    <t>PPRG 251</t>
  </si>
  <si>
    <t>Grey stromatolitic carbonate</t>
  </si>
  <si>
    <t>Ventersdorp S.Gp</t>
  </si>
  <si>
    <t>Ventersdorp Basin</t>
  </si>
  <si>
    <t>Central South Africa</t>
  </si>
  <si>
    <t>PPRG 291</t>
  </si>
  <si>
    <t>Stromatolitic Limestone</t>
  </si>
  <si>
    <t>Malmani S. Gp</t>
  </si>
  <si>
    <t>Transvaal</t>
  </si>
  <si>
    <t>PPRG 297</t>
  </si>
  <si>
    <t>Jeerinah Formation</t>
  </si>
  <si>
    <t>Hamersley Basin</t>
  </si>
  <si>
    <t>W Australia</t>
  </si>
  <si>
    <t>PPRG 1970</t>
  </si>
  <si>
    <t>Gray carbonate</t>
  </si>
  <si>
    <t>Gamohaan Farmation</t>
  </si>
  <si>
    <t>Kaapvaal Craton</t>
  </si>
  <si>
    <t>Transvaal, S. Africa</t>
  </si>
  <si>
    <t>PPRG 2512</t>
  </si>
  <si>
    <t>Stromatolitic carbonate</t>
  </si>
  <si>
    <t>PPRG 2513</t>
  </si>
  <si>
    <t>Meentheena Carbonate Member</t>
  </si>
  <si>
    <t>W. Australia</t>
  </si>
  <si>
    <t>PPRG 2650</t>
  </si>
  <si>
    <t>Chert from carbonate member</t>
  </si>
  <si>
    <t>PPRG 2652</t>
  </si>
  <si>
    <t>Fine grained carbonate</t>
  </si>
  <si>
    <t>Matinenda Farmation</t>
  </si>
  <si>
    <t>Penokean Fold Belt</t>
  </si>
  <si>
    <t>S. Ontario, CA</t>
  </si>
  <si>
    <t>PPRG1869</t>
  </si>
  <si>
    <t>Siltstone</t>
  </si>
  <si>
    <t>Insuzi Gp</t>
  </si>
  <si>
    <t>Wit Mfolozi Inlier</t>
  </si>
  <si>
    <t>E. South Africa</t>
  </si>
  <si>
    <t>PPRG- 263</t>
  </si>
  <si>
    <t>Oncolitic dolomite</t>
  </si>
  <si>
    <t>δ18O</t>
  </si>
  <si>
    <t>Δ17O</t>
  </si>
  <si>
    <t>δ34Sc(SO2)</t>
  </si>
  <si>
    <t>δ34Sd(SF6)</t>
  </si>
  <si>
    <t>Δ33S</t>
  </si>
  <si>
    <t>Δ36S</t>
  </si>
  <si>
    <t>Occurrencee</t>
  </si>
  <si>
    <t>CQB-1</t>
  </si>
  <si>
    <t>Conglomerate quarry (0.5–3 m above spherule</t>
  </si>
  <si>
    <t>CQB-2</t>
  </si>
  <si>
    <t>CQB-3</t>
  </si>
  <si>
    <t>n. a.a</t>
  </si>
  <si>
    <t>CQB-4</t>
  </si>
  <si>
    <t>25°52.897′S, 31°05.180′E</t>
  </si>
  <si>
    <t>CQB-5</t>
  </si>
  <si>
    <t>CQB-6</t>
  </si>
  <si>
    <t>CQB-7</t>
  </si>
  <si>
    <t>CQB-8</t>
  </si>
  <si>
    <t>SAF-16-115</t>
  </si>
  <si>
    <t>SAF-16-121</t>
  </si>
  <si>
    <t>SAF-16-22</t>
  </si>
  <si>
    <t>3.62b</t>
  </si>
  <si>
    <t>0.3b</t>
  </si>
  <si>
    <t>SAF-16-23</t>
  </si>
  <si>
    <t>3.61b</t>
  </si>
  <si>
    <t>0.5b</t>
  </si>
  <si>
    <t>SAF-512-9</t>
  </si>
  <si>
    <t>Conglomerate quarry Hill (6–10 m above S3)</t>
  </si>
  <si>
    <t>SAF-512-12</t>
  </si>
  <si>
    <t>SAF-512-11</t>
  </si>
  <si>
    <t>25°52.919′S, 31°06.173′E</t>
  </si>
  <si>
    <t>S7-5-2</t>
  </si>
  <si>
    <t>Farm Mendon</t>
  </si>
  <si>
    <t>S7-5-3</t>
  </si>
  <si>
    <t>25°54.88′S, 31°00.90′E</t>
  </si>
  <si>
    <t>S7-5-4</t>
  </si>
  <si>
    <t>S7-5-5</t>
  </si>
  <si>
    <t>S7-5-6</t>
  </si>
  <si>
    <t>SAF-485-14</t>
  </si>
  <si>
    <t>S8-3-a</t>
  </si>
  <si>
    <t>Barite syncline, west limb</t>
  </si>
  <si>
    <t>S8-3-b</t>
  </si>
  <si>
    <t>0.5–5 m above S3</t>
  </si>
  <si>
    <t>S8-3-c</t>
  </si>
  <si>
    <t>25°54.48′S, 31°03.18′E</t>
  </si>
  <si>
    <t>S8-3-d</t>
  </si>
  <si>
    <t>S8-3-e</t>
  </si>
  <si>
    <t>S8-3-f</t>
  </si>
  <si>
    <t>S8-3-g</t>
  </si>
  <si>
    <t>S8-3-h</t>
  </si>
  <si>
    <t>S8-3-i</t>
  </si>
  <si>
    <t>S8-3-j</t>
  </si>
  <si>
    <t>S8-3-k</t>
  </si>
  <si>
    <t>SAF-483-8</t>
  </si>
  <si>
    <t>SAF-483-28</t>
  </si>
  <si>
    <t>SAF-483-4</t>
  </si>
  <si>
    <t>SAF-483-3</t>
  </si>
  <si>
    <t>SAF-483-38</t>
  </si>
  <si>
    <t>S8-4-1</t>
  </si>
  <si>
    <t>S8-4-2</t>
  </si>
  <si>
    <t>2–4 m above and below S3</t>
  </si>
  <si>
    <t>S8-4-3</t>
  </si>
  <si>
    <t>25°54.52′S, 31°03.36′E</t>
  </si>
  <si>
    <t>S8-4-4</t>
  </si>
  <si>
    <t>S8-4-5</t>
  </si>
  <si>
    <t>S8-4-6</t>
  </si>
  <si>
    <t>S8-4-7</t>
  </si>
  <si>
    <t>SAF105-35</t>
  </si>
  <si>
    <t>SAF 206-9</t>
  </si>
  <si>
    <t>4.23b</t>
  </si>
  <si>
    <t>Barite syncline, west limb 25°54.817′S, 31°03.283′E</t>
  </si>
  <si>
    <t>SAF-474-23</t>
  </si>
  <si>
    <t>Barite syncline, east limb 25°54.067′S, 31°03.733′E</t>
  </si>
  <si>
    <t>SAF-474-28</t>
  </si>
  <si>
    <t>About 100 m above S3</t>
  </si>
  <si>
    <t>SAF-9-6</t>
  </si>
  <si>
    <t>4.33b</t>
  </si>
  <si>
    <t>0.1b</t>
  </si>
  <si>
    <t>Barite quarries 25°53.654′S, 31°04.034′E</t>
  </si>
  <si>
    <t>Table 1</t>
  </si>
  <si>
    <r>
      <t>a</t>
    </r>
    <r>
      <rPr>
        <sz val="10"/>
        <rFont val="Arial"/>
        <family val="2"/>
      </rPr>
      <t> Data not available.</t>
    </r>
  </si>
  <si>
    <t>Black sea station 1</t>
  </si>
  <si>
    <t>SO4</t>
  </si>
  <si>
    <t>CRS</t>
  </si>
  <si>
    <t>Black sea station 2</t>
  </si>
  <si>
    <t>Black sea station 3</t>
  </si>
  <si>
    <t>Aarhus bay</t>
  </si>
  <si>
    <t>Weddewarden</t>
  </si>
  <si>
    <t>Solar lake</t>
  </si>
  <si>
    <t>Black sea station 6</t>
  </si>
  <si>
    <t>Black sea station 7</t>
  </si>
  <si>
    <t>Linear and exponential definitions</t>
  </si>
  <si>
    <t>δ33S</t>
  </si>
  <si>
    <t>δ34S</t>
  </si>
  <si>
    <t>δ33Slow asterisk</t>
  </si>
  <si>
    <t>δ34Slow asterisk</t>
  </si>
  <si>
    <t>Δ33Slow asterisk</t>
  </si>
  <si>
    <t>Description</t>
  </si>
  <si>
    <t>Sample 801C-17R1,100</t>
  </si>
  <si>
    <t xml:space="preserve"> #2</t>
  </si>
  <si>
    <t>Polycrystalline pyrite grain disseminated along fracture in basalt groundmass with minor carbonate and saponite</t>
  </si>
  <si>
    <t xml:space="preserve"> #3</t>
  </si>
  <si>
    <t xml:space="preserve"> #4</t>
  </si>
  <si>
    <t xml:space="preserve"> #5</t>
  </si>
  <si>
    <t xml:space="preserve"> #6</t>
  </si>
  <si>
    <t>Sample 801C-43R1,29/V</t>
  </si>
  <si>
    <t xml:space="preserve"> #7</t>
  </si>
  <si>
    <t>Polycrystalline marcasite aggregate with minor pyrite disseminated in thick carbonate-rich vein</t>
  </si>
  <si>
    <t xml:space="preserve"> #8</t>
  </si>
  <si>
    <t>Sample 801C-23R1,45</t>
  </si>
  <si>
    <t xml:space="preserve"> #9</t>
  </si>
  <si>
    <t>Local pyrite enrichment (polycrystalline aggregates) associated with carbonate-rich vesicules (1–3 mm wide)</t>
  </si>
  <si>
    <t>Sample 801C-9R1,32</t>
  </si>
  <si>
    <t xml:space="preserve"> #12</t>
  </si>
  <si>
    <t>Polycrystalline marcasite aggregate disseminated in basalt groundmass</t>
  </si>
  <si>
    <t>Sulfide</t>
  </si>
  <si>
    <t>Experiment 1</t>
  </si>
  <si>
    <t>Experiment 2</t>
  </si>
  <si>
    <t>Collection</t>
  </si>
  <si>
    <t>B</t>
  </si>
  <si>
    <r>
      <t>Δ</t>
    </r>
    <r>
      <rPr>
        <b/>
        <vertAlign val="superscript"/>
        <sz val="9.5"/>
        <rFont val="Arial"/>
        <family val="2"/>
      </rPr>
      <t>36</t>
    </r>
    <r>
      <rPr>
        <b/>
        <sz val="9.5"/>
        <rFont val="Arial"/>
        <family val="2"/>
      </rPr>
      <t>S</t>
    </r>
  </si>
  <si>
    <t>depth</t>
  </si>
  <si>
    <t>lithology</t>
  </si>
  <si>
    <t>TOC</t>
  </si>
  <si>
    <t>d13C</t>
  </si>
  <si>
    <t>d34SBeukes</t>
  </si>
  <si>
    <t>BIF</t>
  </si>
  <si>
    <t>shale</t>
  </si>
  <si>
    <t>carbonate</t>
  </si>
  <si>
    <t>depth I</t>
  </si>
  <si>
    <t>%S</t>
  </si>
  <si>
    <t>% TOC</t>
  </si>
  <si>
    <t>% TOC s.d.</t>
  </si>
  <si>
    <t>d13C TOC</t>
  </si>
  <si>
    <t>d13C TOC s.d.</t>
  </si>
  <si>
    <t>% carbonate</t>
  </si>
  <si>
    <t>VAR11</t>
  </si>
  <si>
    <t>d34S SF6</t>
  </si>
  <si>
    <t>D33S SF6</t>
  </si>
  <si>
    <t>D36S SF6</t>
  </si>
  <si>
    <t>VAR15</t>
  </si>
  <si>
    <t>Unit name</t>
  </si>
  <si>
    <r>
      <t>δ</t>
    </r>
    <r>
      <rPr>
        <vertAlign val="superscript"/>
        <sz val="8"/>
        <rFont val="Arial"/>
        <family val="2"/>
      </rPr>
      <t>33</t>
    </r>
    <r>
      <rPr>
        <sz val="8"/>
        <rFont val="Arial"/>
        <family val="2"/>
      </rPr>
      <t>S</t>
    </r>
    <r>
      <rPr>
        <vertAlign val="subscript"/>
        <sz val="8"/>
        <rFont val="Arial"/>
        <family val="2"/>
      </rPr>
      <t>CAS</t>
    </r>
    <r>
      <rPr>
        <sz val="8"/>
        <rFont val="Times New Roman"/>
        <family val="1"/>
      </rPr>
      <t> </t>
    </r>
  </si>
  <si>
    <r>
      <t>δ</t>
    </r>
    <r>
      <rPr>
        <vertAlign val="superscript"/>
        <sz val="8"/>
        <rFont val="Arial"/>
        <family val="2"/>
      </rPr>
      <t>34</t>
    </r>
    <r>
      <rPr>
        <sz val="8"/>
        <rFont val="Arial"/>
        <family val="2"/>
      </rPr>
      <t>S</t>
    </r>
    <r>
      <rPr>
        <vertAlign val="subscript"/>
        <sz val="8"/>
        <rFont val="Arial"/>
        <family val="2"/>
      </rPr>
      <t>CAS</t>
    </r>
  </si>
  <si>
    <r>
      <t>δ</t>
    </r>
    <r>
      <rPr>
        <vertAlign val="superscript"/>
        <sz val="8"/>
        <rFont val="Arial"/>
        <family val="2"/>
      </rPr>
      <t>36</t>
    </r>
    <r>
      <rPr>
        <sz val="8"/>
        <rFont val="Arial"/>
        <family val="2"/>
      </rPr>
      <t>S</t>
    </r>
    <r>
      <rPr>
        <vertAlign val="subscript"/>
        <sz val="8"/>
        <rFont val="Arial"/>
        <family val="2"/>
      </rPr>
      <t>CAS</t>
    </r>
  </si>
  <si>
    <r>
      <t>Δ</t>
    </r>
    <r>
      <rPr>
        <vertAlign val="superscript"/>
        <sz val="8"/>
        <rFont val="Arial"/>
        <family val="2"/>
      </rPr>
      <t>33</t>
    </r>
    <r>
      <rPr>
        <sz val="8"/>
        <rFont val="Arial"/>
        <family val="2"/>
      </rPr>
      <t>S</t>
    </r>
    <r>
      <rPr>
        <vertAlign val="subscript"/>
        <sz val="8"/>
        <rFont val="Arial"/>
        <family val="2"/>
      </rPr>
      <t>CAS</t>
    </r>
  </si>
  <si>
    <r>
      <t>Δ</t>
    </r>
    <r>
      <rPr>
        <vertAlign val="superscript"/>
        <sz val="8"/>
        <rFont val="Arial"/>
        <family val="2"/>
      </rPr>
      <t>36</t>
    </r>
    <r>
      <rPr>
        <sz val="8"/>
        <rFont val="Arial"/>
        <family val="2"/>
      </rPr>
      <t>S</t>
    </r>
    <r>
      <rPr>
        <vertAlign val="subscript"/>
        <sz val="8"/>
        <rFont val="Arial"/>
        <family val="2"/>
      </rPr>
      <t>CAS</t>
    </r>
  </si>
  <si>
    <r>
      <t>δ</t>
    </r>
    <r>
      <rPr>
        <vertAlign val="superscript"/>
        <sz val="8"/>
        <rFont val="Arial"/>
        <family val="2"/>
      </rPr>
      <t>33</t>
    </r>
    <r>
      <rPr>
        <sz val="8"/>
        <rFont val="Arial"/>
        <family val="2"/>
      </rPr>
      <t>S</t>
    </r>
    <r>
      <rPr>
        <vertAlign val="subscript"/>
        <sz val="8"/>
        <rFont val="Arial"/>
        <family val="2"/>
      </rPr>
      <t>CRS</t>
    </r>
  </si>
  <si>
    <r>
      <t>δ</t>
    </r>
    <r>
      <rPr>
        <vertAlign val="superscript"/>
        <sz val="8"/>
        <rFont val="Arial"/>
        <family val="2"/>
      </rPr>
      <t>34</t>
    </r>
    <r>
      <rPr>
        <sz val="8"/>
        <rFont val="Arial"/>
        <family val="2"/>
      </rPr>
      <t>S</t>
    </r>
    <r>
      <rPr>
        <vertAlign val="subscript"/>
        <sz val="8"/>
        <rFont val="Arial"/>
        <family val="2"/>
      </rPr>
      <t>CRS</t>
    </r>
  </si>
  <si>
    <r>
      <t>δ</t>
    </r>
    <r>
      <rPr>
        <vertAlign val="superscript"/>
        <sz val="8"/>
        <rFont val="Arial"/>
        <family val="2"/>
      </rPr>
      <t>36</t>
    </r>
    <r>
      <rPr>
        <sz val="8"/>
        <rFont val="Arial"/>
        <family val="2"/>
      </rPr>
      <t>S</t>
    </r>
    <r>
      <rPr>
        <vertAlign val="subscript"/>
        <sz val="8"/>
        <rFont val="Arial"/>
        <family val="2"/>
      </rPr>
      <t>CRS</t>
    </r>
  </si>
  <si>
    <r>
      <t>Δ</t>
    </r>
    <r>
      <rPr>
        <vertAlign val="superscript"/>
        <sz val="8"/>
        <rFont val="Arial"/>
        <family val="2"/>
      </rPr>
      <t>33</t>
    </r>
    <r>
      <rPr>
        <sz val="8"/>
        <rFont val="Arial"/>
        <family val="2"/>
      </rPr>
      <t>S</t>
    </r>
    <r>
      <rPr>
        <vertAlign val="subscript"/>
        <sz val="8"/>
        <rFont val="Arial"/>
        <family val="2"/>
      </rPr>
      <t>CRS</t>
    </r>
  </si>
  <si>
    <r>
      <t>Δ</t>
    </r>
    <r>
      <rPr>
        <vertAlign val="superscript"/>
        <sz val="8"/>
        <rFont val="Arial"/>
        <family val="2"/>
      </rPr>
      <t>36</t>
    </r>
    <r>
      <rPr>
        <sz val="8"/>
        <rFont val="Arial"/>
        <family val="2"/>
      </rPr>
      <t>S</t>
    </r>
    <r>
      <rPr>
        <vertAlign val="subscript"/>
        <sz val="8"/>
        <rFont val="Arial"/>
        <family val="2"/>
      </rPr>
      <t>CRS</t>
    </r>
  </si>
  <si>
    <r>
      <t>δ</t>
    </r>
    <r>
      <rPr>
        <vertAlign val="superscript"/>
        <sz val="8"/>
        <rFont val="Arial"/>
        <family val="2"/>
      </rPr>
      <t>13</t>
    </r>
    <r>
      <rPr>
        <sz val="8"/>
        <rFont val="Arial"/>
        <family val="2"/>
      </rPr>
      <t>C</t>
    </r>
    <r>
      <rPr>
        <vertAlign val="subscript"/>
        <sz val="8"/>
        <rFont val="Arial"/>
        <family val="2"/>
      </rPr>
      <t>CARB</t>
    </r>
  </si>
  <si>
    <r>
      <t>δ</t>
    </r>
    <r>
      <rPr>
        <vertAlign val="superscript"/>
        <sz val="8"/>
        <rFont val="Arial"/>
        <family val="2"/>
      </rPr>
      <t>18</t>
    </r>
    <r>
      <rPr>
        <sz val="8"/>
        <rFont val="Arial"/>
        <family val="2"/>
      </rPr>
      <t>O</t>
    </r>
    <r>
      <rPr>
        <vertAlign val="subscript"/>
        <sz val="8"/>
        <rFont val="Arial"/>
        <family val="2"/>
      </rPr>
      <t>CARB</t>
    </r>
  </si>
  <si>
    <t>(‰, VCDT)</t>
  </si>
  <si>
    <t>(‰, VPDB)</t>
  </si>
  <si>
    <t>Rie1-1</t>
  </si>
  <si>
    <t>Houtenbek Fm.</t>
  </si>
  <si>
    <t>Ven 6</t>
  </si>
  <si>
    <t>Lucknow Fm.</t>
  </si>
  <si>
    <t>Ven 5</t>
  </si>
  <si>
    <t>Ven 7</t>
  </si>
  <si>
    <t>Mog1</t>
  </si>
  <si>
    <t>Silverton Fm.</t>
  </si>
  <si>
    <t>Mog2</t>
  </si>
  <si>
    <t>Mog3</t>
  </si>
  <si>
    <t>Mog4</t>
  </si>
  <si>
    <t>Mog5</t>
  </si>
  <si>
    <t>M10-1</t>
  </si>
  <si>
    <t>Mooidraai Fm.</t>
  </si>
  <si>
    <t>M10-2</t>
  </si>
  <si>
    <t>M10-3</t>
  </si>
  <si>
    <t>M10-4</t>
  </si>
  <si>
    <t>M10-5</t>
  </si>
  <si>
    <t>DF 21</t>
  </si>
  <si>
    <t>Duitschland Fm.</t>
  </si>
  <si>
    <t>DF 22</t>
  </si>
  <si>
    <t>DF 15</t>
  </si>
  <si>
    <t>DF 16</t>
  </si>
  <si>
    <t>DF 14</t>
  </si>
  <si>
    <t>Dui13</t>
  </si>
  <si>
    <t>Dui12</t>
  </si>
  <si>
    <t>Dui11</t>
  </si>
  <si>
    <t>DF 13</t>
  </si>
  <si>
    <t>DF 10</t>
  </si>
  <si>
    <t>DF 20</t>
  </si>
  <si>
    <t>DF 19</t>
  </si>
  <si>
    <t>Dui5</t>
  </si>
  <si>
    <t>DF 8</t>
  </si>
  <si>
    <r>
      <t>0.138</t>
    </r>
    <r>
      <rPr>
        <sz val="8"/>
        <rFont val="Times New Roman"/>
        <family val="1"/>
      </rPr>
      <t> </t>
    </r>
  </si>
  <si>
    <t>Dui4</t>
  </si>
  <si>
    <t>DF 9</t>
  </si>
  <si>
    <t>Dui2</t>
  </si>
  <si>
    <t>DF 5</t>
  </si>
  <si>
    <t>Dui14</t>
  </si>
  <si>
    <t>Dui15</t>
  </si>
  <si>
    <t>DF 18</t>
  </si>
  <si>
    <t>Dui16</t>
  </si>
  <si>
    <t>DF 4</t>
  </si>
  <si>
    <t>Dui17</t>
  </si>
  <si>
    <t>DF 2</t>
  </si>
  <si>
    <t>DF 3</t>
  </si>
  <si>
    <t>Dui18</t>
  </si>
  <si>
    <t>DF 17</t>
  </si>
  <si>
    <t>DF 1</t>
  </si>
  <si>
    <t>DF 28</t>
  </si>
  <si>
    <t>Koe 4</t>
  </si>
  <si>
    <t>Koegas Fm.</t>
  </si>
  <si>
    <t>Koe 2</t>
  </si>
  <si>
    <t>San 2</t>
  </si>
  <si>
    <t>Ton7</t>
  </si>
  <si>
    <t>Tongwane Fm.</t>
  </si>
  <si>
    <t>Ton2</t>
  </si>
  <si>
    <t xml:space="preserve"> TR01-C  </t>
  </si>
  <si>
    <t>Gla 21</t>
  </si>
  <si>
    <t>Gamohaan Fm.</t>
  </si>
  <si>
    <t xml:space="preserve"> DF23-C  </t>
  </si>
  <si>
    <t>Malmani Subgroup</t>
  </si>
  <si>
    <t xml:space="preserve"> DF27-C  </t>
  </si>
  <si>
    <t xml:space="preserve"> DF26-C  </t>
  </si>
  <si>
    <t>Nau 6</t>
  </si>
  <si>
    <t>Nauga Fm.</t>
  </si>
  <si>
    <t>Bav4</t>
  </si>
  <si>
    <t>Mon 6</t>
  </si>
  <si>
    <t>Boo 1</t>
  </si>
  <si>
    <r>
      <t> </t>
    </r>
    <r>
      <rPr>
        <sz val="10"/>
        <rFont val="Times New Roman"/>
        <family val="1"/>
      </rPr>
      <t>Round to 2 digits.</t>
    </r>
  </si>
  <si>
    <r>
      <t> </t>
    </r>
    <r>
      <rPr>
        <sz val="10"/>
        <rFont val="Times New Roman"/>
        <family val="1"/>
      </rPr>
      <t>As discussed these age numbers are meaningless, put stratigraphic position above the base here.</t>
    </r>
  </si>
  <si>
    <r>
      <t> </t>
    </r>
    <r>
      <rPr>
        <sz val="10"/>
        <rFont val="Times New Roman"/>
        <family val="1"/>
      </rPr>
      <t>Is this the boundary between NMDF and MDF?</t>
    </r>
  </si>
  <si>
    <t>Guo et al 2009</t>
  </si>
  <si>
    <t>d13C carb=</t>
  </si>
  <si>
    <t>d18O carb=</t>
  </si>
  <si>
    <t>0.138 </t>
  </si>
  <si>
    <t>Bao et al Fig Tree paper</t>
  </si>
  <si>
    <t xml:space="preserve">D36S removed= </t>
  </si>
  <si>
    <t>pprg 297</t>
  </si>
  <si>
    <t>Malmani supergroup</t>
  </si>
  <si>
    <t xml:space="preserve">Domagal Goldman et al </t>
  </si>
  <si>
    <t>Domagal Goldman et al</t>
  </si>
  <si>
    <t>PPRG291</t>
  </si>
  <si>
    <t>Stromatolitic limestone</t>
  </si>
  <si>
    <t>Ventersdorp supergroup</t>
  </si>
  <si>
    <t>stromatolitic limestone</t>
  </si>
  <si>
    <r>
      <t>b</t>
    </r>
    <r>
      <rPr>
        <sz val="10"/>
        <rFont val="Arial"/>
        <family val="2"/>
      </rPr>
      <t xml:space="preserve"> From Farquhar et al., 2000 J. Farquhar, H.M. Bao and M. Thiemens, Atmospheric influence of Earth’s earliest sulfur cycle, </t>
    </r>
    <r>
      <rPr>
        <i/>
        <sz val="10"/>
        <rFont val="Arial"/>
        <family val="2"/>
      </rPr>
      <t>Science</t>
    </r>
    <r>
      <rPr>
        <sz val="10"/>
        <rFont val="Arial"/>
        <family val="2"/>
      </rPr>
      <t xml:space="preserve"> </t>
    </r>
    <r>
      <rPr>
        <b/>
        <sz val="10"/>
        <rFont val="Arial"/>
        <family val="2"/>
      </rPr>
      <t>289</t>
    </r>
    <r>
      <rPr>
        <sz val="10"/>
        <rFont val="Arial"/>
        <family val="2"/>
      </rPr>
      <t xml:space="preserve"> (2000), pp. 756–758. </t>
    </r>
    <r>
      <rPr>
        <b/>
        <sz val="10"/>
        <rFont val="Arial"/>
        <family val="2"/>
      </rPr>
      <t>Full Text</t>
    </r>
    <r>
      <rPr>
        <sz val="10"/>
        <rFont val="Arial"/>
        <family val="2"/>
      </rPr>
      <t xml:space="preserve"> via CrossRef | View Record in Scopus | Cited By in Scopus (235)Farquhar et al. (2000).</t>
    </r>
  </si>
  <si>
    <r>
      <t>c</t>
    </r>
    <r>
      <rPr>
        <sz val="10"/>
        <rFont val="Arial"/>
        <family val="2"/>
      </rPr>
      <t> Measured as SO</t>
    </r>
    <r>
      <rPr>
        <vertAlign val="subscript"/>
        <sz val="10"/>
        <rFont val="Arial"/>
        <family val="2"/>
      </rPr>
      <t>2</t>
    </r>
    <r>
      <rPr>
        <sz val="10"/>
        <rFont val="Arial"/>
        <family val="2"/>
      </rPr>
      <t xml:space="preserve"> via EA in a continuous-flow mode.</t>
    </r>
  </si>
  <si>
    <r>
      <t>d</t>
    </r>
    <r>
      <rPr>
        <sz val="10"/>
        <rFont val="Arial"/>
        <family val="2"/>
      </rPr>
      <t> Measured as SF</t>
    </r>
    <r>
      <rPr>
        <vertAlign val="subscript"/>
        <sz val="10"/>
        <rFont val="Arial"/>
        <family val="2"/>
      </rPr>
      <t>6</t>
    </r>
    <r>
      <rPr>
        <sz val="10"/>
        <rFont val="Arial"/>
        <family val="2"/>
      </rPr>
      <t xml:space="preserve"> via a dual-inlet mode; the Δ values calculated using these δ</t>
    </r>
    <r>
      <rPr>
        <vertAlign val="superscript"/>
        <sz val="10"/>
        <rFont val="Arial"/>
        <family val="2"/>
      </rPr>
      <t>34</t>
    </r>
    <r>
      <rPr>
        <sz val="10"/>
        <rFont val="Arial"/>
        <family val="2"/>
      </rPr>
      <t>S values down to the third decimal place.</t>
    </r>
  </si>
  <si>
    <r>
      <t>e</t>
    </r>
    <r>
      <rPr>
        <sz val="10"/>
        <rFont val="Arial"/>
        <family val="2"/>
      </rPr>
      <t> Thickness of barite beds or size of barite crystals are not listed due to an apparent lack of correlation with stable isotope data.</t>
    </r>
  </si>
  <si>
    <t>View Within Article</t>
  </si>
  <si>
    <t>sigma d34</t>
  </si>
  <si>
    <t>sigma d33</t>
  </si>
  <si>
    <t>sigma D33</t>
  </si>
  <si>
    <t>April-05 92-6b-I-2 (PDP 2C) Bedded cArbonate</t>
  </si>
  <si>
    <t>April-05 92-6b-I-3 (2C) Bedded cArbonate</t>
  </si>
  <si>
    <t>April-05 92-6b-I-4 (2C) Bedded cArbonate</t>
  </si>
  <si>
    <t>April-05 92-6b-I-5 (2C) Bedded cArbonate</t>
  </si>
  <si>
    <t>FebruAry07 92-6b-79 (2C) Bedded cArbonate</t>
  </si>
  <si>
    <t>FebruAry07 92-6b-80 (2C) Bedded cArbonate</t>
  </si>
  <si>
    <t>April-05 94.6A-III-1 (2C) Bedded cArbonate</t>
  </si>
  <si>
    <t>April-05 94.6A-III-2 (2C) Bedded cArbonate</t>
  </si>
  <si>
    <t>April-05 94.6A-III-3 (2C) Bedded cArbonate</t>
  </si>
  <si>
    <t>April-05 94.6A-III-4 (2C) Bedded cArbonate</t>
  </si>
  <si>
    <t>April-05 94.6A-III-5 (2C) Bedded cArbonate</t>
  </si>
  <si>
    <t>April-05 94-8-I-1 (2C) Volc. sAndstone</t>
  </si>
  <si>
    <t>April-05 94-8-I-2 (2C) Volc. sAndstone</t>
  </si>
  <si>
    <t>April-05 94-8-I-3 (2C) Volc. sAndstone</t>
  </si>
  <si>
    <t>April-05 94-8-I-4 (2C) Volc. sAndstone</t>
  </si>
  <si>
    <t>April-05 94-8-I-5 (2C) Volc. sAndstone</t>
  </si>
  <si>
    <t>June-06 95-0A-39 (2C) MAcro.sulfide lam.</t>
  </si>
  <si>
    <t>June-06 95-0A-40 (2C) MAcro.sulfide lam.</t>
  </si>
  <si>
    <t>June-06 95-0A-41 (2C) MAcro.sulfide lam.</t>
  </si>
  <si>
    <t>June-06 95-0A-42 (2C) MAcro.sulfide lam.</t>
  </si>
  <si>
    <t>June-06 95-0A-43 (2C) MAcro.sulfide lam.</t>
  </si>
  <si>
    <t>June-06 95-0A-44 (2C) MAcro.sulfide lam.</t>
  </si>
  <si>
    <t>June-06 95-0A-45 (2C) MAcro.sulfide lam.</t>
  </si>
  <si>
    <t>June-06 95-0A-46 (2C) MAcro.sulfide lam.</t>
  </si>
  <si>
    <t>June-06 95-0A-47 (2C) MAcro.sulfide lam.</t>
  </si>
  <si>
    <t>June-06 95-0A-48 (2C) MAcro.sulfide lam.</t>
  </si>
  <si>
    <t>June-06 95-0A-49 (2C) MAcro.sulfide lam.</t>
  </si>
  <si>
    <t>June-06 95-35c-12 (2C) MAcro.sulfide lam.</t>
  </si>
  <si>
    <t>June-06 95-35c-13 (2C) MAcro.sulfide lam.</t>
  </si>
  <si>
    <t>June-06 95-35c-14 (2C) MAcro.sulfide lam.</t>
  </si>
  <si>
    <t>June-06 95-35c-25 (2C) MAcro.sulfide lam.</t>
  </si>
  <si>
    <t>June-06 95-35c-26 (2C) MAcro.sulfide lam.</t>
  </si>
  <si>
    <t>June-06 95-35c-27 (2C) MAcro.sulfide lam.</t>
  </si>
  <si>
    <t>June-06 95-35c-28 (2C) MAcro.sulfide lam.</t>
  </si>
  <si>
    <t>June-06 95-35c-29 (2C) MAcro.sulfide lam.</t>
  </si>
  <si>
    <t>June-06 95-35c-30 (2C) MAcro.sulfide lam.</t>
  </si>
  <si>
    <t>June-06 95-35c-30bis (2C) MAcro.sulfide lA</t>
  </si>
  <si>
    <t>June-06 95-35c-31 (2C) MAcro.sulfide lam.</t>
  </si>
  <si>
    <t>June-06 95-35c-32 (2C) MAcro.sulfide lam.</t>
  </si>
  <si>
    <t>June-06 95-35c-33 (2C) MAcro.sulfide lam.</t>
  </si>
  <si>
    <t>June-06 95-35c-34 (2C) MAcro.sulfide lam.</t>
  </si>
  <si>
    <t>June-06 95-35c-35 (2C) MAcro.sulfide lam.</t>
  </si>
  <si>
    <t>June-06 95-35c-36 (2C) MAcro.sulfide lam.</t>
  </si>
  <si>
    <t>June-06 95-35c-37 (2C) MAcro.sulfide lam.</t>
  </si>
  <si>
    <t>April-05 89-3A-I-1 (2B) Microscopic sulfide</t>
  </si>
  <si>
    <t>June-06 84-6-V-35 (2C) Microscopic sulfide</t>
  </si>
  <si>
    <t>June-06 84-6-V-36 (2C) Microscopic sulfide</t>
  </si>
  <si>
    <t>June-06 96-6AP-Ib-6 (2C) Microscopic sulfide</t>
  </si>
  <si>
    <t>June-06 96-6AP-Ib-7 (2C) Microscopic sulfide</t>
  </si>
  <si>
    <t>June-06 96-6AP-Ib-8 (2C) Microscopic sulfide</t>
  </si>
  <si>
    <t>June-06 96-6AP-Ib-9 (2C) Microscopic sulfide</t>
  </si>
  <si>
    <t>June-06 89-3b-4A-10 (2B) Microscopic sulfide</t>
  </si>
  <si>
    <t>June-06 89-3b-4A-11 (2B) Microscopic sulfide</t>
  </si>
  <si>
    <t>June-06 89-3A-III-15 (2B) Microscopic sulfide</t>
  </si>
  <si>
    <t>June-06 89-3A-III-16 (2B) Microscopic sulfide</t>
  </si>
  <si>
    <t>June-06 89-3A-III-17 (2B) Microscopic sulfide</t>
  </si>
  <si>
    <t>FebruAry07 89-3A-I-56 (2B) Microscopic sulfide</t>
  </si>
  <si>
    <t>FebruAry07 89-3A-I-57 (2B) Microscopic sulfide</t>
  </si>
  <si>
    <t>FebruAry07 89-3A-I-58 (2B) Microscopic sulfide</t>
  </si>
  <si>
    <t>FebruAry07 89-3A-I-59 (2B) Microscopic sulfide</t>
  </si>
  <si>
    <t>FebruAry07 89-3A-I-60 (2B) Microscopic sulfide</t>
  </si>
  <si>
    <t>FebruAry07 89-3A-I-61 (2B) Microscopic sulfide</t>
  </si>
  <si>
    <t>FebruAry07 89-3A-I-62 (2B) Microscopic sulfide</t>
  </si>
  <si>
    <t>FebruAry07 89-3A-II-74 (2B) Microscopic sulfide</t>
  </si>
  <si>
    <t>FebruAry07 89-3A-II-75 (2B) Microscopic sulfide</t>
  </si>
  <si>
    <t>GIS 93-5 Bedded cArbonate</t>
  </si>
  <si>
    <t>(PDP2C)</t>
  </si>
  <si>
    <t>Sulfide"</t>
  </si>
  <si>
    <t>GIS 94-6 A Bedded cArbonate</t>
  </si>
  <si>
    <t>(2C)</t>
  </si>
  <si>
    <t>GIS 95-0 MAcro. sulfide lAminate</t>
  </si>
  <si>
    <t>GIS 96-6 Microscopic sulfide</t>
  </si>
  <si>
    <t>GIS 96-7 Microscopic sulfide</t>
  </si>
  <si>
    <t xml:space="preserve">GIS 96-7 BArite (2C) SulfAte </t>
  </si>
  <si>
    <t xml:space="preserve">Data from Ueno et al 2008 </t>
  </si>
  <si>
    <t>Vein and chert samples</t>
  </si>
  <si>
    <t>Bedded Barite samples</t>
  </si>
  <si>
    <t>average</t>
  </si>
  <si>
    <t>stdev</t>
  </si>
  <si>
    <t>Hu et al</t>
  </si>
  <si>
    <t>-0.56b</t>
  </si>
  <si>
    <t>-0.57b</t>
  </si>
  <si>
    <t>-0.53b</t>
  </si>
  <si>
    <t>-0.4b</t>
  </si>
  <si>
    <t>-0.43b</t>
  </si>
  <si>
    <t xml:space="preserve">Pyrite from Bedded Barite </t>
  </si>
  <si>
    <t>Ages estimated from Harald's sheet</t>
  </si>
  <si>
    <t>Kuruman Fm.</t>
  </si>
  <si>
    <t>K. Naute Fm.</t>
  </si>
  <si>
    <t>360.7d</t>
  </si>
  <si>
    <t>U. Nauga Fm.</t>
  </si>
  <si>
    <t>413.63d</t>
  </si>
  <si>
    <t>515.95d</t>
  </si>
  <si>
    <t>574.76d</t>
  </si>
  <si>
    <t>Reivilo Fm.</t>
  </si>
  <si>
    <t>Monteville Fm.</t>
  </si>
  <si>
    <t>1012.1d</t>
  </si>
  <si>
    <t>Lokammona Fm.</t>
  </si>
  <si>
    <t>Boomplaas Fm.</t>
  </si>
  <si>
    <t>Vryburg Fm.</t>
  </si>
  <si>
    <t>U. K. Naute Fm.</t>
  </si>
  <si>
    <t>L. K. Naute Fm.</t>
  </si>
  <si>
    <t>Measured data</t>
  </si>
  <si>
    <t>Corrected data</t>
  </si>
  <si>
    <t>Deposit</t>
  </si>
  <si>
    <t>1 sd</t>
  </si>
  <si>
    <t xml:space="preserve"> 1 sd</t>
  </si>
  <si>
    <t>LON-02-A1 1</t>
  </si>
  <si>
    <t>Londozi</t>
  </si>
  <si>
    <t>Roerdink</t>
  </si>
  <si>
    <t>LON-02-A1 2</t>
  </si>
  <si>
    <t>LON-02-A1 4</t>
  </si>
  <si>
    <t>LON-02-A1 5</t>
  </si>
  <si>
    <t>LON-02-B1 1</t>
  </si>
  <si>
    <t>LON-02-B1 2</t>
  </si>
  <si>
    <t>LON-02-B1 3</t>
  </si>
  <si>
    <t>LON-02-D2 1</t>
  </si>
  <si>
    <t>LON-02-E1 1</t>
  </si>
  <si>
    <t>LON-02-E1 2</t>
  </si>
  <si>
    <t>LON-02-F1 1</t>
  </si>
  <si>
    <t>LON-02-F1 2</t>
  </si>
  <si>
    <t>LON-02-G1 1</t>
  </si>
  <si>
    <t>LON-02-G1 2</t>
  </si>
  <si>
    <t>LON-02-I1 2</t>
  </si>
  <si>
    <t>LON-02-I1 3</t>
  </si>
  <si>
    <t>LON-01-A1</t>
  </si>
  <si>
    <t>LON-01-A2</t>
  </si>
  <si>
    <t>LON-01-A3</t>
  </si>
  <si>
    <t>LON-01-A4</t>
  </si>
  <si>
    <t>LON-01-B1</t>
  </si>
  <si>
    <t>LON-01-D1</t>
  </si>
  <si>
    <t>LON-01-E1</t>
  </si>
  <si>
    <t>VER-01 A</t>
  </si>
  <si>
    <t>Vergelegen</t>
  </si>
  <si>
    <t>3400*</t>
  </si>
  <si>
    <t>* Approximate age; poor age constraints</t>
  </si>
  <si>
    <t>VER-01 B</t>
  </si>
  <si>
    <t>VER-01 C</t>
  </si>
  <si>
    <t>VER-01 D</t>
  </si>
  <si>
    <t>VER-01 E</t>
  </si>
  <si>
    <t>VER-01 F</t>
  </si>
  <si>
    <t>VER-02 1</t>
  </si>
  <si>
    <t>VER-02 2</t>
  </si>
  <si>
    <t>TR-03-1</t>
  </si>
  <si>
    <t>Amo</t>
  </si>
  <si>
    <t>TR-03-2</t>
  </si>
  <si>
    <t>TR-04-1</t>
  </si>
  <si>
    <t>Stentor</t>
  </si>
  <si>
    <t>TR-04-2 1</t>
  </si>
  <si>
    <t>TR-04-2 2</t>
  </si>
  <si>
    <t>FT-155.5 1</t>
  </si>
  <si>
    <t>Barite Valley</t>
  </si>
  <si>
    <t>3245**</t>
  </si>
  <si>
    <t>** Average age; age of Barite Valley is betwen 3.26 and 3.23 Ga.</t>
  </si>
  <si>
    <t>FT-155.5 2</t>
  </si>
  <si>
    <t>FT-173</t>
  </si>
  <si>
    <t>FT-179</t>
  </si>
  <si>
    <t>FT-188.2 1</t>
  </si>
  <si>
    <t>BV-07-1</t>
  </si>
  <si>
    <t>BV-07-2</t>
  </si>
  <si>
    <t>BV-01-2</t>
  </si>
  <si>
    <t>BV-01-3</t>
  </si>
  <si>
    <t>BV-01-4</t>
  </si>
  <si>
    <t>BV-01-5</t>
  </si>
  <si>
    <r>
      <rPr>
        <b/>
        <sz val="11"/>
        <color indexed="8"/>
        <rFont val="Calibri"/>
        <family val="2"/>
      </rPr>
      <t>δ</t>
    </r>
    <r>
      <rPr>
        <b/>
        <vertAlign val="superscript"/>
        <sz val="11"/>
        <color indexed="8"/>
        <rFont val="Calibri"/>
        <family val="2"/>
      </rPr>
      <t>34</t>
    </r>
    <r>
      <rPr>
        <b/>
        <sz val="11"/>
        <color indexed="8"/>
        <rFont val="Calibri"/>
        <family val="2"/>
      </rPr>
      <t>S</t>
    </r>
  </si>
  <si>
    <r>
      <rPr>
        <b/>
        <sz val="11"/>
        <color indexed="8"/>
        <rFont val="Calibri"/>
        <family val="2"/>
      </rPr>
      <t>∆</t>
    </r>
    <r>
      <rPr>
        <b/>
        <vertAlign val="superscript"/>
        <sz val="11"/>
        <color indexed="8"/>
        <rFont val="Calibri"/>
        <family val="2"/>
      </rPr>
      <t>33</t>
    </r>
    <r>
      <rPr>
        <b/>
        <sz val="11"/>
        <color indexed="8"/>
        <rFont val="Calibri"/>
        <family val="2"/>
      </rPr>
      <t>S</t>
    </r>
  </si>
  <si>
    <r>
      <rPr>
        <b/>
        <sz val="11"/>
        <color indexed="8"/>
        <rFont val="Calibri"/>
        <family val="2"/>
      </rPr>
      <t>∆</t>
    </r>
    <r>
      <rPr>
        <b/>
        <vertAlign val="superscript"/>
        <sz val="11"/>
        <color indexed="8"/>
        <rFont val="Calibri"/>
        <family val="2"/>
      </rPr>
      <t>36</t>
    </r>
    <r>
      <rPr>
        <b/>
        <sz val="11"/>
        <color indexed="8"/>
        <rFont val="Calibri"/>
        <family val="2"/>
      </rPr>
      <t>S</t>
    </r>
  </si>
  <si>
    <t>Mass spectrometery run number</t>
  </si>
  <si>
    <t>Sample number</t>
  </si>
  <si>
    <t>analyst</t>
  </si>
  <si>
    <t>Method</t>
  </si>
  <si>
    <t>recorded data</t>
  </si>
  <si>
    <t>Data</t>
  </si>
  <si>
    <t>SF 5481</t>
  </si>
  <si>
    <t>IAEA S2</t>
  </si>
  <si>
    <t>JF</t>
  </si>
  <si>
    <t>small sample right.met</t>
  </si>
  <si>
    <t xml:space="preserve">Host lithology </t>
  </si>
  <si>
    <t xml:space="preserve">Deposit </t>
  </si>
  <si>
    <t xml:space="preserve">Sulfur species </t>
  </si>
  <si>
    <t xml:space="preserve">d34S‰ </t>
  </si>
  <si>
    <t xml:space="preserve">d33S‰ </t>
  </si>
  <si>
    <t xml:space="preserve">D33S‰ </t>
  </si>
  <si>
    <t xml:space="preserve">SSD51-81/1 </t>
  </si>
  <si>
    <t xml:space="preserve">Fe-carbonate </t>
  </si>
  <si>
    <t xml:space="preserve">Sulphur </t>
  </si>
  <si>
    <t xml:space="preserve">Pyrite </t>
  </si>
  <si>
    <t xml:space="preserve">439.90 m </t>
  </si>
  <si>
    <t xml:space="preserve">altered siltstone </t>
  </si>
  <si>
    <t xml:space="preserve">Springs </t>
  </si>
  <si>
    <t xml:space="preserve">(HW) </t>
  </si>
  <si>
    <t xml:space="preserve">SSD51-81/2 </t>
  </si>
  <si>
    <t xml:space="preserve">SSD51-102 </t>
  </si>
  <si>
    <t xml:space="preserve">679.15 m </t>
  </si>
  <si>
    <t xml:space="preserve">RMD2-01 </t>
  </si>
  <si>
    <t xml:space="preserve">Interbedded chert </t>
  </si>
  <si>
    <t xml:space="preserve">Road </t>
  </si>
  <si>
    <t xml:space="preserve">110.1 m </t>
  </si>
  <si>
    <t xml:space="preserve">and </t>
  </si>
  <si>
    <t xml:space="preserve">Master </t>
  </si>
  <si>
    <t xml:space="preserve">Fe-carbonates </t>
  </si>
  <si>
    <t xml:space="preserve">RMD2-05 </t>
  </si>
  <si>
    <t xml:space="preserve">Road Master </t>
  </si>
  <si>
    <t xml:space="preserve">119.4 m </t>
  </si>
  <si>
    <t xml:space="preserve">RMD2-10 </t>
  </si>
  <si>
    <t xml:space="preserve">Chert </t>
  </si>
  <si>
    <t xml:space="preserve">144.6 m </t>
  </si>
  <si>
    <t xml:space="preserve">(MS) </t>
  </si>
  <si>
    <t xml:space="preserve">RMD2-EY1/1 </t>
  </si>
  <si>
    <t xml:space="preserve">Semi-massive </t>
  </si>
  <si>
    <t xml:space="preserve">149.4 m </t>
  </si>
  <si>
    <t xml:space="preserve">sulfide </t>
  </si>
  <si>
    <t xml:space="preserve">RMD2-EY1/2 </t>
  </si>
  <si>
    <t xml:space="preserve">RMD2-EY1/3 </t>
  </si>
  <si>
    <t xml:space="preserve">Pyrite; minor </t>
  </si>
  <si>
    <t xml:space="preserve">sphalerite </t>
  </si>
  <si>
    <t xml:space="preserve">RMD2-12/1 </t>
  </si>
  <si>
    <t xml:space="preserve">Vein pyrite </t>
  </si>
  <si>
    <t xml:space="preserve">151.6 m </t>
  </si>
  <si>
    <t xml:space="preserve">(FW) </t>
  </si>
  <si>
    <t xml:space="preserve">RMD2-17/1 </t>
  </si>
  <si>
    <t xml:space="preserve">168.8 m </t>
  </si>
  <si>
    <t xml:space="preserve">Concordant </t>
  </si>
  <si>
    <t xml:space="preserve">pyrite </t>
  </si>
  <si>
    <t xml:space="preserve">KCD23-01 </t>
  </si>
  <si>
    <t xml:space="preserve">Silicified volcanic </t>
  </si>
  <si>
    <t xml:space="preserve">Kangaroo </t>
  </si>
  <si>
    <t xml:space="preserve">537.2 m </t>
  </si>
  <si>
    <t xml:space="preserve">Caves </t>
  </si>
  <si>
    <t xml:space="preserve">KCD23-02 </t>
  </si>
  <si>
    <t>Quartz-carbonate-</t>
  </si>
  <si>
    <t xml:space="preserve">546.8 m </t>
  </si>
  <si>
    <t>pyrite-chlorite-</t>
  </si>
  <si>
    <t xml:space="preserve">sericite alteration </t>
  </si>
  <si>
    <t xml:space="preserve">KCD23-05/1 </t>
  </si>
  <si>
    <t xml:space="preserve">Barite </t>
  </si>
  <si>
    <t xml:space="preserve">556.25m </t>
  </si>
  <si>
    <t>barite-pyrite-</t>
  </si>
  <si>
    <t xml:space="preserve">KCD23-05/2 </t>
  </si>
  <si>
    <t xml:space="preserve">556.25 m </t>
  </si>
  <si>
    <t xml:space="preserve">KCD23-05/3 </t>
  </si>
  <si>
    <t xml:space="preserve">Disseminated </t>
  </si>
  <si>
    <t xml:space="preserve">SSD14-EY1 </t>
  </si>
  <si>
    <t xml:space="preserve">135.1 m </t>
  </si>
  <si>
    <t xml:space="preserve">SSD14-EY2/1 </t>
  </si>
  <si>
    <t xml:space="preserve">147.9 m </t>
  </si>
  <si>
    <t xml:space="preserve">SSD14-EY2/2 </t>
  </si>
  <si>
    <t>Chalcopyrite-</t>
  </si>
  <si>
    <t xml:space="preserve">SSD14-EY2/3 </t>
  </si>
  <si>
    <t xml:space="preserve">Pyrite; </t>
  </si>
  <si>
    <t xml:space="preserve">minor sphalerite </t>
  </si>
  <si>
    <t xml:space="preserve">SSD14-EY3 </t>
  </si>
  <si>
    <t xml:space="preserve">Silicified siltstone </t>
  </si>
  <si>
    <t xml:space="preserve">192.3 m </t>
  </si>
  <si>
    <t xml:space="preserve">SSD14-EY4 </t>
  </si>
  <si>
    <t xml:space="preserve">Silicified </t>
  </si>
  <si>
    <t xml:space="preserve">210.6 m </t>
  </si>
  <si>
    <t xml:space="preserve">volcanoclastic </t>
  </si>
  <si>
    <t xml:space="preserve">SSD14-EY5/1 </t>
  </si>
  <si>
    <t xml:space="preserve">Massive sulfide </t>
  </si>
  <si>
    <t xml:space="preserve">Chalcopyrite; </t>
  </si>
  <si>
    <t xml:space="preserve">270.5 m </t>
  </si>
  <si>
    <t xml:space="preserve">minor pyrite </t>
  </si>
  <si>
    <t xml:space="preserve">SSD14-EY5/2 </t>
  </si>
  <si>
    <t xml:space="preserve">Chalcopyrite </t>
  </si>
  <si>
    <t xml:space="preserve">SSD14-EY5/3 </t>
  </si>
  <si>
    <t xml:space="preserve">SSD14-EY5/4 </t>
  </si>
  <si>
    <t xml:space="preserve">Sulfur </t>
  </si>
  <si>
    <t xml:space="preserve">Quartz </t>
  </si>
  <si>
    <t xml:space="preserve">Lithology </t>
  </si>
  <si>
    <t xml:space="preserve">species </t>
  </si>
  <si>
    <t xml:space="preserve">variety </t>
  </si>
  <si>
    <t xml:space="preserve">d18O‰ </t>
  </si>
  <si>
    <t xml:space="preserve">EZ1 </t>
  </si>
  <si>
    <t xml:space="preserve">Black chert </t>
  </si>
  <si>
    <t xml:space="preserve">WR </t>
  </si>
  <si>
    <t xml:space="preserve">153.20m </t>
  </si>
  <si>
    <t xml:space="preserve">EZ2a </t>
  </si>
  <si>
    <t xml:space="preserve">180.50m </t>
  </si>
  <si>
    <t xml:space="preserve">EZ2s </t>
  </si>
  <si>
    <t xml:space="preserve">198.20m </t>
  </si>
  <si>
    <t xml:space="preserve">EZ2b </t>
  </si>
  <si>
    <t xml:space="preserve">199.50m </t>
  </si>
  <si>
    <t xml:space="preserve">EZ4 </t>
  </si>
  <si>
    <t xml:space="preserve">Core </t>
  </si>
  <si>
    <t xml:space="preserve">L6-B </t>
  </si>
  <si>
    <t xml:space="preserve">Massive barite </t>
  </si>
  <si>
    <t xml:space="preserve">Surface </t>
  </si>
  <si>
    <t xml:space="preserve">DFNP-WP38 </t>
  </si>
  <si>
    <t xml:space="preserve">DFNP-WP38A </t>
  </si>
  <si>
    <t xml:space="preserve">DFNP-WP41A </t>
  </si>
  <si>
    <t xml:space="preserve">DFNP-WP45 </t>
  </si>
  <si>
    <t xml:space="preserve">DF-2 </t>
  </si>
  <si>
    <t xml:space="preserve">DF-5 </t>
  </si>
  <si>
    <t xml:space="preserve">DF-7 </t>
  </si>
  <si>
    <t xml:space="preserve">DF-10 </t>
  </si>
  <si>
    <t xml:space="preserve">V </t>
  </si>
  <si>
    <t xml:space="preserve">DF-11 </t>
  </si>
  <si>
    <t xml:space="preserve">DF12 </t>
  </si>
  <si>
    <t xml:space="preserve">DF-16 </t>
  </si>
  <si>
    <t xml:space="preserve">DF-17 </t>
  </si>
  <si>
    <t xml:space="preserve">Error </t>
  </si>
  <si>
    <t xml:space="preserve">206Pb/204Pb </t>
  </si>
  <si>
    <t xml:space="preserve">207Pb/204Pb </t>
  </si>
  <si>
    <t xml:space="preserve">208Pb/204Pb </t>
  </si>
  <si>
    <t xml:space="preserve">207Pb/206Pb </t>
  </si>
  <si>
    <t xml:space="preserve">208Pb/206Pb </t>
  </si>
  <si>
    <t xml:space="preserve">(Ma) </t>
  </si>
  <si>
    <t xml:space="preserve">(±Ma) </t>
  </si>
  <si>
    <t xml:space="preserve">±0.005 </t>
  </si>
  <si>
    <t xml:space="preserve">±0.006 </t>
  </si>
  <si>
    <t xml:space="preserve">±0.012 </t>
  </si>
  <si>
    <t xml:space="preserve">±0.00010 </t>
  </si>
  <si>
    <t xml:space="preserve">±0.00022 </t>
  </si>
  <si>
    <t xml:space="preserve">±0.008 </t>
  </si>
  <si>
    <t xml:space="preserve">±0.009 </t>
  </si>
  <si>
    <t xml:space="preserve">±0.022 </t>
  </si>
  <si>
    <t xml:space="preserve">±0.00015 </t>
  </si>
  <si>
    <t xml:space="preserve">±0.00032 </t>
  </si>
  <si>
    <t xml:space="preserve">±0.002 </t>
  </si>
  <si>
    <t xml:space="preserve">±0.00005 </t>
  </si>
  <si>
    <t xml:space="preserve">±0.007 </t>
  </si>
  <si>
    <t xml:space="preserve">±0.019 </t>
  </si>
  <si>
    <t xml:space="preserve">±0.00017 </t>
  </si>
  <si>
    <t xml:space="preserve">±0.00039 </t>
  </si>
  <si>
    <t xml:space="preserve">±0.004 </t>
  </si>
  <si>
    <t xml:space="preserve">±0.011 </t>
  </si>
  <si>
    <t xml:space="preserve">±0.00009 </t>
  </si>
  <si>
    <t xml:space="preserve">±0.00020 </t>
  </si>
  <si>
    <t xml:space="preserve">±0.013 </t>
  </si>
  <si>
    <t xml:space="preserve">±0.00007 </t>
  </si>
  <si>
    <t xml:space="preserve">±0.00019 </t>
  </si>
  <si>
    <t xml:space="preserve">±0.010 </t>
  </si>
  <si>
    <t xml:space="preserve">±.00010 </t>
  </si>
  <si>
    <t xml:space="preserve">±0.00021 </t>
  </si>
  <si>
    <t xml:space="preserve">±0.00011 </t>
  </si>
  <si>
    <t xml:space="preserve">±0.00045 </t>
  </si>
  <si>
    <t>Golding et al. 2010</t>
  </si>
  <si>
    <t xml:space="preserve">Sulphur Springs </t>
  </si>
  <si>
    <t>Road Master</t>
  </si>
  <si>
    <t>not given</t>
  </si>
  <si>
    <t>Kangaroo Caves</t>
  </si>
  <si>
    <t>Dresser Formation</t>
  </si>
  <si>
    <t>Rouxel et al., 2008</t>
  </si>
  <si>
    <t>Deep Sea</t>
  </si>
  <si>
    <t xml:space="preserve">Grain </t>
  </si>
  <si>
    <t>Philippot et al. 2007</t>
  </si>
  <si>
    <t>Pyrite SIMS</t>
  </si>
  <si>
    <t>SIMS</t>
  </si>
  <si>
    <t>Marine Barite Paytan</t>
  </si>
  <si>
    <t>Partridge et al</t>
  </si>
  <si>
    <t>Marra Mamba Iron Formation (2597 ± 5 Ma: Trendall et al., 1998 A.F. Trendall, D.R. Nelson, J.R. De Laeter and S.W. Hassler, Precise zircon U–Pb ages from the Marra Mamba Iron Formation and Wittenoom Formation, Hamersley Group, Western Australia, Aust. J. Earth Sci. 45 (1998), pp. 137–142. Full Text via CrossRef | View Record in Scopus | Cited By in Scopus (38)Trendall et al., 1998)</t>
  </si>
  <si>
    <t>Wittenoon Formation</t>
  </si>
  <si>
    <t>Drill Core: GSWA Millstream No. 9 (latitude: 21°37′S, longitude:117°01′E)</t>
  </si>
  <si>
    <t>(FG=fine grained, LP=layer parallel, G= granular, n=nodular, e=euhedral crystal)</t>
  </si>
  <si>
    <t>heterogeneity in individual samples</t>
  </si>
  <si>
    <t>Papineau et al 2006</t>
  </si>
  <si>
    <t>sulfide</t>
  </si>
  <si>
    <t>average of SIMS spots on sections</t>
  </si>
  <si>
    <t>Papineau et al 2005</t>
  </si>
  <si>
    <t xml:space="preserve">FIK97-7 </t>
  </si>
  <si>
    <t xml:space="preserve">N63°58=21.4. </t>
  </si>
  <si>
    <t xml:space="preserve">E28°06=03.8. </t>
  </si>
  <si>
    <t xml:space="preserve"> &amp;#2;1.90–1.94 </t>
  </si>
  <si>
    <t xml:space="preserve">Two-mica schist </t>
  </si>
  <si>
    <t xml:space="preserve">Amphibolite </t>
  </si>
  <si>
    <t xml:space="preserve">Qtz . Bi . Ms . Su </t>
  </si>
  <si>
    <t xml:space="preserve">Py </t>
  </si>
  <si>
    <t xml:space="preserve">Mica schist </t>
  </si>
  <si>
    <t xml:space="preserve">Po </t>
  </si>
  <si>
    <t xml:space="preserve"> &amp;#2;1.97 </t>
  </si>
  <si>
    <t xml:space="preserve">FIK119-8 </t>
  </si>
  <si>
    <t xml:space="preserve">N62°51=57.0. </t>
  </si>
  <si>
    <t xml:space="preserve">E29°21=20.1. </t>
  </si>
  <si>
    <t xml:space="preserve">Black shale </t>
  </si>
  <si>
    <t xml:space="preserve">Ms . Gr . Su </t>
  </si>
  <si>
    <t xml:space="preserve">FIK97-1 </t>
  </si>
  <si>
    <t xml:space="preserve">N63°57=51.7. </t>
  </si>
  <si>
    <t xml:space="preserve">E28°06=45.3. </t>
  </si>
  <si>
    <t xml:space="preserve">Qtz . Ms . Su </t>
  </si>
  <si>
    <t xml:space="preserve">Py . Po </t>
  </si>
  <si>
    <t xml:space="preserve">FIK19-A </t>
  </si>
  <si>
    <t xml:space="preserve">N62°31=33.4. </t>
  </si>
  <si>
    <t xml:space="preserve">E29°51=41.0. </t>
  </si>
  <si>
    <t xml:space="preserve">1.9–2.1 </t>
  </si>
  <si>
    <t xml:space="preserve">Qtz . Gr . Tre . Act . Su </t>
  </si>
  <si>
    <t xml:space="preserve">FIK64-2 </t>
  </si>
  <si>
    <t xml:space="preserve">N67°50=15.5. </t>
  </si>
  <si>
    <t xml:space="preserve">E24°44=33.9. </t>
  </si>
  <si>
    <t xml:space="preserve"> &amp;#2;2.01 </t>
  </si>
  <si>
    <t xml:space="preserve">Greenschist </t>
  </si>
  <si>
    <t xml:space="preserve">Qtz . Bi . Su . Gr . Fe-Ti-Ox </t>
  </si>
  <si>
    <t xml:space="preserve">FI02006 </t>
  </si>
  <si>
    <t xml:space="preserve">N66°12=42.1. </t>
  </si>
  <si>
    <t xml:space="preserve">E24°55=25.6. </t>
  </si>
  <si>
    <t xml:space="preserve">2.06–2.09 </t>
  </si>
  <si>
    <t xml:space="preserve">Phyllitic quartzite </t>
  </si>
  <si>
    <t xml:space="preserve">Qtz . Phl . Dol . Ti . Ox . Ap . Su </t>
  </si>
  <si>
    <t xml:space="preserve">FI02016 </t>
  </si>
  <si>
    <t xml:space="preserve">Phyllite </t>
  </si>
  <si>
    <t xml:space="preserve">Qtz . Phl . Dol . Su </t>
  </si>
  <si>
    <t xml:space="preserve">FI02020 </t>
  </si>
  <si>
    <t xml:space="preserve">N66°12=43.1. </t>
  </si>
  <si>
    <t xml:space="preserve">E24°56=24.0. </t>
  </si>
  <si>
    <t xml:space="preserve">Dolomite </t>
  </si>
  <si>
    <t xml:space="preserve">Lower greenschist </t>
  </si>
  <si>
    <t xml:space="preserve">Dol . Phl . Su . Ti . Ox . Ap . REEP </t>
  </si>
  <si>
    <t xml:space="preserve">Py . Ch </t>
  </si>
  <si>
    <t xml:space="preserve">FI02021 </t>
  </si>
  <si>
    <t xml:space="preserve">Mi . Dol . Su </t>
  </si>
  <si>
    <t xml:space="preserve">Ch </t>
  </si>
  <si>
    <t xml:space="preserve">FI02024 (90.0m) </t>
  </si>
  <si>
    <t xml:space="preserve">N65°57=34.6. </t>
  </si>
  <si>
    <t xml:space="preserve">E24°28=46.6. </t>
  </si>
  <si>
    <t xml:space="preserve">Dol . Qtz . Cal . Mi . Ap . REEP . Zr . Su </t>
  </si>
  <si>
    <t xml:space="preserve">Stromatolitic dolomite </t>
  </si>
  <si>
    <t xml:space="preserve">Dol . Phl . Su </t>
  </si>
  <si>
    <t xml:space="preserve">FI02026 (69.1 m) </t>
  </si>
  <si>
    <t xml:space="preserve">FI02027 (67.4 m) </t>
  </si>
  <si>
    <t xml:space="preserve">Dol . Phl . Su . Ap </t>
  </si>
  <si>
    <t xml:space="preserve">FI02028 (66.7m) </t>
  </si>
  <si>
    <t xml:space="preserve">FI02031 (54.8 m) </t>
  </si>
  <si>
    <t xml:space="preserve">Quartzite </t>
  </si>
  <si>
    <t xml:space="preserve">Qtz . Phl . Su </t>
  </si>
  <si>
    <t xml:space="preserve">FI02036 (30.0 m) </t>
  </si>
  <si>
    <t xml:space="preserve">Dolomitic quartzite </t>
  </si>
  <si>
    <t xml:space="preserve">Dol . Qtz . Su . Ap </t>
  </si>
  <si>
    <t xml:space="preserve">FI02038 (28.0 m) </t>
  </si>
  <si>
    <t xml:space="preserve">Dol . Qtz . Su </t>
  </si>
  <si>
    <t xml:space="preserve">FI02040 (25.0 m) </t>
  </si>
  <si>
    <t xml:space="preserve">Dol . Qtz . Mi . Ap . Zr . Su </t>
  </si>
  <si>
    <t xml:space="preserve">FI02041 (20.0m) </t>
  </si>
  <si>
    <t xml:space="preserve">Dol . Qtz . Mi . Su . Ap . Zr </t>
  </si>
  <si>
    <t xml:space="preserve">FI02043 (11.0m) </t>
  </si>
  <si>
    <t xml:space="preserve">Dol . Qtz . Mi . Su </t>
  </si>
  <si>
    <t xml:space="preserve">FI02045 (0.0m) </t>
  </si>
  <si>
    <t xml:space="preserve">Dol . Qtz . Mi . Su . Zr </t>
  </si>
  <si>
    <t xml:space="preserve">FI112-NMK-96 </t>
  </si>
  <si>
    <t xml:space="preserve">N65°57=45.3. </t>
  </si>
  <si>
    <t xml:space="preserve">E24°38=37.4. </t>
  </si>
  <si>
    <t xml:space="preserve">Qtz . Dol . Su </t>
  </si>
  <si>
    <t xml:space="preserve">FI02052 </t>
  </si>
  <si>
    <t xml:space="preserve">N66°03=23.2. </t>
  </si>
  <si>
    <t xml:space="preserve">E25°25=44.9. </t>
  </si>
  <si>
    <t xml:space="preserve">2.22–2.43 </t>
  </si>
  <si>
    <t xml:space="preserve">Quartzite schist </t>
  </si>
  <si>
    <t xml:space="preserve">Qtz . Bi . Ho . Su . Ba </t>
  </si>
  <si>
    <t xml:space="preserve">GF-7 </t>
  </si>
  <si>
    <t xml:space="preserve">— </t>
  </si>
  <si>
    <t xml:space="preserve">Stromatolitic chert </t>
  </si>
  <si>
    <t xml:space="preserve">WY03010 </t>
  </si>
  <si>
    <t xml:space="preserve">N41°21=36.2. </t>
  </si>
  <si>
    <t xml:space="preserve">WI06°15=58.5. </t>
  </si>
  <si>
    <t xml:space="preserve"> &amp;#2;2.05–2.25 </t>
  </si>
  <si>
    <t xml:space="preserve">Mudstone </t>
  </si>
  <si>
    <t xml:space="preserve">Qtz . Dol . Ap . Zr . Su . Fe-Ox </t>
  </si>
  <si>
    <t xml:space="preserve">PPRGI414 </t>
  </si>
  <si>
    <t xml:space="preserve">Bedded black chert </t>
  </si>
  <si>
    <t xml:space="preserve">Qtz . Su </t>
  </si>
  <si>
    <t>Peak Center 59415;Background (-0.03 mV,-0.21 mV,0.01 mV,-0.34 mV);High Vacuum: 4.92e-008;Pressadjust Left: 440.6 Right: 443.4;BellowsPressure 13.6</t>
  </si>
  <si>
    <t>03/28/10</t>
  </si>
  <si>
    <t>SF5482</t>
  </si>
  <si>
    <t>GO76</t>
  </si>
  <si>
    <t>Peak Center 59415;Background (-0.02 mV,-0.17 mV,0.01 mV,-0.19 mV);High Vacuum: 4.97e-008;Pressadjust Left: 750.6 Right: 752.2;BellowsPressure 20.4</t>
  </si>
  <si>
    <t>S-1 relative to CDT</t>
  </si>
  <si>
    <t>Accepted value of IAEA S-1 (Wing et al., 2006) using average of UCSD, GL, and UMCP</t>
  </si>
  <si>
    <t>SF5483</t>
  </si>
  <si>
    <t>G079</t>
  </si>
  <si>
    <t>Peak Center 59415;Background (-0.02 mV,-0.16 mV,0.01 mV,-0.10 mV);High Vacuum: 4.95e-008;Pressadjust Left: 1062.1 Right: 1061.3;BellowsPressure 26.4</t>
  </si>
  <si>
    <t>SF5484</t>
  </si>
  <si>
    <t>G077</t>
  </si>
  <si>
    <t>Peak Center 59415;Background (-0.01 mV,-0.17 mV,0.02 mV,-0.09 mV);High Vacuum: 4.90e-008;Pressadjust Left: 933.4 Right: 936.3;BellowsPressure 24.5</t>
  </si>
  <si>
    <t>SF5485</t>
  </si>
  <si>
    <t>Peak Center 59415;Background (-0.06 mV,-0.38 mV,-0.00 mV,-0.80 mV);High Vacuum: 4.78e-008;Pressadjust Left: 664.0 Right: 666.1;BellowsPressure 20.4</t>
  </si>
  <si>
    <t xml:space="preserve">Standardization used in </t>
  </si>
  <si>
    <t>SF5486</t>
  </si>
  <si>
    <t>G086 actally G 082</t>
  </si>
  <si>
    <t>Peak Center 59402;Background (-0.07 mV,-0.42 mV,-0.01 mV,-1.15 mV);High Vacuum: 4.85e-008;Pressadjust Left: 748.0 Right: 750.3;BellowsPressure 20.1</t>
  </si>
  <si>
    <t>03/29/10</t>
  </si>
  <si>
    <t xml:space="preserve">Johnston et al IAEA S1 </t>
  </si>
  <si>
    <t>SF5487</t>
  </si>
  <si>
    <t>G086b</t>
  </si>
  <si>
    <t>Peak Center 59402;Background (-0.04 mV,-0.32 mV,0.02 mV,-0.37 mV);High Vacuum: 4.83e-008;Pressadjust Left: 750.2 Right: 749.5;BellowsPressure 20.8</t>
  </si>
  <si>
    <t>SF5488</t>
  </si>
  <si>
    <t>G081</t>
  </si>
  <si>
    <t>Peak Center 59402;Background (-0.02 mV,-0.19 mV,0.02 mV,-0.13 mV);High Vacuum: 4.90e-008;Pressadjust Left: 556.4 Right: 554.8;BellowsPressure 17.3</t>
  </si>
  <si>
    <t>SF5491</t>
  </si>
  <si>
    <t>GF 089</t>
  </si>
  <si>
    <t>JF/AC</t>
  </si>
  <si>
    <t>Peak Center 59402;Background (-0.03 mV,-0.19 mV,0.02 mV,-0.00 mV);High Vacuum: 4.92e-008;Pressadjust Left: 674.1 Right: 676.8;BellowsPressure 21.6</t>
  </si>
  <si>
    <t>03/30/10</t>
  </si>
  <si>
    <t>SF5492</t>
  </si>
  <si>
    <t>GF 088</t>
  </si>
  <si>
    <t/>
  </si>
  <si>
    <t>Peak Center 59402;Background (-0.02 mV,-0.16 mV,0.02 mV,0.07 mV);High Vacuum: 4.83e-008;Pressadjust Left: 1030.8 Right: 1032.5;BellowsPressure 28.5</t>
  </si>
  <si>
    <t>SF5493</t>
  </si>
  <si>
    <t>GF-087</t>
  </si>
  <si>
    <t>Peak Center 59402;Background (-0.06 mV,-0.35 mV,0.00 mV,-0.49 mV);High Vacuum: 4.85e-008;Pressadjust Left: 1025.9 Right: 1027.4;BellowsPressure 29.2</t>
  </si>
  <si>
    <t>SF5494</t>
  </si>
  <si>
    <t>GF-085</t>
  </si>
  <si>
    <t>Peak Center 59402;Background (-0.07 mV,-0.41 mV,-0.00 mV,-1.05 mV);High Vacuum: 4.88e-008;Pressadjust Left: 1203.5 Right: 1203.7;BellowsPressure 29.6</t>
  </si>
  <si>
    <t>03/31/10</t>
  </si>
  <si>
    <t>SF5495</t>
  </si>
  <si>
    <t>GF084</t>
  </si>
  <si>
    <t>Peak Center 59402;Background (-0.02 mV,-0.17 mV,0.02 mV,0.15 mV);High Vacuum: 4.83e-008;Pressadjust Left: 748.1 Right: 750.5;BellowsPressure 23.6</t>
  </si>
  <si>
    <t>SF5496</t>
  </si>
  <si>
    <t>GF 083</t>
  </si>
  <si>
    <t>Peak Center 59402;Background (-0.01 mV,-0.14 mV,0.03 mV,0.37 mV);High Vacuum: 4.90e-008;Pressadjust Left: 1295.1 Right: 1296.4;BellowsPressure 32.9</t>
  </si>
  <si>
    <t>SF5497</t>
  </si>
  <si>
    <t>Should have been rerun (too small for counting statistics on 33S and 36S)</t>
  </si>
  <si>
    <t>SF5498</t>
  </si>
  <si>
    <t>GF-078</t>
  </si>
  <si>
    <t>BSH/AC</t>
  </si>
  <si>
    <t>Peak Center 59402;Background (-0.03 mV,-0.16 mV,0.02 mV,0.15 mV);High Vacuum: 4.85e-008;Pressadjust Left: 830.4 Right: 833.3;BellowsPressure 25.4</t>
  </si>
  <si>
    <t>SF5499</t>
  </si>
  <si>
    <t>GF-080</t>
  </si>
  <si>
    <t>Peak Center 59402;Background (-0.02 mV,-0.15 mV,0.02 mV,0.21 mV);High Vacuum: 4.80e-008;Pressadjust Left: 884.2 Right: 885.4;BellowsPressure 26.5</t>
  </si>
  <si>
    <t>SF5500</t>
  </si>
  <si>
    <t>GF-075</t>
  </si>
  <si>
    <t>Peak Center 59402;Background (-0.03 mV,-0.24 mV,0.00 mV,-0.42 mV);High Vacuum: 4.83e-008;Pressadjust Left: 688.5 Right: 690.4;BellowsPressure 22.7</t>
  </si>
  <si>
    <t>SF5501</t>
  </si>
  <si>
    <t>IAEA S-2</t>
  </si>
  <si>
    <t>Peak Center 59402;Background (-0.03 mV,-0.25 mV,0.03 mV,0.36 mV);High Vacuum: 4.80e-008;Pressadjust Left: 1732.0 Right: 1734.3;BellowsPressure 15.7</t>
  </si>
  <si>
    <t>SF5502</t>
  </si>
  <si>
    <t>GF090</t>
  </si>
  <si>
    <t>Peak Center 59402;Background (-0.02 mV,-0.18 mV,0.01 mV,0.02 mV);High Vacuum: 4.83e-008;Pressadjust Left: 983.3 Right: 982.0;BellowsPressure 28.7</t>
  </si>
  <si>
    <t>SF5503</t>
  </si>
  <si>
    <t>GF091</t>
  </si>
  <si>
    <t>Peak Center 59402;Background (-0.02 mV,-0.12 mV,0.02 mV,0.16 mV);High Vacuum: 4.92e-008;Pressadjust Left: 891.7 Right: 893.0;BellowsPressure 26.7</t>
  </si>
  <si>
    <t>SF5504</t>
  </si>
  <si>
    <t>GF092</t>
  </si>
  <si>
    <t>Peak Center 59402;Background (-0.06 mV,-0.38 mV,-0.00 mV,-0.41 mV);High Vacuum: 4.88e-008;Pressadjust Left: 1107.3 Right: 1109.9;BellowsPressure 26.6</t>
  </si>
  <si>
    <t>SF5505</t>
  </si>
  <si>
    <t>GF093</t>
  </si>
  <si>
    <t>Peak Center 59402;Background (-0.00 mV,-0.09 mV,0.03 mV,0.84 mV);High Vacuum: 4.92e-008;Pressadjust Left: 645.2 Right: 642.2;BellowsPressure 21.2</t>
  </si>
  <si>
    <t>SF5506</t>
  </si>
  <si>
    <t>GF094</t>
  </si>
  <si>
    <t>Peak Center 59402;Background (0.00 mV,-0.15 mV,0.01 mV,1.39 mV);High Vacuum: 4.90e-008;Pressadjust Left: 3828.5 Right: 3826.5;BellowsPressure 28.1</t>
  </si>
  <si>
    <t>one run removed manually from average</t>
  </si>
  <si>
    <t>SF5507</t>
  </si>
  <si>
    <t>GF095</t>
  </si>
  <si>
    <t>Peak Center 59402;Background (-0.04 mV,-0.35 mV,0.02 mV,0.04 mV);High Vacuum: 4.92e-008;Pressadjust Left: 2304.4 Right: 2304.3;BellowsPressure 19.1</t>
  </si>
  <si>
    <t>04/01/10</t>
  </si>
  <si>
    <t>SF5508</t>
  </si>
  <si>
    <t>GF096</t>
  </si>
  <si>
    <t>Peak Center 59402;Background (-0.05 mV,-0.33 mV,-0.00 mV,-0.07 mV);High Vacuum: 4.83e-008;Pressadjust Left: 1280.2 Right: 1281.9;BellowsPressure 28.6</t>
  </si>
  <si>
    <t>SF5509</t>
  </si>
  <si>
    <t>GF097</t>
  </si>
  <si>
    <t>Peak Center 59402;Background (-0.03 mV,-0.19 mV,0.02 mV,0.07 mV);High Vacuum: 4.97e-008;Pressadjust Left: 765.8 Right: 768.6;BellowsPressure 25.8</t>
  </si>
  <si>
    <t>SF5510</t>
  </si>
  <si>
    <t>GF098</t>
  </si>
  <si>
    <t>Peak Center 59402;Background (-0.06 mV,-0.36 mV,0.01 mV,-0.14 mV);High Vacuum: 4.85e-008;Pressadjust Left: 1183.8 Right: 1185.6;BellowsPressure 27.8</t>
  </si>
  <si>
    <t>SF5511</t>
  </si>
  <si>
    <t>GF100</t>
  </si>
  <si>
    <t>Peak Center 59402;Background (-0.02 mV,-0.16 mV,0.02 mV,0.13 mV);High Vacuum: 4.85e-008;Pressadjust Left: 984.4 Right: 986.8;BellowsPressure 30.0</t>
  </si>
  <si>
    <t>SF5512</t>
  </si>
  <si>
    <t>IAEAS2</t>
  </si>
  <si>
    <t>SF5513</t>
  </si>
  <si>
    <t>GF099</t>
  </si>
  <si>
    <t>Peak Center 59402;Background (-0.01 mV,-0.08 mV,0.03 mV,1.74 mV);High Vacuum: 4.85e-008;Pressadjust Left: 1700.5 Right: 1701.7;BellowsPressure 17.4</t>
  </si>
  <si>
    <t>SF5514</t>
  </si>
  <si>
    <t>GF093(2)</t>
  </si>
  <si>
    <t>Peak Center 59402;Background (0.02 mV,-0.06 mV,0.04 mV,1.56 mV);High Vacuum: 4.95e-008;Pressadjust Left: 3181.5 Right: 3183.6;BellowsPressure 28.6</t>
  </si>
  <si>
    <t>slope</t>
  </si>
  <si>
    <t>Intercept</t>
  </si>
  <si>
    <r>
      <t>d</t>
    </r>
    <r>
      <rPr>
        <b/>
        <vertAlign val="superscript"/>
        <sz val="10"/>
        <rFont val="Verdana"/>
        <family val="2"/>
      </rPr>
      <t>33</t>
    </r>
    <r>
      <rPr>
        <b/>
        <sz val="10"/>
        <rFont val="Verdana"/>
        <family val="2"/>
      </rPr>
      <t>S</t>
    </r>
  </si>
  <si>
    <r>
      <t>d</t>
    </r>
    <r>
      <rPr>
        <b/>
        <vertAlign val="superscript"/>
        <sz val="10"/>
        <rFont val="Verdana"/>
        <family val="2"/>
      </rPr>
      <t>34</t>
    </r>
    <r>
      <rPr>
        <b/>
        <sz val="10"/>
        <rFont val="Verdana"/>
        <family val="2"/>
      </rPr>
      <t>S</t>
    </r>
  </si>
  <si>
    <r>
      <t>d</t>
    </r>
    <r>
      <rPr>
        <b/>
        <vertAlign val="superscript"/>
        <sz val="10"/>
        <rFont val="Verdana"/>
        <family val="2"/>
      </rPr>
      <t>36</t>
    </r>
    <r>
      <rPr>
        <b/>
        <sz val="10"/>
        <rFont val="Verdana"/>
        <family val="2"/>
      </rPr>
      <t>S</t>
    </r>
  </si>
  <si>
    <r>
      <t>D</t>
    </r>
    <r>
      <rPr>
        <b/>
        <vertAlign val="superscript"/>
        <sz val="10"/>
        <rFont val="Verdana"/>
        <family val="2"/>
      </rPr>
      <t>33</t>
    </r>
    <r>
      <rPr>
        <b/>
        <sz val="10"/>
        <rFont val="Verdana"/>
        <family val="2"/>
      </rPr>
      <t>S</t>
    </r>
  </si>
  <si>
    <r>
      <t>D</t>
    </r>
    <r>
      <rPr>
        <b/>
        <vertAlign val="superscript"/>
        <sz val="10"/>
        <rFont val="Verdana"/>
        <family val="2"/>
      </rPr>
      <t>36</t>
    </r>
    <r>
      <rPr>
        <b/>
        <sz val="10"/>
        <rFont val="Verdana"/>
        <family val="2"/>
      </rPr>
      <t>S</t>
    </r>
  </si>
  <si>
    <r>
      <t xml:space="preserve">Peak Center 59402;Background (-0.03 mV,-0.16 mV,0.01 mV,0.06 mV);High Vacuum: 4.83e-008;Pressadjust Left: 384.5 Right: </t>
    </r>
    <r>
      <rPr>
        <b/>
        <sz val="10"/>
        <rFont val="Arial"/>
        <family val="2"/>
      </rPr>
      <t>387.0;</t>
    </r>
    <r>
      <rPr>
        <sz val="10"/>
        <rFont val="Arial"/>
        <family val="2"/>
      </rPr>
      <t>BellowsPressure 14.8</t>
    </r>
  </si>
  <si>
    <r>
      <t xml:space="preserve">Peak Center 59402;Background (-0.02 mV,-0.19 mV,0.02 mV,-0.03 mV);High Vacuum: 4.83e-008;Pressadjust Left: 327.8 Right: </t>
    </r>
    <r>
      <rPr>
        <b/>
        <sz val="10"/>
        <rFont val="Arial"/>
        <family val="2"/>
      </rPr>
      <t>330.6;</t>
    </r>
    <r>
      <rPr>
        <sz val="10"/>
        <rFont val="Arial"/>
        <family val="2"/>
      </rPr>
      <t>BellowsPressure 13.7</t>
    </r>
  </si>
  <si>
    <t>Czaja</t>
  </si>
  <si>
    <t>1840 age estimate Farquhar</t>
  </si>
  <si>
    <t>Depth</t>
  </si>
  <si>
    <t>Fm</t>
  </si>
  <si>
    <t>33/36 Diff</t>
  </si>
  <si>
    <t>33/34 Diff</t>
  </si>
  <si>
    <t>Upper Nauga</t>
  </si>
  <si>
    <t>Kamden Member</t>
  </si>
  <si>
    <t>Lower Nauga</t>
  </si>
  <si>
    <t>Monteville</t>
  </si>
  <si>
    <t>Lokammona</t>
  </si>
  <si>
    <t>Boomplas</t>
  </si>
  <si>
    <r>
      <t>d</t>
    </r>
    <r>
      <rPr>
        <b/>
        <vertAlign val="superscript"/>
        <sz val="10"/>
        <rFont val="Arial"/>
        <family val="2"/>
      </rPr>
      <t>34</t>
    </r>
    <r>
      <rPr>
        <b/>
        <sz val="10"/>
        <rFont val="Arial"/>
        <family val="2"/>
      </rPr>
      <t>S</t>
    </r>
  </si>
  <si>
    <r>
      <t>D</t>
    </r>
    <r>
      <rPr>
        <b/>
        <vertAlign val="superscript"/>
        <sz val="10"/>
        <rFont val="Arial"/>
        <family val="2"/>
      </rPr>
      <t>33</t>
    </r>
    <r>
      <rPr>
        <b/>
        <sz val="10"/>
        <rFont val="Arial"/>
        <family val="2"/>
      </rPr>
      <t>S</t>
    </r>
  </si>
  <si>
    <r>
      <t>D</t>
    </r>
    <r>
      <rPr>
        <b/>
        <vertAlign val="superscript"/>
        <sz val="10"/>
        <rFont val="Arial"/>
        <family val="2"/>
      </rPr>
      <t>36</t>
    </r>
    <r>
      <rPr>
        <b/>
        <sz val="10"/>
        <rFont val="Arial"/>
        <family val="2"/>
      </rPr>
      <t>S</t>
    </r>
  </si>
  <si>
    <t>Zerkle et al 2011 dataset</t>
  </si>
  <si>
    <t>core depth</t>
  </si>
  <si>
    <t>age model Haralds formation assignments needs to redone.</t>
  </si>
  <si>
    <t>saf 16-22 barite</t>
  </si>
  <si>
    <t>SAF 16-23 barite</t>
  </si>
  <si>
    <t>SAF 206-9 barite</t>
  </si>
  <si>
    <t>Hoering barite (17)</t>
  </si>
  <si>
    <t>Hoering pyrite (17)</t>
  </si>
  <si>
    <t>d36</t>
  </si>
  <si>
    <t>D36</t>
  </si>
  <si>
    <t>Ohmoto data</t>
  </si>
  <si>
    <t>Hardey Creek</t>
  </si>
  <si>
    <t>mosquito Creek</t>
  </si>
  <si>
    <t>(metapelite),</t>
  </si>
  <si>
    <t>11)</t>
  </si>
  <si>
    <t>GR9707</t>
  </si>
  <si>
    <t>iron-formation/metaquartzite</t>
  </si>
  <si>
    <t>Akilia,</t>
  </si>
  <si>
    <t>SW</t>
  </si>
  <si>
    <t>S1-1</t>
  </si>
  <si>
    <t>S1-2</t>
  </si>
  <si>
    <t>S1-3</t>
  </si>
  <si>
    <t>Sample</t>
  </si>
  <si>
    <t>name</t>
  </si>
  <si>
    <t>?33S</t>
  </si>
  <si>
    <t>?34S</t>
  </si>
  <si>
    <t>D33</t>
  </si>
  <si>
    <t>AGE</t>
  </si>
  <si>
    <t>seawater</t>
  </si>
  <si>
    <t>barite</t>
  </si>
  <si>
    <t>1N</t>
  </si>
  <si>
    <t>1S</t>
  </si>
  <si>
    <t>2S</t>
  </si>
  <si>
    <t>63-7</t>
  </si>
  <si>
    <t>572A</t>
  </si>
  <si>
    <t>16-3</t>
  </si>
  <si>
    <t>572D</t>
  </si>
  <si>
    <t>18-2</t>
  </si>
  <si>
    <t>20-2</t>
  </si>
  <si>
    <t>574A</t>
  </si>
  <si>
    <t>574C</t>
  </si>
  <si>
    <t>13-4</t>
  </si>
  <si>
    <t>17-1</t>
  </si>
  <si>
    <t>17-5</t>
  </si>
  <si>
    <t>19-2</t>
  </si>
  <si>
    <t>22-3</t>
  </si>
  <si>
    <t>24-4</t>
  </si>
  <si>
    <t>27-2</t>
  </si>
  <si>
    <t>31-1</t>
  </si>
  <si>
    <t>33-2</t>
  </si>
  <si>
    <t>35-2</t>
  </si>
  <si>
    <t>575B</t>
  </si>
  <si>
    <t>14-4</t>
  </si>
  <si>
    <t>14-2</t>
  </si>
  <si>
    <t>16-2</t>
  </si>
  <si>
    <t>22-2</t>
  </si>
  <si>
    <t>24-3</t>
  </si>
  <si>
    <t>34-2</t>
  </si>
  <si>
    <t>36-2</t>
  </si>
  <si>
    <t>38-2</t>
  </si>
  <si>
    <t>42-2</t>
  </si>
  <si>
    <t>43-2</t>
  </si>
  <si>
    <t>45-2</t>
  </si>
  <si>
    <t>305-9-6</t>
  </si>
  <si>
    <t>13-2</t>
  </si>
  <si>
    <t>9-6cc</t>
  </si>
  <si>
    <t>11-1dup</t>
  </si>
  <si>
    <t>577-11-6</t>
  </si>
  <si>
    <t>110-11</t>
  </si>
  <si>
    <t>(SMALL)</t>
  </si>
  <si>
    <t>death</t>
  </si>
  <si>
    <t>valley</t>
  </si>
  <si>
    <t>GOR</t>
  </si>
  <si>
    <t>14-6</t>
  </si>
  <si>
    <t>GBB-16-6</t>
  </si>
  <si>
    <t>SWA-9</t>
  </si>
  <si>
    <t>Loupe-Grey</t>
  </si>
  <si>
    <t>applemart</t>
  </si>
  <si>
    <t>Balboa</t>
  </si>
  <si>
    <t>Park</t>
  </si>
  <si>
    <t>aus</t>
  </si>
  <si>
    <t>loope</t>
  </si>
  <si>
    <t>SP-2</t>
  </si>
  <si>
    <t>T1Z</t>
  </si>
  <si>
    <t>sulfate</t>
  </si>
  <si>
    <t>bnp27</t>
  </si>
  <si>
    <t>bnp</t>
  </si>
  <si>
    <t>25-1</t>
  </si>
  <si>
    <t>kec</t>
  </si>
  <si>
    <t>81-db1</t>
  </si>
  <si>
    <t>81-12</t>
  </si>
  <si>
    <t>81-4</t>
  </si>
  <si>
    <t>81-3</t>
  </si>
  <si>
    <t>81-21</t>
  </si>
  <si>
    <t>ASW</t>
  </si>
  <si>
    <t>feed</t>
  </si>
  <si>
    <t>Shade</t>
  </si>
  <si>
    <t>Mountain</t>
  </si>
  <si>
    <t>McRae Shale</t>
  </si>
  <si>
    <t>s. o. D33</t>
  </si>
  <si>
    <t>age</t>
  </si>
  <si>
    <t>K</t>
  </si>
  <si>
    <t>S</t>
  </si>
  <si>
    <t>C</t>
  </si>
  <si>
    <t>WRL1</t>
  </si>
  <si>
    <t>Jeerinah</t>
  </si>
  <si>
    <t>Formation</t>
  </si>
  <si>
    <t>A</t>
  </si>
  <si>
    <t>E</t>
  </si>
  <si>
    <t>RHDH2a</t>
  </si>
  <si>
    <t>Carawine</t>
  </si>
  <si>
    <t>Dolomite</t>
  </si>
  <si>
    <t>and</t>
  </si>
  <si>
    <t>P</t>
  </si>
  <si>
    <t>D</t>
  </si>
  <si>
    <t>P= pyrite separate</t>
  </si>
  <si>
    <t>C= pyrite sulfur</t>
  </si>
  <si>
    <t>E= eschka sulfur</t>
  </si>
  <si>
    <t>A = acid volatile</t>
  </si>
  <si>
    <t>k= kiba</t>
  </si>
  <si>
    <t>Locality</t>
  </si>
  <si>
    <t>_x0003_33SV-CDT</t>
  </si>
  <si>
    <t>_x0003_34SV-CDT</t>
  </si>
  <si>
    <t>_x0003_33S</t>
  </si>
  <si>
    <t>Isua, Greenlanda Pyrite –0.5 0.8 –0.87</t>
  </si>
  <si>
    <t>Quartz-biotite</t>
  </si>
  <si>
    <t>gneiss</t>
  </si>
  <si>
    <t>Ga</t>
  </si>
  <si>
    <t>Pyrite</t>
  </si>
  <si>
    <t>–0.84</t>
  </si>
  <si>
    <t>Pyrite-quartz</t>
  </si>
  <si>
    <t>–0.86</t>
  </si>
  <si>
    <t>Pyrite-biotite-Quartz</t>
  </si>
  <si>
    <t>–0.85</t>
  </si>
  <si>
    <t>Isua, Greenlanda Galena –1.7 –3.1 –0.15</t>
  </si>
  <si>
    <t>South</t>
  </si>
  <si>
    <t>Africab</t>
  </si>
  <si>
    <t>black shale</t>
  </si>
  <si>
    <t>Lokamanno</t>
  </si>
  <si>
    <t>Fm.</t>
  </si>
  <si>
    <t>Schmidtsdrif</t>
  </si>
  <si>
    <t>Group</t>
  </si>
  <si>
    <t>–1.54</t>
  </si>
  <si>
    <t>North Pole, Australiac Pyrite 0.1 0.8 –0.28</t>
  </si>
  <si>
    <t>CHERT</t>
  </si>
  <si>
    <t>Pilbara</t>
  </si>
  <si>
    <t>craton</t>
  </si>
  <si>
    <t>–0.29</t>
  </si>
  <si>
    <t>–0.37</t>
  </si>
  <si>
    <t>–0.35</t>
  </si>
  <si>
    <t>–0.32</t>
  </si>
  <si>
    <t>–0.30</t>
  </si>
  <si>
    <t xml:space="preserve">Sample </t>
  </si>
  <si>
    <t>d33S</t>
  </si>
  <si>
    <t>d34S</t>
  </si>
  <si>
    <t>d36S</t>
  </si>
  <si>
    <t xml:space="preserve">pprg 010 barite </t>
  </si>
  <si>
    <t>pprg 011 sulfate</t>
  </si>
  <si>
    <t>pprg 011pyrite</t>
  </si>
  <si>
    <t>pprg 1443 barite</t>
  </si>
  <si>
    <t>GSWA 169711 A barite</t>
  </si>
  <si>
    <t>GSWA 169711 B barite</t>
  </si>
  <si>
    <t>GSWA 169711 C barite</t>
  </si>
  <si>
    <t>GSWA 169711 D barite</t>
  </si>
  <si>
    <t>GSWA 169711 E barite</t>
  </si>
  <si>
    <t>GSWA 169712 F barite</t>
  </si>
  <si>
    <t>GSWA 169712 G barite</t>
  </si>
  <si>
    <t>GSWA 169712 H barite</t>
  </si>
  <si>
    <t>GSWA 169712 I barite</t>
  </si>
  <si>
    <t>SAF 9-6 barite</t>
  </si>
  <si>
    <t>B 0544</t>
  </si>
  <si>
    <t>B 0565</t>
  </si>
  <si>
    <t>B 0532</t>
  </si>
  <si>
    <t>B 0545</t>
  </si>
  <si>
    <t>Samples other than barite</t>
  </si>
  <si>
    <t>pprg 199 monosulfide</t>
  </si>
  <si>
    <t>pprg 199 sulfate</t>
  </si>
  <si>
    <t xml:space="preserve">pprg 212 sulfate </t>
  </si>
  <si>
    <t>pprg 480 sulfate</t>
  </si>
  <si>
    <t>pprg 486 sulfate</t>
  </si>
  <si>
    <t>pprg 1932 sulfate</t>
  </si>
  <si>
    <t>pprg 1944 sulfate</t>
  </si>
  <si>
    <t>pprg2777 sulfate</t>
  </si>
  <si>
    <t>an 29284 gneiss pyrite</t>
  </si>
  <si>
    <t>pprg 1652 sulfate</t>
  </si>
  <si>
    <t>pprg 1652 pyrite</t>
  </si>
  <si>
    <t>pprg 1655 sulfate</t>
  </si>
  <si>
    <t>pprg 1848 sulfate</t>
  </si>
  <si>
    <t>pprg 1854 sulfate</t>
  </si>
  <si>
    <t>pprg 1858 sulfate</t>
  </si>
  <si>
    <t>pprg 1869 sulfate</t>
  </si>
  <si>
    <t>pprg 2429 pyrite</t>
  </si>
  <si>
    <t>pprg 2447 pyrite</t>
  </si>
  <si>
    <t>Timeball</t>
  </si>
  <si>
    <t>Hill</t>
  </si>
  <si>
    <t>EBA2/30-1</t>
  </si>
  <si>
    <t>EBA2/34-1</t>
  </si>
  <si>
    <t>EBA2/38-1</t>
  </si>
  <si>
    <t>Rooihoogte</t>
  </si>
  <si>
    <t>EBA2/67-1</t>
  </si>
  <si>
    <t>EBA2/55-1</t>
  </si>
  <si>
    <t>EBA2/59-1</t>
  </si>
  <si>
    <t>EBA2/60-1</t>
  </si>
  <si>
    <t>D33S</t>
  </si>
  <si>
    <t>Table</t>
  </si>
  <si>
    <t>5.Sulfur</t>
  </si>
  <si>
    <t>isotopic</t>
  </si>
  <si>
    <t>compositions</t>
  </si>
  <si>
    <t>of</t>
  </si>
  <si>
    <t>Precambrian</t>
  </si>
  <si>
    <t>sulfides</t>
  </si>
  <si>
    <t>by</t>
  </si>
  <si>
    <t>in</t>
  </si>
  <si>
    <t>microprobe</t>
  </si>
  <si>
    <t>Grain-spot</t>
  </si>
  <si>
    <t>34S/32S</t>
  </si>
  <si>
    <t>-1-</t>
  </si>
  <si>
    <t>33S/32S</t>
  </si>
  <si>
    <t>Gorge</t>
  </si>
  <si>
    <t>BH1</t>
  </si>
  <si>
    <t>banded</t>
  </si>
  <si>
    <t>iron-formation</t>
  </si>
  <si>
    <t>Hamersley</t>
  </si>
  <si>
    <t>Group,</t>
  </si>
  <si>
    <t>Dales</t>
  </si>
  <si>
    <t>d33</t>
  </si>
  <si>
    <t>Member,</t>
  </si>
  <si>
    <t>pyrite</t>
  </si>
  <si>
    <t>(Figure</t>
  </si>
  <si>
    <t>d34</t>
  </si>
  <si>
    <t>BH1-5-1</t>
  </si>
  <si>
    <t>BH1-6</t>
  </si>
  <si>
    <t>BH1-7</t>
  </si>
  <si>
    <t>BH1-8</t>
  </si>
  <si>
    <t>BH1-9</t>
  </si>
  <si>
    <t>BH1-10</t>
  </si>
  <si>
    <t>BH1-11</t>
  </si>
  <si>
    <t>BH1-12</t>
  </si>
  <si>
    <t>BH1-13</t>
  </si>
  <si>
    <t>BH1-14</t>
  </si>
  <si>
    <t>BH1-15</t>
  </si>
  <si>
    <t>05-23-05-25-00</t>
  </si>
  <si>
    <t>PB6</t>
  </si>
  <si>
    <t>metachert.</t>
  </si>
  <si>
    <t>Roeburne</t>
  </si>
  <si>
    <t>Belt,</t>
  </si>
  <si>
    <t>W.</t>
  </si>
  <si>
    <t>Australia</t>
  </si>
  <si>
    <t>PB6a-1-1</t>
  </si>
  <si>
    <t>PB6a-2-1</t>
  </si>
  <si>
    <t>PB6a-3-1</t>
  </si>
  <si>
    <t>PB6b-1-1</t>
  </si>
  <si>
    <t>PB6b-1-2</t>
  </si>
  <si>
    <t>PB6b-1-3</t>
  </si>
  <si>
    <t>PB6b-2-1</t>
  </si>
  <si>
    <t>PB6b-3-1</t>
  </si>
  <si>
    <t>PB6b-5-1</t>
  </si>
  <si>
    <t>PB6c-2</t>
  </si>
  <si>
    <t>PB6c-3</t>
  </si>
  <si>
    <t>PB6c-4</t>
  </si>
  <si>
    <t>GR97IM23</t>
  </si>
  <si>
    <t>Isua</t>
  </si>
  <si>
    <t>Supracrustal</t>
  </si>
  <si>
    <t>Greenland</t>
  </si>
  <si>
    <t>IM43</t>
  </si>
  <si>
    <t>garnet-biotite</t>
  </si>
  <si>
    <t>schist</t>
  </si>
  <si>
    <t>S1-4</t>
  </si>
  <si>
    <t>S1-5</t>
  </si>
  <si>
    <t>S1-6</t>
  </si>
  <si>
    <t>S1-7</t>
  </si>
  <si>
    <t>S1-8</t>
  </si>
  <si>
    <t>S1-9</t>
  </si>
  <si>
    <t>S1-10</t>
  </si>
  <si>
    <t>S2-1</t>
  </si>
  <si>
    <t>S2-2</t>
  </si>
  <si>
    <t>S2-3(po)</t>
  </si>
  <si>
    <t>GR0063</t>
  </si>
  <si>
    <t>Ameralik</t>
  </si>
  <si>
    <t>dyke,</t>
  </si>
  <si>
    <t>G1-s1</t>
  </si>
  <si>
    <t>G1-s2</t>
  </si>
  <si>
    <t>G1-s3</t>
  </si>
  <si>
    <t>Mass-independent</t>
  </si>
  <si>
    <t>sulfur</t>
  </si>
  <si>
    <t>isotopes</t>
  </si>
  <si>
    <t>ion</t>
  </si>
  <si>
    <t>Dominic</t>
  </si>
  <si>
    <t>uncert on age</t>
  </si>
  <si>
    <t>D36S</t>
  </si>
  <si>
    <t>B 0603</t>
  </si>
  <si>
    <t>B 0611</t>
  </si>
  <si>
    <t>B 0615</t>
  </si>
  <si>
    <t>B 0576</t>
  </si>
  <si>
    <t>B 0580</t>
  </si>
  <si>
    <t>B 0585</t>
  </si>
  <si>
    <t>B 1231</t>
  </si>
  <si>
    <t>B 1232</t>
  </si>
  <si>
    <t>B 1233</t>
  </si>
  <si>
    <t>B 1234</t>
  </si>
  <si>
    <t>B 1240</t>
  </si>
  <si>
    <t>B 1241</t>
  </si>
  <si>
    <t>B 1243</t>
  </si>
  <si>
    <t>B 1206</t>
  </si>
  <si>
    <t>B 1207</t>
  </si>
  <si>
    <t>B 1219</t>
  </si>
  <si>
    <t>B 1236</t>
  </si>
  <si>
    <t>B 1237</t>
  </si>
  <si>
    <t>B 1335</t>
  </si>
  <si>
    <t>B 1337</t>
  </si>
  <si>
    <t>B 1339</t>
  </si>
  <si>
    <t>B 1220</t>
  </si>
  <si>
    <t>B 1214</t>
  </si>
  <si>
    <t>B 1222</t>
  </si>
  <si>
    <t>B 0557</t>
  </si>
  <si>
    <t>B 0560</t>
  </si>
  <si>
    <t>B 0563</t>
  </si>
  <si>
    <t>B 0534</t>
  </si>
  <si>
    <t>B 0535</t>
  </si>
  <si>
    <t>B 0537</t>
  </si>
  <si>
    <t>B 0547</t>
  </si>
  <si>
    <t>B 0548</t>
  </si>
  <si>
    <t>B 0508</t>
  </si>
  <si>
    <t>B 0509</t>
  </si>
  <si>
    <t>B 0454</t>
  </si>
  <si>
    <t>B 0514</t>
  </si>
  <si>
    <t>B 0460</t>
  </si>
  <si>
    <t>B 0519</t>
  </si>
  <si>
    <t>B 0451</t>
  </si>
  <si>
    <t>B 0461</t>
  </si>
  <si>
    <t>B 0431</t>
  </si>
  <si>
    <t>B 0434</t>
  </si>
  <si>
    <t>B 0525</t>
  </si>
  <si>
    <t>B 0436</t>
  </si>
  <si>
    <t>B 0440</t>
  </si>
  <si>
    <t>B 0442</t>
  </si>
  <si>
    <t>B 0448</t>
  </si>
  <si>
    <t>B 0379</t>
  </si>
  <si>
    <t>B 0447</t>
  </si>
  <si>
    <t>B 0439</t>
  </si>
  <si>
    <t>B 0286</t>
  </si>
  <si>
    <t>Shen et al 2011</t>
  </si>
  <si>
    <t>older than 251.4</t>
  </si>
  <si>
    <t>Younger than 250.7</t>
  </si>
  <si>
    <t>between 250.7 and 251.4</t>
  </si>
  <si>
    <t>Extinction event P-Tr boundary</t>
  </si>
  <si>
    <t>Text</t>
  </si>
  <si>
    <t>Shen et al. 2009</t>
  </si>
  <si>
    <t>Sedi</t>
  </si>
  <si>
    <t>North Pole/Dresser Fm.</t>
  </si>
  <si>
    <t>Age in my</t>
  </si>
  <si>
    <t>S py conc (micromol/gram)</t>
  </si>
  <si>
    <t>S/Al</t>
  </si>
  <si>
    <t>Scheiderich et al 2010</t>
  </si>
  <si>
    <t>S conc micromol/g =</t>
  </si>
  <si>
    <t>S/Al=</t>
  </si>
  <si>
    <t xml:space="preserve"> -39.29  </t>
  </si>
  <si>
    <t xml:space="preserve"> 0.101  </t>
  </si>
  <si>
    <t xml:space="preserve"> -1.205  </t>
  </si>
  <si>
    <t xml:space="preserve"> 1.450  </t>
  </si>
  <si>
    <t xml:space="preserve"> 90.0  </t>
  </si>
  <si>
    <t xml:space="preserve"> 0.030  </t>
  </si>
  <si>
    <t xml:space="preserve"> -44.38  </t>
  </si>
  <si>
    <t xml:space="preserve"> 0.114  </t>
  </si>
  <si>
    <t xml:space="preserve"> -1.248  </t>
  </si>
  <si>
    <t xml:space="preserve"> 1.451  </t>
  </si>
  <si>
    <t xml:space="preserve"> 37.8  </t>
  </si>
  <si>
    <t xml:space="preserve"> 0.014  </t>
  </si>
  <si>
    <t xml:space="preserve"> -40.96  </t>
  </si>
  <si>
    <t xml:space="preserve"> 0.109  </t>
  </si>
  <si>
    <t xml:space="preserve"> -1.311  </t>
  </si>
  <si>
    <t xml:space="preserve"> 1.453  </t>
  </si>
  <si>
    <t xml:space="preserve"> 62.0  </t>
  </si>
  <si>
    <t xml:space="preserve"> 0.021  </t>
  </si>
  <si>
    <t xml:space="preserve"> -39.92  </t>
  </si>
  <si>
    <t xml:space="preserve"> 0.098  </t>
  </si>
  <si>
    <t xml:space="preserve"> -1.266  </t>
  </si>
  <si>
    <t xml:space="preserve"> 50.9  </t>
  </si>
  <si>
    <t xml:space="preserve"> 0.013  </t>
  </si>
  <si>
    <t xml:space="preserve"> -33.82  </t>
  </si>
  <si>
    <t xml:space="preserve"> 0.122  </t>
  </si>
  <si>
    <t xml:space="preserve"> -1.272  </t>
  </si>
  <si>
    <t xml:space="preserve"> 1.454  </t>
  </si>
  <si>
    <t xml:space="preserve"> 46.5  </t>
  </si>
  <si>
    <t xml:space="preserve"> -36.62  </t>
  </si>
  <si>
    <t xml:space="preserve"> 0.123  </t>
  </si>
  <si>
    <t xml:space="preserve"> -1.259  </t>
  </si>
  <si>
    <t xml:space="preserve"> 1.455  </t>
  </si>
  <si>
    <t xml:space="preserve"> 53.0  </t>
  </si>
  <si>
    <t xml:space="preserve"> 0.017  </t>
  </si>
  <si>
    <t xml:space="preserve"> -33.47  </t>
  </si>
  <si>
    <t xml:space="preserve"> -0.849  </t>
  </si>
  <si>
    <t xml:space="preserve"> 1.456  </t>
  </si>
  <si>
    <t xml:space="preserve"> 68.9  </t>
  </si>
  <si>
    <t xml:space="preserve"> 0.024  </t>
  </si>
  <si>
    <t xml:space="preserve"> -38.80  </t>
  </si>
  <si>
    <t xml:space="preserve"> 0.100  </t>
  </si>
  <si>
    <t xml:space="preserve"> -1.309  </t>
  </si>
  <si>
    <t xml:space="preserve"> 1.458  </t>
  </si>
  <si>
    <t xml:space="preserve"> 88.0  </t>
  </si>
  <si>
    <t xml:space="preserve"> 0.032  </t>
  </si>
  <si>
    <t xml:space="preserve"> -45.11  </t>
  </si>
  <si>
    <t xml:space="preserve"> 0.111  </t>
  </si>
  <si>
    <t xml:space="preserve"> 1.460  </t>
  </si>
  <si>
    <t xml:space="preserve"> 74.3  </t>
  </si>
  <si>
    <t xml:space="preserve"> -47.52  </t>
  </si>
  <si>
    <t xml:space="preserve"> 0.130  </t>
  </si>
  <si>
    <t xml:space="preserve"> -1.415  </t>
  </si>
  <si>
    <t xml:space="preserve"> 1.461  </t>
  </si>
  <si>
    <t xml:space="preserve"> 33.3  </t>
  </si>
  <si>
    <t xml:space="preserve"> 0.009  </t>
  </si>
  <si>
    <t xml:space="preserve"> -33.48  </t>
  </si>
  <si>
    <t xml:space="preserve"> 0.115  </t>
  </si>
  <si>
    <t xml:space="preserve"> 1.829  </t>
  </si>
  <si>
    <t xml:space="preserve"> 38.5  </t>
  </si>
  <si>
    <t>TEXT</t>
  </si>
  <si>
    <t>Roerdink et al in prep</t>
  </si>
  <si>
    <t>Supplementary Table S1. Geochemical Data for the GKP01 and GKF01 Cores</t>
  </si>
  <si>
    <t>Carbonate</t>
  </si>
  <si>
    <t>Al</t>
  </si>
  <si>
    <t>Fe</t>
  </si>
  <si>
    <t>Mo</t>
  </si>
  <si>
    <t>Re</t>
  </si>
  <si>
    <t>U</t>
  </si>
  <si>
    <t>Mo/Al</t>
  </si>
  <si>
    <t>Re/Al</t>
  </si>
  <si>
    <t>U/Al</t>
  </si>
  <si>
    <t>(m)</t>
  </si>
  <si>
    <t>(wt %)</t>
  </si>
  <si>
    <t>(ppm)</t>
  </si>
  <si>
    <t>(ppb)</t>
  </si>
  <si>
    <t>(ppm/wt %)</t>
  </si>
  <si>
    <t>(ppb/wt %)</t>
  </si>
  <si>
    <t>average upper crust*</t>
  </si>
  <si>
    <t>EF**</t>
  </si>
  <si>
    <t>GKP01</t>
  </si>
  <si>
    <t>Klein Naute Fm.</t>
  </si>
  <si>
    <t>GKF01</t>
  </si>
  <si>
    <t>* average upper crust concentration data from ref. 51, average upper crust Re concentration from ref. 25.</t>
  </si>
  <si>
    <t>Additional References</t>
  </si>
  <si>
    <r>
      <t>Fe</t>
    </r>
    <r>
      <rPr>
        <b/>
        <vertAlign val="subscript"/>
        <sz val="10"/>
        <color indexed="8"/>
        <rFont val="Arial"/>
        <family val="2"/>
      </rPr>
      <t>Carb</t>
    </r>
  </si>
  <si>
    <r>
      <t>Fe</t>
    </r>
    <r>
      <rPr>
        <b/>
        <vertAlign val="subscript"/>
        <sz val="10"/>
        <color indexed="8"/>
        <rFont val="Arial"/>
        <family val="2"/>
      </rPr>
      <t>Ox</t>
    </r>
  </si>
  <si>
    <r>
      <t>Fe</t>
    </r>
    <r>
      <rPr>
        <b/>
        <vertAlign val="subscript"/>
        <sz val="10"/>
        <color indexed="8"/>
        <rFont val="Arial"/>
        <family val="2"/>
      </rPr>
      <t>Mag</t>
    </r>
  </si>
  <si>
    <r>
      <t>Fe</t>
    </r>
    <r>
      <rPr>
        <b/>
        <vertAlign val="subscript"/>
        <sz val="10"/>
        <color indexed="8"/>
        <rFont val="Arial"/>
        <family val="2"/>
      </rPr>
      <t>PY</t>
    </r>
  </si>
  <si>
    <r>
      <t>Fe</t>
    </r>
    <r>
      <rPr>
        <b/>
        <vertAlign val="subscript"/>
        <sz val="10"/>
        <color indexed="8"/>
        <rFont val="Arial"/>
        <family val="2"/>
      </rPr>
      <t>HR</t>
    </r>
    <r>
      <rPr>
        <b/>
        <sz val="10"/>
        <color indexed="8"/>
        <rFont val="Arial"/>
        <family val="2"/>
      </rPr>
      <t>***</t>
    </r>
  </si>
  <si>
    <r>
      <t>Fe</t>
    </r>
    <r>
      <rPr>
        <b/>
        <vertAlign val="subscript"/>
        <sz val="10"/>
        <color indexed="8"/>
        <rFont val="Arial"/>
        <family val="2"/>
      </rPr>
      <t>HR</t>
    </r>
    <r>
      <rPr>
        <b/>
        <sz val="10"/>
        <color indexed="8"/>
        <rFont val="Arial"/>
        <family val="2"/>
      </rPr>
      <t>/Fe</t>
    </r>
    <r>
      <rPr>
        <b/>
        <vertAlign val="subscript"/>
        <sz val="10"/>
        <color indexed="8"/>
        <rFont val="Arial"/>
        <family val="2"/>
      </rPr>
      <t>T</t>
    </r>
    <r>
      <rPr>
        <b/>
        <vertAlign val="superscript"/>
        <sz val="10"/>
        <color indexed="8"/>
        <rFont val="Arial"/>
        <family val="2"/>
      </rPr>
      <t>****</t>
    </r>
  </si>
  <si>
    <r>
      <t>Fe</t>
    </r>
    <r>
      <rPr>
        <b/>
        <vertAlign val="subscript"/>
        <sz val="10"/>
        <color indexed="8"/>
        <rFont val="Arial"/>
        <family val="2"/>
      </rPr>
      <t>PY</t>
    </r>
    <r>
      <rPr>
        <b/>
        <sz val="10"/>
        <color indexed="8"/>
        <rFont val="Arial"/>
        <family val="2"/>
      </rPr>
      <t>/Fe</t>
    </r>
    <r>
      <rPr>
        <b/>
        <vertAlign val="subscript"/>
        <sz val="10"/>
        <color indexed="8"/>
        <rFont val="Arial"/>
        <family val="2"/>
      </rPr>
      <t>HR</t>
    </r>
  </si>
  <si>
    <r>
      <rPr>
        <b/>
        <sz val="10"/>
        <color indexed="8"/>
        <rFont val="Arial"/>
        <family val="2"/>
      </rPr>
      <t>δ</t>
    </r>
    <r>
      <rPr>
        <b/>
        <vertAlign val="superscript"/>
        <sz val="10"/>
        <color indexed="8"/>
        <rFont val="Arial"/>
        <family val="2"/>
      </rPr>
      <t>34</t>
    </r>
    <r>
      <rPr>
        <b/>
        <sz val="10"/>
        <color indexed="8"/>
        <rFont val="Arial"/>
        <family val="2"/>
      </rPr>
      <t>S</t>
    </r>
  </si>
  <si>
    <r>
      <rPr>
        <b/>
        <sz val="10"/>
        <color indexed="8"/>
        <rFont val="Symbol"/>
        <family val="1"/>
        <charset val="2"/>
      </rPr>
      <t>D</t>
    </r>
    <r>
      <rPr>
        <b/>
        <vertAlign val="superscript"/>
        <sz val="10"/>
        <color indexed="8"/>
        <rFont val="Arial"/>
        <family val="2"/>
      </rPr>
      <t>33</t>
    </r>
    <r>
      <rPr>
        <b/>
        <sz val="10"/>
        <color indexed="8"/>
        <rFont val="Arial"/>
        <family val="2"/>
      </rPr>
      <t>S</t>
    </r>
  </si>
  <si>
    <r>
      <t>(</t>
    </r>
    <r>
      <rPr>
        <b/>
        <sz val="10"/>
        <color indexed="8"/>
        <rFont val="Arial"/>
        <family val="2"/>
      </rPr>
      <t>‰)</t>
    </r>
  </si>
  <si>
    <r>
      <t>** EF = Enrichment Factor calculated as (metal/Al)</t>
    </r>
    <r>
      <rPr>
        <vertAlign val="subscript"/>
        <sz val="10"/>
        <color indexed="8"/>
        <rFont val="Arial"/>
        <family val="2"/>
      </rPr>
      <t>sample</t>
    </r>
    <r>
      <rPr>
        <sz val="10"/>
        <color indexed="8"/>
        <rFont val="Arial"/>
        <family val="2"/>
      </rPr>
      <t>/(metal/Al)</t>
    </r>
    <r>
      <rPr>
        <vertAlign val="subscript"/>
        <sz val="10"/>
        <color indexed="8"/>
        <rFont val="Arial"/>
        <family val="2"/>
      </rPr>
      <t>average upper crust</t>
    </r>
  </si>
  <si>
    <r>
      <t>*** Fe</t>
    </r>
    <r>
      <rPr>
        <vertAlign val="subscript"/>
        <sz val="10"/>
        <color indexed="8"/>
        <rFont val="Arial"/>
        <family val="2"/>
      </rPr>
      <t>HR</t>
    </r>
    <r>
      <rPr>
        <sz val="10"/>
        <color indexed="8"/>
        <rFont val="Arial"/>
        <family val="2"/>
      </rPr>
      <t xml:space="preserve"> = Fe</t>
    </r>
    <r>
      <rPr>
        <vertAlign val="subscript"/>
        <sz val="10"/>
        <color indexed="8"/>
        <rFont val="Arial"/>
        <family val="2"/>
      </rPr>
      <t>Carbonate</t>
    </r>
    <r>
      <rPr>
        <sz val="10"/>
        <color indexed="8"/>
        <rFont val="Arial"/>
        <family val="2"/>
      </rPr>
      <t xml:space="preserve"> (Fe</t>
    </r>
    <r>
      <rPr>
        <vertAlign val="subscript"/>
        <sz val="10"/>
        <color indexed="8"/>
        <rFont val="Arial"/>
        <family val="2"/>
      </rPr>
      <t>Carb</t>
    </r>
    <r>
      <rPr>
        <sz val="10"/>
        <color indexed="8"/>
        <rFont val="Arial"/>
        <family val="2"/>
      </rPr>
      <t>) + Fe</t>
    </r>
    <r>
      <rPr>
        <vertAlign val="subscript"/>
        <sz val="10"/>
        <color indexed="8"/>
        <rFont val="Arial"/>
        <family val="2"/>
      </rPr>
      <t>Oxide</t>
    </r>
    <r>
      <rPr>
        <sz val="10"/>
        <color indexed="8"/>
        <rFont val="Arial"/>
        <family val="2"/>
      </rPr>
      <t xml:space="preserve"> (Fe</t>
    </r>
    <r>
      <rPr>
        <vertAlign val="subscript"/>
        <sz val="10"/>
        <color indexed="8"/>
        <rFont val="Arial"/>
        <family val="2"/>
      </rPr>
      <t>Ox</t>
    </r>
    <r>
      <rPr>
        <sz val="10"/>
        <color indexed="8"/>
        <rFont val="Arial"/>
        <family val="2"/>
      </rPr>
      <t>) + Fe</t>
    </r>
    <r>
      <rPr>
        <vertAlign val="subscript"/>
        <sz val="10"/>
        <color indexed="8"/>
        <rFont val="Arial"/>
        <family val="2"/>
      </rPr>
      <t>Magnetite</t>
    </r>
    <r>
      <rPr>
        <sz val="10"/>
        <color indexed="8"/>
        <rFont val="Arial"/>
        <family val="2"/>
      </rPr>
      <t xml:space="preserve"> (Fe</t>
    </r>
    <r>
      <rPr>
        <vertAlign val="subscript"/>
        <sz val="10"/>
        <color indexed="8"/>
        <rFont val="Arial"/>
        <family val="2"/>
      </rPr>
      <t>Mag</t>
    </r>
    <r>
      <rPr>
        <sz val="10"/>
        <color indexed="8"/>
        <rFont val="Arial"/>
        <family val="2"/>
      </rPr>
      <t>) + Fe</t>
    </r>
    <r>
      <rPr>
        <vertAlign val="subscript"/>
        <sz val="10"/>
        <color indexed="8"/>
        <rFont val="Arial"/>
        <family val="2"/>
      </rPr>
      <t>Pyrite</t>
    </r>
    <r>
      <rPr>
        <sz val="10"/>
        <color indexed="8"/>
        <rFont val="Arial"/>
        <family val="2"/>
      </rPr>
      <t xml:space="preserve"> (Fe</t>
    </r>
    <r>
      <rPr>
        <vertAlign val="subscript"/>
        <sz val="10"/>
        <color indexed="8"/>
        <rFont val="Arial"/>
        <family val="2"/>
      </rPr>
      <t>PY</t>
    </r>
    <r>
      <rPr>
        <sz val="10"/>
        <color indexed="8"/>
        <rFont val="Arial"/>
        <family val="2"/>
      </rPr>
      <t>)</t>
    </r>
  </si>
  <si>
    <r>
      <t>**** Fe</t>
    </r>
    <r>
      <rPr>
        <vertAlign val="subscript"/>
        <sz val="10"/>
        <color indexed="8"/>
        <rFont val="Arial"/>
        <family val="2"/>
      </rPr>
      <t>T</t>
    </r>
    <r>
      <rPr>
        <sz val="10"/>
        <color indexed="8"/>
        <rFont val="Arial"/>
        <family val="2"/>
      </rPr>
      <t xml:space="preserve"> = total Fe. Values for Fe</t>
    </r>
    <r>
      <rPr>
        <vertAlign val="subscript"/>
        <sz val="10"/>
        <color indexed="8"/>
        <rFont val="Arial"/>
        <family val="2"/>
      </rPr>
      <t>HR</t>
    </r>
    <r>
      <rPr>
        <sz val="10"/>
        <color indexed="8"/>
        <rFont val="Arial"/>
        <family val="2"/>
      </rPr>
      <t>/Fe</t>
    </r>
    <r>
      <rPr>
        <vertAlign val="subscript"/>
        <sz val="10"/>
        <color indexed="8"/>
        <rFont val="Arial"/>
        <family val="2"/>
      </rPr>
      <t>T</t>
    </r>
    <r>
      <rPr>
        <sz val="10"/>
        <color indexed="8"/>
        <rFont val="Arial"/>
        <family val="2"/>
      </rPr>
      <t xml:space="preserve"> &gt;1.0 are plotted as 1.0 in Fig. 2 and 3.</t>
    </r>
  </si>
  <si>
    <r>
      <t xml:space="preserve">51. McLennan, S.M. Relationships between the trace element composition of sedimentary rocks and upper continental crust. </t>
    </r>
    <r>
      <rPr>
        <i/>
        <sz val="10"/>
        <color indexed="8"/>
        <rFont val="Arial"/>
        <family val="2"/>
      </rPr>
      <t>Geochem. Geophys. Geosyst. (G</t>
    </r>
    <r>
      <rPr>
        <i/>
        <vertAlign val="superscript"/>
        <sz val="10"/>
        <color indexed="8"/>
        <rFont val="Arial"/>
        <family val="2"/>
      </rPr>
      <t>3</t>
    </r>
    <r>
      <rPr>
        <i/>
        <sz val="10"/>
        <color indexed="8"/>
        <rFont val="Arial"/>
        <family val="2"/>
      </rPr>
      <t>)</t>
    </r>
    <r>
      <rPr>
        <sz val="10"/>
        <color indexed="8"/>
        <rFont val="Arial"/>
        <family val="2"/>
      </rPr>
      <t xml:space="preserve"> </t>
    </r>
    <r>
      <rPr>
        <b/>
        <sz val="10"/>
        <color indexed="8"/>
        <rFont val="Arial"/>
        <family val="2"/>
      </rPr>
      <t>2</t>
    </r>
    <r>
      <rPr>
        <sz val="10"/>
        <color indexed="8"/>
        <rFont val="Arial"/>
        <family val="2"/>
      </rPr>
      <t xml:space="preserve"> (paper #2000GC000109) (2001).</t>
    </r>
  </si>
  <si>
    <t>B 0281</t>
  </si>
  <si>
    <t>B 0280</t>
  </si>
  <si>
    <t>B 0252</t>
  </si>
  <si>
    <t>B 0249</t>
  </si>
  <si>
    <t>B 0291</t>
  </si>
  <si>
    <t>B 0288</t>
  </si>
  <si>
    <t>B 0336</t>
  </si>
  <si>
    <t>B 0347</t>
  </si>
  <si>
    <t>B 0349</t>
  </si>
  <si>
    <t>B 0418</t>
  </si>
  <si>
    <t>B 0407</t>
  </si>
  <si>
    <t>d34S*</t>
  </si>
  <si>
    <t>Age</t>
  </si>
  <si>
    <t>po</t>
  </si>
  <si>
    <t xml:space="preserve"> 10b</t>
  </si>
  <si>
    <t xml:space="preserve"> 12a</t>
  </si>
  <si>
    <t xml:space="preserve"> 12b</t>
  </si>
  <si>
    <t xml:space="preserve"> 13a</t>
  </si>
  <si>
    <t xml:space="preserve"> 15a</t>
  </si>
  <si>
    <t>cp</t>
  </si>
  <si>
    <t xml:space="preserve"> 1a</t>
  </si>
  <si>
    <t xml:space="preserve"> 1b</t>
  </si>
  <si>
    <t xml:space="preserve"> 1c</t>
  </si>
  <si>
    <t xml:space="preserve"> 4a</t>
  </si>
  <si>
    <t xml:space="preserve"> 4b</t>
  </si>
  <si>
    <t xml:space="preserve"> 5a</t>
  </si>
  <si>
    <t xml:space="preserve"> 6a</t>
  </si>
  <si>
    <t xml:space="preserve"> 6b</t>
  </si>
  <si>
    <t xml:space="preserve"> 7a</t>
  </si>
  <si>
    <t xml:space="preserve"> 8a</t>
  </si>
  <si>
    <t xml:space="preserve"> 1-4</t>
  </si>
  <si>
    <t xml:space="preserve"> 4-15</t>
  </si>
  <si>
    <t xml:space="preserve"> 7-1</t>
  </si>
  <si>
    <t xml:space="preserve"> 8-4</t>
  </si>
  <si>
    <t xml:space="preserve"> 8-6</t>
  </si>
  <si>
    <t xml:space="preserve"> 1-1</t>
  </si>
  <si>
    <t>– 0.41</t>
  </si>
  <si>
    <t xml:space="preserve"> 1-3</t>
  </si>
  <si>
    <t xml:space="preserve"> 1-5</t>
  </si>
  <si>
    <t xml:space="preserve"> 3-10</t>
  </si>
  <si>
    <t xml:space="preserve"> 3-8</t>
  </si>
  <si>
    <t xml:space="preserve"> 3-9</t>
  </si>
  <si>
    <t xml:space="preserve"> 4-11</t>
  </si>
  <si>
    <t xml:space="preserve"> 7-2</t>
  </si>
  <si>
    <t xml:space="preserve"> 7-3</t>
  </si>
  <si>
    <t xml:space="preserve"> 8-3</t>
  </si>
  <si>
    <t xml:space="preserve"> 8-5</t>
  </si>
  <si>
    <t>AK10 (Akilia ultramafic boudin)</t>
  </si>
  <si>
    <t xml:space="preserve"> 10-2</t>
  </si>
  <si>
    <t xml:space="preserve"> 4-2</t>
  </si>
  <si>
    <t xml:space="preserve"> 9-3</t>
  </si>
  <si>
    <t xml:space="preserve"> 9-5</t>
  </si>
  <si>
    <t xml:space="preserve"> 10-1</t>
  </si>
  <si>
    <t xml:space="preserve"> 4-1</t>
  </si>
  <si>
    <t xml:space="preserve"> 9-1</t>
  </si>
  <si>
    <t xml:space="preserve"> 9-2</t>
  </si>
  <si>
    <t xml:space="preserve"> 9-4</t>
  </si>
  <si>
    <t>248474 (Isua banded iron formation)</t>
  </si>
  <si>
    <t>py</t>
  </si>
  <si>
    <t xml:space="preserve"> 1-2</t>
  </si>
  <si>
    <t xml:space="preserve"> 2-1</t>
  </si>
  <si>
    <t xml:space="preserve"> 2-2</t>
  </si>
  <si>
    <t xml:space="preserve"> 2-3</t>
  </si>
  <si>
    <t xml:space="preserve"> 2-4</t>
  </si>
  <si>
    <t xml:space="preserve"> 3-1</t>
  </si>
  <si>
    <t xml:space="preserve"> 3-2</t>
  </si>
  <si>
    <t xml:space="preserve"> 3-3</t>
  </si>
  <si>
    <t>FIK97-7b@1</t>
  </si>
  <si>
    <t>FIK97-7c@1</t>
  </si>
  <si>
    <t>FIK97-11a@1</t>
  </si>
  <si>
    <t>FIK66-1a@1</t>
  </si>
  <si>
    <t>FIK66-1a@2</t>
  </si>
  <si>
    <t>FIK66-1b@1</t>
  </si>
  <si>
    <t>FIK66-1c@1</t>
  </si>
  <si>
    <t>FIK118-2a@1</t>
  </si>
  <si>
    <t>FIK118-2a@2</t>
  </si>
  <si>
    <t>FIK119-8a@1</t>
  </si>
  <si>
    <t>FIK119-8b@1</t>
  </si>
  <si>
    <t>FIK97-1b@1</t>
  </si>
  <si>
    <t>FIK97-1c@1</t>
  </si>
  <si>
    <t>FIK19-Aa@1</t>
  </si>
  <si>
    <t>FIK19-Aa@2</t>
  </si>
  <si>
    <t>FIK19-Ab@1</t>
  </si>
  <si>
    <t>FIK64-2a@1</t>
  </si>
  <si>
    <t>FIK64-2a@2</t>
  </si>
  <si>
    <t>FIK64-2b@1</t>
  </si>
  <si>
    <t>FIK64-2b@2</t>
  </si>
  <si>
    <t>FI02006a@1</t>
  </si>
  <si>
    <t>FI02006b@1</t>
  </si>
  <si>
    <t>FI02006c@1</t>
  </si>
  <si>
    <t>FI02016a@1</t>
  </si>
  <si>
    <t>FI02016b@1</t>
  </si>
  <si>
    <t>FI02016c@1</t>
  </si>
  <si>
    <t>FI02016d@1</t>
  </si>
  <si>
    <t>FI02020a@1</t>
  </si>
  <si>
    <t>FI02020b@1</t>
  </si>
  <si>
    <t>FI02020c@1</t>
  </si>
  <si>
    <t>FI02020d@1</t>
  </si>
  <si>
    <t>FI02021b@1</t>
  </si>
  <si>
    <t>FI02021c@1</t>
  </si>
  <si>
    <t>FI02024a@1</t>
  </si>
  <si>
    <t>FI02024b@1</t>
  </si>
  <si>
    <t>FI02024b@2</t>
  </si>
  <si>
    <t>FI02024c@1</t>
  </si>
  <si>
    <t>FI02024d@1</t>
  </si>
  <si>
    <t>FI02024e@1</t>
  </si>
  <si>
    <t>FI02025a@1</t>
  </si>
  <si>
    <t>FI02025b@1</t>
  </si>
  <si>
    <t>FI02025d@1</t>
  </si>
  <si>
    <t>FI02026a@1</t>
  </si>
  <si>
    <t>FI02026b@1</t>
  </si>
  <si>
    <t>FI02026b@2</t>
  </si>
  <si>
    <t>FI02027a@1</t>
  </si>
  <si>
    <t>FI02027b@1</t>
  </si>
  <si>
    <t>FI02028b@1</t>
  </si>
  <si>
    <t>FI02028b@2</t>
  </si>
  <si>
    <t>FI02028c@1</t>
  </si>
  <si>
    <t>FI02028c@2</t>
  </si>
  <si>
    <t>FI02031@1</t>
  </si>
  <si>
    <t>FI02031@2</t>
  </si>
  <si>
    <t>FI02031@3</t>
  </si>
  <si>
    <t>FI02040a@1</t>
  </si>
  <si>
    <t>FI02041a@1</t>
  </si>
  <si>
    <t>FI02041b@1</t>
  </si>
  <si>
    <t>FI02043a@1</t>
  </si>
  <si>
    <t>FI02043b@1</t>
  </si>
  <si>
    <t>FI02043c@1</t>
  </si>
  <si>
    <t>FI02045a@1</t>
  </si>
  <si>
    <t>FI02045b@1</t>
  </si>
  <si>
    <t>FIK112-NMK-96a@1</t>
  </si>
  <si>
    <t>FIK112-NMK-96b@1</t>
  </si>
  <si>
    <t>FIK112-NMK-96c@1</t>
  </si>
  <si>
    <t>FI02052a@1</t>
  </si>
  <si>
    <t>FI02055a@1</t>
  </si>
  <si>
    <t>FI02055b@1</t>
  </si>
  <si>
    <t>GF7a@1</t>
  </si>
  <si>
    <t>GF7a@2</t>
  </si>
  <si>
    <t>GF7b@1</t>
  </si>
  <si>
    <t>GF7c@1</t>
  </si>
  <si>
    <t>WY03010a@1</t>
  </si>
  <si>
    <t>June 2004 session</t>
  </si>
  <si>
    <t>FI02036a@1</t>
  </si>
  <si>
    <t>FI02036a@2</t>
  </si>
  <si>
    <t>FI02036a@3</t>
  </si>
  <si>
    <t>FI02036b@1</t>
  </si>
  <si>
    <t>FI02036b@2</t>
  </si>
  <si>
    <t>FI02038a@1</t>
  </si>
  <si>
    <t>FI02038b@1</t>
  </si>
  <si>
    <t>PPRG1414a@1</t>
  </si>
  <si>
    <t>PPRG1414b@1</t>
  </si>
  <si>
    <t>PPRG1414c@1</t>
  </si>
  <si>
    <t>? The code for the name of the grain spot is the sample number first, followed by a letter (a, b, c or</t>
  </si>
  <si>
    <t>Sample No.</t>
  </si>
  <si>
    <t>depth [m]</t>
  </si>
  <si>
    <t>Age (Ma)</t>
  </si>
  <si>
    <t>S/C</t>
  </si>
  <si>
    <t>SD</t>
  </si>
  <si>
    <t>d13Corg</t>
  </si>
  <si>
    <t>Transvaal Supergroup</t>
  </si>
  <si>
    <t>B 0630</t>
  </si>
  <si>
    <t>Mapedi Shale</t>
  </si>
  <si>
    <t>B 0631</t>
  </si>
  <si>
    <t>B 0632</t>
  </si>
  <si>
    <t xml:space="preserve">Mapedi Shale </t>
  </si>
  <si>
    <t>B 0633</t>
  </si>
  <si>
    <t>B 0634</t>
  </si>
  <si>
    <t>B 0635</t>
  </si>
  <si>
    <t>Brockman IF</t>
  </si>
  <si>
    <t>Mount McRae Shale</t>
  </si>
  <si>
    <t>B 0598</t>
  </si>
  <si>
    <t>Reivilo Fm</t>
  </si>
  <si>
    <t>Monteville Fm</t>
  </si>
  <si>
    <t>B 0605</t>
  </si>
  <si>
    <t>B 0609</t>
  </si>
  <si>
    <t>B 0613</t>
  </si>
  <si>
    <t>B 0617</t>
  </si>
  <si>
    <t>Lokamonna Fm</t>
  </si>
  <si>
    <t>B 0619</t>
  </si>
  <si>
    <t>B 0622</t>
  </si>
  <si>
    <t>Boomplas Fm</t>
  </si>
  <si>
    <t>B 0624</t>
  </si>
  <si>
    <t>Vryburg Fm</t>
  </si>
  <si>
    <t>B 0629</t>
  </si>
  <si>
    <t>B 0485</t>
  </si>
  <si>
    <t>Black Reef Fm</t>
  </si>
  <si>
    <t>B 0491</t>
  </si>
  <si>
    <t>Wittenoom Dolomite</t>
  </si>
  <si>
    <t>Marra Mamba IF</t>
  </si>
  <si>
    <t>Jeerinah Fm</t>
  </si>
  <si>
    <t>Kameeldoorns Fm</t>
  </si>
  <si>
    <t>Witwatersrand Supergroup</t>
  </si>
  <si>
    <t>Booysens Shale Fm</t>
  </si>
  <si>
    <t>B 0556</t>
  </si>
  <si>
    <t>B 0562</t>
  </si>
  <si>
    <t>Krügersdorp Fm</t>
  </si>
  <si>
    <t>Maraisburg Quartzite</t>
  </si>
  <si>
    <t>Mozaan Group</t>
  </si>
  <si>
    <t>Upper Jeppestown Shale</t>
  </si>
  <si>
    <t>Upper Jeppestown Quartzite</t>
  </si>
  <si>
    <t>B 0503</t>
  </si>
  <si>
    <t>Lower Jeppestown Shale</t>
  </si>
  <si>
    <t>Upper Government Shale</t>
  </si>
  <si>
    <t>Middle Government Quartzite</t>
  </si>
  <si>
    <t>Middle Government Shale</t>
  </si>
  <si>
    <t>B 0452</t>
  </si>
  <si>
    <t>Goverment Reef Quartzite</t>
  </si>
  <si>
    <t>Goverment Magnetic Quartzite</t>
  </si>
  <si>
    <t>Lower Government Quartzite</t>
  </si>
  <si>
    <t>Lower Government Shale</t>
  </si>
  <si>
    <t>Upper Coronation Quartzite</t>
  </si>
  <si>
    <t>Promise Quartzite</t>
  </si>
  <si>
    <t>B 0412</t>
  </si>
  <si>
    <t>No. 2 Tillite</t>
  </si>
  <si>
    <t>B 0482</t>
  </si>
  <si>
    <t>Swaziland Supergroup</t>
  </si>
  <si>
    <t>Moodies Group</t>
  </si>
  <si>
    <t>Sheba Fm</t>
  </si>
  <si>
    <t>Swartkoppie Fm</t>
  </si>
  <si>
    <t>B 0278</t>
  </si>
  <si>
    <t>B 0250</t>
  </si>
  <si>
    <t>B 0285</t>
  </si>
  <si>
    <t>Isua Greenstone Belt</t>
  </si>
  <si>
    <t>INSERT D36</t>
  </si>
  <si>
    <t>d34S'</t>
  </si>
  <si>
    <t>D33S'</t>
  </si>
  <si>
    <t>D36S'</t>
  </si>
  <si>
    <t>-</t>
  </si>
  <si>
    <t xml:space="preserve">Age </t>
  </si>
  <si>
    <t>Min.</t>
  </si>
  <si>
    <t>Lower Permian (artinskian), Spitsbergen</t>
  </si>
  <si>
    <t>anh/gyp</t>
  </si>
  <si>
    <t>a</t>
  </si>
  <si>
    <t>Pennslvanian (lower moscovian), spitzbergen</t>
  </si>
  <si>
    <t>Zhivalovo, Motskaya, lower Cambrian age</t>
  </si>
  <si>
    <t>dol/anh</t>
  </si>
  <si>
    <t>Shelogontsi Markha, Motskaya suite, lower, lower cambrain or Precambrain</t>
  </si>
  <si>
    <t>anh</t>
  </si>
  <si>
    <t>Uygurian, Kuljumbe section, Siberia</t>
  </si>
  <si>
    <t>CAS</t>
  </si>
  <si>
    <t>b</t>
  </si>
  <si>
    <t>Orakta, Kuljumbe section, Siberia</t>
  </si>
  <si>
    <t>Krasnoporog, Kuljumbe section, Siberia</t>
  </si>
  <si>
    <t>Subkharikhan, Kuljumbe section, Siberia</t>
  </si>
  <si>
    <t>Hanseran Evap. Fm, Rajasthan, India</t>
  </si>
  <si>
    <t>gyp</t>
  </si>
  <si>
    <t>Kuanchanpu Mbr, Yangtze Platform, China</t>
  </si>
  <si>
    <t>Dengying Fm, YangtzePlatform, China</t>
  </si>
  <si>
    <t>Redstone River Fm, MacKenzie Fold Belt, CA</t>
  </si>
  <si>
    <t>Bitter Springs Fm, Amadeus Basin, Aus.</t>
  </si>
  <si>
    <t>Walcott Mbr, Colorado Plateau Province, USA</t>
  </si>
  <si>
    <t>Dol</t>
  </si>
  <si>
    <t>Jupiter Mbr, Colorado Plateau Province, USA</t>
  </si>
  <si>
    <t>Katav Fm, Bashkirian Anticlinorium</t>
  </si>
  <si>
    <t>Society Cliffs Fm, CA</t>
  </si>
  <si>
    <t>c</t>
  </si>
  <si>
    <t>Duguan Fm, N. China Platform, China</t>
  </si>
  <si>
    <t>Longjiayuan Fm, N. China Platform, China</t>
  </si>
  <si>
    <t>Dismal Lakes Gp, CA</t>
  </si>
  <si>
    <t>Helena Fm, Belt S.Gp., USA</t>
  </si>
  <si>
    <t>d</t>
  </si>
  <si>
    <t>Bungle Bungle Dolomite, Birrindudu Basin, Aus.</t>
  </si>
  <si>
    <t>McArthur Gp, McArthur Basin, Aus.</t>
  </si>
  <si>
    <t>McNamara Gp, Aus.</t>
  </si>
  <si>
    <t>Kona Dolomite, Marquette Range, USA</t>
  </si>
  <si>
    <t>WC</t>
  </si>
  <si>
    <t>sulfidic</t>
  </si>
  <si>
    <t>Rove Fm.</t>
  </si>
  <si>
    <t>R40</t>
  </si>
  <si>
    <t>R38</t>
  </si>
  <si>
    <t>R35</t>
  </si>
  <si>
    <t>R34</t>
  </si>
  <si>
    <t>R33</t>
  </si>
  <si>
    <t>R32</t>
  </si>
  <si>
    <t>R31</t>
  </si>
  <si>
    <t>R30</t>
  </si>
  <si>
    <t>R29</t>
  </si>
  <si>
    <t>transitional</t>
  </si>
  <si>
    <t>R28</t>
  </si>
  <si>
    <t>R27</t>
  </si>
  <si>
    <t>R26g</t>
  </si>
  <si>
    <t>R24</t>
  </si>
  <si>
    <t>R15b</t>
  </si>
  <si>
    <t>R15a</t>
  </si>
  <si>
    <t>T35</t>
  </si>
  <si>
    <t>T29</t>
  </si>
  <si>
    <t>silicified</t>
  </si>
  <si>
    <t>Gunflint Fm.</t>
  </si>
  <si>
    <t>T26</t>
  </si>
  <si>
    <t>T25</t>
  </si>
  <si>
    <t>R5</t>
  </si>
  <si>
    <t>T24</t>
  </si>
  <si>
    <t>ferruginous</t>
  </si>
  <si>
    <t>T19</t>
  </si>
  <si>
    <t>R2</t>
  </si>
  <si>
    <t>T13</t>
  </si>
  <si>
    <t>S22</t>
  </si>
  <si>
    <t>S21</t>
  </si>
  <si>
    <t>S1</t>
  </si>
  <si>
    <t>Biwabik Fm.</t>
  </si>
  <si>
    <t>B44</t>
  </si>
  <si>
    <t>B26</t>
  </si>
  <si>
    <t>B3</t>
  </si>
  <si>
    <t>Trommald Fm.</t>
  </si>
  <si>
    <t>M13</t>
  </si>
  <si>
    <t> 11.35</t>
  </si>
  <si>
    <t>M16</t>
  </si>
  <si>
    <t> 14.66</t>
  </si>
  <si>
    <t>M24</t>
  </si>
  <si>
    <t> 6.66</t>
  </si>
  <si>
    <t>M25</t>
  </si>
  <si>
    <t> 7.92</t>
  </si>
  <si>
    <t>M27</t>
  </si>
  <si>
    <t> 8.33</t>
  </si>
  <si>
    <t>Mahnomen Fm.</t>
  </si>
  <si>
    <t>M30</t>
  </si>
  <si>
    <t> 9.64</t>
  </si>
  <si>
    <t>M31</t>
  </si>
  <si>
    <t> 8.31</t>
  </si>
  <si>
    <t>M37</t>
  </si>
  <si>
    <t> 12.54</t>
  </si>
  <si>
    <t>Converted values</t>
  </si>
  <si>
    <t>B 1202</t>
  </si>
  <si>
    <t>B 1205</t>
  </si>
  <si>
    <t>B 1230</t>
  </si>
  <si>
    <t>B 0388</t>
  </si>
  <si>
    <t>B 0389</t>
  </si>
  <si>
    <t>B 0401</t>
  </si>
  <si>
    <t>B 0427</t>
  </si>
  <si>
    <t>B 0450</t>
  </si>
  <si>
    <t>B 0480</t>
  </si>
  <si>
    <t>B 0385</t>
  </si>
  <si>
    <t>B 0424</t>
  </si>
  <si>
    <t>Analysis name</t>
  </si>
  <si>
    <t>Phase</t>
  </si>
  <si>
    <t>32S × 108 (cps)</t>
  </si>
  <si>
    <t>?34SCDT</t>
  </si>
  <si>
    <t>Internal ± 1?</t>
  </si>
  <si>
    <t>External ± 2?</t>
  </si>
  <si>
    <t>Session 1</t>
  </si>
  <si>
    <t>GR04054b_1</t>
  </si>
  <si>
    <t>GR04054d_1</t>
  </si>
  <si>
    <t>GR04054e_1</t>
  </si>
  <si>
    <t>GR04041b_1</t>
  </si>
  <si>
    <t>GR04041c_1</t>
  </si>
  <si>
    <t>GR04041a_1</t>
  </si>
  <si>
    <t>GR04041d_1</t>
  </si>
  <si>
    <t>GR04041e_1</t>
  </si>
  <si>
    <t>Session B</t>
  </si>
  <si>
    <t>GR0096c_1</t>
  </si>
  <si>
    <t>GR0096d_1</t>
  </si>
  <si>
    <t>GR0096b_1</t>
  </si>
  <si>
    <t>GR0096a_1</t>
  </si>
  <si>
    <t>GR04063f_1</t>
  </si>
  <si>
    <t>GR04063e_1</t>
  </si>
  <si>
    <t>GR04063b_1</t>
  </si>
  <si>
    <t>GR04063b_2</t>
  </si>
  <si>
    <t>GR04063a_1</t>
  </si>
  <si>
    <t>Session 2004</t>
  </si>
  <si>
    <t>GR97m27_1_1</t>
  </si>
  <si>
    <t>GR97m27_1_2</t>
  </si>
  <si>
    <t>GR97m27_2_1</t>
  </si>
  <si>
    <t>GR97m27_2_2</t>
  </si>
  <si>
    <t>GR97m27_3_2_1</t>
  </si>
  <si>
    <t>GR97m27_3_2_2</t>
  </si>
  <si>
    <t>GR97m27_3_2_3</t>
  </si>
  <si>
    <t>GR97m27_3_1_1</t>
  </si>
  <si>
    <t>GR97m27_3_1_2</t>
  </si>
  <si>
    <t>GR97m27_3_1_3</t>
  </si>
  <si>
    <t>GR97m27_3_1_4</t>
  </si>
  <si>
    <t>GR97m27_3_3_1</t>
  </si>
  <si>
    <t>GR97m27_3_3_2</t>
  </si>
  <si>
    <t>GR97m27_5_1</t>
  </si>
  <si>
    <t>GR97m27_6_1</t>
  </si>
  <si>
    <t>GR97m27_6_2</t>
  </si>
  <si>
    <t>GR97m27_9_1</t>
  </si>
  <si>
    <t>GR97m27_7_1</t>
  </si>
  <si>
    <t>GR97m27_9_2</t>
  </si>
  <si>
    <t>GR97m27_9_3</t>
  </si>
  <si>
    <t>GR97m27_9_4</t>
  </si>
  <si>
    <t>GR97m27_9_5</t>
  </si>
  <si>
    <t>po, pyrrhotite.</t>
  </si>
  <si>
    <t>Grain spot*</t>
  </si>
  <si>
    <t>±1 ?</t>
  </si>
  <si>
    <t>32S average intensity</t>
  </si>
  <si>
    <t>±2 ? + ()</t>
  </si>
  <si>
    <t>GR97im46a@1</t>
  </si>
  <si>
    <t>4.94E +08</t>
  </si>
  <si>
    <t>GR97im46b@1</t>
  </si>
  <si>
    <t>4.87E +08</t>
  </si>
  <si>
    <t>GR97im46c@1</t>
  </si>
  <si>
    <t>5.09E +08</t>
  </si>
  <si>
    <t>GR97im46d@1</t>
  </si>
  <si>
    <t>4.86E +08</t>
  </si>
  <si>
    <t>GR97im46e@1</t>
  </si>
  <si>
    <t>4.77E +08</t>
  </si>
  <si>
    <t>GR97im46f@1</t>
  </si>
  <si>
    <t>2.78E +08</t>
  </si>
  <si>
    <t>GR97im46g@1</t>
  </si>
  <si>
    <t>2.25E +08</t>
  </si>
  <si>
    <t>GR97im46g@2</t>
  </si>
  <si>
    <t>2.73E +08</t>
  </si>
  <si>
    <t>GR97im47a@1</t>
  </si>
  <si>
    <t>4.21E +08</t>
  </si>
  <si>
    <t>GR97im47a@2</t>
  </si>
  <si>
    <t>1.89E +08</t>
  </si>
  <si>
    <t>GR97im47b@1</t>
  </si>
  <si>
    <t>3.64E +08</t>
  </si>
  <si>
    <t>GR97im47c@1</t>
  </si>
  <si>
    <t>3.69E +08</t>
  </si>
  <si>
    <t>GR97im47d@1</t>
  </si>
  <si>
    <t>GR9827a@1</t>
  </si>
  <si>
    <t>5.51E +08</t>
  </si>
  <si>
    <t>GR9827b@1</t>
  </si>
  <si>
    <t>5.70E +08</t>
  </si>
  <si>
    <t>GR9827c@1</t>
  </si>
  <si>
    <t>5.45E +08</t>
  </si>
  <si>
    <t>GR9827c@2</t>
  </si>
  <si>
    <t>5.48E +08</t>
  </si>
  <si>
    <t>GR9827c@3</t>
  </si>
  <si>
    <t>5.27E +08</t>
  </si>
  <si>
    <t>GR9827c@4</t>
  </si>
  <si>
    <t>5.25E +08</t>
  </si>
  <si>
    <t>GR9827d@1</t>
  </si>
  <si>
    <t>4.53E +08</t>
  </si>
  <si>
    <t>GR9827d@2</t>
  </si>
  <si>
    <t>5.23E +08</t>
  </si>
  <si>
    <t>GR9827e@1</t>
  </si>
  <si>
    <t>1.78E +08</t>
  </si>
  <si>
    <t>GR9827f@1</t>
  </si>
  <si>
    <t>2.43E +08</t>
  </si>
  <si>
    <t>GR9827f@2</t>
  </si>
  <si>
    <t>2.75E +08</t>
  </si>
  <si>
    <t>GR04012e@1</t>
  </si>
  <si>
    <t>2.76E +08</t>
  </si>
  <si>
    <t>GR04012e@2</t>
  </si>
  <si>
    <t>1.88E +08</t>
  </si>
  <si>
    <t>GR04012f@1</t>
  </si>
  <si>
    <t>7.12E +07</t>
  </si>
  <si>
    <t>GR04020_80a@1</t>
  </si>
  <si>
    <t>5.01E +08</t>
  </si>
  <si>
    <t>GR04020_80b@1</t>
  </si>
  <si>
    <t>GR04020_80b@2</t>
  </si>
  <si>
    <t>5.52E +08</t>
  </si>
  <si>
    <t>GR04020_80b@3</t>
  </si>
  <si>
    <t>5.54E +08</t>
  </si>
  <si>
    <t>GR04020_80c@1</t>
  </si>
  <si>
    <t>GR04020_80d@1</t>
  </si>
  <si>
    <t>5.62E +08</t>
  </si>
  <si>
    <t>GR04020_80d@2</t>
  </si>
  <si>
    <t>GR04020_80d@3</t>
  </si>
  <si>
    <t>5.56E +08</t>
  </si>
  <si>
    <t>GR04020_80d@4</t>
  </si>
  <si>
    <t>5.30E +08</t>
  </si>
  <si>
    <t>GR04020_80d@5</t>
  </si>
  <si>
    <t>5.44E +08</t>
  </si>
  <si>
    <t>GR04020_120a@1</t>
  </si>
  <si>
    <t>5.03E +08</t>
  </si>
  <si>
    <t>GR04020_120b@1</t>
  </si>
  <si>
    <t>5.55E +08</t>
  </si>
  <si>
    <t>GR04020_120c@1</t>
  </si>
  <si>
    <t>4.10E +08</t>
  </si>
  <si>
    <t>GR04020_120d@1</t>
  </si>
  <si>
    <t>4.61E +08</t>
  </si>
  <si>
    <t>GR04020_120e@1</t>
  </si>
  <si>
    <t>GR04020_120e@2</t>
  </si>
  <si>
    <t>GR04020_120f@1</t>
  </si>
  <si>
    <t>5.61E +08</t>
  </si>
  <si>
    <t>GR04020_120f@2</t>
  </si>
  <si>
    <t>GR04020_120g@1</t>
  </si>
  <si>
    <t>GR04020_160a@1</t>
  </si>
  <si>
    <t>5.26E +08</t>
  </si>
  <si>
    <t>GR04020_160a@2</t>
  </si>
  <si>
    <t>5.19E +08</t>
  </si>
  <si>
    <t>GR04023a@1</t>
  </si>
  <si>
    <t>1.09E +08</t>
  </si>
  <si>
    <t>GR04023b@1</t>
  </si>
  <si>
    <t>4.90E +08</t>
  </si>
  <si>
    <t>GR04023c@1</t>
  </si>
  <si>
    <t>3.77E +08</t>
  </si>
  <si>
    <t>GR04023c@2</t>
  </si>
  <si>
    <t>4.71E +08</t>
  </si>
  <si>
    <t>GR04023d@1</t>
  </si>
  <si>
    <t>3.89E +08</t>
  </si>
  <si>
    <t>GR04023f@1</t>
  </si>
  <si>
    <t>2.68E +08</t>
  </si>
  <si>
    <t>Analysis</t>
  </si>
  <si>
    <t>Run seq.a</t>
  </si>
  <si>
    <t>Min.b</t>
  </si>
  <si>
    <t>34S / 32S</t>
  </si>
  <si>
    <t>± ? (‰)</t>
  </si>
  <si>
    <t>± ?ext</t>
  </si>
  <si>
    <t>Early Archaean sulphides</t>
  </si>
  <si>
    <t>G91-26 (Akilia quartz–pyroxene rock)</t>
  </si>
  <si>
    <t xml:space="preserve"> 10a</t>
  </si>
  <si>
    <t>D33S averages</t>
  </si>
  <si>
    <t>?36S</t>
  </si>
  <si>
    <t>Cosmoceras sp. Jurassic</t>
  </si>
  <si>
    <t>Brachiopods, Silica formation, Devonian</t>
  </si>
  <si>
    <t>Silurian Schist 83-41-AA3-55</t>
  </si>
  <si>
    <t>All isotope ratios are normalized to CDT.</t>
  </si>
  <si>
    <t>B1202</t>
  </si>
  <si>
    <t>Tumbiana Fm</t>
  </si>
  <si>
    <t>B1205</t>
  </si>
  <si>
    <t>B1230</t>
  </si>
  <si>
    <t>Kylena Fm</t>
  </si>
  <si>
    <t>Middle Coronation Shale</t>
  </si>
  <si>
    <t>Tillite #1</t>
  </si>
  <si>
    <t xml:space="preserve">d34S </t>
  </si>
  <si>
    <t>Barite, barite-plus-chert, and evaporite samples</t>
  </si>
  <si>
    <t>pprg 010 barite</t>
  </si>
  <si>
    <t>4.5,6.3</t>
  </si>
  <si>
    <t>29095-7 (Claypool et al., above)</t>
  </si>
  <si>
    <t>pprg 022 pyrite</t>
  </si>
  <si>
    <t>pprg 023 pyrite</t>
  </si>
  <si>
    <t>pprg 199 pyrite</t>
  </si>
  <si>
    <t>pprg 212 pyrite</t>
  </si>
  <si>
    <t>pprg 216 pyrite</t>
  </si>
  <si>
    <t>pprg 480 pyrite</t>
  </si>
  <si>
    <t>pprg 486 pyrite</t>
  </si>
  <si>
    <t>pprg 1274 sulfate</t>
  </si>
  <si>
    <t>pprg 1274 pyrite</t>
  </si>
  <si>
    <t>pprg 1410 pyrite</t>
  </si>
  <si>
    <t>pprg 1411 t5z p9pyrite</t>
  </si>
  <si>
    <t>pprg 1419 pyrite</t>
  </si>
  <si>
    <t>pprg 1588 sulfate</t>
  </si>
  <si>
    <t>j-376 pprg 1932 pyrite</t>
  </si>
  <si>
    <t>pprg 1944 pyrite</t>
  </si>
  <si>
    <t>pprg 2777 pyrite</t>
  </si>
  <si>
    <t>SJM/GR/97/7 total sulfur</t>
  </si>
  <si>
    <t>152769 Akilia metapelite total sulfur</t>
  </si>
  <si>
    <t>Converted to 0.515 and 1.90</t>
  </si>
  <si>
    <t xml:space="preserve">Sample  </t>
  </si>
  <si>
    <t xml:space="preserve"> delta 34S  </t>
  </si>
  <si>
    <t xml:space="preserve"> Delta 33S  </t>
  </si>
  <si>
    <t xml:space="preserve"> Delta 36S</t>
  </si>
  <si>
    <t>(A) Carbon-rich shale PPRG-2777</t>
  </si>
  <si>
    <t xml:space="preserve">pprg 2777* </t>
  </si>
  <si>
    <t xml:space="preserve">Average </t>
  </si>
  <si>
    <t xml:space="preserve">Standard deviation </t>
  </si>
  <si>
    <t xml:space="preserve">pprg 2777dagger </t>
  </si>
  <si>
    <t xml:space="preserve">pprg 480dagger </t>
  </si>
  <si>
    <t>(B) Hydrothermal barite samples</t>
  </si>
  <si>
    <t xml:space="preserve">GSWA 169711 A </t>
  </si>
  <si>
    <t xml:space="preserve">GSWA 169711 B </t>
  </si>
  <si>
    <t xml:space="preserve">GSWA 169711 C </t>
  </si>
  <si>
    <t xml:space="preserve">GSWA 169711 D </t>
  </si>
  <si>
    <t xml:space="preserve">GSWA 169712 E </t>
  </si>
  <si>
    <t xml:space="preserve">GSWA 169712 F </t>
  </si>
  <si>
    <t xml:space="preserve">GSWA 169712 G </t>
  </si>
  <si>
    <t xml:space="preserve">GSWA 169712 H </t>
  </si>
  <si>
    <t xml:space="preserve">GSWA 169712 I </t>
  </si>
  <si>
    <t>(C) Samples other than C-rich shales with MIF</t>
  </si>
  <si>
    <t xml:space="preserve">pprg 011* </t>
  </si>
  <si>
    <t xml:space="preserve">pprg 011dagger </t>
  </si>
  <si>
    <t xml:space="preserve">pprg 1443 barite </t>
  </si>
  <si>
    <t xml:space="preserve">SAF 9-6 barite </t>
  </si>
  <si>
    <t xml:space="preserve">SAF 16-22 barite </t>
  </si>
  <si>
    <t xml:space="preserve">SAF 16-23 barite </t>
  </si>
  <si>
    <t xml:space="preserve">SAF 206-9 barite </t>
  </si>
  <si>
    <t xml:space="preserve">Hoering bariteddagger </t>
  </si>
  <si>
    <t xml:space="preserve">Hoering pyriteddagger </t>
  </si>
  <si>
    <t xml:space="preserve">pprg 2429 pyrite </t>
  </si>
  <si>
    <t xml:space="preserve">pprg 1419 pyrite </t>
  </si>
  <si>
    <t xml:space="preserve">an 29284 gneiss pyrite </t>
  </si>
  <si>
    <t>* Fraction of sulfur extracted with reduction solution.</t>
  </si>
  <si>
    <t>dagger Fraction of sulfur extracted with reduction solution after oxidation of sample by fuming nitric acid (135 °C).</t>
  </si>
  <si>
    <t>ddagger Analysis from (21).</t>
  </si>
  <si>
    <t>Values from Response to comment (used to replace values if different from main table)</t>
  </si>
  <si>
    <t>Source</t>
  </si>
  <si>
    <t>Age published</t>
  </si>
  <si>
    <t>Age preferred</t>
  </si>
  <si>
    <t>Other information</t>
  </si>
  <si>
    <t>Average of SIMS analyses (Stdev=</t>
  </si>
  <si>
    <t>Whitehouse et al, 2005</t>
  </si>
  <si>
    <t>Mineral/phase/lithology</t>
  </si>
  <si>
    <t>Average all analyses</t>
  </si>
  <si>
    <t>Po</t>
  </si>
  <si>
    <t>Text Data</t>
  </si>
  <si>
    <t>Averaging of data</t>
  </si>
  <si>
    <t>Ueno et al.2008</t>
  </si>
  <si>
    <t>Akilia</t>
  </si>
  <si>
    <t>Dresser domain</t>
  </si>
  <si>
    <t>T005 CRS</t>
  </si>
  <si>
    <t>T0 13 CRS</t>
  </si>
  <si>
    <t>T0 13 pyd</t>
  </si>
  <si>
    <t>T035 CRS</t>
  </si>
  <si>
    <t>T035 pyd</t>
  </si>
  <si>
    <t>NP11 1B CRS</t>
  </si>
  <si>
    <t>NP167 CRS</t>
  </si>
  <si>
    <t>Dolerite Creek domain</t>
  </si>
  <si>
    <t>T060 CRS</t>
  </si>
  <si>
    <t>T070B CRS</t>
  </si>
  <si>
    <t>NP417 CRS</t>
  </si>
  <si>
    <t>NP598 CRS</t>
  </si>
  <si>
    <t>96NP452 CRS</t>
  </si>
  <si>
    <t>97NP123 CRS</t>
  </si>
  <si>
    <t>NSY192 pyd</t>
  </si>
  <si>
    <t>NSY194 CRS</t>
  </si>
  <si>
    <t>Southern flank of the North Pole Dome</t>
  </si>
  <si>
    <t>NSY124 CRS Basalt</t>
  </si>
  <si>
    <t>Silica vein</t>
  </si>
  <si>
    <t>Dolerite</t>
  </si>
  <si>
    <t>Chert</t>
  </si>
  <si>
    <t>Basalt</t>
  </si>
  <si>
    <t>97NPB10c</t>
  </si>
  <si>
    <t>97NPB10f</t>
  </si>
  <si>
    <t>99NP034up</t>
  </si>
  <si>
    <t>Dolerite Creek</t>
  </si>
  <si>
    <t>NP049</t>
  </si>
  <si>
    <t>NSY198</t>
  </si>
  <si>
    <t>NSY203</t>
  </si>
  <si>
    <t>NSY196</t>
  </si>
  <si>
    <t>NSY197</t>
  </si>
  <si>
    <t>NSY204</t>
  </si>
  <si>
    <t>Vein</t>
  </si>
  <si>
    <t>Bed</t>
  </si>
  <si>
    <t>older than 3490</t>
  </si>
  <si>
    <t>TEXt</t>
  </si>
  <si>
    <t>With 1.83 exponent on 36S see Response to comment</t>
  </si>
  <si>
    <t>Uncertainty in slope of 36S</t>
  </si>
  <si>
    <t>This sheet has several modifications (to account for 36S slopes - uncertainties outlined in 2000 response)</t>
  </si>
  <si>
    <t>Table 1.</t>
  </si>
  <si>
    <t>Sulfur isotope composition of reference materials with respect to working reference gas</t>
  </si>
  <si>
    <t>Samples</t>
  </si>
  <si>
    <t>±1?c</t>
  </si>
  <si>
    <t>?33Sd</t>
  </si>
  <si>
    <t>±1?d</t>
  </si>
  <si>
    <t>?36Sd</t>
  </si>
  <si>
    <t>CDT-2a</t>
  </si>
  <si>
    <t>Average</t>
  </si>
  <si>
    <t>1?</t>
  </si>
  <si>
    <t>CDT-3b</t>
  </si>
  <si>
    <t>IAEA S-1</t>
  </si>
  <si>
    <t>NBS OGS-1</t>
  </si>
  <si>
    <t>a In situ analysis of CDT by a KrF excimer laser.</t>
  </si>
  <si>
    <t>b Analyses of Ag2S made from CDT, not identical with the one analyzed by in situ.</t>
  </si>
  <si>
    <t>c 1? Derived for dual-inlet mass-spectrometry analysis that consists of three to five runs.</t>
  </si>
  <si>
    <t>d ?33S values are calculated for each run and averaged. 1? are often smaller than those for ?33S and ?34S because of the correlated errors in ?33S and ?34S.</t>
  </si>
  <si>
    <t>Table 2.</t>
  </si>
  <si>
    <t>Isotope composition of reference materials with respect to VCDT scale</t>
  </si>
  <si>
    <t>IDa</t>
  </si>
  <si>
    <t>CDT-1 (7)b</t>
  </si>
  <si>
    <t>0.019 ± 0.16</t>
  </si>
  <si>
    <t>0.050 ± 0.30</t>
  </si>
  <si>
    <t>0.20 ± 0.64</t>
  </si>
  <si>
    <t>-0.007 ± 0.013</t>
  </si>
  <si>
    <t>0.11 ± 0.17</t>
  </si>
  <si>
    <t>CDT-2 (3)c</t>
  </si>
  <si>
    <t>-0.043 ± 0.04</t>
  </si>
  <si>
    <t>-0.097 ± 0.09</t>
  </si>
  <si>
    <t>-0.21 ± 0.24</t>
  </si>
  <si>
    <t>0.007 ± 0.013</t>
  </si>
  <si>
    <t>-0.03 ± 0.08</t>
  </si>
  <si>
    <t>CDT-3 (3)c</t>
  </si>
  <si>
    <t>-0.326 ± 0.04</t>
  </si>
  <si>
    <t>-0.616 ± 0.07</t>
  </si>
  <si>
    <t>-1.25 ± 0.14</t>
  </si>
  <si>
    <t>-0.009 ± 0.005</t>
  </si>
  <si>
    <t>-0.08 ± 0.03</t>
  </si>
  <si>
    <t>IAEA S-l (8)c</t>
  </si>
  <si>
    <t>-0.055 ± 0.14</t>
  </si>
  <si>
    <t>-0.300 ± 0.26</t>
  </si>
  <si>
    <t>-1.37 ± 0.50</t>
  </si>
  <si>
    <t>0.100 ± 0.003</t>
  </si>
  <si>
    <t>-0.80 ± 0.10</t>
  </si>
  <si>
    <t>IAEA S-2 (3)b</t>
  </si>
  <si>
    <t>11.282 ± 0.15</t>
  </si>
  <si>
    <t>21.923 ± 0.29</t>
  </si>
  <si>
    <t>41.83 ± 0.52</t>
  </si>
  <si>
    <t>-0.009 ± 0.003</t>
  </si>
  <si>
    <t>0.17 ± 0.05</t>
  </si>
  <si>
    <t>IAEA S-3 (5)b</t>
  </si>
  <si>
    <t>-16.716 ± 0.25</t>
  </si>
  <si>
    <t>-32.360 ± 0.47</t>
  </si>
  <si>
    <t>-61.70 ± 0.67</t>
  </si>
  <si>
    <t>-0.050 ± 0.004</t>
  </si>
  <si>
    <t>-0.21 ± 0.25</t>
  </si>
  <si>
    <t>OGS-1 (3)c</t>
  </si>
  <si>
    <t>10.860 ± 0.04</t>
  </si>
  <si>
    <t>21.102 ± 0.06</t>
  </si>
  <si>
    <t>40.68 ± 0.16</t>
  </si>
  <si>
    <t>-0.007 ± 0.002</t>
  </si>
  <si>
    <t>0.59 ± 0.04</t>
  </si>
  <si>
    <t>Bold figures represent defined values (see text). Values are from this study (Table 1) and Ono et al. (2006). Uncertainties are 1?.</t>
  </si>
  <si>
    <t>a Numbers of analyses are in parentheses.</t>
  </si>
  <si>
    <t>b From Ono et al. (2006).</t>
  </si>
  <si>
    <t>c From Table 1.</t>
  </si>
  <si>
    <t>Table 3.</t>
  </si>
  <si>
    <t>Multiple-sulfur isotope compositions of modern hydrothermal sulfide normalized to VCDT scale</t>
  </si>
  <si>
    <t>±1?</t>
  </si>
  <si>
    <t>EPR 9-10°N</t>
  </si>
  <si>
    <t>2736-12 vent H2S</t>
  </si>
  <si>
    <t>2736-3-4 -MeS</t>
  </si>
  <si>
    <t>2748-14 vent H2S</t>
  </si>
  <si>
    <t>2748-6-2-MeS</t>
  </si>
  <si>
    <t>2752-11 vent H2S</t>
  </si>
  <si>
    <t>2752-4-7-MeS</t>
  </si>
  <si>
    <t>2756-14 vent H2S</t>
  </si>
  <si>
    <t>2756-4-2-MeS</t>
  </si>
  <si>
    <t>EPR 13°N</t>
  </si>
  <si>
    <t>3938 py</t>
  </si>
  <si>
    <t>3938 sph</t>
  </si>
  <si>
    <t>EPR 21°S</t>
  </si>
  <si>
    <t>3290-7-1b cpy</t>
  </si>
  <si>
    <t>3290-7-1b sph</t>
  </si>
  <si>
    <t>MAR 37°N, Lucky Strike vent field</t>
  </si>
  <si>
    <t>FL 24-01 mar</t>
  </si>
  <si>
    <t>FL 24-01 cpy</t>
  </si>
  <si>
    <t>FL 24-02 mar</t>
  </si>
  <si>
    <t>FL 29-02 cpy</t>
  </si>
  <si>
    <t>py, pyrite; cpy, chalcopyrite; mar, marcasite; and sph, sphalerite. Samples for 9–10°N EPR are vent H2S and chimney-wall metal sulfides (MeS) that are converted to Ag2S for fluorination analysis.</t>
  </si>
  <si>
    <t>257-CRS</t>
  </si>
  <si>
    <t>266-CRS</t>
  </si>
  <si>
    <t>B0336-CRS</t>
  </si>
  <si>
    <t>J-132002</t>
  </si>
  <si>
    <t>Tumbiana</t>
  </si>
  <si>
    <t>J-182002</t>
  </si>
  <si>
    <t>K01-10</t>
  </si>
  <si>
    <t>Fortsecue diamictite</t>
  </si>
  <si>
    <t>K01-11</t>
  </si>
  <si>
    <t>Fortsecue above diamictite</t>
  </si>
  <si>
    <t>K01-13</t>
  </si>
  <si>
    <t>K01-14</t>
  </si>
  <si>
    <t>Fortescue basal conglomerate</t>
  </si>
  <si>
    <t>K01-17</t>
  </si>
  <si>
    <t>Hardey Fm.</t>
  </si>
  <si>
    <t>K01-9</t>
  </si>
  <si>
    <t xml:space="preserve">Black shale below diamictite </t>
  </si>
  <si>
    <t>PPRG 199</t>
  </si>
  <si>
    <t>PPRG-1443</t>
  </si>
  <si>
    <t>pprg 022 pyrite 36S ommitted because not rerun</t>
  </si>
  <si>
    <t>pprg 023 pyrite (value corrected for outlier</t>
  </si>
  <si>
    <t>IsoLine</t>
  </si>
  <si>
    <t>ErrEll</t>
  </si>
  <si>
    <t>Source sheet</t>
  </si>
  <si>
    <t>Sheet1</t>
  </si>
  <si>
    <t>Plot name</t>
  </si>
  <si>
    <t>Plot Type</t>
  </si>
  <si>
    <t>1st free col</t>
  </si>
  <si>
    <t>Sigma Level</t>
  </si>
  <si>
    <t>Absolute Errs</t>
  </si>
  <si>
    <t>Symbol Type</t>
  </si>
  <si>
    <t>Inverse Plot</t>
  </si>
  <si>
    <t>Color Plot</t>
  </si>
  <si>
    <t>3D plot</t>
  </si>
  <si>
    <t>Linear</t>
  </si>
  <si>
    <t>Data Range</t>
  </si>
  <si>
    <t>Filled Symbols</t>
  </si>
  <si>
    <t>ConcAge</t>
  </si>
  <si>
    <t>ConcSwap</t>
  </si>
  <si>
    <t>1st Symbol-row</t>
  </si>
  <si>
    <t>L1:M62</t>
  </si>
  <si>
    <t>Isochron5</t>
  </si>
  <si>
    <t>Age Mya</t>
  </si>
  <si>
    <t xml:space="preserve">Core/depth </t>
  </si>
  <si>
    <t>Fortesue Group, Western Australia</t>
  </si>
  <si>
    <t>Ventersdorp Supergroup</t>
  </si>
  <si>
    <t>SR15, 522m</t>
  </si>
  <si>
    <t>SR15, 550m</t>
  </si>
  <si>
    <t>SR15, 556m</t>
  </si>
  <si>
    <t>Johannesburg Subgroup</t>
  </si>
  <si>
    <t>(2849 – 2902 Ma)</t>
  </si>
  <si>
    <t>DK4, 8440 ft</t>
  </si>
  <si>
    <t>DK4, 8477 ft</t>
  </si>
  <si>
    <t>DK4, 8531 ft</t>
  </si>
  <si>
    <t>DK4, 8421 ft</t>
  </si>
  <si>
    <t>DK4, 8512 ft</t>
  </si>
  <si>
    <t>DK4, 8610 ft</t>
  </si>
  <si>
    <t>Krugersdorp Fm</t>
  </si>
  <si>
    <t>Jeppestown Subgroup</t>
  </si>
  <si>
    <t>(2902 – 2931 Ma)</t>
  </si>
  <si>
    <t>E9G, 6779 ft</t>
  </si>
  <si>
    <t>E9G, 7010 ft</t>
  </si>
  <si>
    <t>E9G, 7072 ft</t>
  </si>
  <si>
    <t>E9G, 7131 ft</t>
  </si>
  <si>
    <t>E9G, 7478 ft</t>
  </si>
  <si>
    <t>E9G, 7648 ft</t>
  </si>
  <si>
    <t>E9G, 8069 ft</t>
  </si>
  <si>
    <t>E9G, 8099 ft</t>
  </si>
  <si>
    <t>BH-10, 1720m</t>
  </si>
  <si>
    <t>Government Subgroup</t>
  </si>
  <si>
    <t>(2931 – 2985 Ma)</t>
  </si>
  <si>
    <t>BH-10, 1855m</t>
  </si>
  <si>
    <t>BH-10, 1862m</t>
  </si>
  <si>
    <t>TF1, 238m</t>
  </si>
  <si>
    <t>BH-10, 1998m</t>
  </si>
  <si>
    <t>TF1, 306m</t>
  </si>
  <si>
    <t>BH-10, 2080m</t>
  </si>
  <si>
    <t>BB20, 1037m</t>
  </si>
  <si>
    <t>Government Reef Quartzite</t>
  </si>
  <si>
    <t>BB20, 1035m</t>
  </si>
  <si>
    <t>TF1, 314m</t>
  </si>
  <si>
    <t>BB20, 1044m</t>
  </si>
  <si>
    <t>Government Magnetic Quartzite</t>
  </si>
  <si>
    <t>BB20, 1061m</t>
  </si>
  <si>
    <t>BH-10, 2230m</t>
  </si>
  <si>
    <t>BB20, 1081m</t>
  </si>
  <si>
    <t>BB20, 1106m</t>
  </si>
  <si>
    <t>BB20, 1129m</t>
  </si>
  <si>
    <t>BB20, 1159m</t>
  </si>
  <si>
    <t>BB20, 1180m</t>
  </si>
  <si>
    <t>BB20, 1184m</t>
  </si>
  <si>
    <t>CO1, 311m</t>
  </si>
  <si>
    <t>TF1, 961m</t>
  </si>
  <si>
    <t>BB20, 1193m</t>
  </si>
  <si>
    <t>TF1, 917m</t>
  </si>
  <si>
    <t>CO1, 450m</t>
  </si>
  <si>
    <t>FS5, 133m</t>
  </si>
  <si>
    <t>FS5, 136m</t>
  </si>
  <si>
    <t>CO1, 870m</t>
  </si>
  <si>
    <t>CO1, 897m</t>
  </si>
  <si>
    <t>CO1, 1375m</t>
  </si>
  <si>
    <t>CO1, 498m</t>
  </si>
  <si>
    <t>CO1, 510m</t>
  </si>
  <si>
    <t>Pongola Supergroup</t>
  </si>
  <si>
    <t>KPM8, 82.5m</t>
  </si>
  <si>
    <t>KPM8, 83.0m</t>
  </si>
  <si>
    <t>Nsuzi Group</t>
  </si>
  <si>
    <t>Moodies group</t>
  </si>
  <si>
    <t>Samples from [1] that were re-analyzed</t>
  </si>
  <si>
    <t>Swartkoppie Fm.</t>
  </si>
  <si>
    <t>Towers Fm</t>
  </si>
  <si>
    <r>
      <t>d</t>
    </r>
    <r>
      <rPr>
        <b/>
        <vertAlign val="superscript"/>
        <sz val="12"/>
        <color indexed="8"/>
        <rFont val="Times New Roman"/>
        <family val="1"/>
      </rPr>
      <t>34</t>
    </r>
    <r>
      <rPr>
        <b/>
        <sz val="12"/>
        <color indexed="8"/>
        <rFont val="Times New Roman"/>
        <family val="1"/>
      </rPr>
      <t>S</t>
    </r>
  </si>
  <si>
    <r>
      <t>D</t>
    </r>
    <r>
      <rPr>
        <b/>
        <vertAlign val="superscript"/>
        <sz val="12"/>
        <color indexed="8"/>
        <rFont val="Times New Roman"/>
        <family val="1"/>
      </rPr>
      <t>33</t>
    </r>
    <r>
      <rPr>
        <b/>
        <sz val="12"/>
        <color indexed="8"/>
        <rFont val="Times New Roman"/>
        <family val="1"/>
      </rPr>
      <t>S</t>
    </r>
  </si>
  <si>
    <r>
      <t>D</t>
    </r>
    <r>
      <rPr>
        <b/>
        <vertAlign val="superscript"/>
        <sz val="12"/>
        <color indexed="8"/>
        <rFont val="Times New Roman"/>
        <family val="1"/>
      </rPr>
      <t>36</t>
    </r>
    <r>
      <rPr>
        <b/>
        <sz val="12"/>
        <color indexed="8"/>
        <rFont val="Times New Roman"/>
        <family val="1"/>
      </rPr>
      <t>S</t>
    </r>
  </si>
  <si>
    <t>248474–1</t>
  </si>
  <si>
    <t>248474–2</t>
  </si>
  <si>
    <t>SrKu33-sph-1</t>
  </si>
  <si>
    <t>SrKu33-sph-2</t>
  </si>
  <si>
    <t>SrKu33-sph-3</t>
  </si>
  <si>
    <t>SrKu33-sph-3/1</t>
  </si>
  <si>
    <t>SrKu33-sph-3/2</t>
  </si>
  <si>
    <t>SrKu33-sph-3/4</t>
  </si>
  <si>
    <t>SrKu33-mat-4</t>
  </si>
  <si>
    <t>SrKu33-sph-5</t>
  </si>
  <si>
    <t>SrKu33-mat-6</t>
  </si>
  <si>
    <t>SrKu33-sph-7</t>
  </si>
  <si>
    <t>SrKu33-mat-8</t>
  </si>
  <si>
    <t>SrKu33-fen-1</t>
  </si>
  <si>
    <t>SrKu33-fen-2</t>
  </si>
  <si>
    <t>SrKu33-fen-3</t>
  </si>
  <si>
    <t>SrKu31-sph-1</t>
  </si>
  <si>
    <t>SrKu31-sph-2</t>
  </si>
  <si>
    <t>Session</t>
  </si>
  <si>
    <t>standards*</t>
  </si>
  <si>
    <t>Nor-pt-2.1</t>
  </si>
  <si>
    <t>Nor-pt-2.2</t>
  </si>
  <si>
    <t>Nor-pt-2.3</t>
  </si>
  <si>
    <t>Nor-pt-2.4</t>
  </si>
  <si>
    <t>Bal-py-2.1</t>
  </si>
  <si>
    <t>Bal-py-2.2</t>
  </si>
  <si>
    <t>Bal-py-2.3</t>
  </si>
  <si>
    <t>Bal-py-2.4</t>
  </si>
  <si>
    <t>Rut-py-2.1</t>
  </si>
  <si>
    <t>Rut-py-2.2</t>
  </si>
  <si>
    <t>Rut-py-2.3</t>
  </si>
  <si>
    <t>Rut-py-2.4</t>
  </si>
  <si>
    <t>Rut-py-2.5</t>
  </si>
  <si>
    <t>unknowns†</t>
  </si>
  <si>
    <t>SrKu31-sph-3</t>
  </si>
  <si>
    <t>SrKu31-sph-4</t>
  </si>
  <si>
    <t>SrKu31-sph-5</t>
  </si>
  <si>
    <t>SrKu31-sph-6</t>
  </si>
  <si>
    <t>SrKu31-sph-7</t>
  </si>
  <si>
    <t>SrKu31-sph-8</t>
  </si>
  <si>
    <t>SrKu31-sph-9</t>
  </si>
  <si>
    <t>SrKu31-sph-10</t>
  </si>
  <si>
    <t>SrKu37–1</t>
  </si>
  <si>
    <t>SrKu37–2</t>
  </si>
  <si>
    <t>B.</t>
  </si>
  <si>
    <t>S.</t>
  </si>
  <si>
    <t>KAMBER</t>
  </si>
  <si>
    <t>AND</t>
  </si>
  <si>
    <t>M.</t>
  </si>
  <si>
    <t>J.</t>
  </si>
  <si>
    <t>WHITEHOUSE</t>
  </si>
  <si>
    <t>©</t>
  </si>
  <si>
    <t>The</t>
  </si>
  <si>
    <t>Authors</t>
  </si>
  <si>
    <t>Journal</t>
  </si>
  <si>
    <t>compilation</t>
  </si>
  <si>
    <t>Blackwell</t>
  </si>
  <si>
    <t>Publishing</t>
  </si>
  <si>
    <t>Ltd</t>
  </si>
  <si>
    <t>SrKu37–3</t>
  </si>
  <si>
    <t>SrKu37–4</t>
  </si>
  <si>
    <t>SrKu37–5</t>
  </si>
  <si>
    <t>Citation</t>
  </si>
  <si>
    <t xml:space="preserve"> δ33S ‰</t>
  </si>
  <si>
    <t xml:space="preserve"> 1σ</t>
  </si>
  <si>
    <t xml:space="preserve"> δ34S ‰</t>
  </si>
  <si>
    <t xml:space="preserve"> Δ33S ‰</t>
  </si>
  <si>
    <t xml:space="preserve"> 2σ</t>
  </si>
  <si>
    <t xml:space="preserve"> I33S* cps</t>
  </si>
  <si>
    <t xml:space="preserve"> Rock type</t>
  </si>
  <si>
    <t>108-6bWC-78</t>
  </si>
  <si>
    <t>Dresser Fm.</t>
  </si>
  <si>
    <t>Philippot et al 2012</t>
  </si>
  <si>
    <t>Black</t>
  </si>
  <si>
    <t>chert</t>
  </si>
  <si>
    <t>vein</t>
  </si>
  <si>
    <t>108-6bWC-79</t>
  </si>
  <si>
    <t>108-6bWC-80</t>
  </si>
  <si>
    <t>111.4-BC-66</t>
  </si>
  <si>
    <t>111.4-BC-67</t>
  </si>
  <si>
    <t>111.9-BC-75</t>
  </si>
  <si>
    <t>111.9-BC-76</t>
  </si>
  <si>
    <t>111.9-BC-77</t>
  </si>
  <si>
    <t>BS-2C-306</t>
  </si>
  <si>
    <t>mendon Fm.</t>
  </si>
  <si>
    <t>BS-2C-307</t>
  </si>
  <si>
    <t>BS-2C-308</t>
  </si>
  <si>
    <t>BS-2C-309</t>
  </si>
  <si>
    <t>Pi-06-17BC-72</t>
  </si>
  <si>
    <t>Pi-06-17BC-73</t>
  </si>
  <si>
    <t>Pi-06-17BC-74</t>
  </si>
  <si>
    <t>Pi-06-22BC-68</t>
  </si>
  <si>
    <t>Pi-06-22BC-69</t>
  </si>
  <si>
    <t>Pi-06-22BC-70</t>
  </si>
  <si>
    <t>Pi-06-22BC-71</t>
  </si>
  <si>
    <t>39.90-489</t>
  </si>
  <si>
    <t>mapepe Fm</t>
  </si>
  <si>
    <t>felsic</t>
  </si>
  <si>
    <t>ash</t>
  </si>
  <si>
    <t>39.90-490</t>
  </si>
  <si>
    <t>39.90-491</t>
  </si>
  <si>
    <t>39.90-492</t>
  </si>
  <si>
    <t>39.90-493</t>
  </si>
  <si>
    <t>39.90-494</t>
  </si>
  <si>
    <t>39.90-495</t>
  </si>
  <si>
    <t>39-90-240</t>
  </si>
  <si>
    <t>39-90-2-432</t>
  </si>
  <si>
    <t>39-90-2-433</t>
  </si>
  <si>
    <t>39-90-2-434</t>
  </si>
  <si>
    <t>39-90-2-435</t>
  </si>
  <si>
    <t>39-90-2-436</t>
  </si>
  <si>
    <t>39-90-2-437</t>
  </si>
  <si>
    <t>39-90-2-438</t>
  </si>
  <si>
    <t>39-90-2-439</t>
  </si>
  <si>
    <t>39-90-2-440</t>
  </si>
  <si>
    <t>39-90-2-441</t>
  </si>
  <si>
    <t>39-90-2-442</t>
  </si>
  <si>
    <t>39-90-2-443</t>
  </si>
  <si>
    <t>39-90-2-444</t>
  </si>
  <si>
    <t>39-90-2-445</t>
  </si>
  <si>
    <t>39-90-2-446</t>
  </si>
  <si>
    <t>39-90-415</t>
  </si>
  <si>
    <t>39-90-416</t>
  </si>
  <si>
    <t>39-90-417</t>
  </si>
  <si>
    <t>39-90-418</t>
  </si>
  <si>
    <t>39-90-419</t>
  </si>
  <si>
    <t>39-90-420</t>
  </si>
  <si>
    <t>39-90-421</t>
  </si>
  <si>
    <t>39-90-422</t>
  </si>
  <si>
    <t>39-90-423</t>
  </si>
  <si>
    <t>39-90-424</t>
  </si>
  <si>
    <t>39-90-425</t>
  </si>
  <si>
    <t>39-90-426</t>
  </si>
  <si>
    <t>39-90-427</t>
  </si>
  <si>
    <t>39-90-428</t>
  </si>
  <si>
    <t>39-90-429</t>
  </si>
  <si>
    <t>39-90-430</t>
  </si>
  <si>
    <t>39-90-431</t>
  </si>
  <si>
    <t>39-90-455</t>
  </si>
  <si>
    <t>39-90-456</t>
  </si>
  <si>
    <t>39-90-457</t>
  </si>
  <si>
    <t>39-90-458</t>
  </si>
  <si>
    <t>39-90-459</t>
  </si>
  <si>
    <t>39-90-460</t>
  </si>
  <si>
    <t>40-00-233</t>
  </si>
  <si>
    <t>40-00-234</t>
  </si>
  <si>
    <t>40-00-235</t>
  </si>
  <si>
    <t>40-00-236</t>
  </si>
  <si>
    <t>40-00A-461</t>
  </si>
  <si>
    <t>40-00A-462</t>
  </si>
  <si>
    <t>40-00A-463</t>
  </si>
  <si>
    <t>40-00A-464</t>
  </si>
  <si>
    <t>40-00A-465</t>
  </si>
  <si>
    <t>40-00A-466</t>
  </si>
  <si>
    <t>40-00A-467</t>
  </si>
  <si>
    <t>40-00A-468</t>
  </si>
  <si>
    <t>40-00A-469</t>
  </si>
  <si>
    <t>40-00A-470</t>
  </si>
  <si>
    <t>40-00A-471</t>
  </si>
  <si>
    <t>40-00A-472</t>
  </si>
  <si>
    <t>40-00A-473</t>
  </si>
  <si>
    <t>40-00A-474</t>
  </si>
  <si>
    <t>40-00A-475</t>
  </si>
  <si>
    <t>40-00A-476</t>
  </si>
  <si>
    <t>40-00A-477</t>
  </si>
  <si>
    <t>40-00A-478</t>
  </si>
  <si>
    <t>40-00A-479</t>
  </si>
  <si>
    <t>40-00A-480</t>
  </si>
  <si>
    <t>40-00A-481</t>
  </si>
  <si>
    <t>40-00A-482</t>
  </si>
  <si>
    <t>40-00A-483</t>
  </si>
  <si>
    <t>40-00A-484</t>
  </si>
  <si>
    <t>49-12-211</t>
  </si>
  <si>
    <t>volcanics</t>
  </si>
  <si>
    <t>49-12-212</t>
  </si>
  <si>
    <t>49-12-213</t>
  </si>
  <si>
    <t>76-11-1-368</t>
  </si>
  <si>
    <t>76-11-1-369</t>
  </si>
  <si>
    <t>76-11-1-370</t>
  </si>
  <si>
    <t>76-11-1-371</t>
  </si>
  <si>
    <t>76-11-1-372</t>
  </si>
  <si>
    <t>76-11-1-373</t>
  </si>
  <si>
    <t>39-75-1-229</t>
  </si>
  <si>
    <t>Jasper</t>
  </si>
  <si>
    <t>layer</t>
  </si>
  <si>
    <t>39-75-1-411</t>
  </si>
  <si>
    <t>39-75-2-409</t>
  </si>
  <si>
    <t>39-75-3-218</t>
  </si>
  <si>
    <t>39-75-3-219</t>
  </si>
  <si>
    <t>39-75-3-407</t>
  </si>
  <si>
    <t>39-75-4-214</t>
  </si>
  <si>
    <t>39-75-4-215</t>
  </si>
  <si>
    <t>39-75-4-216</t>
  </si>
  <si>
    <t>39-75-4-217</t>
  </si>
  <si>
    <t>39-75-4-220</t>
  </si>
  <si>
    <t>39-75-4-221</t>
  </si>
  <si>
    <t>39-75-4-222</t>
  </si>
  <si>
    <t>39-75-4-223</t>
  </si>
  <si>
    <t>39-75-4-224</t>
  </si>
  <si>
    <t>39-75-4-225</t>
  </si>
  <si>
    <t>39-75-4-226</t>
  </si>
  <si>
    <t>39-75-4-227</t>
  </si>
  <si>
    <t>39-75-4-228</t>
  </si>
  <si>
    <t>39-75-4-412</t>
  </si>
  <si>
    <t>39-75-4-413</t>
  </si>
  <si>
    <t>39-75-4-414</t>
  </si>
  <si>
    <t>108-6b-50</t>
  </si>
  <si>
    <t>Komatiitic</t>
  </si>
  <si>
    <t>basalt</t>
  </si>
  <si>
    <t>108-6b-51</t>
  </si>
  <si>
    <t>108-6b-52</t>
  </si>
  <si>
    <t>108-6b-53</t>
  </si>
  <si>
    <t>108-6b-54</t>
  </si>
  <si>
    <t>109-9c-151</t>
  </si>
  <si>
    <t>109-9c-152</t>
  </si>
  <si>
    <t>109-9c-153</t>
  </si>
  <si>
    <t>110-7b-148</t>
  </si>
  <si>
    <t>110-7b-149</t>
  </si>
  <si>
    <t>110-7b-150</t>
  </si>
  <si>
    <t>113.7b-63</t>
  </si>
  <si>
    <t>113.7b-64</t>
  </si>
  <si>
    <t>113.7b-65</t>
  </si>
  <si>
    <t>113.7b-81</t>
  </si>
  <si>
    <t>114.6b-55</t>
  </si>
  <si>
    <t>114.6b-56</t>
  </si>
  <si>
    <t>114.6b-57</t>
  </si>
  <si>
    <t>114.6b-58</t>
  </si>
  <si>
    <t>143-74-1-333</t>
  </si>
  <si>
    <t>143-74-1-334</t>
  </si>
  <si>
    <t>143-74-1-335</t>
  </si>
  <si>
    <t>144-72-1-366</t>
  </si>
  <si>
    <t>144-72-1-367</t>
  </si>
  <si>
    <t>163-55-2-362</t>
  </si>
  <si>
    <t>170-90-1-377</t>
  </si>
  <si>
    <t>179-14-1-374</t>
  </si>
  <si>
    <t>179-14-1-375</t>
  </si>
  <si>
    <t>179-14-1-376</t>
  </si>
  <si>
    <t>BS2A1-1-380</t>
  </si>
  <si>
    <t>BS2A1-1-381</t>
  </si>
  <si>
    <t>BS2A1-2-382</t>
  </si>
  <si>
    <t>BS2A1-2-383</t>
  </si>
  <si>
    <t>BS-A1-1-310</t>
  </si>
  <si>
    <t>Pi-06-21-59</t>
  </si>
  <si>
    <t>Pi-06-21-60</t>
  </si>
  <si>
    <t>Pi-06-21-61</t>
  </si>
  <si>
    <t>Pi-06-21-62</t>
  </si>
  <si>
    <t>36-68-241</t>
  </si>
  <si>
    <t>layered</t>
  </si>
  <si>
    <t>37-25-230</t>
  </si>
  <si>
    <t>37-25-231</t>
  </si>
  <si>
    <t>37-25-232</t>
  </si>
  <si>
    <t>56-40-239</t>
  </si>
  <si>
    <t>56-66-1-242</t>
  </si>
  <si>
    <t>56-66-2-404</t>
  </si>
  <si>
    <t>56-66-2-405</t>
  </si>
  <si>
    <t>56-66-2-406</t>
  </si>
  <si>
    <t>6793-22</t>
  </si>
  <si>
    <t>Pyr.</t>
  </si>
  <si>
    <t>7676.1.23</t>
  </si>
  <si>
    <t>7676.1.24</t>
  </si>
  <si>
    <t>7676.3.15</t>
  </si>
  <si>
    <t>7676.3.16</t>
  </si>
  <si>
    <t>7676.3.17</t>
  </si>
  <si>
    <t>7676.3.18</t>
  </si>
  <si>
    <t>7676.3.19</t>
  </si>
  <si>
    <t>7676.3.20</t>
  </si>
  <si>
    <t>7676.3.21</t>
  </si>
  <si>
    <t>7676.4.21</t>
  </si>
  <si>
    <t>7676.4.22</t>
  </si>
  <si>
    <t>7676.5.26</t>
  </si>
  <si>
    <t>7676.6.27</t>
  </si>
  <si>
    <t>7676.7.28</t>
  </si>
  <si>
    <t>7676.7.29</t>
  </si>
  <si>
    <t>7732.1.31</t>
  </si>
  <si>
    <t>7732.1.52</t>
  </si>
  <si>
    <t>7732.1.53</t>
  </si>
  <si>
    <t>7732.2.54</t>
  </si>
  <si>
    <t>7732.3.55</t>
  </si>
  <si>
    <t>7738.1.56</t>
  </si>
  <si>
    <t>7738.1.57</t>
  </si>
  <si>
    <t>7738.1.58</t>
  </si>
  <si>
    <t>7738.3.59</t>
  </si>
  <si>
    <t>7738.3.60</t>
  </si>
  <si>
    <t>7738.6.61</t>
  </si>
  <si>
    <t>78-10-3-136</t>
  </si>
  <si>
    <t>78-10-3-137</t>
  </si>
  <si>
    <t>78-10-3-138</t>
  </si>
  <si>
    <t>78-10-4-135</t>
  </si>
  <si>
    <t>78-10-4-140</t>
  </si>
  <si>
    <t>78-10-5-134</t>
  </si>
  <si>
    <t>78-18-1-98</t>
  </si>
  <si>
    <t>78-18-1-99</t>
  </si>
  <si>
    <t>78-18-2-97</t>
  </si>
  <si>
    <t>78-18-3-100</t>
  </si>
  <si>
    <t>78-18-3-101</t>
  </si>
  <si>
    <t>78-18-3-102</t>
  </si>
  <si>
    <t>78-18-3-96</t>
  </si>
  <si>
    <t>78-18-4-103</t>
  </si>
  <si>
    <t>78-18-5-104</t>
  </si>
  <si>
    <t>78-18-5-105</t>
  </si>
  <si>
    <t>78-18-5-107</t>
  </si>
  <si>
    <t>78-20-5-123</t>
  </si>
  <si>
    <t>78-20-5-124</t>
  </si>
  <si>
    <t>78-20-5-125</t>
  </si>
  <si>
    <t>78-20-5-126</t>
  </si>
  <si>
    <t>78-20-5-128</t>
  </si>
  <si>
    <t>78-20-5-129</t>
  </si>
  <si>
    <t>78-20-5-132</t>
  </si>
  <si>
    <t>78-20-6-133</t>
  </si>
  <si>
    <t>78a1.18-2.64</t>
  </si>
  <si>
    <t>Bar-07-03-34G-147</t>
  </si>
  <si>
    <t>Bar-07-2-34-1-180</t>
  </si>
  <si>
    <t>BAR07-34-10A68</t>
  </si>
  <si>
    <t>BAR07-34-12A68</t>
  </si>
  <si>
    <t>BAR07-34-13A70</t>
  </si>
  <si>
    <t>BAR07-34-13A71</t>
  </si>
  <si>
    <t>BAR07-34-18A73</t>
  </si>
  <si>
    <t>BAR07-34-18A74</t>
  </si>
  <si>
    <t>BAR07-34-1A58</t>
  </si>
  <si>
    <t>BAR07-34-1A59</t>
  </si>
  <si>
    <t>BAR07-34-2A60</t>
  </si>
  <si>
    <t>BAR07-34-2A61</t>
  </si>
  <si>
    <t>BAR07-34-6A62</t>
  </si>
  <si>
    <t>BAR07-34-6A63</t>
  </si>
  <si>
    <t>BAR07-34-6A64</t>
  </si>
  <si>
    <t>BAR07-34-75</t>
  </si>
  <si>
    <t>BAR07-34-7A65</t>
  </si>
  <si>
    <t>BAR07-34-7A66</t>
  </si>
  <si>
    <t>BAR07-34-8A67</t>
  </si>
  <si>
    <t>BAR07-34-8A68</t>
  </si>
  <si>
    <t>BAR07-34-9A66</t>
  </si>
  <si>
    <t>BAR07-34-9A67</t>
  </si>
  <si>
    <t>Bar-07-34B-96</t>
  </si>
  <si>
    <t>Bar-07-34E-97</t>
  </si>
  <si>
    <t>Bar-07-34E-98</t>
  </si>
  <si>
    <t>Bar-07-34F-99</t>
  </si>
  <si>
    <t>Bar-07-4-34-216</t>
  </si>
  <si>
    <t>Bar-07-4-34-217</t>
  </si>
  <si>
    <t>Bar-07-4-34-218</t>
  </si>
  <si>
    <t>45-99-237</t>
  </si>
  <si>
    <t>Sandstone</t>
  </si>
  <si>
    <t>52-05-238</t>
  </si>
  <si>
    <t>112-65-3-328</t>
  </si>
  <si>
    <t>Sed</t>
  </si>
  <si>
    <t>BC</t>
  </si>
  <si>
    <t>112-65-3-332</t>
  </si>
  <si>
    <t>112-65-4-329</t>
  </si>
  <si>
    <t>112-65-4-330</t>
  </si>
  <si>
    <t>112-65-4-331</t>
  </si>
  <si>
    <t>Philippot et al 2013</t>
  </si>
  <si>
    <t>114-33-1-276</t>
  </si>
  <si>
    <t>Philippot et al 2014</t>
  </si>
  <si>
    <t>114-33-2-266</t>
  </si>
  <si>
    <t>Philippot et al 2015</t>
  </si>
  <si>
    <t>BC-Core</t>
  </si>
  <si>
    <t>114-33-2-267</t>
  </si>
  <si>
    <t>Philippot et al 2016</t>
  </si>
  <si>
    <t>BC-rim</t>
  </si>
  <si>
    <t>114-33-2-268</t>
  </si>
  <si>
    <t>Philippot et al 2017</t>
  </si>
  <si>
    <t>114-33-2-269</t>
  </si>
  <si>
    <t>Philippot et al 2018</t>
  </si>
  <si>
    <t>114-33-2-270</t>
  </si>
  <si>
    <t>Philippot et al 2019</t>
  </si>
  <si>
    <t>114-33-2-271</t>
  </si>
  <si>
    <t>Philippot et al 2020</t>
  </si>
  <si>
    <t>114-33-2-272</t>
  </si>
  <si>
    <t>Philippot et al 2021</t>
  </si>
  <si>
    <t>114-33-2-273</t>
  </si>
  <si>
    <t>Philippot et al 2022</t>
  </si>
  <si>
    <t>114-33-2-274</t>
  </si>
  <si>
    <t>Philippot et al 2023</t>
  </si>
  <si>
    <t>114-33-2-275</t>
  </si>
  <si>
    <t>Philippot et al 2024</t>
  </si>
  <si>
    <t>114-33-2-277</t>
  </si>
  <si>
    <t>Philippot et al 2025</t>
  </si>
  <si>
    <t>114-33-2-278</t>
  </si>
  <si>
    <t>Philippot et al 2026</t>
  </si>
  <si>
    <t>114-33-2-279</t>
  </si>
  <si>
    <t>Philippot et al 2027</t>
  </si>
  <si>
    <t>126-19-1-298</t>
  </si>
  <si>
    <t>Philippot et al 2028</t>
  </si>
  <si>
    <t>126-19-2-297</t>
  </si>
  <si>
    <t>Philippot et al 2029</t>
  </si>
  <si>
    <t>127-24-1-363</t>
  </si>
  <si>
    <t>Philippot et al 2030</t>
  </si>
  <si>
    <t>133-55-1-196</t>
  </si>
  <si>
    <t>Philippot et al 2031</t>
  </si>
  <si>
    <t>133-55-1-197</t>
  </si>
  <si>
    <t>Philippot et al 2032</t>
  </si>
  <si>
    <t>133-55-1-198</t>
  </si>
  <si>
    <t>Philippot et al 2033</t>
  </si>
  <si>
    <t>133-55-1-199</t>
  </si>
  <si>
    <t>Philippot et al 2034</t>
  </si>
  <si>
    <t>133-55-1-200</t>
  </si>
  <si>
    <t>Philippot et al 2035</t>
  </si>
  <si>
    <t>133-55-312</t>
  </si>
  <si>
    <t>Philippot et al 2036</t>
  </si>
  <si>
    <t>133-55-313</t>
  </si>
  <si>
    <t>Philippot et al 2037</t>
  </si>
  <si>
    <t>133-55-314</t>
  </si>
  <si>
    <t>Philippot et al 2038</t>
  </si>
  <si>
    <t>133-55-315</t>
  </si>
  <si>
    <t>Philippot et al 2039</t>
  </si>
  <si>
    <t>133-55-316</t>
  </si>
  <si>
    <t>Philippot et al 2040</t>
  </si>
  <si>
    <t>133-55-317</t>
  </si>
  <si>
    <t>Philippot et al 2041</t>
  </si>
  <si>
    <t>133-55-318</t>
  </si>
  <si>
    <t>Philippot et al 2042</t>
  </si>
  <si>
    <t>137-84a-1-257</t>
  </si>
  <si>
    <t>Philippot et al 2043</t>
  </si>
  <si>
    <t>137-84a-1-258</t>
  </si>
  <si>
    <t>Philippot et al 2044</t>
  </si>
  <si>
    <t>137-84a-1-259</t>
  </si>
  <si>
    <t>Philippot et al 2045</t>
  </si>
  <si>
    <t>137-84a-5-260</t>
  </si>
  <si>
    <t>Philippot et al 2046</t>
  </si>
  <si>
    <t>137-84a-5-261</t>
  </si>
  <si>
    <t>Philippot et al 2047</t>
  </si>
  <si>
    <t>137-84a-5-262</t>
  </si>
  <si>
    <t>Philippot et al 2048</t>
  </si>
  <si>
    <t>137-84a-5-263</t>
  </si>
  <si>
    <t>Philippot et al 2049</t>
  </si>
  <si>
    <t>137-84a-5-264</t>
  </si>
  <si>
    <t>Philippot et al 2050</t>
  </si>
  <si>
    <t>137-84a-5-265</t>
  </si>
  <si>
    <t>Philippot et al 2051</t>
  </si>
  <si>
    <t>138-80-345</t>
  </si>
  <si>
    <t>Philippot et al 2052</t>
  </si>
  <si>
    <t>138-80-346</t>
  </si>
  <si>
    <t>Philippot et al 2053</t>
  </si>
  <si>
    <t>138-80-347</t>
  </si>
  <si>
    <t>Philippot et al 2054</t>
  </si>
  <si>
    <t>138-80-348</t>
  </si>
  <si>
    <t>Philippot et al 2055</t>
  </si>
  <si>
    <t>138-80-349</t>
  </si>
  <si>
    <t>Philippot et al 2056</t>
  </si>
  <si>
    <t>138-80-350</t>
  </si>
  <si>
    <t>Philippot et al 2057</t>
  </si>
  <si>
    <t>138-80-351</t>
  </si>
  <si>
    <t>Philippot et al 2058</t>
  </si>
  <si>
    <t>138-80-352</t>
  </si>
  <si>
    <t>Philippot et al 2059</t>
  </si>
  <si>
    <t>138-80-353</t>
  </si>
  <si>
    <t>Philippot et al 2060</t>
  </si>
  <si>
    <t>138-80-354</t>
  </si>
  <si>
    <t>Philippot et al 2061</t>
  </si>
  <si>
    <t>138-80-355</t>
  </si>
  <si>
    <t>Philippot et al 2062</t>
  </si>
  <si>
    <t>138-80-356</t>
  </si>
  <si>
    <t>Philippot et al 2063</t>
  </si>
  <si>
    <t>138-80-357</t>
  </si>
  <si>
    <t>Philippot et al 2064</t>
  </si>
  <si>
    <t>138-80-358</t>
  </si>
  <si>
    <t>Philippot et al 2065</t>
  </si>
  <si>
    <t>138-80-359</t>
  </si>
  <si>
    <t>Philippot et al 2066</t>
  </si>
  <si>
    <t>138-80-360</t>
  </si>
  <si>
    <t>Philippot et al 2067</t>
  </si>
  <si>
    <t>138-80-361</t>
  </si>
  <si>
    <t>Philippot et al 2068</t>
  </si>
  <si>
    <t>181-62-4-311</t>
  </si>
  <si>
    <t>Philippot et al 2069</t>
  </si>
  <si>
    <t>181-77-1-323</t>
  </si>
  <si>
    <t>Philippot et al 2070</t>
  </si>
  <si>
    <t>181-77-1-324</t>
  </si>
  <si>
    <t>Philippot et al 2071</t>
  </si>
  <si>
    <t>181-77-2-325</t>
  </si>
  <si>
    <t>Philippot et al 2072</t>
  </si>
  <si>
    <t>181-77-3-326</t>
  </si>
  <si>
    <t>Philippot et al 2073</t>
  </si>
  <si>
    <t>181-77-4-205</t>
  </si>
  <si>
    <t>Philippot et al 2074</t>
  </si>
  <si>
    <t>181-77-4-206</t>
  </si>
  <si>
    <t>Philippot et al 2075</t>
  </si>
  <si>
    <t>181-77-5-203</t>
  </si>
  <si>
    <t>Philippot et al 2076</t>
  </si>
  <si>
    <t>181-77-5-204</t>
  </si>
  <si>
    <t>Philippot et al 2077</t>
  </si>
  <si>
    <t>181-77-6-201</t>
  </si>
  <si>
    <t>Philippot et al 2078</t>
  </si>
  <si>
    <t>181-77-6-202</t>
  </si>
  <si>
    <t>Philippot et al 2079</t>
  </si>
  <si>
    <t>85-45-1-292</t>
  </si>
  <si>
    <t>Philippot et al 2080</t>
  </si>
  <si>
    <t>85-45-1-293</t>
  </si>
  <si>
    <t>Philippot et al 2081</t>
  </si>
  <si>
    <t>85-45-1-294</t>
  </si>
  <si>
    <t>Philippot et al 2082</t>
  </si>
  <si>
    <t>85-45-1-295</t>
  </si>
  <si>
    <t>Philippot et al 2083</t>
  </si>
  <si>
    <t>85-45-1-296</t>
  </si>
  <si>
    <t>Philippot et al 2084</t>
  </si>
  <si>
    <t>85-45-1-299</t>
  </si>
  <si>
    <t>Philippot et al 2085</t>
  </si>
  <si>
    <t>85-45-2-283</t>
  </si>
  <si>
    <t>Philippot et al 2086</t>
  </si>
  <si>
    <t>85-45-2-284</t>
  </si>
  <si>
    <t>Philippot et al 2087</t>
  </si>
  <si>
    <t>85-45-2-285</t>
  </si>
  <si>
    <t>Philippot et al 2088</t>
  </si>
  <si>
    <t>85-45-2-286</t>
  </si>
  <si>
    <t>Philippot et al 2089</t>
  </si>
  <si>
    <t>85-45-2-287</t>
  </si>
  <si>
    <t>Philippot et al 2090</t>
  </si>
  <si>
    <t>85-45-2-288</t>
  </si>
  <si>
    <t>Philippot et al 2091</t>
  </si>
  <si>
    <t>85-45-2-289</t>
  </si>
  <si>
    <t>Philippot et al 2092</t>
  </si>
  <si>
    <t>85-45-2-290</t>
  </si>
  <si>
    <t>Philippot et al 2093</t>
  </si>
  <si>
    <t>85-45-2-291</t>
  </si>
  <si>
    <t>Philippot et al 2094</t>
  </si>
  <si>
    <t>94-92-1-364</t>
  </si>
  <si>
    <t>Philippot et al 2095</t>
  </si>
  <si>
    <t>94-92-1-365</t>
  </si>
  <si>
    <t>Philippot et al 2096</t>
  </si>
  <si>
    <t>95-41-1-248</t>
  </si>
  <si>
    <t>Philippot et al 2097</t>
  </si>
  <si>
    <t>95-41-1-249</t>
  </si>
  <si>
    <t>Philippot et al 2098</t>
  </si>
  <si>
    <t>95-41-2-250</t>
  </si>
  <si>
    <t>Philippot et al 2099</t>
  </si>
  <si>
    <t>95-41-2-251</t>
  </si>
  <si>
    <t>Philippot et al 2100</t>
  </si>
  <si>
    <t>95-41-2-252</t>
  </si>
  <si>
    <t>Philippot et al 2101</t>
  </si>
  <si>
    <t>95-41-4-253</t>
  </si>
  <si>
    <t>Philippot et al 2102</t>
  </si>
  <si>
    <t>95-41-4-254</t>
  </si>
  <si>
    <t>Philippot et al 2103</t>
  </si>
  <si>
    <t>95-41-5-255</t>
  </si>
  <si>
    <t>Philippot et al 2104</t>
  </si>
  <si>
    <t>95-41-5-256</t>
  </si>
  <si>
    <t>Philippot et al 2105</t>
  </si>
  <si>
    <t>68-00-1-176</t>
  </si>
  <si>
    <t>Philippot et al 2106</t>
  </si>
  <si>
    <t>spherule</t>
  </si>
  <si>
    <t>bed</t>
  </si>
  <si>
    <t>S3</t>
  </si>
  <si>
    <t>68-00-1-339</t>
  </si>
  <si>
    <t>Philippot et al 2107</t>
  </si>
  <si>
    <t>68-00-1-340</t>
  </si>
  <si>
    <t>Philippot et al 2108</t>
  </si>
  <si>
    <t>68-00-2-177</t>
  </si>
  <si>
    <t>Philippot et al 2109</t>
  </si>
  <si>
    <t>68-00-3-173</t>
  </si>
  <si>
    <t>Philippot et al 2110</t>
  </si>
  <si>
    <t>68-00-3-174</t>
  </si>
  <si>
    <t>Philippot et al 2111</t>
  </si>
  <si>
    <t>68-00-3-175</t>
  </si>
  <si>
    <t>Philippot et al 2112</t>
  </si>
  <si>
    <t>68-00-4-178</t>
  </si>
  <si>
    <t>Philippot et al 2113</t>
  </si>
  <si>
    <t>68-00-5-179</t>
  </si>
  <si>
    <t>Philippot et al 2114</t>
  </si>
  <si>
    <t>68-00-5-180</t>
  </si>
  <si>
    <t>Philippot et al 2115</t>
  </si>
  <si>
    <t>68-00-7-181</t>
  </si>
  <si>
    <t>Philippot et al 2116</t>
  </si>
  <si>
    <t>68-00-8-182</t>
  </si>
  <si>
    <t>Philippot et al 2117</t>
  </si>
  <si>
    <t>68-00-9-168</t>
  </si>
  <si>
    <t>Philippot et al 2118</t>
  </si>
  <si>
    <t>68-00-9-169</t>
  </si>
  <si>
    <t>Philippot et al 2119</t>
  </si>
  <si>
    <t>68-00-9-170</t>
  </si>
  <si>
    <t>Philippot et al 2120</t>
  </si>
  <si>
    <t>68-00-9-171</t>
  </si>
  <si>
    <t>Philippot et al 2121</t>
  </si>
  <si>
    <t>68-00-9-172</t>
  </si>
  <si>
    <t>Philippot et al 2122</t>
  </si>
  <si>
    <t>68-09-2-341</t>
  </si>
  <si>
    <t>Philippot et al 2123</t>
  </si>
  <si>
    <t>68-52-1-343</t>
  </si>
  <si>
    <t>Philippot et al 2124</t>
  </si>
  <si>
    <t>68-52-2-342</t>
  </si>
  <si>
    <t>Philippot et al 2125</t>
  </si>
  <si>
    <t xml:space="preserve">Sample No. </t>
  </si>
  <si>
    <t xml:space="preserve">Age (Ma) </t>
  </si>
  <si>
    <t xml:space="preserve">Epoch </t>
  </si>
  <si>
    <t xml:space="preserve">Stage </t>
  </si>
  <si>
    <t xml:space="preserve">Biozone </t>
  </si>
  <si>
    <t xml:space="preserve">Locality </t>
  </si>
  <si>
    <t xml:space="preserve">d34S(&amp;,VCDT) </t>
  </si>
  <si>
    <t xml:space="preserve">D33S(&amp;, VCDT) </t>
  </si>
  <si>
    <t xml:space="preserve">Tr49 </t>
  </si>
  <si>
    <t xml:space="preserve">Tr3 </t>
  </si>
  <si>
    <t xml:space="preserve">Nor </t>
  </si>
  <si>
    <t xml:space="preserve">Pargvigondolella andrusovi </t>
  </si>
  <si>
    <t xml:space="preserve">Slovakia </t>
  </si>
  <si>
    <t>Wu et al. 2010</t>
  </si>
  <si>
    <t>Stage</t>
  </si>
  <si>
    <t xml:space="preserve">Tr55 </t>
  </si>
  <si>
    <t xml:space="preserve">Mockina bidentata </t>
  </si>
  <si>
    <t xml:space="preserve">Tr61 </t>
  </si>
  <si>
    <t xml:space="preserve">Mockina Postera </t>
  </si>
  <si>
    <t xml:space="preserve">Tr64 </t>
  </si>
  <si>
    <t xml:space="preserve">Epigondolella triangularis </t>
  </si>
  <si>
    <t xml:space="preserve">Tr75 </t>
  </si>
  <si>
    <t xml:space="preserve">Crn </t>
  </si>
  <si>
    <t xml:space="preserve">Epigondolella pseudodiebeli </t>
  </si>
  <si>
    <r>
      <t xml:space="preserve"> </t>
    </r>
    <r>
      <rPr>
        <sz val="7.9"/>
        <color indexed="8"/>
        <rFont val="Arial"/>
        <family val="2"/>
      </rPr>
      <t xml:space="preserve">Tr77 </t>
    </r>
    <r>
      <rPr>
        <sz val="10"/>
        <rFont val="Arial"/>
        <family val="2"/>
      </rPr>
      <t xml:space="preserve"> </t>
    </r>
  </si>
  <si>
    <r>
      <t xml:space="preserve"> </t>
    </r>
    <r>
      <rPr>
        <sz val="7.9"/>
        <color indexed="8"/>
        <rFont val="Arial"/>
        <family val="2"/>
      </rPr>
      <t xml:space="preserve">Tr3 </t>
    </r>
    <r>
      <rPr>
        <sz val="10"/>
        <rFont val="Arial"/>
        <family val="2"/>
      </rPr>
      <t xml:space="preserve"> </t>
    </r>
  </si>
  <si>
    <r>
      <t xml:space="preserve"> </t>
    </r>
    <r>
      <rPr>
        <sz val="7.9"/>
        <color indexed="8"/>
        <rFont val="Arial"/>
        <family val="2"/>
      </rPr>
      <t xml:space="preserve">Crn </t>
    </r>
    <r>
      <rPr>
        <sz val="10"/>
        <rFont val="Arial"/>
        <family val="2"/>
      </rPr>
      <t xml:space="preserve"> </t>
    </r>
  </si>
  <si>
    <r>
      <t xml:space="preserve"> </t>
    </r>
    <r>
      <rPr>
        <sz val="7.9"/>
        <color indexed="8"/>
        <rFont val="Arial"/>
        <family val="2"/>
      </rPr>
      <t xml:space="preserve">Epigondolella nodosa </t>
    </r>
    <r>
      <rPr>
        <sz val="10"/>
        <rFont val="Arial"/>
        <family val="2"/>
      </rPr>
      <t xml:space="preserve"> </t>
    </r>
  </si>
  <si>
    <r>
      <t xml:space="preserve"> </t>
    </r>
    <r>
      <rPr>
        <sz val="7.9"/>
        <color indexed="8"/>
        <rFont val="Arial"/>
        <family val="2"/>
      </rPr>
      <t xml:space="preserve">Slovakia </t>
    </r>
    <r>
      <rPr>
        <sz val="10"/>
        <rFont val="Arial"/>
        <family val="2"/>
      </rPr>
      <t xml:space="preserve"> </t>
    </r>
  </si>
  <si>
    <t xml:space="preserve"> Tr77  </t>
  </si>
  <si>
    <t xml:space="preserve"> Epigondolella nodosa  </t>
  </si>
  <si>
    <t xml:space="preserve"> Slovakia  </t>
  </si>
  <si>
    <t xml:space="preserve"> Crn  </t>
  </si>
  <si>
    <r>
      <t xml:space="preserve">Tr150 </t>
    </r>
    <r>
      <rPr>
        <sz val="10"/>
        <rFont val="Arial"/>
        <family val="2"/>
      </rPr>
      <t xml:space="preserve"> </t>
    </r>
  </si>
  <si>
    <r>
      <t xml:space="preserve">Tr2 </t>
    </r>
    <r>
      <rPr>
        <sz val="10"/>
        <rFont val="Arial"/>
        <family val="2"/>
      </rPr>
      <t xml:space="preserve"> </t>
    </r>
  </si>
  <si>
    <r>
      <t xml:space="preserve">Lad </t>
    </r>
    <r>
      <rPr>
        <sz val="10"/>
        <rFont val="Arial"/>
        <family val="2"/>
      </rPr>
      <t xml:space="preserve"> </t>
    </r>
  </si>
  <si>
    <r>
      <t xml:space="preserve">Budurovignathus mungoensis </t>
    </r>
    <r>
      <rPr>
        <sz val="10"/>
        <rFont val="Arial"/>
        <family val="2"/>
      </rPr>
      <t xml:space="preserve"> </t>
    </r>
  </si>
  <si>
    <r>
      <t xml:space="preserve"> </t>
    </r>
    <r>
      <rPr>
        <sz val="7.9"/>
        <color indexed="8"/>
        <rFont val="Arial"/>
        <family val="2"/>
      </rPr>
      <t xml:space="preserve">Hungary </t>
    </r>
    <r>
      <rPr>
        <sz val="10"/>
        <rFont val="Arial"/>
        <family val="2"/>
      </rPr>
      <t xml:space="preserve"> </t>
    </r>
  </si>
  <si>
    <t xml:space="preserve">Tr150  </t>
  </si>
  <si>
    <t xml:space="preserve">Budurovignathus mungoensis  </t>
  </si>
  <si>
    <t xml:space="preserve"> Hungary  </t>
  </si>
  <si>
    <t xml:space="preserve">Lad  </t>
  </si>
  <si>
    <t xml:space="preserve">Tr239 </t>
  </si>
  <si>
    <t xml:space="preserve">Tr1 </t>
  </si>
  <si>
    <t xml:space="preserve">Spa </t>
  </si>
  <si>
    <t xml:space="preserve">Chiosella gondolelloides </t>
  </si>
  <si>
    <t xml:space="preserve">Italy </t>
  </si>
  <si>
    <t xml:space="preserve">Tr245 </t>
  </si>
  <si>
    <t xml:space="preserve">Neospathodus sosioensis </t>
  </si>
  <si>
    <t xml:space="preserve">Tr252 </t>
  </si>
  <si>
    <t xml:space="preserve">Gri </t>
  </si>
  <si>
    <t xml:space="preserve">Neospathodus dieneri </t>
  </si>
  <si>
    <t xml:space="preserve">Tr253 </t>
  </si>
  <si>
    <t xml:space="preserve">Hindeodus postparvus </t>
  </si>
  <si>
    <t xml:space="preserve">Tr256 </t>
  </si>
  <si>
    <t xml:space="preserve">Isarcicella isarcica </t>
  </si>
  <si>
    <t>KKU-71</t>
  </si>
  <si>
    <t>Mer</t>
  </si>
  <si>
    <t>Siberia</t>
  </si>
  <si>
    <t>KKU-57</t>
  </si>
  <si>
    <t>Dolgeuloma Kaninia</t>
  </si>
  <si>
    <t>KKU-53</t>
  </si>
  <si>
    <t>Kujandaspis</t>
  </si>
  <si>
    <t>KKU-43</t>
  </si>
  <si>
    <t>StD</t>
  </si>
  <si>
    <t>Men</t>
  </si>
  <si>
    <t>Maspakites Idahoia Raashellina</t>
  </si>
  <si>
    <t>KKU-17</t>
  </si>
  <si>
    <t>Crf</t>
  </si>
  <si>
    <t>Tom</t>
  </si>
  <si>
    <t>Judomia Uktaspis</t>
  </si>
  <si>
    <t>KKU-4</t>
  </si>
  <si>
    <t>Dokidocyathus regularis</t>
  </si>
  <si>
    <t>brecc. chert</t>
  </si>
  <si>
    <t>subhedral</t>
  </si>
  <si>
    <t>BB6_@13</t>
  </si>
  <si>
    <t>BB6_@12</t>
  </si>
  <si>
    <t>BB6_@9</t>
  </si>
  <si>
    <t>BB6_@8</t>
  </si>
  <si>
    <t>BB6_@7</t>
  </si>
  <si>
    <t>BB6_@6</t>
  </si>
  <si>
    <t>BB6_@5</t>
  </si>
  <si>
    <t>BB6_@4</t>
  </si>
  <si>
    <t>BB6_@3</t>
  </si>
  <si>
    <t>BB6_@2</t>
  </si>
  <si>
    <t>BB6_@1</t>
  </si>
  <si>
    <t>BB6_A-19</t>
  </si>
  <si>
    <t>BB6_A-17</t>
  </si>
  <si>
    <t>BB6_A-18</t>
  </si>
  <si>
    <t>BB6_A-16</t>
  </si>
  <si>
    <t>BB6_A-14</t>
  </si>
  <si>
    <t>BB6_A-1</t>
  </si>
  <si>
    <t>BB6_A-3</t>
  </si>
  <si>
    <t>BB6_A-5x</t>
  </si>
  <si>
    <t>BB6_A-4</t>
  </si>
  <si>
    <t>BB6_A-5</t>
  </si>
  <si>
    <t>BB6_A-9</t>
  </si>
  <si>
    <t>BB6_A-7</t>
  </si>
  <si>
    <t>BB6_A-8</t>
  </si>
  <si>
    <t>BB6_A-6</t>
  </si>
  <si>
    <t>BB6_A-11</t>
  </si>
  <si>
    <t>BB6_A-10</t>
  </si>
  <si>
    <t>BB6_B-20</t>
  </si>
  <si>
    <t>2σ</t>
  </si>
  <si>
    <r>
      <t>Δ</t>
    </r>
    <r>
      <rPr>
        <b/>
        <vertAlign val="superscript"/>
        <sz val="8"/>
        <color indexed="8"/>
        <rFont val="Arial"/>
        <family val="2"/>
      </rPr>
      <t>36</t>
    </r>
    <r>
      <rPr>
        <b/>
        <sz val="8"/>
        <color indexed="8"/>
        <rFont val="Arial"/>
        <family val="2"/>
      </rPr>
      <t>S</t>
    </r>
  </si>
  <si>
    <r>
      <t>δ</t>
    </r>
    <r>
      <rPr>
        <b/>
        <vertAlign val="superscript"/>
        <sz val="8"/>
        <color indexed="8"/>
        <rFont val="Arial"/>
        <family val="2"/>
      </rPr>
      <t>36</t>
    </r>
    <r>
      <rPr>
        <b/>
        <sz val="8"/>
        <color indexed="8"/>
        <rFont val="Arial"/>
        <family val="2"/>
      </rPr>
      <t>S</t>
    </r>
  </si>
  <si>
    <r>
      <t>Δ</t>
    </r>
    <r>
      <rPr>
        <b/>
        <vertAlign val="superscript"/>
        <sz val="8"/>
        <color indexed="8"/>
        <rFont val="Arial"/>
        <family val="2"/>
      </rPr>
      <t>33</t>
    </r>
    <r>
      <rPr>
        <b/>
        <sz val="8"/>
        <color indexed="8"/>
        <rFont val="Arial"/>
        <family val="2"/>
      </rPr>
      <t>S</t>
    </r>
  </si>
  <si>
    <r>
      <t>δ</t>
    </r>
    <r>
      <rPr>
        <b/>
        <vertAlign val="superscript"/>
        <sz val="8"/>
        <color indexed="8"/>
        <rFont val="Arial"/>
        <family val="2"/>
      </rPr>
      <t>33</t>
    </r>
    <r>
      <rPr>
        <b/>
        <sz val="8"/>
        <color indexed="8"/>
        <rFont val="Arial"/>
        <family val="2"/>
      </rPr>
      <t>S</t>
    </r>
  </si>
  <si>
    <r>
      <t>δ</t>
    </r>
    <r>
      <rPr>
        <b/>
        <vertAlign val="superscript"/>
        <sz val="8"/>
        <color indexed="8"/>
        <rFont val="Arial"/>
        <family val="2"/>
      </rPr>
      <t>34</t>
    </r>
    <r>
      <rPr>
        <b/>
        <sz val="8"/>
        <color indexed="8"/>
        <rFont val="Arial"/>
        <family val="2"/>
      </rPr>
      <t>S</t>
    </r>
  </si>
  <si>
    <t>SE (%)</t>
  </si>
  <si>
    <r>
      <rPr>
        <b/>
        <vertAlign val="superscript"/>
        <sz val="8"/>
        <color indexed="8"/>
        <rFont val="Arial"/>
        <family val="2"/>
      </rPr>
      <t>36</t>
    </r>
    <r>
      <rPr>
        <b/>
        <sz val="8"/>
        <color indexed="8"/>
        <rFont val="Arial"/>
        <family val="2"/>
      </rPr>
      <t>S/</t>
    </r>
    <r>
      <rPr>
        <b/>
        <vertAlign val="superscript"/>
        <sz val="8"/>
        <color indexed="8"/>
        <rFont val="Arial"/>
        <family val="2"/>
      </rPr>
      <t>32</t>
    </r>
    <r>
      <rPr>
        <b/>
        <sz val="8"/>
        <color indexed="8"/>
        <rFont val="Arial"/>
        <family val="2"/>
      </rPr>
      <t>S</t>
    </r>
  </si>
  <si>
    <r>
      <rPr>
        <b/>
        <vertAlign val="superscript"/>
        <sz val="8"/>
        <color indexed="8"/>
        <rFont val="Arial"/>
        <family val="2"/>
      </rPr>
      <t>33</t>
    </r>
    <r>
      <rPr>
        <b/>
        <sz val="8"/>
        <color indexed="8"/>
        <rFont val="Arial"/>
        <family val="2"/>
      </rPr>
      <t>S/</t>
    </r>
    <r>
      <rPr>
        <b/>
        <vertAlign val="superscript"/>
        <sz val="8"/>
        <color indexed="8"/>
        <rFont val="Arial"/>
        <family val="2"/>
      </rPr>
      <t>32</t>
    </r>
    <r>
      <rPr>
        <b/>
        <sz val="8"/>
        <color indexed="8"/>
        <rFont val="Arial"/>
        <family val="2"/>
      </rPr>
      <t>S</t>
    </r>
  </si>
  <si>
    <r>
      <rPr>
        <b/>
        <vertAlign val="superscript"/>
        <sz val="8"/>
        <color indexed="8"/>
        <rFont val="Arial"/>
        <family val="2"/>
      </rPr>
      <t>34</t>
    </r>
    <r>
      <rPr>
        <b/>
        <sz val="8"/>
        <color indexed="8"/>
        <rFont val="Arial"/>
        <family val="2"/>
      </rPr>
      <t>S/</t>
    </r>
    <r>
      <rPr>
        <b/>
        <vertAlign val="superscript"/>
        <sz val="8"/>
        <color indexed="8"/>
        <rFont val="Arial"/>
        <family val="2"/>
      </rPr>
      <t>32</t>
    </r>
    <r>
      <rPr>
        <b/>
        <sz val="8"/>
        <color indexed="8"/>
        <rFont val="Arial"/>
        <family val="2"/>
      </rPr>
      <t>S</t>
    </r>
  </si>
  <si>
    <t>(un/std)</t>
  </si>
  <si>
    <r>
      <t>x 10</t>
    </r>
    <r>
      <rPr>
        <b/>
        <vertAlign val="superscript"/>
        <sz val="8"/>
        <color indexed="8"/>
        <rFont val="Arial"/>
        <family val="2"/>
      </rPr>
      <t>6</t>
    </r>
  </si>
  <si>
    <t>254.8 m</t>
  </si>
  <si>
    <t>Calibrated δ and Δ values relative to V-CDT in ‰</t>
  </si>
  <si>
    <t>Measured isotopic ratios</t>
  </si>
  <si>
    <r>
      <rPr>
        <b/>
        <vertAlign val="superscript"/>
        <sz val="8"/>
        <color indexed="8"/>
        <rFont val="Arial"/>
        <family val="2"/>
      </rPr>
      <t>32</t>
    </r>
    <r>
      <rPr>
        <b/>
        <sz val="8"/>
        <color indexed="8"/>
        <rFont val="Arial"/>
        <family val="2"/>
      </rPr>
      <t>S cps</t>
    </r>
  </si>
  <si>
    <t>Matrix</t>
  </si>
  <si>
    <t>Sample ID</t>
  </si>
  <si>
    <t>dolomite</t>
  </si>
  <si>
    <t>massive</t>
  </si>
  <si>
    <t>B2-a@28</t>
  </si>
  <si>
    <t>B2-a@27</t>
  </si>
  <si>
    <t>B2-a@26</t>
  </si>
  <si>
    <t>B2-a@25</t>
  </si>
  <si>
    <t>B2-a@23</t>
  </si>
  <si>
    <t>B2-a@21</t>
  </si>
  <si>
    <t>B2-a@19</t>
  </si>
  <si>
    <t>B2-a@18</t>
  </si>
  <si>
    <t>B2-a@17</t>
  </si>
  <si>
    <t>B2-a@16</t>
  </si>
  <si>
    <t>B2-a@15</t>
  </si>
  <si>
    <t>B2-a@14</t>
  </si>
  <si>
    <t>B2-a@12</t>
  </si>
  <si>
    <t>B2-a@11</t>
  </si>
  <si>
    <t>B2-a@10</t>
  </si>
  <si>
    <t>B2-a@6</t>
  </si>
  <si>
    <t>B2-a@5</t>
  </si>
  <si>
    <t>B2-a@4</t>
  </si>
  <si>
    <t>B2-a@3</t>
  </si>
  <si>
    <t>B2-a@2</t>
  </si>
  <si>
    <t>B2-a@1</t>
  </si>
  <si>
    <r>
      <t>(x10</t>
    </r>
    <r>
      <rPr>
        <b/>
        <vertAlign val="superscript"/>
        <sz val="8"/>
        <color indexed="8"/>
        <rFont val="Arial"/>
        <family val="2"/>
      </rPr>
      <t>6</t>
    </r>
    <r>
      <rPr>
        <b/>
        <sz val="8"/>
        <color indexed="8"/>
        <rFont val="Arial"/>
        <family val="2"/>
      </rPr>
      <t>)</t>
    </r>
  </si>
  <si>
    <t>225.5 m</t>
  </si>
  <si>
    <t>disseminated</t>
  </si>
  <si>
    <t>B4_@07</t>
  </si>
  <si>
    <t>B4-b@17</t>
  </si>
  <si>
    <t>B4-b@16</t>
  </si>
  <si>
    <t>B4-b@11</t>
  </si>
  <si>
    <t>B4-b@10</t>
  </si>
  <si>
    <t>B4-b@6</t>
  </si>
  <si>
    <t>B4-b@5</t>
  </si>
  <si>
    <t>B4-b@4</t>
  </si>
  <si>
    <t>B4-b@3</t>
  </si>
  <si>
    <t>B4-b@2</t>
  </si>
  <si>
    <t>B4-b@1</t>
  </si>
  <si>
    <t>B4-a@11</t>
  </si>
  <si>
    <t>B4-a@10</t>
  </si>
  <si>
    <t>B4-a@7</t>
  </si>
  <si>
    <t>B4-a@6</t>
  </si>
  <si>
    <t>B4-a@5</t>
  </si>
  <si>
    <t>B4-a@4</t>
  </si>
  <si>
    <t>B4-a@3</t>
  </si>
  <si>
    <t>B4-a@2</t>
  </si>
  <si>
    <t>B4-a@1</t>
  </si>
  <si>
    <t>216.3 m</t>
  </si>
  <si>
    <t>B7_0412@27</t>
  </si>
  <si>
    <t>B7_0412@26</t>
  </si>
  <si>
    <t>B7_0412@25</t>
  </si>
  <si>
    <t>B7_0412@24</t>
  </si>
  <si>
    <t>B7_0412@23</t>
  </si>
  <si>
    <t>B7_0412@22</t>
  </si>
  <si>
    <t>B7_0412@21</t>
  </si>
  <si>
    <t>B7_0412@20</t>
  </si>
  <si>
    <t>B7_0412@19</t>
  </si>
  <si>
    <t>B7_0412@18</t>
  </si>
  <si>
    <t>B7_0412@17</t>
  </si>
  <si>
    <t>B7_0412@16</t>
  </si>
  <si>
    <t>B7_0412@15</t>
  </si>
  <si>
    <t>B7_0412@14</t>
  </si>
  <si>
    <t>B7_0412@13</t>
  </si>
  <si>
    <t>B7_0412@12</t>
  </si>
  <si>
    <t>B7_0412@11</t>
  </si>
  <si>
    <t>B7_0412@10</t>
  </si>
  <si>
    <t>B7_0412@09</t>
  </si>
  <si>
    <t>B7_0412@08</t>
  </si>
  <si>
    <t>B7_0412@07</t>
  </si>
  <si>
    <t>B7_0412@06</t>
  </si>
  <si>
    <t>B7_0412@05</t>
  </si>
  <si>
    <t>B7_0412@04</t>
  </si>
  <si>
    <t>B7_0412@03</t>
  </si>
  <si>
    <t>B7_0412@02</t>
  </si>
  <si>
    <t>B7_0412@1</t>
  </si>
  <si>
    <t>B7_@23</t>
  </si>
  <si>
    <t>B7_@22</t>
  </si>
  <si>
    <t>B7_@21</t>
  </si>
  <si>
    <t>B7_@20</t>
  </si>
  <si>
    <t>B7_@19</t>
  </si>
  <si>
    <t>B7_@18</t>
  </si>
  <si>
    <t>B7_@17</t>
  </si>
  <si>
    <t>B7_@16</t>
  </si>
  <si>
    <t>B7_@15</t>
  </si>
  <si>
    <t>B7_@14</t>
  </si>
  <si>
    <t>B7_@13</t>
  </si>
  <si>
    <t>B7_@12</t>
  </si>
  <si>
    <t>B7_@11</t>
  </si>
  <si>
    <t>B7_@10</t>
  </si>
  <si>
    <t>B7_@09</t>
  </si>
  <si>
    <t>B7_@08</t>
  </si>
  <si>
    <t>B7_@07</t>
  </si>
  <si>
    <t>B7_@05</t>
  </si>
  <si>
    <t>B7_@04</t>
  </si>
  <si>
    <t>B7_@02</t>
  </si>
  <si>
    <t>B7_@1</t>
  </si>
  <si>
    <t>B7-S1@8</t>
  </si>
  <si>
    <t>B7-S1@7</t>
  </si>
  <si>
    <t>B7-S1@6</t>
  </si>
  <si>
    <t>B7-S1@5</t>
  </si>
  <si>
    <t>B7-S1@4</t>
  </si>
  <si>
    <t>B7-S1@3</t>
  </si>
  <si>
    <t>B7-S1@2</t>
  </si>
  <si>
    <t>B7-S1@1</t>
  </si>
  <si>
    <t>B7-S3@10</t>
  </si>
  <si>
    <t>B7-S3@9</t>
  </si>
  <si>
    <t>B7-S3@8</t>
  </si>
  <si>
    <t>B7-S3@7</t>
  </si>
  <si>
    <t>B7-S3@6</t>
  </si>
  <si>
    <t>B7-S3@5</t>
  </si>
  <si>
    <t>B7-S3@4</t>
  </si>
  <si>
    <t>B7-S3@3</t>
  </si>
  <si>
    <t>B7-S3@2</t>
  </si>
  <si>
    <t>B7-S3@1</t>
  </si>
  <si>
    <t>B7-S2@12</t>
  </si>
  <si>
    <t>B7-S2@11</t>
  </si>
  <si>
    <t>B7-S2@10</t>
  </si>
  <si>
    <t>B7-S2@9</t>
  </si>
  <si>
    <t>B7-S2@8</t>
  </si>
  <si>
    <t>B7-S2@7</t>
  </si>
  <si>
    <t>B7-S2@6</t>
  </si>
  <si>
    <t>B7-S2@5</t>
  </si>
  <si>
    <t>B7-S2@3</t>
  </si>
  <si>
    <t>B7-S2@2</t>
  </si>
  <si>
    <t>B7-S2@1</t>
  </si>
  <si>
    <t>188.2 m</t>
  </si>
  <si>
    <t>B1_@32</t>
  </si>
  <si>
    <t>B1_@31</t>
  </si>
  <si>
    <t>B1_@30</t>
  </si>
  <si>
    <t>B1_@29</t>
  </si>
  <si>
    <t>B1_@28</t>
  </si>
  <si>
    <t>B1_@27</t>
  </si>
  <si>
    <t>B1_@26</t>
  </si>
  <si>
    <t>B1_@25</t>
  </si>
  <si>
    <t>B1_@24</t>
  </si>
  <si>
    <t>B1_@23</t>
  </si>
  <si>
    <t>B1_@22</t>
  </si>
  <si>
    <t>B1_@21</t>
  </si>
  <si>
    <t>B1_@20</t>
  </si>
  <si>
    <t>B1_@19</t>
  </si>
  <si>
    <t>B1_@18</t>
  </si>
  <si>
    <t>B1_@17</t>
  </si>
  <si>
    <t>B1_@16</t>
  </si>
  <si>
    <t>B1_@14</t>
  </si>
  <si>
    <t>B1_@13</t>
  </si>
  <si>
    <t>B1_@12</t>
  </si>
  <si>
    <t>B1_@9</t>
  </si>
  <si>
    <t>B1_@8</t>
  </si>
  <si>
    <t>B1_@7</t>
  </si>
  <si>
    <t>B1_@6</t>
  </si>
  <si>
    <t>B1_@5</t>
  </si>
  <si>
    <t>B1_@4</t>
  </si>
  <si>
    <t>B1_@3</t>
  </si>
  <si>
    <t>B1_@2</t>
  </si>
  <si>
    <t>B1_@1</t>
  </si>
  <si>
    <t>B1-1a@36</t>
  </si>
  <si>
    <t>B1-1a@34</t>
  </si>
  <si>
    <t>B1-1a@33</t>
  </si>
  <si>
    <t>B1-1a@32</t>
  </si>
  <si>
    <t>B1-1a@30</t>
  </si>
  <si>
    <t>B1-1a@29</t>
  </si>
  <si>
    <t>B1-1a@28</t>
  </si>
  <si>
    <t>B1-1a@27</t>
  </si>
  <si>
    <t>B1-1a@26</t>
  </si>
  <si>
    <t>B1-1a@25</t>
  </si>
  <si>
    <t>B1-1a@24</t>
  </si>
  <si>
    <t>B1-1a@23</t>
  </si>
  <si>
    <t>B1-1a@22</t>
  </si>
  <si>
    <t>B1-1a@21</t>
  </si>
  <si>
    <t>B1-1a@20</t>
  </si>
  <si>
    <t>B1-1a@19</t>
  </si>
  <si>
    <t>B1-1a@18</t>
  </si>
  <si>
    <t>B1-1a@16</t>
  </si>
  <si>
    <t>B1-1a@15</t>
  </si>
  <si>
    <t>B1-1a@14</t>
  </si>
  <si>
    <t>B1-1a@13</t>
  </si>
  <si>
    <t>B1-1a@12</t>
  </si>
  <si>
    <t>B1-1a@11</t>
  </si>
  <si>
    <t>B1-1a@10</t>
  </si>
  <si>
    <t>B1-1a@9</t>
  </si>
  <si>
    <t>B1-1a@8</t>
  </si>
  <si>
    <t>B1-1a@7</t>
  </si>
  <si>
    <t>B1-1a@6</t>
  </si>
  <si>
    <t>B1-1a@5</t>
  </si>
  <si>
    <t>B1-1a@4</t>
  </si>
  <si>
    <t>B1-1a@3</t>
  </si>
  <si>
    <t>B1-1a@2</t>
  </si>
  <si>
    <t>B1-1a@1</t>
  </si>
  <si>
    <t>180.5 m</t>
  </si>
  <si>
    <t>B6_@17</t>
  </si>
  <si>
    <t>B6_@16</t>
  </si>
  <si>
    <t>B6_@14</t>
  </si>
  <si>
    <t>B6_@13</t>
  </si>
  <si>
    <t>B6_@12</t>
  </si>
  <si>
    <t>B6_@11</t>
  </si>
  <si>
    <t>B6_@09</t>
  </si>
  <si>
    <t>B6_@06</t>
  </si>
  <si>
    <t>B6_@05</t>
  </si>
  <si>
    <t>B6_@03</t>
  </si>
  <si>
    <t>B6_@02</t>
  </si>
  <si>
    <t>B6-D6</t>
  </si>
  <si>
    <t>B6-D5</t>
  </si>
  <si>
    <t>B6-D3</t>
  </si>
  <si>
    <t>B6-D1</t>
  </si>
  <si>
    <t>B6-C9</t>
  </si>
  <si>
    <t>B6-C8</t>
  </si>
  <si>
    <t>B6-C6</t>
  </si>
  <si>
    <t>B6-C5</t>
  </si>
  <si>
    <t>B6-C4</t>
  </si>
  <si>
    <t>B6-C3</t>
  </si>
  <si>
    <t>B6-C2</t>
  </si>
  <si>
    <t>B6-C1</t>
  </si>
  <si>
    <t>B6-A4</t>
  </si>
  <si>
    <t>B6-A3</t>
  </si>
  <si>
    <t>B6-A2</t>
  </si>
  <si>
    <t>179.0 m</t>
  </si>
  <si>
    <t>B8_@14</t>
  </si>
  <si>
    <t>B8_@13</t>
  </si>
  <si>
    <t>B8_@12</t>
  </si>
  <si>
    <t>B8-S2@4</t>
  </si>
  <si>
    <t>B8-S2@3</t>
  </si>
  <si>
    <t>B8-S2@2</t>
  </si>
  <si>
    <t>B8-S2@1</t>
  </si>
  <si>
    <t>B8_@11</t>
  </si>
  <si>
    <t>B8_@10</t>
  </si>
  <si>
    <t>B8_@09</t>
  </si>
  <si>
    <t>B8_@08</t>
  </si>
  <si>
    <t>B8_@06</t>
  </si>
  <si>
    <t>B8_@04</t>
  </si>
  <si>
    <t>B8_@03</t>
  </si>
  <si>
    <t>B8_@02</t>
  </si>
  <si>
    <t>B8_@1</t>
  </si>
  <si>
    <t>B8-S1@15</t>
  </si>
  <si>
    <t>B8-S1@14</t>
  </si>
  <si>
    <t>B8-S1@13</t>
  </si>
  <si>
    <t>B8-S1@12</t>
  </si>
  <si>
    <t>B8-S1@11</t>
  </si>
  <si>
    <t>B8-S1@10</t>
  </si>
  <si>
    <t>B8-S1@9</t>
  </si>
  <si>
    <t>B8-S1@8</t>
  </si>
  <si>
    <t>B8-S1@7</t>
  </si>
  <si>
    <t>B8-S1@6</t>
  </si>
  <si>
    <t>B8-S1@5</t>
  </si>
  <si>
    <t>B8-S1@4</t>
  </si>
  <si>
    <t>B8-S1@3</t>
  </si>
  <si>
    <t>B8-S1@2</t>
  </si>
  <si>
    <t>B8-S1@1</t>
  </si>
  <si>
    <t>173.0 m</t>
  </si>
  <si>
    <t>chert congl.</t>
  </si>
  <si>
    <t>euhedral</t>
  </si>
  <si>
    <t>B5_@18</t>
  </si>
  <si>
    <t>B5_@17</t>
  </si>
  <si>
    <t>B5_@16</t>
  </si>
  <si>
    <t>B5_@15</t>
  </si>
  <si>
    <t>B5_@14</t>
  </si>
  <si>
    <t>B5_@13</t>
  </si>
  <si>
    <t>B5_@12</t>
  </si>
  <si>
    <t>B5_@11</t>
  </si>
  <si>
    <t>B5_@10</t>
  </si>
  <si>
    <t>B5_@9</t>
  </si>
  <si>
    <t>B5_@8</t>
  </si>
  <si>
    <t>B5_@7</t>
  </si>
  <si>
    <t>B5_@6</t>
  </si>
  <si>
    <t>B5_@5</t>
  </si>
  <si>
    <t>B5_@4</t>
  </si>
  <si>
    <t>B5_@3</t>
  </si>
  <si>
    <t>B5_@2</t>
  </si>
  <si>
    <t>B5_@1</t>
  </si>
  <si>
    <t>B5-S3@9</t>
  </si>
  <si>
    <t>B5-S3@8</t>
  </si>
  <si>
    <t>B5-S3@7</t>
  </si>
  <si>
    <t>B5-S3@6</t>
  </si>
  <si>
    <t>B5-S3@5</t>
  </si>
  <si>
    <t>B5-S3@4</t>
  </si>
  <si>
    <t>B5-S3@3</t>
  </si>
  <si>
    <t>B5-S3@2</t>
  </si>
  <si>
    <t>B5-S3@1</t>
  </si>
  <si>
    <t>B5-S1@12</t>
  </si>
  <si>
    <t>B5-S1@11</t>
  </si>
  <si>
    <t>B5-S1@10</t>
  </si>
  <si>
    <t>B5-S1@9</t>
  </si>
  <si>
    <t>B5-S1@8</t>
  </si>
  <si>
    <t>B5-S1@7</t>
  </si>
  <si>
    <t>B5-S1@6</t>
  </si>
  <si>
    <t>B5-S1@5</t>
  </si>
  <si>
    <t>B5-S1@4</t>
  </si>
  <si>
    <t>B5-S1@3</t>
  </si>
  <si>
    <t>B5-S1@2</t>
  </si>
  <si>
    <t>B5-S2@12</t>
  </si>
  <si>
    <t>B5-S2@11</t>
  </si>
  <si>
    <t>B5-S2@10</t>
  </si>
  <si>
    <t>B5-S2@9</t>
  </si>
  <si>
    <t>B5-S2@8</t>
  </si>
  <si>
    <t>B5-S2@6</t>
  </si>
  <si>
    <t>B5-S2@5</t>
  </si>
  <si>
    <t>B5-S2@4</t>
  </si>
  <si>
    <t>B5-S2@3</t>
  </si>
  <si>
    <t>B5-S2@2</t>
  </si>
  <si>
    <t>B5-S2@1</t>
  </si>
  <si>
    <t>166.8 m</t>
  </si>
  <si>
    <t>B1_trB@11</t>
  </si>
  <si>
    <t>B1_trB@10</t>
  </si>
  <si>
    <t>B1_trB@9</t>
  </si>
  <si>
    <t>B1_trB@8</t>
  </si>
  <si>
    <t>B1_trB@7</t>
  </si>
  <si>
    <t>B1_trB@5</t>
  </si>
  <si>
    <t>B1_trB@4</t>
  </si>
  <si>
    <t>B1_trB@3</t>
  </si>
  <si>
    <t>B1_trB@2</t>
  </si>
  <si>
    <t>B1_trB@1</t>
  </si>
  <si>
    <t>B1_trA@13</t>
  </si>
  <si>
    <t>B1_trA@12</t>
  </si>
  <si>
    <t>B1_trA@11</t>
  </si>
  <si>
    <t>B1_trA@10</t>
  </si>
  <si>
    <t>B1_trA@9</t>
  </si>
  <si>
    <t>B1_trA@8</t>
  </si>
  <si>
    <t>B1_trA@7</t>
  </si>
  <si>
    <t>B1_trA@6</t>
  </si>
  <si>
    <t>B1_trA@4</t>
  </si>
  <si>
    <t>B1_trA@3</t>
  </si>
  <si>
    <t>B1-1b@27</t>
  </si>
  <si>
    <t>B1-1b@26</t>
  </si>
  <si>
    <t>B1-1b@25</t>
  </si>
  <si>
    <t>B1-1b@24</t>
  </si>
  <si>
    <t>B1-1b@23</t>
  </si>
  <si>
    <t>B1-1b@22</t>
  </si>
  <si>
    <t>B1-1b@20</t>
  </si>
  <si>
    <t>B1-1b@19</t>
  </si>
  <si>
    <t>B1-1b@18</t>
  </si>
  <si>
    <t>B1-1b@17</t>
  </si>
  <si>
    <t>B1-1b@16</t>
  </si>
  <si>
    <t>B1-1b@15</t>
  </si>
  <si>
    <t>B1-1b@14</t>
  </si>
  <si>
    <t>B1-1b@13</t>
  </si>
  <si>
    <t>B1-1b@12</t>
  </si>
  <si>
    <t>B1-1b@11</t>
  </si>
  <si>
    <t>B1-1b@10</t>
  </si>
  <si>
    <t>B1-1b@9</t>
  </si>
  <si>
    <t>B1-1b@8</t>
  </si>
  <si>
    <t>B1-1b@7</t>
  </si>
  <si>
    <t>B1-1b@6</t>
  </si>
  <si>
    <t>B1-1b@5</t>
  </si>
  <si>
    <t>B1-1b@4</t>
  </si>
  <si>
    <t>B1-1b@3</t>
  </si>
  <si>
    <t>B1-1b@2</t>
  </si>
  <si>
    <t>B1-1b@1</t>
  </si>
  <si>
    <t>155.5 m</t>
  </si>
  <si>
    <t>B3_trav1@23</t>
  </si>
  <si>
    <t>B3_trav1@21</t>
  </si>
  <si>
    <t>B3_trav1@20</t>
  </si>
  <si>
    <t>B3_trav1@19</t>
  </si>
  <si>
    <t>B3_trav1@18</t>
  </si>
  <si>
    <t>B3_trav1@17</t>
  </si>
  <si>
    <t>B3_trav1@16</t>
  </si>
  <si>
    <t>B3_trav1@14</t>
  </si>
  <si>
    <t>B3_trav1@13</t>
  </si>
  <si>
    <t>B3_trav1@12</t>
  </si>
  <si>
    <t>B3_trav1@11</t>
  </si>
  <si>
    <t>B3_trav1@10</t>
  </si>
  <si>
    <t>B3_trav1@9</t>
  </si>
  <si>
    <t>B3_trav1@8</t>
  </si>
  <si>
    <t>B3_trav1@6</t>
  </si>
  <si>
    <t>B3_trav1@5</t>
  </si>
  <si>
    <t>B3_trav1@4</t>
  </si>
  <si>
    <t>B3_trav1@3</t>
  </si>
  <si>
    <t>B3_trav1@2</t>
  </si>
  <si>
    <t>B3_trav1@1</t>
  </si>
  <si>
    <t>B3@6</t>
  </si>
  <si>
    <t>B3@5</t>
  </si>
  <si>
    <t>B3@4</t>
  </si>
  <si>
    <t>B3@3</t>
  </si>
  <si>
    <t>B3@2</t>
  </si>
  <si>
    <t>B3@1</t>
  </si>
  <si>
    <t>155.2 m</t>
  </si>
  <si>
    <t>Sulfur isotopic compositions of 3.2 Ga pyrite from Barite Valley, South Africa</t>
  </si>
  <si>
    <t>Supplementary Table 4</t>
  </si>
  <si>
    <t xml:space="preserve">        Multiple S-isotope results of pyrites corresponding to total sulfur (ST) and pyritic sulfur (Spy) concentrations.</t>
  </si>
  <si>
    <t>Deltaplus</t>
  </si>
  <si>
    <t>MAT 253</t>
  </si>
  <si>
    <t>Horizon</t>
  </si>
  <si>
    <t>ST</t>
  </si>
  <si>
    <t>Spy</t>
  </si>
  <si>
    <t>1sigma(Î´34S)</t>
  </si>
  <si>
    <t>(wt%)</t>
  </si>
  <si>
    <t>(â€°)</t>
  </si>
  <si>
    <t>06823 P</t>
  </si>
  <si>
    <t>N.Prosser</t>
  </si>
  <si>
    <t>06845 P</t>
  </si>
  <si>
    <t>06846 P</t>
  </si>
  <si>
    <t>08840 P</t>
  </si>
  <si>
    <t>08848 P</t>
  </si>
  <si>
    <t>Duplicate</t>
  </si>
  <si>
    <t>08852 P</t>
  </si>
  <si>
    <t>08912 P</t>
  </si>
  <si>
    <t>08913 P</t>
  </si>
  <si>
    <t>08923 P</t>
  </si>
  <si>
    <t>08924 P</t>
  </si>
  <si>
    <t>08930 P</t>
  </si>
  <si>
    <t>08941 P</t>
  </si>
  <si>
    <t>08943 P</t>
  </si>
  <si>
    <t>08950 P</t>
  </si>
  <si>
    <t>08855 C</t>
  </si>
  <si>
    <t>06847 P</t>
  </si>
  <si>
    <t>Rusty Hill</t>
  </si>
  <si>
    <t>08829 P</t>
  </si>
  <si>
    <t>08834 P</t>
  </si>
  <si>
    <t>08841 P</t>
  </si>
  <si>
    <t>08842 P</t>
  </si>
  <si>
    <t>08854 P</t>
  </si>
  <si>
    <t>08902 P</t>
  </si>
  <si>
    <t>08904 P</t>
  </si>
  <si>
    <t>08906 P</t>
  </si>
  <si>
    <t>08907 P</t>
  </si>
  <si>
    <t>08908 P</t>
  </si>
  <si>
    <t>08910 P</t>
  </si>
  <si>
    <t>08911 P</t>
  </si>
  <si>
    <t>08914 P</t>
  </si>
  <si>
    <t>08915 P</t>
  </si>
  <si>
    <t>08929 P</t>
  </si>
  <si>
    <t>08935 P</t>
  </si>
  <si>
    <t>08786 C</t>
  </si>
  <si>
    <t>08853 C</t>
  </si>
  <si>
    <t>08926 C</t>
  </si>
  <si>
    <t>08928 C</t>
  </si>
  <si>
    <t>08937 C</t>
  </si>
  <si>
    <t>06760 K</t>
  </si>
  <si>
    <t>Chance</t>
  </si>
  <si>
    <t>08827 K</t>
  </si>
  <si>
    <t>08955 K</t>
  </si>
  <si>
    <t>08963 K</t>
  </si>
  <si>
    <t>08972 K</t>
  </si>
  <si>
    <t>08980 K</t>
  </si>
  <si>
    <t>08981 K</t>
  </si>
  <si>
    <t>08990 K</t>
  </si>
  <si>
    <t>08991 K</t>
  </si>
  <si>
    <t>08995 K</t>
  </si>
  <si>
    <t>5408-283K</t>
  </si>
  <si>
    <t>5408-349 K</t>
  </si>
  <si>
    <t>5408-367 K</t>
  </si>
  <si>
    <t>6402-468 K</t>
  </si>
  <si>
    <t>6402-477 K</t>
  </si>
  <si>
    <t>6412-509 K</t>
  </si>
  <si>
    <t>5416-609 K</t>
  </si>
  <si>
    <t>5416-655 K</t>
  </si>
  <si>
    <t>5417-674 K</t>
  </si>
  <si>
    <t>Kurzweil et al 2013</t>
  </si>
  <si>
    <t>2.73-2.71</t>
  </si>
  <si>
    <t>Roerdink et al 2013</t>
  </si>
  <si>
    <t>barite valley</t>
  </si>
  <si>
    <t>Supplementary data table 3 Data used for plotting</t>
  </si>
  <si>
    <t>2s (est)</t>
  </si>
  <si>
    <t>GKF01-1102.6</t>
  </si>
  <si>
    <t>GKF01-835.6</t>
  </si>
  <si>
    <t>GKF01-1404.6</t>
  </si>
  <si>
    <t>GKF01-729.7</t>
  </si>
  <si>
    <t>GKF01-829.5</t>
  </si>
  <si>
    <t>GKF01-888.3</t>
  </si>
  <si>
    <t>Where the samples are:</t>
  </si>
  <si>
    <t>FOR PLOTTING</t>
  </si>
  <si>
    <t>32Scounts</t>
  </si>
  <si>
    <t>d33SVCDT</t>
  </si>
  <si>
    <t>d34SVCDT</t>
  </si>
  <si>
    <t>d36SVCDT</t>
  </si>
  <si>
    <t>D33SVCDT</t>
  </si>
  <si>
    <t>D36SVCDT</t>
  </si>
  <si>
    <t>GKF01_mount4_1102_grain-1@1</t>
  </si>
  <si>
    <t>GKF01_mount4_1102_grain-1@2</t>
  </si>
  <si>
    <t>GKF01_mount4_1102_grain-1@3</t>
  </si>
  <si>
    <t>GKF01_mount4_1102_grain-1@4</t>
  </si>
  <si>
    <t>GKF01_mount4_1102_grain-1@5</t>
  </si>
  <si>
    <t>GKF01_mount4_1102_grain-1@6</t>
  </si>
  <si>
    <t>GKF01_mount4_1102_grain-1@7</t>
  </si>
  <si>
    <t>GKF01_mount4_1102_grain-1@8</t>
  </si>
  <si>
    <t>GKF01_mount4_1102_grain-1@9</t>
  </si>
  <si>
    <t>GKF01_mount4_1102_grain-1@10</t>
  </si>
  <si>
    <t>GKF01_mount4_1102_grain-1@11</t>
  </si>
  <si>
    <t>GKF01_mount4_1102_grain-1@12</t>
  </si>
  <si>
    <t>GKF01_mount4_1102_grain-1@13</t>
  </si>
  <si>
    <t>GKF01_mount4_1102_grain-1@14</t>
  </si>
  <si>
    <t>GKF01_mount4_1102_grain-1@15</t>
  </si>
  <si>
    <t>GKF01_mount4_1102_grain-1@16</t>
  </si>
  <si>
    <t>GKF01_mount4_1102_grain-1@17</t>
  </si>
  <si>
    <t>GKF01_mount4_1102_grain-1@18</t>
  </si>
  <si>
    <t>GKF01_mount4_1102_grain-1@19</t>
  </si>
  <si>
    <t>GKF01_mount4_1102_grain-1@20</t>
  </si>
  <si>
    <t>GKF01_mount4_1102_grain-1@21</t>
  </si>
  <si>
    <t>GKF01_mount4_1102_grain-1@22</t>
  </si>
  <si>
    <t>GKF01_mount4_1102_grain-1@23</t>
  </si>
  <si>
    <t>GKF01_mount4_1102_grain-1@24</t>
  </si>
  <si>
    <t>GKF01_mount4_1102_grain-1@25</t>
  </si>
  <si>
    <t>GKF01_mount4_1102_grain-1@26</t>
  </si>
  <si>
    <t>GKF01_mount4_1102_grain-1@27</t>
  </si>
  <si>
    <t>GKF01_mount4_1102_grain-1@28</t>
  </si>
  <si>
    <t>GKF01_mount4_1102_grain-1@29</t>
  </si>
  <si>
    <t>GKF01_mount4_1102_grain-1@30</t>
  </si>
  <si>
    <t>GKF01_mount4_1102_grain-1@31</t>
  </si>
  <si>
    <t>GKF01_mount4_1102_grain-1@32</t>
  </si>
  <si>
    <t>GKF01_mount4_1102_grain-1@33</t>
  </si>
  <si>
    <t>GKF01_mount4_1102_grain-1@34</t>
  </si>
  <si>
    <t>GKF01_mount4_1102_grain-1@35</t>
  </si>
  <si>
    <t>GKF01_mount4_1102_grain-1@36</t>
  </si>
  <si>
    <t>GKF01_mount4_1102_grain-1@37</t>
  </si>
  <si>
    <t>GKF01_mount4_1102_grain-1@38</t>
  </si>
  <si>
    <t>GKF01_mount4_1102_grain-1@39</t>
  </si>
  <si>
    <t>GKF01_mount4_1102_grain-1@40</t>
  </si>
  <si>
    <t>GKF01_mount4_1102_grain-1@41</t>
  </si>
  <si>
    <t>GKF01_mount4_1102_grain-1@42</t>
  </si>
  <si>
    <t>GKF01_mount4_1102_grain-1@43</t>
  </si>
  <si>
    <t>GKF01_mount4_1102_grain-1@44</t>
  </si>
  <si>
    <t>GKF01_mount4_1102_grain-1@45</t>
  </si>
  <si>
    <t>GKF01_mount4_1102_grain-1@46</t>
  </si>
  <si>
    <t>GKF01_mount4_1102_grain-1@47</t>
  </si>
  <si>
    <t>GKF01_mount4_1102_grain-1@48</t>
  </si>
  <si>
    <t>GKF01_mount4_1102_grain-1@49</t>
  </si>
  <si>
    <t>GKF01_mount4_1102_grain-1@50</t>
  </si>
  <si>
    <t>GKF01_mount4_1102_grain-1@51</t>
  </si>
  <si>
    <t>GKF01_mount4_1102_grain-1@52</t>
  </si>
  <si>
    <t>GKF01_mount4_1102_grain-1@53</t>
  </si>
  <si>
    <t>GKF01_mount4_1102_grain-1@54</t>
  </si>
  <si>
    <t>GKF01_mount4_1102_grain-1@55</t>
  </si>
  <si>
    <t>GKF01_mount4_1102_grain-1@56</t>
  </si>
  <si>
    <t>GKF01_mount4_1102_grain-1@57</t>
  </si>
  <si>
    <t>GKF01_mount4_1102_grain-1@58</t>
  </si>
  <si>
    <t>GKF01_mount4_1102_grain-1@59</t>
  </si>
  <si>
    <t>GKF01_mount4_1102_grain-1@60</t>
  </si>
  <si>
    <t>GKF01_mount4_1102_grain-1@61</t>
  </si>
  <si>
    <t>GKF01_mount4_1102_grain-1@62</t>
  </si>
  <si>
    <t>GKF01_mount4_1102_grain-1@63</t>
  </si>
  <si>
    <t>GKF01_mount4_1102_grain-1@64</t>
  </si>
  <si>
    <t>GKF01_mount4_1102_grain-1@65</t>
  </si>
  <si>
    <t>GKF01_mount4_1102_grain-1@66</t>
  </si>
  <si>
    <t>GKF01_mount4_1102_grain-1@67</t>
  </si>
  <si>
    <t>GKF01_mount4_1102_grain-1@68</t>
  </si>
  <si>
    <t>GKF01_mount4_1102_grain-1@69</t>
  </si>
  <si>
    <t>GKF01_mount4_1102_grain-1@70</t>
  </si>
  <si>
    <t>GKF01_mount4_1102_grain-1@71</t>
  </si>
  <si>
    <t>GKF01_mount4_1102_grain-1@72</t>
  </si>
  <si>
    <t>GKF01_mount4_1102_grain-1@73</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</si>
  <si>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</si>
  <si>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</si>
  <si>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</si>
  <si>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</si>
  <si>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</si>
  <si>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</si>
  <si>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</si>
  <si>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</si>
  <si>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</si>
  <si>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</si>
  <si>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</si>
  <si>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</si>
  <si>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</si>
  <si>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</si>
  <si>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</si>
  <si>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</si>
  <si>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</si>
  <si>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</si>
  <si>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</si>
  <si>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</si>
  <si>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</si>
  <si>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</si>
  <si>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</si>
  <si>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</si>
  <si>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</si>
  <si>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</si>
  <si>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</si>
  <si>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</si>
  <si>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</si>
  <si>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</si>
  <si>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</si>
  <si>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</si>
  <si>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</si>
  <si>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#4-34@1</t>
  </si>
  <si>
    <t>#4-34@2</t>
  </si>
  <si>
    <t>#4-34@3</t>
  </si>
  <si>
    <t>#4-35@1</t>
  </si>
  <si>
    <t>#4-35@2</t>
  </si>
  <si>
    <t>#4-35@3</t>
  </si>
  <si>
    <t>#4-36@1</t>
  </si>
  <si>
    <t>#4-36@2</t>
  </si>
  <si>
    <t>#4-36@3</t>
  </si>
  <si>
    <t>#4-37@1</t>
  </si>
  <si>
    <t>#4-37@2</t>
  </si>
  <si>
    <t>#4-37@3</t>
  </si>
  <si>
    <t>#4-38@1</t>
  </si>
  <si>
    <t>#4-38@2</t>
  </si>
  <si>
    <t>#4-38@3</t>
  </si>
  <si>
    <t>#4-39@1</t>
  </si>
  <si>
    <t>#4-39@2</t>
  </si>
  <si>
    <t>#4-39@3</t>
  </si>
  <si>
    <t>#4-40@1</t>
  </si>
  <si>
    <t>#4-40@2</t>
  </si>
  <si>
    <t>#4-40@3</t>
  </si>
  <si>
    <t>GKF01_mount4_1102_grain-3@1</t>
  </si>
  <si>
    <t>GKF01_mount4_1102_grain-3@2</t>
  </si>
  <si>
    <t>GKF01_mount4_1102_grain-3@3</t>
  </si>
  <si>
    <t>GKF01_mount4_1102_grain-3@4</t>
  </si>
  <si>
    <t>GKF01_mount4_1102_grain-3@5</t>
  </si>
  <si>
    <t>GKF01_mount4_1102_grain-3@7</t>
  </si>
  <si>
    <t>GKF01_mount4_1102_grain-3@8</t>
  </si>
  <si>
    <t>GKF01_mount4_1102_grain-3@9</t>
  </si>
  <si>
    <t>GKF01_mount4_1102_grain-3@10</t>
  </si>
  <si>
    <t>GKF01_mount4_1102_grain-3@11</t>
  </si>
  <si>
    <t>GKF01_mount4_1102_grain-3@12</t>
  </si>
  <si>
    <t>GKF01_mount4_1102_grain-3@13</t>
  </si>
  <si>
    <t>GKF01_mount4_1102_grain-3@14</t>
  </si>
  <si>
    <t>GKF01_mount4_1102_grain-3@15</t>
  </si>
  <si>
    <t>GKF01_mount4_1102_grain-3@16</t>
  </si>
  <si>
    <t>GKF01_mount4_1102_grain-3@17</t>
  </si>
  <si>
    <t>GKF01_mount4_1102_grain-3@18</t>
  </si>
  <si>
    <t>GKF01_mount4_1102_grain-3@19</t>
  </si>
  <si>
    <t>GKF01_mount4_1102_grain-3@20</t>
  </si>
  <si>
    <t>GKF01_mount4_1102_grain-3@21</t>
  </si>
  <si>
    <t>GKF01_mount4_1102_grain-3@22</t>
  </si>
  <si>
    <t>GKF01_mount4_1102_grain-3@23</t>
  </si>
  <si>
    <t>GKF01_mount4_1102_grain-3@24</t>
  </si>
  <si>
    <t>GKF01_mount4_1102_grain-3@25</t>
  </si>
  <si>
    <t>GKF01_mount4_1102_grain-3@26</t>
  </si>
  <si>
    <t>GKF01_mount4_1102_grain-3@27</t>
  </si>
  <si>
    <t>GKF01_mount4_1102_grain-3@28</t>
  </si>
  <si>
    <t>GKF01_mount4_1102_grain-3@29</t>
  </si>
  <si>
    <t>GKF01_mount4_1102_grain-3@30</t>
  </si>
  <si>
    <t>GKF01_mount4_1102_grain-3@33</t>
  </si>
  <si>
    <t>GKF01_mount4_1102_grain-3@34</t>
  </si>
  <si>
    <t>GKF01_mount4_1102_grain-3@35</t>
  </si>
  <si>
    <t>GKF01_mount4_1102_grain-3@36</t>
  </si>
  <si>
    <t>GKF01_mount4_1102_grain-3@37</t>
  </si>
  <si>
    <t>GKF01_mount4_1102_grain-3@38</t>
  </si>
  <si>
    <t>#2-1@1</t>
  </si>
  <si>
    <t>#2-1@2</t>
  </si>
  <si>
    <t>#2-1@3</t>
  </si>
  <si>
    <t>#2-2@1</t>
  </si>
  <si>
    <t>#2-2@2</t>
  </si>
  <si>
    <t>#2-2@3</t>
  </si>
  <si>
    <t>#2-3@1</t>
  </si>
  <si>
    <t>#2-3@2</t>
  </si>
  <si>
    <t>#2-3@3</t>
  </si>
  <si>
    <t>#2-5@1</t>
  </si>
  <si>
    <t>#2-5@2</t>
  </si>
  <si>
    <t>#2-5@3</t>
  </si>
  <si>
    <t>#2-6@1</t>
  </si>
  <si>
    <t>#2-6@2</t>
  </si>
  <si>
    <t>#2-6@3</t>
  </si>
  <si>
    <t>#2-8@1</t>
  </si>
  <si>
    <t>#2-8@2</t>
  </si>
  <si>
    <t>#2-8@3</t>
  </si>
  <si>
    <t>#2-9@1</t>
  </si>
  <si>
    <t>#2-9@2</t>
  </si>
  <si>
    <t>#2-9@3</t>
  </si>
  <si>
    <t>#2-10@1</t>
  </si>
  <si>
    <t>#2-10@2</t>
  </si>
  <si>
    <t>#2-10@3</t>
  </si>
  <si>
    <t>#2-11@1</t>
  </si>
  <si>
    <t>#2-11@2</t>
  </si>
  <si>
    <t>#2-11@3</t>
  </si>
  <si>
    <t>#2-12@1</t>
  </si>
  <si>
    <t>#2-12@2</t>
  </si>
  <si>
    <t>#2-12@3</t>
  </si>
  <si>
    <t>#2-13@1</t>
  </si>
  <si>
    <t>#2-13@2</t>
  </si>
  <si>
    <t>#2-13@3</t>
  </si>
  <si>
    <t>#2-14@1</t>
  </si>
  <si>
    <t>#2-14@2</t>
  </si>
  <si>
    <t>#2-14@3</t>
  </si>
  <si>
    <t>#2-15@1</t>
  </si>
  <si>
    <t>#2-15@2</t>
  </si>
  <si>
    <t>#2-15@3</t>
  </si>
  <si>
    <t>#1-1@1</t>
  </si>
  <si>
    <t>#1-1@2</t>
  </si>
  <si>
    <t>#1-1@3</t>
  </si>
  <si>
    <t>#1-3@1</t>
  </si>
  <si>
    <t>#1-3@2</t>
  </si>
  <si>
    <t>#1-3@3</t>
  </si>
  <si>
    <t>#1-4@1</t>
  </si>
  <si>
    <t>#1-4@2</t>
  </si>
  <si>
    <t>#1-4@3</t>
  </si>
  <si>
    <t>#1-5@1</t>
  </si>
  <si>
    <t>#1-5@2</t>
  </si>
  <si>
    <t>#1-5@3</t>
  </si>
  <si>
    <t>#1-6@1</t>
  </si>
  <si>
    <t>#1-6@2</t>
  </si>
  <si>
    <t>#1-6@3</t>
  </si>
  <si>
    <t>#1-7@1</t>
  </si>
  <si>
    <t>#1-7@2</t>
  </si>
  <si>
    <t>#1-7@3</t>
  </si>
  <si>
    <t>#1-8@1</t>
  </si>
  <si>
    <t>#1-8@2</t>
  </si>
  <si>
    <t>#1-8@3</t>
  </si>
  <si>
    <t>#1-9@1</t>
  </si>
  <si>
    <t>#1-9@2</t>
  </si>
  <si>
    <t>#1-9@3</t>
  </si>
  <si>
    <t>#1-10@1</t>
  </si>
  <si>
    <t>#1-10@2</t>
  </si>
  <si>
    <t>#1-10@3</t>
  </si>
  <si>
    <t>#1-11@1</t>
  </si>
  <si>
    <t>#1-11@2</t>
  </si>
  <si>
    <t>#1-11@3</t>
  </si>
  <si>
    <t>#1-12@1</t>
  </si>
  <si>
    <t>#1-12@2</t>
  </si>
  <si>
    <t>#1-12@3</t>
  </si>
  <si>
    <t>#1-13@1</t>
  </si>
  <si>
    <t>#1-13@2</t>
  </si>
  <si>
    <t>#1-13@3</t>
  </si>
  <si>
    <t>#1-14@1</t>
  </si>
  <si>
    <t>#1-14@2</t>
  </si>
  <si>
    <t>#1-14@3</t>
  </si>
  <si>
    <t>#1-15@1</t>
  </si>
  <si>
    <t>#1-15@2</t>
  </si>
  <si>
    <t>#1-15@3</t>
  </si>
  <si>
    <t>#1-16@1</t>
  </si>
  <si>
    <t>#1-16@2</t>
  </si>
  <si>
    <t>#1-16@3</t>
  </si>
  <si>
    <t>#1-17@1</t>
  </si>
  <si>
    <t>#1-17@2</t>
  </si>
  <si>
    <t>#1-17@3</t>
  </si>
  <si>
    <t>#1-18@1</t>
  </si>
  <si>
    <t>#1-18@2</t>
  </si>
  <si>
    <t>#1-18@3</t>
  </si>
  <si>
    <t>#1-19@1</t>
  </si>
  <si>
    <t>#1-19@2</t>
  </si>
  <si>
    <t>#1-19@3</t>
  </si>
  <si>
    <t>#1-20@1</t>
  </si>
  <si>
    <t>#1-20@2</t>
  </si>
  <si>
    <t>#1-20@3</t>
  </si>
  <si>
    <t>#1@21</t>
  </si>
  <si>
    <t>#1@22</t>
  </si>
  <si>
    <t>#1@23</t>
  </si>
  <si>
    <t>#1-22@1</t>
  </si>
  <si>
    <t>#1-22@2</t>
  </si>
  <si>
    <t>#1-22@3</t>
  </si>
  <si>
    <t>#1-23@1</t>
  </si>
  <si>
    <t>#1-23@2</t>
  </si>
  <si>
    <t>#1-23@3</t>
  </si>
  <si>
    <t>#1-24@1</t>
  </si>
  <si>
    <t>#1-24@2</t>
  </si>
  <si>
    <t>#1-24@3</t>
  </si>
  <si>
    <t>#1-25@1</t>
  </si>
  <si>
    <t>#1-25@2</t>
  </si>
  <si>
    <t>#1-25@3</t>
  </si>
  <si>
    <t>#1-26@1</t>
  </si>
  <si>
    <t>#1-26@2</t>
  </si>
  <si>
    <t>#1-26@3</t>
  </si>
  <si>
    <t>#1-27@1</t>
  </si>
  <si>
    <t>#1-27@2</t>
  </si>
  <si>
    <t>#1-27@3</t>
  </si>
  <si>
    <t>#4-41@1</t>
  </si>
  <si>
    <t>#4-41@2</t>
  </si>
  <si>
    <t>#4-41@3</t>
  </si>
  <si>
    <t>#4-42@1</t>
  </si>
  <si>
    <t>#4-42@2</t>
  </si>
  <si>
    <t>#4-42@3</t>
  </si>
  <si>
    <t>#4-43@1</t>
  </si>
  <si>
    <t>#4-43@2</t>
  </si>
  <si>
    <t>#4-43@3</t>
  </si>
  <si>
    <t>#4-44@1</t>
  </si>
  <si>
    <t>#4-44@2</t>
  </si>
  <si>
    <t>#4-44@3</t>
  </si>
  <si>
    <t>#4-45@1</t>
  </si>
  <si>
    <t>#4-45@2</t>
  </si>
  <si>
    <t>#4-45@3</t>
  </si>
  <si>
    <t>#4-46@1</t>
  </si>
  <si>
    <t>#4-46@2</t>
  </si>
  <si>
    <t>#4-46@3</t>
  </si>
  <si>
    <t>#4-47@1</t>
  </si>
  <si>
    <t>#4-47@2</t>
  </si>
  <si>
    <t>#4-47@3</t>
  </si>
  <si>
    <t>#4-48@1</t>
  </si>
  <si>
    <t>#4-48@2</t>
  </si>
  <si>
    <t>#4-48@3</t>
  </si>
  <si>
    <t>#4-49@1</t>
  </si>
  <si>
    <t>#4-49@2</t>
  </si>
  <si>
    <t>#4-49@3</t>
  </si>
  <si>
    <t>#4-50@1</t>
  </si>
  <si>
    <t>#4-50@2</t>
  </si>
  <si>
    <t>#4-50@3</t>
  </si>
  <si>
    <t>#4-51@1</t>
  </si>
  <si>
    <t>#4-51@2</t>
  </si>
  <si>
    <t>#4-51@3</t>
  </si>
  <si>
    <t>#4-52@1</t>
  </si>
  <si>
    <t>#4-52@2</t>
  </si>
  <si>
    <t>#4-52@3</t>
  </si>
  <si>
    <t>#4-53@1</t>
  </si>
  <si>
    <t>#4-53@2</t>
  </si>
  <si>
    <t>#4-53@3</t>
  </si>
  <si>
    <t>#4-55@1</t>
  </si>
  <si>
    <t>#4-55@2</t>
  </si>
  <si>
    <t>#4-55@3</t>
  </si>
  <si>
    <t>#4-56@1</t>
  </si>
  <si>
    <t>#4-56@2</t>
  </si>
  <si>
    <t>#4-56@3</t>
  </si>
  <si>
    <t>Farquhar 2013</t>
  </si>
  <si>
    <t>Nauga Fm</t>
  </si>
  <si>
    <t>Farquhar 2014</t>
  </si>
  <si>
    <t>Farquhar 2015</t>
  </si>
  <si>
    <t>Farquhar 2016</t>
  </si>
  <si>
    <t>Farquhar 2017</t>
  </si>
  <si>
    <t>Farquhar 2018</t>
  </si>
  <si>
    <t>Farquhar 2019</t>
  </si>
  <si>
    <t>Farquhar 2020</t>
  </si>
  <si>
    <t>Farquhar 2021</t>
  </si>
  <si>
    <t>Farquhar 2022</t>
  </si>
  <si>
    <t>Farquhar 2023</t>
  </si>
  <si>
    <t>Farquhar 2024</t>
  </si>
  <si>
    <t>Farquhar 2025</t>
  </si>
  <si>
    <t>Farquhar 2026</t>
  </si>
  <si>
    <t>Farquhar 2027</t>
  </si>
  <si>
    <t>Farquhar 2028</t>
  </si>
  <si>
    <t>Farquhar 2029</t>
  </si>
  <si>
    <t>Farquhar 2030</t>
  </si>
  <si>
    <t>Farquhar 2031</t>
  </si>
  <si>
    <t>Farquhar 2032</t>
  </si>
  <si>
    <t>Farquhar 2033</t>
  </si>
  <si>
    <t>Farquhar 2034</t>
  </si>
  <si>
    <t>Farquhar 2035</t>
  </si>
  <si>
    <t>Farquhar 2036</t>
  </si>
  <si>
    <t>Farquhar 2037</t>
  </si>
  <si>
    <t>Farquhar 2038</t>
  </si>
  <si>
    <t>Farquhar 2039</t>
  </si>
  <si>
    <t>Farquhar 2040</t>
  </si>
  <si>
    <t>Farquhar 2041</t>
  </si>
  <si>
    <t>Farquhar 2042</t>
  </si>
  <si>
    <t>Farquhar 2043</t>
  </si>
  <si>
    <t>Farquhar 2044</t>
  </si>
  <si>
    <t>Farquhar 2045</t>
  </si>
  <si>
    <t>Farquhar 2046</t>
  </si>
  <si>
    <t>Farquhar 2047</t>
  </si>
  <si>
    <t>Farquhar 2048</t>
  </si>
  <si>
    <t>Farquhar 2049</t>
  </si>
  <si>
    <t>Farquhar 2050</t>
  </si>
  <si>
    <t>Farquhar 2051</t>
  </si>
  <si>
    <t>Farquhar 2052</t>
  </si>
  <si>
    <t>Farquhar 2053</t>
  </si>
  <si>
    <t>Farquhar 2054</t>
  </si>
  <si>
    <t>Farquhar 2055</t>
  </si>
  <si>
    <t>Farquhar 2056</t>
  </si>
  <si>
    <t>Farquhar 2057</t>
  </si>
  <si>
    <t>Farquhar 2058</t>
  </si>
  <si>
    <t>Farquhar 2059</t>
  </si>
  <si>
    <t>Farquhar 2060</t>
  </si>
  <si>
    <t>Farquhar 2061</t>
  </si>
  <si>
    <t>Farquhar 2062</t>
  </si>
  <si>
    <t>Farquhar 2063</t>
  </si>
  <si>
    <t>Farquhar 2064</t>
  </si>
  <si>
    <t>Farquhar 2065</t>
  </si>
  <si>
    <t>Farquhar 2066</t>
  </si>
  <si>
    <t>Farquhar 2067</t>
  </si>
  <si>
    <t>Farquhar 2068</t>
  </si>
  <si>
    <t>Farquhar 2069</t>
  </si>
  <si>
    <t>Farquhar 2070</t>
  </si>
  <si>
    <t>Farquhar 2071</t>
  </si>
  <si>
    <t>Farquhar 2072</t>
  </si>
  <si>
    <t>Farquhar 2073</t>
  </si>
  <si>
    <t>Farquhar 2074</t>
  </si>
  <si>
    <t>Farquhar 2075</t>
  </si>
  <si>
    <t>Farquhar 2076</t>
  </si>
  <si>
    <t>Farquhar 2077</t>
  </si>
  <si>
    <t>Farquhar 2078</t>
  </si>
  <si>
    <t>Farquhar 2079</t>
  </si>
  <si>
    <t>Farquhar 2080</t>
  </si>
  <si>
    <t>Farquhar 2081</t>
  </si>
  <si>
    <t>Farquhar 2082</t>
  </si>
  <si>
    <t>Farquhar 2083</t>
  </si>
  <si>
    <t>Farquhar 2084</t>
  </si>
  <si>
    <t>Farquhar 2085</t>
  </si>
  <si>
    <t>Farquhar 2086</t>
  </si>
  <si>
    <t>Farquhar 2087</t>
  </si>
  <si>
    <t>Farquhar 2088</t>
  </si>
  <si>
    <t>Farquhar 2089</t>
  </si>
  <si>
    <t>Farquhar 2090</t>
  </si>
  <si>
    <t>Farquhar 2091</t>
  </si>
  <si>
    <t>Farquhar 2092</t>
  </si>
  <si>
    <t>Farquhar 2093</t>
  </si>
  <si>
    <t>Farquhar 2094</t>
  </si>
  <si>
    <t>Farquhar 2095</t>
  </si>
  <si>
    <t>Farquhar 2096</t>
  </si>
  <si>
    <t>Farquhar 2097</t>
  </si>
  <si>
    <t>Farquhar 2098</t>
  </si>
  <si>
    <t>Farquhar 2099</t>
  </si>
  <si>
    <t>Farquhar 2100</t>
  </si>
  <si>
    <t>Farquhar 2101</t>
  </si>
  <si>
    <t>Farquhar 2102</t>
  </si>
  <si>
    <t>Farquhar 2103</t>
  </si>
  <si>
    <t>Farquhar 2104</t>
  </si>
  <si>
    <t>Farquhar 2105</t>
  </si>
  <si>
    <t>Farquhar 2106</t>
  </si>
  <si>
    <t>Farquhar 2107</t>
  </si>
  <si>
    <t>Farquhar 2108</t>
  </si>
  <si>
    <t>Farquhar 2109</t>
  </si>
  <si>
    <t>Farquhar 2111</t>
  </si>
  <si>
    <t>Farquhar 2112</t>
  </si>
  <si>
    <t>Farquhar 2113</t>
  </si>
  <si>
    <t>Farquhar 2114</t>
  </si>
  <si>
    <t>Farquhar 2115</t>
  </si>
  <si>
    <t>Farquhar 2116</t>
  </si>
  <si>
    <t>Farquhar 2117</t>
  </si>
  <si>
    <t>Farquhar 2118</t>
  </si>
  <si>
    <t>Farquhar 2119</t>
  </si>
  <si>
    <t>Farquhar 2122</t>
  </si>
  <si>
    <t>Farquhar 2125</t>
  </si>
  <si>
    <t>Farquhar 2137</t>
  </si>
  <si>
    <t>Farquhar 2140</t>
  </si>
  <si>
    <t>Farquhar 2141</t>
  </si>
  <si>
    <t>Farquhar 2142</t>
  </si>
  <si>
    <t>Farquhar 2143</t>
  </si>
  <si>
    <t>Farquhar 2144</t>
  </si>
  <si>
    <t>Farquhar 2145</t>
  </si>
  <si>
    <t>Farquhar 2146</t>
  </si>
  <si>
    <t>Farquhar 2147</t>
  </si>
  <si>
    <t>Farquhar 2148</t>
  </si>
  <si>
    <t>Farquhar 2149</t>
  </si>
  <si>
    <t>Farquhar 2150</t>
  </si>
  <si>
    <t>Farquhar 2151</t>
  </si>
  <si>
    <t>Farquhar 2152</t>
  </si>
  <si>
    <t>Farquhar 2153</t>
  </si>
  <si>
    <t>Farquhar 2154</t>
  </si>
  <si>
    <t>Farquhar 2155</t>
  </si>
  <si>
    <t>Farquhar 2156</t>
  </si>
  <si>
    <t>Farquhar 2157</t>
  </si>
  <si>
    <t>Farquhar 2158</t>
  </si>
  <si>
    <t>Farquhar 2159</t>
  </si>
  <si>
    <t>Farquhar 2160</t>
  </si>
  <si>
    <t>Farquhar 2161</t>
  </si>
  <si>
    <t>Farquhar 2162</t>
  </si>
  <si>
    <t>Farquhar 2163</t>
  </si>
  <si>
    <t>Farquhar 2164</t>
  </si>
  <si>
    <t>Farquhar 2165</t>
  </si>
  <si>
    <t>Farquhar 2166</t>
  </si>
  <si>
    <t>Farquhar 2167</t>
  </si>
  <si>
    <t>Farquhar 2168</t>
  </si>
  <si>
    <t>Farquhar 2169</t>
  </si>
  <si>
    <t>Farquhar 2170</t>
  </si>
  <si>
    <t>Farquhar 2171</t>
  </si>
  <si>
    <t>Farquhar 2172</t>
  </si>
  <si>
    <t>Farquhar 2173</t>
  </si>
  <si>
    <t>Farquhar 2174</t>
  </si>
  <si>
    <t>Farquhar 2175</t>
  </si>
  <si>
    <t>Farquhar 2176</t>
  </si>
  <si>
    <t>Farquhar 2177</t>
  </si>
  <si>
    <t>Farquhar 2180</t>
  </si>
  <si>
    <t>Farquhar 2183</t>
  </si>
  <si>
    <t>Farquhar 2186</t>
  </si>
  <si>
    <t>Farquhar 2189</t>
  </si>
  <si>
    <t>Farquhar 2192</t>
  </si>
  <si>
    <t>Farquhar 2195</t>
  </si>
  <si>
    <t>Farquhar 2198</t>
  </si>
  <si>
    <t>Farquhar 2201</t>
  </si>
  <si>
    <t>Farquhar 2204</t>
  </si>
  <si>
    <t>Farquhar 2207</t>
  </si>
  <si>
    <t>Farquhar 2210</t>
  </si>
  <si>
    <t>Farquhar 2213</t>
  </si>
  <si>
    <t>Farquhar 2216</t>
  </si>
  <si>
    <t>Farquhar 2219</t>
  </si>
  <si>
    <t>Farquhar 2222</t>
  </si>
  <si>
    <t>SIMS data table top and SF6 table bottom</t>
  </si>
  <si>
    <t>1sigma</t>
  </si>
  <si>
    <t>2sigma</t>
  </si>
  <si>
    <t>1251p92@1</t>
  </si>
  <si>
    <t>1251p92@2</t>
  </si>
  <si>
    <t>1251p92@3</t>
  </si>
  <si>
    <t>1251p92@4</t>
  </si>
  <si>
    <t>1251p92@5</t>
  </si>
  <si>
    <t>1266p72@1</t>
  </si>
  <si>
    <t>1266p72@2</t>
  </si>
  <si>
    <t>1266p72@3</t>
  </si>
  <si>
    <t>1266p72@4</t>
  </si>
  <si>
    <t>1266p72@5</t>
  </si>
  <si>
    <t>1266p72@6</t>
  </si>
  <si>
    <t>1266p72@7</t>
  </si>
  <si>
    <t>1266p72@8</t>
  </si>
  <si>
    <t>1272p2-1@1</t>
  </si>
  <si>
    <t>1272p2-1@2</t>
  </si>
  <si>
    <t>1272p2-1@3</t>
  </si>
  <si>
    <t>1272p2-1@4</t>
  </si>
  <si>
    <t>1272p2-1@5</t>
  </si>
  <si>
    <t>1272p2-2@1</t>
  </si>
  <si>
    <t>1272p2-2@2</t>
  </si>
  <si>
    <t>1272p2-2@3</t>
  </si>
  <si>
    <t>1272p2-2@4</t>
  </si>
  <si>
    <t>1272p2-2@5</t>
  </si>
  <si>
    <t>1272p2-2@6</t>
  </si>
  <si>
    <t>1272p2-2@7</t>
  </si>
  <si>
    <t>1272p2-2@8</t>
  </si>
  <si>
    <t>1272p2-2@9</t>
  </si>
  <si>
    <t>1272p2-2@10</t>
  </si>
  <si>
    <t>1272p2-2@11</t>
  </si>
  <si>
    <t>1272p2-2@12</t>
  </si>
  <si>
    <t>1308p00@1</t>
  </si>
  <si>
    <t>1308p00@2</t>
  </si>
  <si>
    <t>1308p00@3</t>
  </si>
  <si>
    <t>1308p00@4</t>
  </si>
  <si>
    <t>1308p00@5</t>
  </si>
  <si>
    <t>min</t>
  </si>
  <si>
    <t>max</t>
  </si>
  <si>
    <t>bulk analysis(SF6)</t>
  </si>
  <si>
    <t>Drilled</t>
  </si>
  <si>
    <t>GDR-1266.72P</t>
  </si>
  <si>
    <t>FM253</t>
  </si>
  <si>
    <t>drilled pyrite</t>
  </si>
  <si>
    <t>GDR-1272.70P</t>
  </si>
  <si>
    <t>GDR-1308.8P</t>
  </si>
  <si>
    <t>type</t>
  </si>
  <si>
    <t>1sigma_d34S</t>
  </si>
  <si>
    <t>1sigma_D33S</t>
  </si>
  <si>
    <t>1sigma_D36S</t>
  </si>
  <si>
    <t>GDR-1212.38</t>
  </si>
  <si>
    <t>FM 253</t>
  </si>
  <si>
    <t>bulk</t>
  </si>
  <si>
    <t>GDR-1213</t>
  </si>
  <si>
    <t>GDR-1216,00</t>
  </si>
  <si>
    <t>GDR-1216</t>
  </si>
  <si>
    <t>GDR-1219.65</t>
  </si>
  <si>
    <t>GDR-1223.46</t>
  </si>
  <si>
    <t>GDR-1228.45</t>
  </si>
  <si>
    <t>GDR-1230.24</t>
  </si>
  <si>
    <t>GDR-1232,07</t>
  </si>
  <si>
    <t>GDR-1234,25</t>
  </si>
  <si>
    <t>GDR-1236.25</t>
  </si>
  <si>
    <t>GDR-1239.27</t>
  </si>
  <si>
    <t>GDR-1246</t>
  </si>
  <si>
    <t>GDR-1248</t>
  </si>
  <si>
    <t>GDR-1251breccia</t>
  </si>
  <si>
    <t>GDR-1256.33bulk</t>
  </si>
  <si>
    <t>GDR-1261.9bulk</t>
  </si>
  <si>
    <t>GDR-1266.72bulk</t>
  </si>
  <si>
    <t>GDR-1272bulk</t>
  </si>
  <si>
    <t>GDR-1278.1bulk</t>
  </si>
  <si>
    <t>GDR-1282.47bulk</t>
  </si>
  <si>
    <t>GDR-1286.6bulk</t>
  </si>
  <si>
    <t>GDR-1291.65bulk</t>
  </si>
  <si>
    <t>GDR-1296.64bulk</t>
  </si>
  <si>
    <t>GDR-1298.65bulk</t>
  </si>
  <si>
    <t>GDR-1302.23bulk</t>
  </si>
  <si>
    <t>GDR-1305bulk</t>
  </si>
  <si>
    <t>GDR-1308bulk</t>
  </si>
  <si>
    <t>GDR-1309.91bulk</t>
  </si>
  <si>
    <t>GDR-1311.17bulk</t>
  </si>
  <si>
    <t>GDR-1313.13bulk</t>
  </si>
  <si>
    <t>GDR-1316.3bulk</t>
  </si>
  <si>
    <t>GDR-1318bulk</t>
  </si>
  <si>
    <t>GDR-1320.17</t>
  </si>
  <si>
    <t>GDR-1321.5bulk</t>
  </si>
  <si>
    <t>GDR-1323.55</t>
  </si>
  <si>
    <t>GDR-1325.2</t>
  </si>
  <si>
    <t>GDR-1350.8</t>
  </si>
  <si>
    <t>GDR-1355</t>
  </si>
  <si>
    <t>GDR-1359.84</t>
  </si>
  <si>
    <t>GDR-1367.53</t>
  </si>
  <si>
    <t>GDR-1370.38</t>
  </si>
  <si>
    <t>GDR-1373.45</t>
  </si>
  <si>
    <t>GDR-1379.56</t>
  </si>
  <si>
    <t>GDR-1383</t>
  </si>
  <si>
    <t>GDR-1210.90P</t>
  </si>
  <si>
    <t>GDR-1213.00P</t>
  </si>
  <si>
    <t>GDR-1216.00P</t>
  </si>
  <si>
    <t>GDR-1232.07P-5</t>
  </si>
  <si>
    <t>GDR-1232.07P-2</t>
  </si>
  <si>
    <t>GDR-1232.07P-8</t>
  </si>
  <si>
    <t>GDR-1232.07P-3</t>
  </si>
  <si>
    <t>GDR-1232.07P-4</t>
  </si>
  <si>
    <t>GDR-1232.07P-10</t>
  </si>
  <si>
    <t>GDR-1232.07P-15</t>
  </si>
  <si>
    <t>GDR-1240.33P</t>
  </si>
  <si>
    <t>GDR-1242.00P</t>
  </si>
  <si>
    <t>GDR-1245.75P</t>
  </si>
  <si>
    <t>GDR-1261.90P</t>
  </si>
  <si>
    <t>GDR-1298.65P</t>
  </si>
  <si>
    <t>GDR-1316.30P</t>
  </si>
  <si>
    <t>GDR-1359.84P-4</t>
  </si>
  <si>
    <t>GDR-1359.84P-1</t>
  </si>
  <si>
    <t>GDR-1365.23P</t>
  </si>
  <si>
    <r>
      <rPr>
        <sz val="11"/>
        <color theme="1"/>
        <rFont val="Symbol"/>
        <family val="1"/>
        <charset val="2"/>
      </rPr>
      <t>d</t>
    </r>
    <r>
      <rPr>
        <vertAlign val="superscript"/>
        <sz val="11"/>
        <color theme="1"/>
        <rFont val="Calibri"/>
        <family val="2"/>
        <scheme val="minor"/>
      </rPr>
      <t>34</t>
    </r>
    <r>
      <rPr>
        <sz val="10"/>
        <rFont val="Arial"/>
        <family val="2"/>
      </rPr>
      <t>S</t>
    </r>
  </si>
  <si>
    <r>
      <rPr>
        <sz val="11"/>
        <color theme="1"/>
        <rFont val="Symbol"/>
        <family val="1"/>
        <charset val="2"/>
      </rPr>
      <t>D</t>
    </r>
    <r>
      <rPr>
        <vertAlign val="superscript"/>
        <sz val="11"/>
        <color theme="1"/>
        <rFont val="Calibri"/>
        <family val="2"/>
        <scheme val="minor"/>
      </rPr>
      <t>33</t>
    </r>
    <r>
      <rPr>
        <sz val="10"/>
        <rFont val="Arial"/>
        <family val="2"/>
      </rPr>
      <t>S</t>
    </r>
  </si>
  <si>
    <r>
      <rPr>
        <sz val="11"/>
        <color theme="1"/>
        <rFont val="Symbol"/>
        <family val="1"/>
        <charset val="2"/>
      </rPr>
      <t>D</t>
    </r>
    <r>
      <rPr>
        <vertAlign val="superscript"/>
        <sz val="11"/>
        <color theme="1"/>
        <rFont val="Calibri"/>
        <family val="2"/>
        <scheme val="minor"/>
      </rPr>
      <t>36</t>
    </r>
    <r>
      <rPr>
        <sz val="10"/>
        <rFont val="Arial"/>
        <family val="2"/>
      </rPr>
      <t>S</t>
    </r>
  </si>
  <si>
    <t>1102.6 O</t>
  </si>
  <si>
    <t>GKF01-1022_Ovoid</t>
  </si>
  <si>
    <t>1102.6 D</t>
  </si>
  <si>
    <t>GKF01-1102-disseminated</t>
  </si>
  <si>
    <t>GKF01-1404</t>
  </si>
  <si>
    <t>GKF01-729</t>
  </si>
  <si>
    <t>GKF01-829</t>
  </si>
  <si>
    <t>GKF-01-834</t>
  </si>
  <si>
    <t>GKF01-888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</si>
</sst>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00"/>
    <numFmt numFmtId="167" formatCode="0.00000000"/>
    <numFmt numFmtId="168" formatCode="0.0000"/>
    <numFmt numFmtId="169" formatCode="0.0000000"/>
    <numFmt numFmtId="170" formatCode="0.000000"/>
  </numFmts>
  <fonts count="106">
    <font>
      <sz val="10"/>
      <name val="Arial"/>
    </font>
    <font>
      <sz val="10"/>
      <name val="Arial"/>
      <family val="2"/>
    </font>
    <font>
      <u/>
      <sz val="10"/>
      <color indexed="12"/>
      <name val="Arial"/>
      <family val="2"/>
    </font>
    <font>
      <sz val="10"/>
      <color indexed="10"/>
      <name val="Arial"/>
      <family val="2"/>
    </font>
    <font>
      <sz val="10"/>
      <color indexed="48"/>
      <name val="Arial"/>
      <family val="2"/>
    </font>
    <font>
      <sz val="10"/>
      <name val="Times New Roman"/>
      <family val="1"/>
    </font>
    <font>
      <sz val="8"/>
      <name val="Verdana"/>
      <family val="2"/>
    </font>
    <font>
      <sz val="10"/>
      <name val="Verdana"/>
      <family val="2"/>
    </font>
    <font>
      <sz val="10"/>
      <color indexed="10"/>
      <name val="Arial"/>
      <family val="2"/>
    </font>
    <font>
      <sz val="8"/>
      <name val="Arial"/>
      <family val="2"/>
    </font>
    <font>
      <sz val="8"/>
      <color indexed="81"/>
      <name val="Tahoma"/>
      <family val="2"/>
    </font>
    <font>
      <b/>
      <sz val="8"/>
      <color indexed="81"/>
      <name val="Tahoma"/>
      <family val="2"/>
    </font>
    <font>
      <b/>
      <sz val="10"/>
      <color indexed="8"/>
      <name val="Arial"/>
      <family val="2"/>
    </font>
    <font>
      <b/>
      <vertAlign val="superscript"/>
      <sz val="12"/>
      <color indexed="8"/>
      <name val="Times New Roman"/>
      <family val="1"/>
    </font>
    <font>
      <b/>
      <sz val="12"/>
      <color indexed="8"/>
      <name val="Times New Roman"/>
      <family val="1"/>
    </font>
    <font>
      <b/>
      <sz val="12"/>
      <color indexed="8"/>
      <name val="Symbol"/>
      <family val="1"/>
      <charset val="2"/>
    </font>
    <font>
      <sz val="10"/>
      <color indexed="8"/>
      <name val="Arial"/>
      <family val="2"/>
    </font>
    <font>
      <b/>
      <sz val="9.5"/>
      <name val="Arial"/>
      <family val="2"/>
    </font>
    <font>
      <b/>
      <vertAlign val="superscript"/>
      <sz val="9.5"/>
      <name val="Arial"/>
      <family val="2"/>
    </font>
    <font>
      <sz val="9.5"/>
      <name val="Arial"/>
      <family val="2"/>
    </font>
    <font>
      <i/>
      <sz val="9.5"/>
      <name val="Arial"/>
      <family val="2"/>
    </font>
    <font>
      <i/>
      <sz val="10"/>
      <name val="Arial"/>
      <family val="2"/>
    </font>
    <font>
      <vertAlign val="superscript"/>
      <sz val="10"/>
      <name val="Arial"/>
      <family val="2"/>
    </font>
    <font>
      <b/>
      <i/>
      <sz val="9.5"/>
      <name val="Arial"/>
      <family val="2"/>
    </font>
    <font>
      <b/>
      <vertAlign val="subscript"/>
      <sz val="9.5"/>
      <name val="Arial"/>
      <family val="2"/>
    </font>
    <font>
      <vertAlign val="subscript"/>
      <sz val="10"/>
      <name val="Arial"/>
      <family val="2"/>
    </font>
    <font>
      <b/>
      <sz val="10"/>
      <name val="Arial"/>
      <family val="2"/>
    </font>
    <font>
      <sz val="10"/>
      <name val="Abadi MT Condensed Light"/>
    </font>
    <font>
      <sz val="11"/>
      <color indexed="8"/>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1"/>
      <color indexed="8"/>
      <name val="Calibri"/>
      <family val="2"/>
    </font>
    <font>
      <b/>
      <sz val="11"/>
      <name val="Calibri"/>
      <family val="2"/>
    </font>
    <font>
      <sz val="11"/>
      <name val="Calibri"/>
      <family val="2"/>
    </font>
    <font>
      <b/>
      <vertAlign val="superscript"/>
      <sz val="10"/>
      <name val="Verdana"/>
      <family val="2"/>
    </font>
    <font>
      <b/>
      <sz val="10"/>
      <name val="Verdana"/>
      <family val="2"/>
    </font>
    <font>
      <b/>
      <sz val="10"/>
      <name val="Symbol"/>
      <family val="1"/>
    </font>
    <font>
      <b/>
      <sz val="10"/>
      <color indexed="16"/>
      <name val="Verdana"/>
      <family val="2"/>
    </font>
    <font>
      <b/>
      <sz val="10"/>
      <name val="Arial"/>
      <family val="2"/>
    </font>
    <font>
      <strike/>
      <sz val="10"/>
      <name val="Arial"/>
      <family val="2"/>
    </font>
    <font>
      <sz val="10"/>
      <name val="Arial"/>
      <family val="2"/>
    </font>
    <font>
      <sz val="8"/>
      <name val="Calibri"/>
      <family val="2"/>
    </font>
    <font>
      <b/>
      <vertAlign val="superscript"/>
      <sz val="10"/>
      <name val="Arial"/>
      <family val="2"/>
    </font>
    <font>
      <b/>
      <sz val="10"/>
      <name val="Symbol"/>
      <family val="1"/>
      <charset val="2"/>
    </font>
    <font>
      <sz val="10"/>
      <color indexed="62"/>
      <name val="Arial"/>
      <family val="2"/>
    </font>
    <font>
      <sz val="8"/>
      <name val="Arial"/>
      <family val="2"/>
    </font>
    <font>
      <vertAlign val="superscript"/>
      <sz val="8"/>
      <name val="Arial"/>
      <family val="2"/>
    </font>
    <font>
      <vertAlign val="subscript"/>
      <sz val="8"/>
      <name val="Arial"/>
      <family val="2"/>
    </font>
    <font>
      <sz val="8"/>
      <name val="Times New Roman"/>
      <family val="1"/>
    </font>
    <font>
      <sz val="9"/>
      <color indexed="81"/>
      <name val="Tahoma"/>
      <family val="2"/>
    </font>
    <font>
      <b/>
      <sz val="9"/>
      <color indexed="81"/>
      <name val="Tahoma"/>
      <family val="2"/>
    </font>
    <font>
      <sz val="12"/>
      <name val="宋体"/>
      <charset val="134"/>
    </font>
    <font>
      <sz val="9"/>
      <name val="宋体"/>
      <charset val="134"/>
    </font>
    <font>
      <sz val="14"/>
      <name val="Arial"/>
      <family val="2"/>
    </font>
    <font>
      <sz val="14"/>
      <color indexed="10"/>
      <name val="Arial"/>
      <family val="2"/>
    </font>
    <font>
      <sz val="12"/>
      <color indexed="10"/>
      <name val="宋体"/>
      <charset val="134"/>
    </font>
    <font>
      <b/>
      <sz val="11"/>
      <color indexed="8"/>
      <name val="Arial"/>
      <family val="2"/>
    </font>
    <font>
      <sz val="11"/>
      <color indexed="8"/>
      <name val="Arial"/>
      <family val="2"/>
    </font>
    <font>
      <i/>
      <sz val="11"/>
      <color indexed="8"/>
      <name val="Arial"/>
      <family val="2"/>
    </font>
    <font>
      <b/>
      <sz val="10"/>
      <color indexed="10"/>
      <name val="Arial"/>
      <family val="2"/>
    </font>
    <font>
      <sz val="10"/>
      <name val="Symbol"/>
      <family val="1"/>
      <charset val="2"/>
    </font>
    <font>
      <sz val="10"/>
      <color indexed="57"/>
      <name val="Arial"/>
      <family val="2"/>
    </font>
    <font>
      <i/>
      <sz val="10"/>
      <name val="Arial"/>
      <family val="2"/>
    </font>
    <font>
      <b/>
      <i/>
      <sz val="10"/>
      <name val="Arial"/>
      <family val="2"/>
    </font>
    <font>
      <b/>
      <sz val="12"/>
      <name val="宋体"/>
    </font>
    <font>
      <b/>
      <sz val="12"/>
      <color indexed="8"/>
      <name val="Arial"/>
      <family val="2"/>
    </font>
    <font>
      <b/>
      <vertAlign val="subscript"/>
      <sz val="10"/>
      <color indexed="8"/>
      <name val="Arial"/>
      <family val="2"/>
    </font>
    <font>
      <b/>
      <vertAlign val="superscript"/>
      <sz val="10"/>
      <color indexed="8"/>
      <name val="Arial"/>
      <family val="2"/>
    </font>
    <font>
      <b/>
      <sz val="10"/>
      <color indexed="8"/>
      <name val="Symbol"/>
      <family val="1"/>
      <charset val="2"/>
    </font>
    <font>
      <sz val="12"/>
      <color indexed="8"/>
      <name val="Times New Roman"/>
      <family val="1"/>
    </font>
    <font>
      <u/>
      <sz val="11"/>
      <color indexed="8"/>
      <name val="Arial"/>
      <family val="2"/>
    </font>
    <font>
      <vertAlign val="subscript"/>
      <sz val="10"/>
      <color indexed="8"/>
      <name val="Arial"/>
      <family val="2"/>
    </font>
    <font>
      <i/>
      <sz val="10"/>
      <color indexed="8"/>
      <name val="Arial"/>
      <family val="2"/>
    </font>
    <font>
      <i/>
      <vertAlign val="superscript"/>
      <sz val="10"/>
      <color indexed="8"/>
      <name val="Arial"/>
      <family val="2"/>
    </font>
    <font>
      <sz val="12"/>
      <color indexed="8"/>
      <name val="Calibri"/>
      <family val="2"/>
    </font>
    <font>
      <b/>
      <sz val="11"/>
      <color theme="1"/>
      <name val="Calibri"/>
      <family val="2"/>
      <scheme val="minor"/>
    </font>
    <font>
      <sz val="7.9"/>
      <color indexed="8"/>
      <name val="Arial"/>
      <family val="2"/>
    </font>
    <font>
      <sz val="11"/>
      <color theme="1"/>
      <name val="Calibri"/>
      <family val="2"/>
      <scheme val="minor"/>
    </font>
    <font>
      <sz val="10"/>
      <color theme="1"/>
      <name val="Arial"/>
      <family val="2"/>
    </font>
    <font>
      <sz val="8"/>
      <color theme="1"/>
      <name val="Arial"/>
      <family val="2"/>
    </font>
    <font>
      <b/>
      <sz val="8"/>
      <color rgb="FF000000"/>
      <name val="Arial"/>
      <family val="2"/>
    </font>
    <font>
      <b/>
      <vertAlign val="superscript"/>
      <sz val="8"/>
      <color indexed="8"/>
      <name val="Arial"/>
      <family val="2"/>
    </font>
    <font>
      <b/>
      <sz val="8"/>
      <color indexed="8"/>
      <name val="Arial"/>
      <family val="2"/>
    </font>
    <font>
      <b/>
      <sz val="8"/>
      <color theme="1"/>
      <name val="Arial"/>
      <family val="2"/>
    </font>
    <font>
      <sz val="8"/>
      <color indexed="8"/>
      <name val="Arial"/>
      <family val="2"/>
    </font>
    <font>
      <sz val="10"/>
      <color theme="1"/>
      <name val="Calibri"/>
      <family val="2"/>
      <scheme val="minor"/>
    </font>
    <font>
      <b/>
      <u/>
      <sz val="11"/>
      <color theme="10"/>
      <name val="Calibri"/>
      <family val="2"/>
      <charset val="204"/>
      <scheme val="minor"/>
    </font>
    <font>
      <b/>
      <sz val="11"/>
      <color theme="1"/>
      <name val="Calibri"/>
      <family val="2"/>
      <charset val="204"/>
      <scheme val="minor"/>
    </font>
    <font>
      <sz val="11"/>
      <name val="Calibri"/>
      <family val="2"/>
      <scheme val="minor"/>
    </font>
    <font>
      <sz val="11"/>
      <color theme="1"/>
      <name val="Symbol"/>
      <family val="1"/>
      <charset val="2"/>
    </font>
    <font>
      <vertAlign val="superscript"/>
      <sz val="11"/>
      <color theme="1"/>
      <name val="Calibri"/>
      <family val="2"/>
      <scheme val="minor"/>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0"/>
        <bgColor indexed="64"/>
      </patternFill>
    </fill>
    <fill>
      <patternFill patternType="solid">
        <fgColor indexed="13"/>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58">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1" fillId="3" borderId="0" applyNumberFormat="0" applyBorder="0" applyAlignment="0" applyProtection="0"/>
    <xf numFmtId="0" fontId="32" fillId="20" borderId="1" applyNumberFormat="0" applyAlignment="0" applyProtection="0"/>
    <xf numFmtId="0" fontId="33" fillId="21" borderId="2" applyNumberFormat="0" applyAlignment="0" applyProtection="0"/>
    <xf numFmtId="0" fontId="34" fillId="0" borderId="0" applyNumberFormat="0" applyFill="0" applyBorder="0" applyAlignment="0" applyProtection="0"/>
    <xf numFmtId="0" fontId="35" fillId="4"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7" borderId="1" applyNumberFormat="0" applyAlignment="0" applyProtection="0"/>
    <xf numFmtId="0" fontId="40" fillId="0" borderId="6" applyNumberFormat="0" applyFill="0" applyAlignment="0" applyProtection="0"/>
    <xf numFmtId="0" fontId="41" fillId="22"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29" fillId="0" borderId="0"/>
    <xf numFmtId="0" fontId="66" fillId="0" borderId="0">
      <alignment vertical="center"/>
    </xf>
    <xf numFmtId="0" fontId="7" fillId="0" borderId="0"/>
    <xf numFmtId="0" fontId="29" fillId="0" borderId="0"/>
    <xf numFmtId="0" fontId="7" fillId="0" borderId="0"/>
    <xf numFmtId="0" fontId="29" fillId="0" borderId="0"/>
    <xf numFmtId="0" fontId="7" fillId="0" borderId="0"/>
    <xf numFmtId="0" fontId="29" fillId="23" borderId="7" applyNumberFormat="0" applyFont="0" applyAlignment="0" applyProtection="0"/>
    <xf numFmtId="0" fontId="42" fillId="20" borderId="8" applyNumberFormat="0" applyAlignment="0" applyProtection="0"/>
    <xf numFmtId="0" fontId="43" fillId="0" borderId="0" applyNumberFormat="0" applyFill="0" applyBorder="0" applyAlignment="0" applyProtection="0"/>
    <xf numFmtId="0" fontId="44" fillId="0" borderId="9" applyNumberFormat="0" applyFill="0" applyAlignment="0" applyProtection="0"/>
    <xf numFmtId="0" fontId="45" fillId="0" borderId="0" applyNumberFormat="0" applyFill="0" applyBorder="0" applyAlignment="0" applyProtection="0"/>
    <xf numFmtId="0" fontId="92" fillId="0" borderId="0"/>
    <xf numFmtId="0" fontId="93" fillId="0" borderId="0"/>
  </cellStyleXfs>
  <cellXfs count="391">
    <xf numFmtId="0" fontId="0" fillId="0" borderId="0" xfId="0"/>
    <xf numFmtId="16" fontId="0" fillId="0" borderId="0" xfId="0" applyNumberFormat="1"/>
    <xf numFmtId="2" fontId="0" fillId="0" borderId="0" xfId="0" applyNumberFormat="1"/>
    <xf numFmtId="14" fontId="0" fillId="0" borderId="0" xfId="0" applyNumberFormat="1"/>
    <xf numFmtId="0" fontId="0" fillId="24" borderId="0" xfId="0" applyFill="1"/>
    <xf numFmtId="0" fontId="0" fillId="25" borderId="0" xfId="0" applyFill="1"/>
    <xf numFmtId="2" fontId="0" fillId="25" borderId="0" xfId="0" applyNumberFormat="1" applyFill="1"/>
    <xf numFmtId="11" fontId="0" fillId="0" borderId="0" xfId="0" applyNumberFormat="1"/>
    <xf numFmtId="16" fontId="0" fillId="25" borderId="0" xfId="0" applyNumberFormat="1" applyFill="1"/>
    <xf numFmtId="16" fontId="0" fillId="24" borderId="0" xfId="0" applyNumberFormat="1" applyFill="1"/>
    <xf numFmtId="16" fontId="3" fillId="0" borderId="0" xfId="0" applyNumberFormat="1" applyFont="1"/>
    <xf numFmtId="16" fontId="4" fillId="0" borderId="0" xfId="0" applyNumberFormat="1" applyFont="1"/>
    <xf numFmtId="0" fontId="5" fillId="0" borderId="0" xfId="0" applyFont="1" applyAlignment="1">
      <alignment horizontal="center"/>
    </xf>
    <xf numFmtId="164" fontId="5" fillId="0" borderId="10" xfId="0" applyNumberFormat="1" applyFont="1" applyBorder="1" applyAlignment="1">
      <alignment horizontal="center"/>
    </xf>
    <xf numFmtId="164" fontId="5" fillId="0" borderId="0" xfId="0" applyNumberFormat="1" applyFont="1" applyBorder="1" applyAlignment="1">
      <alignment horizontal="center"/>
    </xf>
    <xf numFmtId="164" fontId="5" fillId="0" borderId="11" xfId="0" applyNumberFormat="1" applyFont="1" applyBorder="1" applyAlignment="1">
      <alignment horizontal="center"/>
    </xf>
    <xf numFmtId="0" fontId="0" fillId="0" borderId="0" xfId="0" applyAlignment="1">
      <alignment horizontal="center"/>
    </xf>
    <xf numFmtId="165" fontId="0" fillId="0" borderId="0" xfId="0" applyNumberFormat="1"/>
    <xf numFmtId="0" fontId="0" fillId="26" borderId="0" xfId="0" applyFill="1"/>
    <xf numFmtId="164" fontId="5" fillId="0" borderId="12" xfId="0" applyNumberFormat="1" applyFont="1" applyBorder="1" applyAlignment="1">
      <alignment horizontal="center"/>
    </xf>
    <xf numFmtId="164" fontId="5" fillId="0" borderId="13" xfId="0" applyNumberFormat="1" applyFont="1" applyBorder="1" applyAlignment="1">
      <alignment horizontal="center"/>
    </xf>
    <xf numFmtId="164" fontId="5" fillId="0" borderId="14" xfId="0" applyNumberFormat="1" applyFont="1" applyBorder="1" applyAlignment="1">
      <alignment horizontal="center"/>
    </xf>
    <xf numFmtId="164" fontId="5" fillId="0" borderId="15" xfId="0" applyNumberFormat="1" applyFont="1" applyBorder="1" applyAlignment="1">
      <alignment horizontal="center"/>
    </xf>
    <xf numFmtId="164" fontId="5" fillId="0" borderId="16" xfId="0" applyNumberFormat="1" applyFont="1" applyBorder="1" applyAlignment="1">
      <alignment horizontal="center"/>
    </xf>
    <xf numFmtId="164" fontId="5" fillId="0" borderId="17" xfId="0" applyNumberFormat="1" applyFont="1" applyBorder="1" applyAlignment="1">
      <alignment horizontal="center"/>
    </xf>
    <xf numFmtId="2" fontId="0" fillId="0" borderId="0" xfId="0" applyNumberFormat="1" applyAlignment="1">
      <alignment horizontal="center"/>
    </xf>
    <xf numFmtId="0" fontId="7" fillId="0" borderId="0" xfId="48"/>
    <xf numFmtId="1" fontId="0" fillId="0" borderId="0" xfId="0" applyNumberFormat="1"/>
    <xf numFmtId="165" fontId="0" fillId="0" borderId="0" xfId="0" applyNumberFormat="1" applyAlignment="1">
      <alignment horizontal="center"/>
    </xf>
    <xf numFmtId="2" fontId="0" fillId="0" borderId="0" xfId="0" applyNumberFormat="1" applyFill="1" applyAlignment="1">
      <alignment horizontal="center"/>
    </xf>
    <xf numFmtId="2" fontId="0" fillId="0" borderId="0" xfId="0" applyNumberFormat="1" applyFill="1"/>
    <xf numFmtId="0" fontId="0" fillId="0" borderId="18" xfId="0" applyBorder="1"/>
    <xf numFmtId="0" fontId="0" fillId="0" borderId="19" xfId="0" applyBorder="1"/>
    <xf numFmtId="1" fontId="0" fillId="0" borderId="19" xfId="0" applyNumberFormat="1" applyBorder="1"/>
    <xf numFmtId="165" fontId="0" fillId="0" borderId="19" xfId="0" applyNumberFormat="1" applyBorder="1"/>
    <xf numFmtId="2" fontId="0" fillId="0" borderId="19" xfId="0" applyNumberFormat="1" applyBorder="1"/>
    <xf numFmtId="0" fontId="0" fillId="0" borderId="20" xfId="0" applyBorder="1"/>
    <xf numFmtId="0" fontId="0" fillId="0" borderId="21" xfId="0" applyBorder="1"/>
    <xf numFmtId="0" fontId="0" fillId="0" borderId="0" xfId="0" applyBorder="1"/>
    <xf numFmtId="1" fontId="0" fillId="0" borderId="0" xfId="0" applyNumberFormat="1" applyBorder="1"/>
    <xf numFmtId="165" fontId="0" fillId="0" borderId="0" xfId="0" applyNumberFormat="1" applyBorder="1"/>
    <xf numFmtId="2" fontId="0" fillId="0" borderId="0" xfId="0" applyNumberFormat="1" applyBorder="1"/>
    <xf numFmtId="0" fontId="0" fillId="0" borderId="22" xfId="0" applyBorder="1"/>
    <xf numFmtId="2" fontId="0" fillId="0" borderId="21" xfId="0" applyNumberFormat="1" applyBorder="1"/>
    <xf numFmtId="0" fontId="0" fillId="0" borderId="23" xfId="0" applyBorder="1"/>
    <xf numFmtId="0" fontId="0" fillId="0" borderId="24" xfId="0" applyBorder="1"/>
    <xf numFmtId="1" fontId="0" fillId="0" borderId="24" xfId="0" applyNumberFormat="1" applyBorder="1"/>
    <xf numFmtId="165" fontId="0" fillId="0" borderId="24" xfId="0" applyNumberFormat="1" applyBorder="1"/>
    <xf numFmtId="2" fontId="0" fillId="0" borderId="24" xfId="0" applyNumberFormat="1" applyBorder="1"/>
    <xf numFmtId="0" fontId="0" fillId="0" borderId="25" xfId="0" applyBorder="1"/>
    <xf numFmtId="0" fontId="0" fillId="25" borderId="22" xfId="0" applyFill="1" applyBorder="1"/>
    <xf numFmtId="2" fontId="0" fillId="26" borderId="0" xfId="0" applyNumberFormat="1" applyFill="1"/>
    <xf numFmtId="2" fontId="8" fillId="0" borderId="0" xfId="0" applyNumberFormat="1" applyFont="1"/>
    <xf numFmtId="165" fontId="8" fillId="0" borderId="0" xfId="0" applyNumberFormat="1" applyFont="1"/>
    <xf numFmtId="164" fontId="0" fillId="0" borderId="0" xfId="0" applyNumberFormat="1" applyBorder="1"/>
    <xf numFmtId="2" fontId="0" fillId="25" borderId="0" xfId="0" applyNumberFormat="1" applyFill="1" applyBorder="1"/>
    <xf numFmtId="164" fontId="0" fillId="25" borderId="0" xfId="0" applyNumberFormat="1" applyFill="1" applyBorder="1"/>
    <xf numFmtId="0" fontId="0" fillId="0" borderId="0" xfId="0" applyAlignment="1">
      <alignment horizontal="right"/>
    </xf>
    <xf numFmtId="0" fontId="0" fillId="0" borderId="0" xfId="0" applyAlignment="1">
      <alignment horizontal="left"/>
    </xf>
    <xf numFmtId="49" fontId="0" fillId="0" borderId="0" xfId="0" applyNumberFormat="1" applyAlignment="1">
      <alignment horizontal="left"/>
    </xf>
    <xf numFmtId="0" fontId="12" fillId="0" borderId="26" xfId="46" applyFont="1" applyBorder="1"/>
    <xf numFmtId="0" fontId="15" fillId="0" borderId="26" xfId="46" applyFont="1" applyBorder="1" applyAlignment="1">
      <alignment horizontal="right"/>
    </xf>
    <xf numFmtId="0" fontId="12" fillId="0" borderId="26" xfId="46" applyFont="1" applyBorder="1" applyAlignment="1">
      <alignment horizontal="center" vertical="top" wrapText="1"/>
    </xf>
    <xf numFmtId="0" fontId="7" fillId="0" borderId="0" xfId="46"/>
    <xf numFmtId="0" fontId="16" fillId="0" borderId="0" xfId="46" applyFont="1"/>
    <xf numFmtId="0" fontId="16" fillId="0" borderId="0" xfId="46" applyFont="1" applyAlignment="1">
      <alignment vertical="top" wrapText="1"/>
    </xf>
    <xf numFmtId="0" fontId="16" fillId="0" borderId="0" xfId="46" applyFont="1" applyAlignment="1">
      <alignment horizontal="right"/>
    </xf>
    <xf numFmtId="0" fontId="16" fillId="0" borderId="0" xfId="46" applyFont="1" applyAlignment="1">
      <alignment horizontal="right" vertical="top"/>
    </xf>
    <xf numFmtId="0" fontId="16" fillId="0" borderId="11" xfId="46" applyFont="1" applyBorder="1" applyAlignment="1">
      <alignment horizontal="right"/>
    </xf>
    <xf numFmtId="0" fontId="16" fillId="0" borderId="11" xfId="46" applyFont="1" applyBorder="1"/>
    <xf numFmtId="0" fontId="16" fillId="0" borderId="11" xfId="46" applyFont="1" applyBorder="1" applyAlignment="1">
      <alignment vertical="top" wrapText="1"/>
    </xf>
    <xf numFmtId="0" fontId="17" fillId="0" borderId="27" xfId="0" applyFont="1" applyBorder="1" applyAlignment="1">
      <alignment horizontal="left" vertical="top" wrapText="1"/>
    </xf>
    <xf numFmtId="0" fontId="19" fillId="0" borderId="27" xfId="0" applyFont="1" applyBorder="1" applyAlignment="1">
      <alignment horizontal="left" vertical="top" wrapText="1"/>
    </xf>
    <xf numFmtId="0" fontId="19" fillId="0" borderId="27" xfId="0" applyFont="1" applyBorder="1" applyAlignment="1">
      <alignment vertical="top" wrapText="1"/>
    </xf>
    <xf numFmtId="0" fontId="19" fillId="0" borderId="27" xfId="0" applyFont="1" applyBorder="1" applyAlignment="1">
      <alignment wrapText="1"/>
    </xf>
    <xf numFmtId="0" fontId="19" fillId="0" borderId="28" xfId="0" applyFont="1" applyFill="1" applyBorder="1" applyAlignment="1">
      <alignment vertical="top" wrapText="1"/>
    </xf>
    <xf numFmtId="0" fontId="19" fillId="0" borderId="0" xfId="0" applyFont="1" applyFill="1" applyBorder="1" applyAlignment="1">
      <alignment vertical="top" wrapText="1"/>
    </xf>
    <xf numFmtId="0" fontId="17" fillId="0" borderId="27" xfId="0" applyFont="1" applyBorder="1" applyAlignment="1">
      <alignment horizontal="center" vertical="center" wrapText="1"/>
    </xf>
    <xf numFmtId="0" fontId="22" fillId="0" borderId="0" xfId="0" applyFont="1"/>
    <xf numFmtId="0" fontId="2" fillId="0" borderId="0" xfId="34" applyAlignment="1" applyProtection="1"/>
    <xf numFmtId="2" fontId="27" fillId="0" borderId="0" xfId="0" applyNumberFormat="1" applyFont="1" applyBorder="1" applyAlignment="1">
      <alignment horizontal="center"/>
    </xf>
    <xf numFmtId="0" fontId="28" fillId="0" borderId="0" xfId="0" applyFont="1"/>
    <xf numFmtId="165" fontId="16" fillId="0" borderId="0" xfId="0" applyNumberFormat="1" applyFont="1" applyAlignment="1">
      <alignment horizontal="center"/>
    </xf>
    <xf numFmtId="0" fontId="28" fillId="0" borderId="0" xfId="0" applyFont="1" applyFill="1"/>
    <xf numFmtId="0" fontId="29" fillId="0" borderId="0" xfId="49"/>
    <xf numFmtId="0" fontId="29" fillId="0" borderId="0" xfId="49" applyAlignment="1">
      <alignment horizontal="left"/>
    </xf>
    <xf numFmtId="0" fontId="44" fillId="0" borderId="0" xfId="49" applyFont="1"/>
    <xf numFmtId="0" fontId="45" fillId="0" borderId="0" xfId="49" applyFont="1"/>
    <xf numFmtId="0" fontId="44" fillId="0" borderId="0" xfId="49" applyFont="1" applyAlignment="1">
      <alignment horizontal="left"/>
    </xf>
    <xf numFmtId="2" fontId="44" fillId="0" borderId="0" xfId="49" applyNumberFormat="1" applyFont="1" applyAlignment="1">
      <alignment horizontal="right"/>
    </xf>
    <xf numFmtId="2" fontId="47" fillId="0" borderId="0" xfId="49" applyNumberFormat="1" applyFont="1" applyAlignment="1">
      <alignment horizontal="right"/>
    </xf>
    <xf numFmtId="164" fontId="29" fillId="0" borderId="0" xfId="49" applyNumberFormat="1" applyAlignment="1">
      <alignment horizontal="right"/>
    </xf>
    <xf numFmtId="164" fontId="29" fillId="0" borderId="0" xfId="49" applyNumberFormat="1"/>
    <xf numFmtId="164" fontId="45" fillId="0" borderId="0" xfId="49" applyNumberFormat="1" applyFont="1"/>
    <xf numFmtId="165" fontId="29" fillId="0" borderId="0" xfId="49" applyNumberFormat="1" applyFill="1" applyBorder="1" applyAlignment="1">
      <alignment horizontal="left"/>
    </xf>
    <xf numFmtId="0" fontId="48" fillId="0" borderId="0" xfId="49" applyFont="1"/>
    <xf numFmtId="164" fontId="48" fillId="0" borderId="0" xfId="49" applyNumberFormat="1" applyFont="1"/>
    <xf numFmtId="0" fontId="29" fillId="0" borderId="0" xfId="49" applyFill="1"/>
    <xf numFmtId="0" fontId="29" fillId="0" borderId="0" xfId="49" applyFill="1" applyAlignment="1">
      <alignment horizontal="left"/>
    </xf>
    <xf numFmtId="164" fontId="29" fillId="0" borderId="0" xfId="49" applyNumberFormat="1" applyFill="1"/>
    <xf numFmtId="164" fontId="45" fillId="0" borderId="0" xfId="49" applyNumberFormat="1" applyFont="1" applyFill="1"/>
    <xf numFmtId="0" fontId="29" fillId="0" borderId="0" xfId="49" applyAlignment="1" applyProtection="1">
      <alignment horizontal="left"/>
    </xf>
    <xf numFmtId="164" fontId="48" fillId="0" borderId="0" xfId="49" applyNumberFormat="1" applyFont="1" applyFill="1"/>
    <xf numFmtId="166" fontId="29" fillId="0" borderId="0" xfId="49" applyNumberFormat="1"/>
    <xf numFmtId="0" fontId="51" fillId="0" borderId="29" xfId="50" applyFont="1" applyBorder="1" applyAlignment="1">
      <alignment horizontal="center"/>
    </xf>
    <xf numFmtId="0" fontId="51" fillId="0" borderId="26" xfId="50" applyFont="1" applyBorder="1" applyAlignment="1">
      <alignment horizontal="center"/>
    </xf>
    <xf numFmtId="0" fontId="51" fillId="0" borderId="30" xfId="50" applyFont="1" applyBorder="1" applyAlignment="1">
      <alignment horizontal="center"/>
    </xf>
    <xf numFmtId="0" fontId="26" fillId="0" borderId="0" xfId="0" applyFont="1"/>
    <xf numFmtId="164" fontId="0" fillId="0" borderId="0" xfId="0" applyNumberFormat="1"/>
    <xf numFmtId="0" fontId="50" fillId="0" borderId="0" xfId="50" applyFont="1"/>
    <xf numFmtId="0" fontId="50" fillId="0" borderId="12" xfId="50" applyFont="1" applyBorder="1"/>
    <xf numFmtId="0" fontId="50" fillId="0" borderId="10" xfId="50" applyFont="1" applyBorder="1"/>
    <xf numFmtId="0" fontId="50" fillId="0" borderId="13" xfId="50" applyFont="1" applyBorder="1"/>
    <xf numFmtId="164" fontId="50" fillId="0" borderId="16" xfId="50" applyNumberFormat="1" applyFont="1" applyBorder="1" applyAlignment="1">
      <alignment horizontal="center"/>
    </xf>
    <xf numFmtId="0" fontId="52" fillId="0" borderId="11" xfId="50" applyFont="1" applyBorder="1" applyAlignment="1">
      <alignment horizontal="center"/>
    </xf>
    <xf numFmtId="164" fontId="50" fillId="0" borderId="11" xfId="50" applyNumberFormat="1" applyFont="1" applyBorder="1" applyAlignment="1">
      <alignment horizontal="center"/>
    </xf>
    <xf numFmtId="0" fontId="52" fillId="0" borderId="17" xfId="50" applyFont="1" applyBorder="1" applyAlignment="1">
      <alignment horizontal="center"/>
    </xf>
    <xf numFmtId="0" fontId="7" fillId="0" borderId="0" xfId="50"/>
    <xf numFmtId="0" fontId="53" fillId="0" borderId="0" xfId="0" applyFont="1" applyAlignment="1">
      <alignment horizontal="center"/>
    </xf>
    <xf numFmtId="164" fontId="53" fillId="0" borderId="0" xfId="0" applyNumberFormat="1" applyFont="1" applyAlignment="1">
      <alignment horizontal="center"/>
    </xf>
    <xf numFmtId="164" fontId="54" fillId="0" borderId="0" xfId="0" applyNumberFormat="1" applyFont="1"/>
    <xf numFmtId="2" fontId="54" fillId="0" borderId="0" xfId="0" applyNumberFormat="1" applyFont="1"/>
    <xf numFmtId="0" fontId="53" fillId="0" borderId="0" xfId="0" applyFont="1"/>
    <xf numFmtId="0" fontId="53" fillId="0" borderId="31" xfId="42" applyFont="1" applyFill="1" applyBorder="1" applyAlignment="1">
      <alignment horizontal="center"/>
    </xf>
    <xf numFmtId="0" fontId="58" fillId="0" borderId="31" xfId="42" applyFont="1" applyFill="1" applyBorder="1" applyAlignment="1">
      <alignment horizontal="center"/>
    </xf>
    <xf numFmtId="0" fontId="55" fillId="0" borderId="0" xfId="42" applyFill="1"/>
    <xf numFmtId="0" fontId="55" fillId="0" borderId="0" xfId="42" quotePrefix="1" applyFill="1" applyAlignment="1">
      <alignment horizontal="center"/>
    </xf>
    <xf numFmtId="0" fontId="59" fillId="0" borderId="0" xfId="42" applyFont="1" applyFill="1" applyAlignment="1" applyProtection="1">
      <alignment horizontal="center"/>
    </xf>
    <xf numFmtId="0" fontId="59" fillId="0" borderId="0" xfId="42" applyFont="1" applyFill="1"/>
    <xf numFmtId="2" fontId="3" fillId="0" borderId="0" xfId="44" applyNumberFormat="1" applyFont="1" applyFill="1" applyBorder="1" applyAlignment="1">
      <alignment horizontal="center"/>
    </xf>
    <xf numFmtId="164" fontId="3" fillId="0" borderId="0" xfId="44" applyNumberFormat="1" applyFont="1" applyFill="1" applyBorder="1" applyAlignment="1">
      <alignment horizontal="center"/>
    </xf>
    <xf numFmtId="0" fontId="55" fillId="0" borderId="0" xfId="42" applyFill="1" applyBorder="1"/>
    <xf numFmtId="0" fontId="29" fillId="0" borderId="0" xfId="44"/>
    <xf numFmtId="0" fontId="59" fillId="25" borderId="0" xfId="42" applyFont="1" applyFill="1" applyAlignment="1" applyProtection="1">
      <alignment horizontal="center"/>
    </xf>
    <xf numFmtId="0" fontId="55" fillId="25" borderId="0" xfId="42" applyFont="1" applyFill="1" applyBorder="1" applyAlignment="1">
      <alignment horizontal="center"/>
    </xf>
    <xf numFmtId="0" fontId="55" fillId="0" borderId="0" xfId="42" applyFont="1"/>
    <xf numFmtId="2" fontId="3" fillId="0" borderId="0" xfId="42" applyNumberFormat="1" applyFont="1" applyFill="1" applyBorder="1" applyAlignment="1">
      <alignment horizontal="center"/>
    </xf>
    <xf numFmtId="164" fontId="3" fillId="0" borderId="0" xfId="42" applyNumberFormat="1" applyFont="1" applyFill="1" applyBorder="1" applyAlignment="1">
      <alignment horizontal="center"/>
    </xf>
    <xf numFmtId="0" fontId="59" fillId="0" borderId="0" xfId="42" applyFont="1"/>
    <xf numFmtId="0" fontId="55" fillId="25" borderId="0" xfId="42" applyFont="1" applyFill="1" applyAlignment="1" applyProtection="1">
      <alignment horizontal="center"/>
    </xf>
    <xf numFmtId="0" fontId="55" fillId="0" borderId="0" xfId="42" applyFont="1" applyFill="1" applyBorder="1" applyAlignment="1">
      <alignment horizontal="center"/>
    </xf>
    <xf numFmtId="0" fontId="55" fillId="0" borderId="0" xfId="42" applyFill="1" applyAlignment="1" applyProtection="1">
      <alignment horizontal="center"/>
    </xf>
    <xf numFmtId="0" fontId="55" fillId="25" borderId="0" xfId="42" applyFill="1" applyAlignment="1" applyProtection="1">
      <alignment horizontal="center"/>
    </xf>
    <xf numFmtId="0" fontId="55" fillId="0" borderId="0" xfId="42"/>
    <xf numFmtId="0" fontId="55" fillId="25" borderId="0" xfId="42" applyFill="1" applyAlignment="1">
      <alignment horizontal="center"/>
    </xf>
    <xf numFmtId="0" fontId="55" fillId="0" borderId="0" xfId="42" applyFill="1" applyAlignment="1">
      <alignment horizontal="center"/>
    </xf>
    <xf numFmtId="2" fontId="55" fillId="0" borderId="0" xfId="42" applyNumberFormat="1" applyFill="1"/>
    <xf numFmtId="164" fontId="55" fillId="0" borderId="0" xfId="42" applyNumberFormat="1" applyFill="1"/>
    <xf numFmtId="0" fontId="55" fillId="0" borderId="0" xfId="42" applyFont="1" applyFill="1"/>
    <xf numFmtId="0" fontId="0" fillId="25" borderId="0" xfId="0" applyFill="1" applyAlignment="1">
      <alignment horizontal="center"/>
    </xf>
    <xf numFmtId="165" fontId="0" fillId="25" borderId="0" xfId="0" applyNumberFormat="1" applyFill="1" applyAlignment="1">
      <alignment horizontal="center"/>
    </xf>
    <xf numFmtId="2" fontId="0" fillId="25" borderId="0" xfId="0" applyNumberFormat="1" applyFill="1" applyAlignment="1">
      <alignment horizontal="center"/>
    </xf>
    <xf numFmtId="2" fontId="27" fillId="25" borderId="0" xfId="0" applyNumberFormat="1" applyFont="1" applyFill="1" applyBorder="1" applyAlignment="1">
      <alignment horizontal="center"/>
    </xf>
    <xf numFmtId="0" fontId="28" fillId="25" borderId="0" xfId="0" applyFont="1" applyFill="1"/>
    <xf numFmtId="165" fontId="28" fillId="25" borderId="0" xfId="0" applyNumberFormat="1" applyFont="1" applyFill="1"/>
    <xf numFmtId="0" fontId="16" fillId="25" borderId="0" xfId="0" applyFont="1" applyFill="1"/>
    <xf numFmtId="165" fontId="16" fillId="25" borderId="0" xfId="0" applyNumberFormat="1" applyFont="1" applyFill="1" applyAlignment="1">
      <alignment horizontal="center"/>
    </xf>
    <xf numFmtId="1" fontId="0" fillId="25" borderId="0" xfId="0" applyNumberFormat="1" applyFill="1"/>
    <xf numFmtId="0" fontId="55" fillId="25" borderId="0" xfId="42" applyFill="1" applyBorder="1"/>
    <xf numFmtId="2" fontId="55" fillId="25" borderId="0" xfId="42" applyNumberFormat="1" applyFill="1"/>
    <xf numFmtId="164" fontId="55" fillId="25" borderId="0" xfId="42" applyNumberFormat="1" applyFill="1"/>
    <xf numFmtId="1" fontId="0" fillId="25" borderId="0" xfId="0" applyNumberFormat="1" applyFill="1" applyAlignment="1">
      <alignment horizontal="center"/>
    </xf>
    <xf numFmtId="165" fontId="0" fillId="25" borderId="0" xfId="0" applyNumberFormat="1" applyFill="1"/>
    <xf numFmtId="0" fontId="55" fillId="25" borderId="0" xfId="42" applyFill="1"/>
    <xf numFmtId="0" fontId="0" fillId="0" borderId="0" xfId="0" applyAlignment="1" applyProtection="1">
      <alignment horizontal="right"/>
      <protection locked="0"/>
    </xf>
    <xf numFmtId="0" fontId="8" fillId="25" borderId="0" xfId="0" applyFont="1" applyFill="1"/>
    <xf numFmtId="0" fontId="1" fillId="25" borderId="0" xfId="0" applyFont="1" applyFill="1"/>
    <xf numFmtId="0" fontId="17" fillId="0" borderId="27" xfId="0" applyFont="1" applyBorder="1" applyAlignment="1">
      <alignment horizontal="left" wrapText="1"/>
    </xf>
    <xf numFmtId="0" fontId="19" fillId="0" borderId="27" xfId="0" applyFont="1" applyBorder="1" applyAlignment="1">
      <alignment horizontal="left" wrapText="1"/>
    </xf>
    <xf numFmtId="0" fontId="0" fillId="25" borderId="0" xfId="0" applyFill="1" applyAlignment="1" applyProtection="1">
      <alignment horizontal="right"/>
      <protection locked="0"/>
    </xf>
    <xf numFmtId="0" fontId="0" fillId="0" borderId="0" xfId="0" applyAlignment="1" applyProtection="1">
      <alignment horizontal="left"/>
      <protection locked="0"/>
    </xf>
    <xf numFmtId="0" fontId="0" fillId="25" borderId="0" xfId="0" applyFill="1" applyAlignment="1" applyProtection="1">
      <alignment horizontal="left"/>
      <protection locked="0"/>
    </xf>
    <xf numFmtId="0" fontId="0" fillId="0" borderId="0" xfId="0" applyProtection="1">
      <protection locked="0"/>
    </xf>
    <xf numFmtId="0" fontId="0" fillId="25" borderId="0" xfId="0" applyFill="1" applyProtection="1">
      <protection locked="0"/>
    </xf>
    <xf numFmtId="0" fontId="60" fillId="0" borderId="0" xfId="0" applyFont="1" applyAlignment="1">
      <alignment horizontal="center"/>
    </xf>
    <xf numFmtId="0" fontId="63" fillId="0" borderId="0" xfId="0" applyFont="1"/>
    <xf numFmtId="0" fontId="60" fillId="0" borderId="0" xfId="0" applyNumberFormat="1" applyFont="1" applyAlignment="1">
      <alignment horizontal="center"/>
    </xf>
    <xf numFmtId="0" fontId="8" fillId="0" borderId="0" xfId="0" applyFont="1"/>
    <xf numFmtId="0" fontId="19" fillId="25" borderId="27" xfId="0" applyFont="1" applyFill="1" applyBorder="1" applyAlignment="1">
      <alignment horizontal="left" vertical="top" wrapText="1"/>
    </xf>
    <xf numFmtId="0" fontId="19" fillId="25" borderId="27" xfId="0" applyFont="1" applyFill="1" applyBorder="1" applyAlignment="1">
      <alignment vertical="top" wrapText="1"/>
    </xf>
    <xf numFmtId="0" fontId="68" fillId="0" borderId="0" xfId="45" applyFont="1">
      <alignment vertical="center"/>
    </xf>
    <xf numFmtId="0" fontId="66" fillId="0" borderId="0" xfId="45">
      <alignment vertical="center"/>
    </xf>
    <xf numFmtId="0" fontId="69" fillId="0" borderId="0" xfId="45" applyFont="1">
      <alignment vertical="center"/>
    </xf>
    <xf numFmtId="0" fontId="70" fillId="0" borderId="0" xfId="45" applyFont="1">
      <alignment vertical="center"/>
    </xf>
    <xf numFmtId="11" fontId="68" fillId="0" borderId="0" xfId="45" applyNumberFormat="1" applyFont="1">
      <alignment vertical="center"/>
    </xf>
    <xf numFmtId="0" fontId="66" fillId="0" borderId="0" xfId="45" applyFont="1">
      <alignment vertical="center"/>
    </xf>
    <xf numFmtId="0" fontId="74" fillId="0" borderId="0" xfId="0" applyFont="1"/>
    <xf numFmtId="0" fontId="75" fillId="0" borderId="0" xfId="0" applyFont="1"/>
    <xf numFmtId="0" fontId="53" fillId="0" borderId="0" xfId="0" applyFont="1" applyFill="1"/>
    <xf numFmtId="0" fontId="0" fillId="0" borderId="0" xfId="0" applyFill="1"/>
    <xf numFmtId="164" fontId="8" fillId="0" borderId="0" xfId="0" applyNumberFormat="1" applyFont="1" applyFill="1"/>
    <xf numFmtId="2" fontId="8" fillId="0" borderId="0" xfId="0" applyNumberFormat="1" applyFont="1" applyFill="1"/>
    <xf numFmtId="165" fontId="8" fillId="0" borderId="0" xfId="0" applyNumberFormat="1" applyFont="1" applyFill="1"/>
    <xf numFmtId="164" fontId="0" fillId="0" borderId="0" xfId="0" applyNumberFormat="1" applyFill="1"/>
    <xf numFmtId="165" fontId="0" fillId="0" borderId="0" xfId="0" applyNumberFormat="1" applyFill="1"/>
    <xf numFmtId="165" fontId="1" fillId="0" borderId="0" xfId="0" applyNumberFormat="1" applyFont="1" applyFill="1"/>
    <xf numFmtId="0" fontId="76" fillId="0" borderId="0" xfId="0" applyFont="1" applyFill="1"/>
    <xf numFmtId="164" fontId="76" fillId="0" borderId="0" xfId="0" applyNumberFormat="1" applyFont="1" applyFill="1"/>
    <xf numFmtId="2" fontId="76" fillId="0" borderId="0" xfId="0" applyNumberFormat="1" applyFont="1" applyFill="1"/>
    <xf numFmtId="165" fontId="76" fillId="0" borderId="0" xfId="0" applyNumberFormat="1" applyFont="1" applyFill="1"/>
    <xf numFmtId="0" fontId="77" fillId="0" borderId="0" xfId="0" applyFont="1"/>
    <xf numFmtId="0" fontId="78" fillId="0" borderId="0" xfId="0" applyFont="1"/>
    <xf numFmtId="0" fontId="0" fillId="0" borderId="0" xfId="0" applyNumberFormat="1"/>
    <xf numFmtId="0" fontId="79" fillId="0" borderId="0" xfId="45" applyFont="1">
      <alignment vertical="center"/>
    </xf>
    <xf numFmtId="0" fontId="29" fillId="0" borderId="0" xfId="49" applyFont="1"/>
    <xf numFmtId="165" fontId="29" fillId="0" borderId="0" xfId="49" applyNumberFormat="1"/>
    <xf numFmtId="0" fontId="80" fillId="0" borderId="0" xfId="47" applyFont="1"/>
    <xf numFmtId="0" fontId="28" fillId="0" borderId="0" xfId="47" applyFont="1"/>
    <xf numFmtId="0" fontId="12" fillId="0" borderId="0" xfId="47" applyFont="1" applyAlignment="1">
      <alignment horizontal="center"/>
    </xf>
    <xf numFmtId="0" fontId="84" fillId="0" borderId="0" xfId="47" applyFont="1" applyAlignment="1">
      <alignment horizontal="center"/>
    </xf>
    <xf numFmtId="0" fontId="16" fillId="0" borderId="0" xfId="47" applyFont="1"/>
    <xf numFmtId="0" fontId="16" fillId="0" borderId="0" xfId="47" applyFont="1" applyAlignment="1">
      <alignment horizontal="center"/>
    </xf>
    <xf numFmtId="165" fontId="16" fillId="0" borderId="0" xfId="47" applyNumberFormat="1" applyFont="1" applyAlignment="1">
      <alignment horizontal="center"/>
    </xf>
    <xf numFmtId="2" fontId="16" fillId="0" borderId="0" xfId="47" applyNumberFormat="1" applyFont="1" applyAlignment="1">
      <alignment horizontal="center"/>
    </xf>
    <xf numFmtId="0" fontId="28" fillId="0" borderId="0" xfId="47" applyFont="1" applyAlignment="1">
      <alignment horizontal="center"/>
    </xf>
    <xf numFmtId="0" fontId="80" fillId="0" borderId="0" xfId="47" applyFont="1" applyAlignment="1">
      <alignment horizontal="left"/>
    </xf>
    <xf numFmtId="0" fontId="85" fillId="0" borderId="0" xfId="47" applyFont="1"/>
    <xf numFmtId="2" fontId="16" fillId="0" borderId="0" xfId="47" applyNumberFormat="1" applyFont="1" applyFill="1" applyAlignment="1">
      <alignment horizontal="center"/>
    </xf>
    <xf numFmtId="165" fontId="16" fillId="0" borderId="0" xfId="47" applyNumberFormat="1" applyFont="1" applyFill="1" applyAlignment="1">
      <alignment horizontal="center"/>
    </xf>
    <xf numFmtId="165" fontId="55" fillId="0" borderId="0" xfId="47" applyNumberFormat="1" applyFont="1" applyFill="1" applyBorder="1" applyAlignment="1">
      <alignment horizontal="center"/>
    </xf>
    <xf numFmtId="165" fontId="28" fillId="0" borderId="0" xfId="47" applyNumberFormat="1" applyFont="1"/>
    <xf numFmtId="165" fontId="16" fillId="0" borderId="0" xfId="47" applyNumberFormat="1" applyFont="1"/>
    <xf numFmtId="2" fontId="80" fillId="0" borderId="0" xfId="47" applyNumberFormat="1" applyFont="1" applyFill="1" applyAlignment="1">
      <alignment horizontal="left"/>
    </xf>
    <xf numFmtId="165" fontId="55" fillId="0" borderId="0" xfId="38" applyNumberFormat="1" applyFont="1" applyAlignment="1">
      <alignment horizontal="center"/>
    </xf>
    <xf numFmtId="165" fontId="55" fillId="0" borderId="0" xfId="38" applyNumberFormat="1" applyFont="1" applyFill="1" applyAlignment="1">
      <alignment horizontal="center"/>
    </xf>
    <xf numFmtId="165" fontId="55" fillId="0" borderId="0" xfId="39" applyNumberFormat="1" applyFont="1" applyAlignment="1">
      <alignment horizontal="center"/>
    </xf>
    <xf numFmtId="165" fontId="55" fillId="0" borderId="0" xfId="39" applyNumberFormat="1" applyFont="1" applyFill="1" applyAlignment="1">
      <alignment horizontal="center"/>
    </xf>
    <xf numFmtId="165" fontId="55" fillId="0" borderId="0" xfId="40" applyNumberFormat="1" applyFont="1" applyFill="1" applyAlignment="1">
      <alignment horizontal="center"/>
    </xf>
    <xf numFmtId="165" fontId="55" fillId="0" borderId="0" xfId="41" applyNumberFormat="1" applyFont="1" applyFill="1" applyAlignment="1">
      <alignment horizontal="center"/>
    </xf>
    <xf numFmtId="0" fontId="28" fillId="0" borderId="0" xfId="47" applyFont="1" applyFill="1"/>
    <xf numFmtId="165" fontId="55" fillId="0" borderId="0" xfId="40" applyNumberFormat="1" applyFont="1" applyAlignment="1">
      <alignment horizontal="center"/>
    </xf>
    <xf numFmtId="165" fontId="55" fillId="0" borderId="0" xfId="41" applyNumberFormat="1" applyFont="1" applyAlignment="1">
      <alignment horizontal="center"/>
    </xf>
    <xf numFmtId="2" fontId="16" fillId="0" borderId="0" xfId="47" applyNumberFormat="1" applyFont="1" applyFill="1" applyAlignment="1">
      <alignment horizontal="left"/>
    </xf>
    <xf numFmtId="2" fontId="28" fillId="0" borderId="0" xfId="47" applyNumberFormat="1" applyFont="1" applyFill="1" applyAlignment="1">
      <alignment horizontal="center"/>
    </xf>
    <xf numFmtId="2" fontId="28" fillId="0" borderId="0" xfId="47" applyNumberFormat="1" applyFont="1" applyAlignment="1">
      <alignment horizontal="center"/>
    </xf>
    <xf numFmtId="0" fontId="29" fillId="0" borderId="0" xfId="47"/>
    <xf numFmtId="0" fontId="12" fillId="0" borderId="0" xfId="47" applyFont="1"/>
    <xf numFmtId="0" fontId="16" fillId="0" borderId="0" xfId="47" applyFont="1" applyAlignment="1">
      <alignment horizontal="left"/>
    </xf>
    <xf numFmtId="0" fontId="84" fillId="0" borderId="0" xfId="47" applyFont="1"/>
    <xf numFmtId="0" fontId="89" fillId="0" borderId="0" xfId="47" applyFont="1"/>
    <xf numFmtId="0" fontId="28" fillId="25" borderId="0" xfId="47" applyFont="1" applyFill="1"/>
    <xf numFmtId="0" fontId="12" fillId="25" borderId="0" xfId="47" applyFont="1" applyFill="1" applyAlignment="1">
      <alignment horizontal="center"/>
    </xf>
    <xf numFmtId="0" fontId="16" fillId="25" borderId="0" xfId="47" applyFont="1" applyFill="1" applyAlignment="1">
      <alignment horizontal="center"/>
    </xf>
    <xf numFmtId="0" fontId="16" fillId="25" borderId="0" xfId="47" applyFont="1" applyFill="1"/>
    <xf numFmtId="2" fontId="16" fillId="25" borderId="0" xfId="47" applyNumberFormat="1" applyFont="1" applyFill="1" applyAlignment="1">
      <alignment horizontal="center"/>
    </xf>
    <xf numFmtId="165" fontId="16" fillId="25" borderId="0" xfId="47" applyNumberFormat="1" applyFont="1" applyFill="1" applyAlignment="1">
      <alignment horizontal="center"/>
    </xf>
    <xf numFmtId="165" fontId="55" fillId="25" borderId="0" xfId="39" applyNumberFormat="1" applyFont="1" applyFill="1" applyAlignment="1">
      <alignment horizontal="center"/>
    </xf>
    <xf numFmtId="0" fontId="29" fillId="25" borderId="0" xfId="47" applyFill="1"/>
    <xf numFmtId="0" fontId="89" fillId="25" borderId="0" xfId="47" applyFont="1" applyFill="1"/>
    <xf numFmtId="3" fontId="0" fillId="0" borderId="0" xfId="0" applyNumberFormat="1"/>
    <xf numFmtId="0" fontId="28" fillId="0" borderId="0" xfId="47" applyFont="1" applyAlignment="1"/>
    <xf numFmtId="0" fontId="84" fillId="0" borderId="0" xfId="47" applyFont="1" applyAlignment="1"/>
    <xf numFmtId="0" fontId="28" fillId="0" borderId="0" xfId="47" applyFont="1" applyFill="1" applyAlignment="1"/>
    <xf numFmtId="0" fontId="29" fillId="0" borderId="0" xfId="47" applyAlignment="1"/>
    <xf numFmtId="0" fontId="89" fillId="0" borderId="0" xfId="47" applyFont="1" applyAlignment="1"/>
    <xf numFmtId="0" fontId="90" fillId="0" borderId="0" xfId="0" applyFont="1"/>
    <xf numFmtId="0" fontId="0" fillId="27" borderId="0" xfId="0" applyFill="1"/>
    <xf numFmtId="0" fontId="0" fillId="28" borderId="0" xfId="0" applyFill="1"/>
    <xf numFmtId="0" fontId="91" fillId="0" borderId="0" xfId="0" applyFont="1"/>
    <xf numFmtId="0" fontId="93" fillId="0" borderId="0" xfId="56" applyFont="1"/>
    <xf numFmtId="0" fontId="94" fillId="0" borderId="0" xfId="56" applyFont="1"/>
    <xf numFmtId="164" fontId="94" fillId="0" borderId="0" xfId="56" applyNumberFormat="1" applyFont="1"/>
    <xf numFmtId="167" fontId="94" fillId="0" borderId="0" xfId="56" applyNumberFormat="1" applyFont="1"/>
    <xf numFmtId="168" fontId="94" fillId="0" borderId="0" xfId="56" applyNumberFormat="1" applyFont="1"/>
    <xf numFmtId="169" fontId="94" fillId="0" borderId="0" xfId="56" applyNumberFormat="1" applyFont="1"/>
    <xf numFmtId="170" fontId="94" fillId="0" borderId="0" xfId="56" applyNumberFormat="1" applyFont="1"/>
    <xf numFmtId="2" fontId="94" fillId="0" borderId="24" xfId="56" applyNumberFormat="1" applyFont="1" applyBorder="1"/>
    <xf numFmtId="2" fontId="9" fillId="0" borderId="24" xfId="56" applyNumberFormat="1" applyFont="1" applyBorder="1" applyProtection="1">
      <protection hidden="1"/>
    </xf>
    <xf numFmtId="0" fontId="94" fillId="0" borderId="24" xfId="56" applyFont="1" applyBorder="1"/>
    <xf numFmtId="164" fontId="9" fillId="0" borderId="24" xfId="56" applyNumberFormat="1" applyFont="1" applyBorder="1" applyProtection="1">
      <protection hidden="1"/>
    </xf>
    <xf numFmtId="167" fontId="9" fillId="0" borderId="24" xfId="56" applyNumberFormat="1" applyFont="1" applyBorder="1" applyProtection="1">
      <protection hidden="1"/>
    </xf>
    <xf numFmtId="168" fontId="9" fillId="0" borderId="24" xfId="56" applyNumberFormat="1" applyFont="1" applyBorder="1" applyProtection="1">
      <protection hidden="1"/>
    </xf>
    <xf numFmtId="169" fontId="9" fillId="0" borderId="24" xfId="56" applyNumberFormat="1" applyFont="1" applyBorder="1" applyProtection="1">
      <protection hidden="1"/>
    </xf>
    <xf numFmtId="170" fontId="9" fillId="0" borderId="24" xfId="56" applyNumberFormat="1" applyFont="1" applyBorder="1" applyProtection="1">
      <protection hidden="1"/>
    </xf>
    <xf numFmtId="1" fontId="94" fillId="0" borderId="24" xfId="56" applyNumberFormat="1" applyFont="1" applyBorder="1"/>
    <xf numFmtId="0" fontId="9" fillId="0" borderId="24" xfId="56" applyFont="1" applyBorder="1" applyProtection="1">
      <protection hidden="1"/>
    </xf>
    <xf numFmtId="2" fontId="94" fillId="0" borderId="0" xfId="56" applyNumberFormat="1" applyFont="1"/>
    <xf numFmtId="2" fontId="9" fillId="0" borderId="0" xfId="56" applyNumberFormat="1" applyFont="1" applyProtection="1">
      <protection hidden="1"/>
    </xf>
    <xf numFmtId="164" fontId="9" fillId="0" borderId="0" xfId="56" applyNumberFormat="1" applyFont="1" applyProtection="1">
      <protection hidden="1"/>
    </xf>
    <xf numFmtId="167" fontId="9" fillId="0" borderId="0" xfId="56" applyNumberFormat="1" applyFont="1" applyProtection="1">
      <protection hidden="1"/>
    </xf>
    <xf numFmtId="168" fontId="9" fillId="0" borderId="0" xfId="56" applyNumberFormat="1" applyFont="1" applyProtection="1">
      <protection hidden="1"/>
    </xf>
    <xf numFmtId="169" fontId="9" fillId="0" borderId="0" xfId="56" applyNumberFormat="1" applyFont="1" applyProtection="1">
      <protection hidden="1"/>
    </xf>
    <xf numFmtId="170" fontId="9" fillId="0" borderId="0" xfId="56" applyNumberFormat="1" applyFont="1" applyProtection="1">
      <protection hidden="1"/>
    </xf>
    <xf numFmtId="1" fontId="94" fillId="0" borderId="0" xfId="56" applyNumberFormat="1" applyFont="1"/>
    <xf numFmtId="0" fontId="9" fillId="0" borderId="0" xfId="56" applyFont="1" applyProtection="1">
      <protection hidden="1"/>
    </xf>
    <xf numFmtId="0" fontId="94" fillId="0" borderId="0" xfId="56" applyFont="1" applyAlignment="1">
      <alignment horizontal="center"/>
    </xf>
    <xf numFmtId="164" fontId="94" fillId="0" borderId="0" xfId="56" applyNumberFormat="1" applyFont="1" applyAlignment="1">
      <alignment horizontal="center"/>
    </xf>
    <xf numFmtId="167" fontId="94" fillId="0" borderId="0" xfId="56" applyNumberFormat="1" applyFont="1" applyAlignment="1">
      <alignment horizontal="center"/>
    </xf>
    <xf numFmtId="1" fontId="9" fillId="0" borderId="0" xfId="56" applyNumberFormat="1" applyFont="1" applyProtection="1">
      <protection hidden="1"/>
    </xf>
    <xf numFmtId="0" fontId="95" fillId="0" borderId="31" xfId="56" applyFont="1" applyFill="1" applyBorder="1"/>
    <xf numFmtId="0" fontId="95" fillId="0" borderId="31" xfId="56" applyFont="1" applyFill="1" applyBorder="1" applyProtection="1">
      <protection hidden="1"/>
    </xf>
    <xf numFmtId="2" fontId="95" fillId="0" borderId="24" xfId="56" applyNumberFormat="1" applyFont="1" applyFill="1" applyBorder="1"/>
    <xf numFmtId="164" fontId="95" fillId="0" borderId="31" xfId="56" applyNumberFormat="1" applyFont="1" applyFill="1" applyBorder="1"/>
    <xf numFmtId="167" fontId="95" fillId="0" borderId="31" xfId="56" applyNumberFormat="1" applyFont="1" applyFill="1" applyBorder="1"/>
    <xf numFmtId="168" fontId="95" fillId="0" borderId="31" xfId="56" applyNumberFormat="1" applyFont="1" applyFill="1" applyBorder="1"/>
    <xf numFmtId="169" fontId="95" fillId="0" borderId="31" xfId="56" applyNumberFormat="1" applyFont="1" applyFill="1" applyBorder="1"/>
    <xf numFmtId="170" fontId="95" fillId="0" borderId="31" xfId="56" applyNumberFormat="1" applyFont="1" applyFill="1" applyBorder="1"/>
    <xf numFmtId="0" fontId="95" fillId="0" borderId="24" xfId="56" applyFont="1" applyFill="1" applyBorder="1" applyProtection="1">
      <protection hidden="1"/>
    </xf>
    <xf numFmtId="0" fontId="95" fillId="0" borderId="24" xfId="56" applyFont="1" applyFill="1" applyBorder="1"/>
    <xf numFmtId="0" fontId="94" fillId="0" borderId="24" xfId="56" applyFont="1" applyFill="1" applyBorder="1"/>
    <xf numFmtId="0" fontId="98" fillId="0" borderId="24" xfId="56" applyFont="1" applyFill="1" applyBorder="1"/>
    <xf numFmtId="2" fontId="95" fillId="0" borderId="19" xfId="56" applyNumberFormat="1" applyFont="1" applyFill="1" applyBorder="1"/>
    <xf numFmtId="0" fontId="95" fillId="0" borderId="19" xfId="56" applyFont="1" applyFill="1" applyBorder="1"/>
    <xf numFmtId="0" fontId="95" fillId="0" borderId="19" xfId="56" applyFont="1" applyFill="1" applyBorder="1" applyProtection="1">
      <protection hidden="1"/>
    </xf>
    <xf numFmtId="0" fontId="94" fillId="0" borderId="24" xfId="56" applyFont="1" applyBorder="1" applyAlignment="1">
      <alignment horizontal="center"/>
    </xf>
    <xf numFmtId="164" fontId="94" fillId="0" borderId="24" xfId="56" applyNumberFormat="1" applyFont="1" applyBorder="1" applyAlignment="1">
      <alignment horizontal="center"/>
    </xf>
    <xf numFmtId="167" fontId="94" fillId="0" borderId="24" xfId="56" applyNumberFormat="1" applyFont="1" applyBorder="1" applyAlignment="1">
      <alignment horizontal="center"/>
    </xf>
    <xf numFmtId="168" fontId="94" fillId="0" borderId="24" xfId="56" applyNumberFormat="1" applyFont="1" applyBorder="1"/>
    <xf numFmtId="169" fontId="94" fillId="0" borderId="24" xfId="56" applyNumberFormat="1" applyFont="1" applyBorder="1"/>
    <xf numFmtId="170" fontId="94" fillId="0" borderId="24" xfId="56" applyNumberFormat="1" applyFont="1" applyBorder="1"/>
    <xf numFmtId="2" fontId="9" fillId="0" borderId="24" xfId="56" applyNumberFormat="1" applyFont="1" applyFill="1" applyBorder="1" applyProtection="1">
      <protection hidden="1"/>
    </xf>
    <xf numFmtId="1" fontId="9" fillId="0" borderId="24" xfId="56" applyNumberFormat="1" applyFont="1" applyFill="1" applyBorder="1" applyProtection="1">
      <protection hidden="1"/>
    </xf>
    <xf numFmtId="0" fontId="9" fillId="0" borderId="24" xfId="56" applyFont="1" applyFill="1" applyBorder="1" applyProtection="1">
      <protection hidden="1"/>
    </xf>
    <xf numFmtId="1" fontId="9" fillId="0" borderId="24" xfId="56" applyNumberFormat="1" applyFont="1" applyBorder="1" applyProtection="1">
      <protection hidden="1"/>
    </xf>
    <xf numFmtId="2" fontId="9" fillId="0" borderId="0" xfId="56" applyNumberFormat="1" applyFont="1" applyFill="1" applyProtection="1">
      <protection hidden="1"/>
    </xf>
    <xf numFmtId="1" fontId="9" fillId="0" borderId="0" xfId="56" applyNumberFormat="1" applyFont="1" applyFill="1" applyProtection="1">
      <protection hidden="1"/>
    </xf>
    <xf numFmtId="0" fontId="9" fillId="0" borderId="0" xfId="56" applyFont="1" applyFill="1" applyProtection="1">
      <protection hidden="1"/>
    </xf>
    <xf numFmtId="0" fontId="9" fillId="0" borderId="24" xfId="57" applyFont="1" applyBorder="1" applyProtection="1">
      <protection hidden="1"/>
    </xf>
    <xf numFmtId="0" fontId="9" fillId="0" borderId="0" xfId="57" applyFont="1" applyProtection="1">
      <protection hidden="1"/>
    </xf>
    <xf numFmtId="2" fontId="74" fillId="0" borderId="0" xfId="56" applyNumberFormat="1" applyFont="1" applyProtection="1">
      <protection hidden="1"/>
    </xf>
    <xf numFmtId="168" fontId="99" fillId="0" borderId="0" xfId="56" applyNumberFormat="1" applyFont="1"/>
    <xf numFmtId="169" fontId="99" fillId="0" borderId="0" xfId="56" applyNumberFormat="1" applyFont="1"/>
    <xf numFmtId="170" fontId="99" fillId="0" borderId="0" xfId="56" applyNumberFormat="1" applyFont="1"/>
    <xf numFmtId="2" fontId="94" fillId="0" borderId="0" xfId="56" applyNumberFormat="1" applyFont="1" applyFill="1" applyBorder="1"/>
    <xf numFmtId="164" fontId="94" fillId="0" borderId="0" xfId="56" applyNumberFormat="1" applyFont="1" applyFill="1" applyBorder="1"/>
    <xf numFmtId="167" fontId="94" fillId="0" borderId="0" xfId="56" applyNumberFormat="1" applyFont="1" applyFill="1" applyBorder="1"/>
    <xf numFmtId="168" fontId="94" fillId="0" borderId="0" xfId="56" applyNumberFormat="1" applyFont="1" applyFill="1" applyBorder="1"/>
    <xf numFmtId="169" fontId="94" fillId="0" borderId="0" xfId="56" applyNumberFormat="1" applyFont="1" applyFill="1" applyBorder="1"/>
    <xf numFmtId="170" fontId="94" fillId="0" borderId="0" xfId="56" applyNumberFormat="1" applyFont="1" applyFill="1" applyBorder="1"/>
    <xf numFmtId="1" fontId="94" fillId="0" borderId="0" xfId="56" applyNumberFormat="1" applyFont="1" applyFill="1" applyBorder="1"/>
    <xf numFmtId="0" fontId="94" fillId="0" borderId="0" xfId="56" applyFont="1" applyFill="1" applyBorder="1"/>
    <xf numFmtId="0" fontId="93" fillId="0" borderId="0" xfId="56" applyFont="1" applyFill="1" applyBorder="1"/>
    <xf numFmtId="164" fontId="93" fillId="0" borderId="0" xfId="56" applyNumberFormat="1" applyFont="1" applyFill="1" applyBorder="1"/>
    <xf numFmtId="167" fontId="93" fillId="0" borderId="0" xfId="56" applyNumberFormat="1" applyFont="1" applyFill="1" applyBorder="1"/>
    <xf numFmtId="168" fontId="93" fillId="0" borderId="0" xfId="56" applyNumberFormat="1" applyFont="1" applyFill="1" applyBorder="1"/>
    <xf numFmtId="169" fontId="93" fillId="0" borderId="0" xfId="56" applyNumberFormat="1" applyFont="1" applyFill="1" applyBorder="1"/>
    <xf numFmtId="170" fontId="93" fillId="0" borderId="0" xfId="56" applyNumberFormat="1" applyFont="1" applyFill="1" applyBorder="1"/>
    <xf numFmtId="0" fontId="26" fillId="0" borderId="0" xfId="56" applyFont="1" applyFill="1" applyBorder="1"/>
    <xf numFmtId="0" fontId="78" fillId="0" borderId="0" xfId="56" applyFont="1" applyFill="1" applyBorder="1"/>
    <xf numFmtId="0" fontId="0" fillId="0" borderId="0" xfId="0" quotePrefix="1"/>
    <xf numFmtId="2" fontId="93" fillId="0" borderId="0" xfId="56" applyNumberFormat="1" applyFont="1"/>
    <xf numFmtId="0" fontId="100" fillId="0" borderId="31" xfId="0" applyFont="1" applyFill="1" applyBorder="1"/>
    <xf numFmtId="1" fontId="26" fillId="0" borderId="31" xfId="0" applyNumberFormat="1" applyFont="1" applyFill="1" applyBorder="1" applyAlignment="1">
      <alignment horizontal="center"/>
    </xf>
    <xf numFmtId="2" fontId="26" fillId="0" borderId="31" xfId="0" applyNumberFormat="1" applyFont="1" applyFill="1" applyBorder="1" applyAlignment="1" applyProtection="1">
      <alignment horizontal="right"/>
    </xf>
    <xf numFmtId="0" fontId="100" fillId="29" borderId="0" xfId="0" applyFont="1" applyFill="1"/>
    <xf numFmtId="2" fontId="100" fillId="29" borderId="0" xfId="0" applyNumberFormat="1" applyFont="1" applyFill="1"/>
    <xf numFmtId="0" fontId="100" fillId="29" borderId="19" xfId="0" applyFont="1" applyFill="1" applyBorder="1"/>
    <xf numFmtId="2" fontId="100" fillId="29" borderId="19" xfId="0" applyNumberFormat="1" applyFont="1" applyFill="1" applyBorder="1"/>
    <xf numFmtId="0" fontId="26" fillId="27" borderId="0" xfId="0" applyFont="1" applyFill="1"/>
    <xf numFmtId="0" fontId="1" fillId="0" borderId="0" xfId="0" applyFont="1"/>
    <xf numFmtId="2" fontId="0" fillId="27" borderId="0" xfId="0" applyNumberFormat="1" applyFill="1"/>
    <xf numFmtId="0" fontId="1" fillId="27" borderId="0" xfId="0" applyFont="1" applyFill="1"/>
    <xf numFmtId="0" fontId="1" fillId="0" borderId="0" xfId="0" applyFont="1" applyFill="1"/>
    <xf numFmtId="0" fontId="101" fillId="0" borderId="0" xfId="34" applyFont="1" applyFill="1" applyAlignment="1" applyProtection="1"/>
    <xf numFmtId="0" fontId="26" fillId="0" borderId="0" xfId="0" applyFont="1" applyFill="1"/>
    <xf numFmtId="0" fontId="102" fillId="0" borderId="0" xfId="0" applyFont="1" applyFill="1"/>
    <xf numFmtId="11" fontId="0" fillId="27" borderId="0" xfId="0" applyNumberFormat="1" applyFill="1"/>
    <xf numFmtId="0" fontId="103" fillId="29" borderId="0" xfId="0" applyFont="1" applyFill="1"/>
    <xf numFmtId="11" fontId="103" fillId="29" borderId="0" xfId="0" applyNumberFormat="1" applyFont="1" applyFill="1"/>
    <xf numFmtId="0" fontId="0" fillId="29" borderId="0" xfId="0" applyFill="1"/>
    <xf numFmtId="11" fontId="0" fillId="29" borderId="0" xfId="0" applyNumberFormat="1" applyFill="1"/>
    <xf numFmtId="0" fontId="17" fillId="0" borderId="32" xfId="0" applyFont="1" applyBorder="1" applyAlignment="1">
      <alignment horizontal="left" vertical="top" wrapText="1"/>
    </xf>
    <xf numFmtId="0" fontId="17" fillId="0" borderId="33" xfId="0" applyFont="1" applyBorder="1" applyAlignment="1">
      <alignment horizontal="left" vertical="top" wrapText="1"/>
    </xf>
    <xf numFmtId="0" fontId="23" fillId="0" borderId="32" xfId="0" applyFont="1" applyBorder="1" applyAlignment="1">
      <alignment horizontal="left" vertical="top" wrapText="1"/>
    </xf>
    <xf numFmtId="0" fontId="23" fillId="0" borderId="33" xfId="0" applyFont="1" applyBorder="1" applyAlignment="1">
      <alignment horizontal="left" vertical="top" wrapText="1"/>
    </xf>
    <xf numFmtId="0" fontId="17" fillId="0" borderId="34" xfId="0" applyFont="1" applyBorder="1" applyAlignment="1">
      <alignment horizontal="left" vertical="top" wrapText="1"/>
    </xf>
    <xf numFmtId="0" fontId="16" fillId="0" borderId="0" xfId="46" applyFont="1" applyAlignment="1">
      <alignment horizontal="justify"/>
    </xf>
    <xf numFmtId="0" fontId="16" fillId="0" borderId="0" xfId="46" applyFont="1" applyAlignment="1">
      <alignment vertical="top" wrapText="1"/>
    </xf>
    <xf numFmtId="0" fontId="16" fillId="0" borderId="0" xfId="46" applyFont="1"/>
    <xf numFmtId="0" fontId="16" fillId="0" borderId="10" xfId="46" applyFont="1" applyBorder="1"/>
    <xf numFmtId="0" fontId="17" fillId="0" borderId="35" xfId="0" applyFont="1" applyBorder="1" applyAlignment="1">
      <alignment horizontal="left" wrapText="1"/>
    </xf>
    <xf numFmtId="0" fontId="17" fillId="0" borderId="36" xfId="0" applyFont="1" applyBorder="1" applyAlignment="1">
      <alignment horizontal="left" wrapText="1"/>
    </xf>
    <xf numFmtId="0" fontId="17" fillId="0" borderId="37" xfId="0" applyFont="1" applyBorder="1" applyAlignment="1">
      <alignment horizontal="left" wrapText="1"/>
    </xf>
    <xf numFmtId="0" fontId="17" fillId="0" borderId="38" xfId="0" applyFont="1" applyBorder="1" applyAlignment="1">
      <alignment horizontal="left" wrapText="1"/>
    </xf>
    <xf numFmtId="0" fontId="17" fillId="0" borderId="39" xfId="0" applyFont="1" applyBorder="1" applyAlignment="1">
      <alignment horizontal="left" wrapText="1"/>
    </xf>
    <xf numFmtId="0" fontId="17" fillId="0" borderId="40" xfId="0" applyFont="1" applyBorder="1" applyAlignment="1">
      <alignment horizontal="left" wrapText="1"/>
    </xf>
    <xf numFmtId="0" fontId="17" fillId="0" borderId="32" xfId="0" applyFont="1" applyBorder="1" applyAlignment="1">
      <alignment horizontal="left" wrapText="1"/>
    </xf>
    <xf numFmtId="0" fontId="17" fillId="0" borderId="34" xfId="0" applyFont="1" applyBorder="1" applyAlignment="1">
      <alignment horizontal="left" wrapText="1"/>
    </xf>
    <xf numFmtId="0" fontId="17" fillId="0" borderId="33" xfId="0" applyFont="1" applyBorder="1" applyAlignment="1">
      <alignment horizontal="left" wrapText="1"/>
    </xf>
    <xf numFmtId="0" fontId="60" fillId="0" borderId="0" xfId="0" applyFont="1" applyAlignment="1">
      <alignment horizontal="center"/>
    </xf>
    <xf numFmtId="0" fontId="19" fillId="0" borderId="41" xfId="0" applyFont="1" applyBorder="1" applyAlignment="1">
      <alignment horizontal="left" vertical="top" wrapText="1"/>
    </xf>
    <xf numFmtId="0" fontId="19" fillId="0" borderId="42" xfId="0" applyFont="1" applyBorder="1" applyAlignment="1">
      <alignment horizontal="left" vertical="top" wrapText="1"/>
    </xf>
    <xf numFmtId="0" fontId="19" fillId="0" borderId="43" xfId="0" applyFont="1" applyBorder="1" applyAlignment="1">
      <alignment horizontal="left" vertical="top" wrapText="1"/>
    </xf>
    <xf numFmtId="0" fontId="20" fillId="0" borderId="41" xfId="0" applyFont="1" applyBorder="1" applyAlignment="1">
      <alignment horizontal="left" vertical="top" wrapText="1"/>
    </xf>
    <xf numFmtId="0" fontId="20" fillId="0" borderId="42" xfId="0" applyFont="1" applyBorder="1" applyAlignment="1">
      <alignment horizontal="left" vertical="top" wrapText="1"/>
    </xf>
    <xf numFmtId="0" fontId="20" fillId="0" borderId="43" xfId="0" applyFont="1" applyBorder="1" applyAlignment="1">
      <alignment horizontal="left" vertical="top" wrapText="1"/>
    </xf>
    <xf numFmtId="0" fontId="2" fillId="0" borderId="41" xfId="34" applyFont="1" applyBorder="1" applyAlignment="1" applyProtection="1">
      <alignment horizontal="left" vertical="top" wrapText="1"/>
    </xf>
    <xf numFmtId="0" fontId="2" fillId="0" borderId="42" xfId="34" applyBorder="1" applyAlignment="1" applyProtection="1">
      <alignment horizontal="left" vertical="top" wrapText="1"/>
    </xf>
    <xf numFmtId="0" fontId="2" fillId="0" borderId="43" xfId="34" applyBorder="1" applyAlignment="1" applyProtection="1">
      <alignment horizontal="left" vertical="top" wrapText="1"/>
    </xf>
    <xf numFmtId="0" fontId="2" fillId="0" borderId="41" xfId="34" applyBorder="1" applyAlignment="1" applyProtection="1">
      <alignment horizontal="left" vertical="top" wrapText="1"/>
    </xf>
    <xf numFmtId="0" fontId="95" fillId="0" borderId="31" xfId="56" applyFont="1" applyFill="1" applyBorder="1" applyAlignment="1" applyProtection="1">
      <alignment horizontal="center"/>
      <protection hidden="1"/>
    </xf>
  </cellXfs>
  <cellStyles count="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12" xfId="38"/>
    <cellStyle name="Normal 13" xfId="39"/>
    <cellStyle name="Normal 14" xfId="40"/>
    <cellStyle name="Normal 15" xfId="41"/>
    <cellStyle name="Normal 2" xfId="42"/>
    <cellStyle name="Normal 2 2" xfId="57"/>
    <cellStyle name="Normal 3" xfId="43"/>
    <cellStyle name="Normal 4" xfId="56"/>
    <cellStyle name="Normal_GKF01_JF modified (1)" xfId="44"/>
    <cellStyle name="Normal_Meishan_data_Final" xfId="45"/>
    <cellStyle name="Normal_MIF data (for Farquhar-5-07)" xfId="46"/>
    <cellStyle name="Normal_ngeo942-s2(1)" xfId="47"/>
    <cellStyle name="Normal_OhmotoFig.xls" xfId="48"/>
    <cellStyle name="Normal_Roerdink_UMD S-isotopes barite January 2010" xfId="49"/>
    <cellStyle name="Normal_tank_correction (3)" xfId="50"/>
    <cellStyle name="Note" xfId="51" builtinId="10" customBuiltin="1"/>
    <cellStyle name="Output" xfId="52" builtinId="21" customBuiltin="1"/>
    <cellStyle name="Title" xfId="53" builtinId="15" customBuiltin="1"/>
    <cellStyle name="Total" xfId="54" builtinId="25" customBuiltin="1"/>
    <cellStyle name="Warning Text" xfId="55"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1.xml"/><Relationship Id="rId21" Type="http://schemas.openxmlformats.org/officeDocument/2006/relationships/worksheet" Target="worksheets/sheet16.xml"/><Relationship Id="rId42" Type="http://schemas.openxmlformats.org/officeDocument/2006/relationships/worksheet" Target="worksheets/sheet37.xml"/><Relationship Id="rId47" Type="http://schemas.openxmlformats.org/officeDocument/2006/relationships/worksheet" Target="worksheets/sheet42.xml"/><Relationship Id="rId63" Type="http://schemas.openxmlformats.org/officeDocument/2006/relationships/chartsheet" Target="chartsheets/sheet11.xml"/><Relationship Id="rId68" Type="http://schemas.openxmlformats.org/officeDocument/2006/relationships/externalLink" Target="externalLinks/externalLink2.xml"/><Relationship Id="rId2" Type="http://schemas.openxmlformats.org/officeDocument/2006/relationships/chartsheet" Target="chartsheets/sheet2.xml"/><Relationship Id="rId16" Type="http://schemas.openxmlformats.org/officeDocument/2006/relationships/worksheet" Target="worksheets/sheet11.xml"/><Relationship Id="rId29" Type="http://schemas.openxmlformats.org/officeDocument/2006/relationships/worksheet" Target="worksheets/sheet24.xml"/><Relationship Id="rId11" Type="http://schemas.openxmlformats.org/officeDocument/2006/relationships/worksheet" Target="worksheets/sheet6.xml"/><Relationship Id="rId24" Type="http://schemas.openxmlformats.org/officeDocument/2006/relationships/worksheet" Target="worksheets/sheet19.xml"/><Relationship Id="rId32" Type="http://schemas.openxmlformats.org/officeDocument/2006/relationships/worksheet" Target="worksheets/sheet27.xml"/><Relationship Id="rId37" Type="http://schemas.openxmlformats.org/officeDocument/2006/relationships/worksheet" Target="worksheets/sheet32.xml"/><Relationship Id="rId40" Type="http://schemas.openxmlformats.org/officeDocument/2006/relationships/worksheet" Target="worksheets/sheet35.xml"/><Relationship Id="rId45" Type="http://schemas.openxmlformats.org/officeDocument/2006/relationships/worksheet" Target="worksheets/sheet40.xml"/><Relationship Id="rId53" Type="http://schemas.openxmlformats.org/officeDocument/2006/relationships/worksheet" Target="worksheets/sheet48.xml"/><Relationship Id="rId58" Type="http://schemas.openxmlformats.org/officeDocument/2006/relationships/chartsheet" Target="chartsheets/sheet7.xml"/><Relationship Id="rId66" Type="http://schemas.openxmlformats.org/officeDocument/2006/relationships/worksheet" Target="worksheets/sheet53.xml"/><Relationship Id="rId74" Type="http://schemas.openxmlformats.org/officeDocument/2006/relationships/styles" Target="styles.xml"/><Relationship Id="rId5" Type="http://schemas.openxmlformats.org/officeDocument/2006/relationships/chartsheet" Target="chartsheets/sheet5.xml"/><Relationship Id="rId61" Type="http://schemas.openxmlformats.org/officeDocument/2006/relationships/chartsheet" Target="chartsheets/sheet9.xml"/><Relationship Id="rId19" Type="http://schemas.openxmlformats.org/officeDocument/2006/relationships/worksheet" Target="worksheets/sheet14.xml"/><Relationship Id="rId14" Type="http://schemas.openxmlformats.org/officeDocument/2006/relationships/worksheet" Target="worksheets/sheet9.xml"/><Relationship Id="rId22" Type="http://schemas.openxmlformats.org/officeDocument/2006/relationships/worksheet" Target="worksheets/sheet17.xml"/><Relationship Id="rId27" Type="http://schemas.openxmlformats.org/officeDocument/2006/relationships/worksheet" Target="worksheets/sheet22.xml"/><Relationship Id="rId30" Type="http://schemas.openxmlformats.org/officeDocument/2006/relationships/worksheet" Target="worksheets/sheet25.xml"/><Relationship Id="rId35" Type="http://schemas.openxmlformats.org/officeDocument/2006/relationships/worksheet" Target="worksheets/sheet30.xml"/><Relationship Id="rId43" Type="http://schemas.openxmlformats.org/officeDocument/2006/relationships/worksheet" Target="worksheets/sheet38.xml"/><Relationship Id="rId48" Type="http://schemas.openxmlformats.org/officeDocument/2006/relationships/worksheet" Target="worksheets/sheet43.xml"/><Relationship Id="rId56" Type="http://schemas.openxmlformats.org/officeDocument/2006/relationships/chartsheet" Target="chartsheets/sheet6.xml"/><Relationship Id="rId64" Type="http://schemas.openxmlformats.org/officeDocument/2006/relationships/chartsheet" Target="chartsheets/sheet12.xml"/><Relationship Id="rId69" Type="http://schemas.openxmlformats.org/officeDocument/2006/relationships/externalLink" Target="externalLinks/externalLink3.xml"/><Relationship Id="rId8" Type="http://schemas.openxmlformats.org/officeDocument/2006/relationships/worksheet" Target="worksheets/sheet3.xml"/><Relationship Id="rId51" Type="http://schemas.openxmlformats.org/officeDocument/2006/relationships/worksheet" Target="worksheets/sheet46.xml"/><Relationship Id="rId72" Type="http://schemas.openxmlformats.org/officeDocument/2006/relationships/theme" Target="theme/theme1.xml"/><Relationship Id="rId3" Type="http://schemas.openxmlformats.org/officeDocument/2006/relationships/chartsheet" Target="chartsheets/sheet3.xml"/><Relationship Id="rId12" Type="http://schemas.openxmlformats.org/officeDocument/2006/relationships/worksheet" Target="worksheets/sheet7.xml"/><Relationship Id="rId17" Type="http://schemas.openxmlformats.org/officeDocument/2006/relationships/worksheet" Target="worksheets/sheet12.xml"/><Relationship Id="rId25" Type="http://schemas.openxmlformats.org/officeDocument/2006/relationships/worksheet" Target="worksheets/sheet20.xml"/><Relationship Id="rId33" Type="http://schemas.openxmlformats.org/officeDocument/2006/relationships/worksheet" Target="worksheets/sheet28.xml"/><Relationship Id="rId38" Type="http://schemas.openxmlformats.org/officeDocument/2006/relationships/worksheet" Target="worksheets/sheet33.xml"/><Relationship Id="rId46" Type="http://schemas.openxmlformats.org/officeDocument/2006/relationships/worksheet" Target="worksheets/sheet41.xml"/><Relationship Id="rId59" Type="http://schemas.openxmlformats.org/officeDocument/2006/relationships/worksheet" Target="worksheets/sheet52.xml"/><Relationship Id="rId67" Type="http://schemas.openxmlformats.org/officeDocument/2006/relationships/externalLink" Target="externalLinks/externalLink1.xml"/><Relationship Id="rId20" Type="http://schemas.openxmlformats.org/officeDocument/2006/relationships/worksheet" Target="worksheets/sheet15.xml"/><Relationship Id="rId41" Type="http://schemas.openxmlformats.org/officeDocument/2006/relationships/worksheet" Target="worksheets/sheet36.xml"/><Relationship Id="rId54" Type="http://schemas.openxmlformats.org/officeDocument/2006/relationships/worksheet" Target="worksheets/sheet49.xml"/><Relationship Id="rId62" Type="http://schemas.openxmlformats.org/officeDocument/2006/relationships/chartsheet" Target="chartsheets/sheet10.xml"/><Relationship Id="rId70" Type="http://schemas.openxmlformats.org/officeDocument/2006/relationships/externalLink" Target="externalLinks/externalLink4.xml"/><Relationship Id="rId75"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worksheet" Target="worksheets/sheet1.xml"/><Relationship Id="rId15" Type="http://schemas.openxmlformats.org/officeDocument/2006/relationships/worksheet" Target="worksheets/sheet10.xml"/><Relationship Id="rId23" Type="http://schemas.openxmlformats.org/officeDocument/2006/relationships/worksheet" Target="worksheets/sheet18.xml"/><Relationship Id="rId28" Type="http://schemas.openxmlformats.org/officeDocument/2006/relationships/worksheet" Target="worksheets/sheet23.xml"/><Relationship Id="rId36" Type="http://schemas.openxmlformats.org/officeDocument/2006/relationships/worksheet" Target="worksheets/sheet31.xml"/><Relationship Id="rId49" Type="http://schemas.openxmlformats.org/officeDocument/2006/relationships/worksheet" Target="worksheets/sheet44.xml"/><Relationship Id="rId57" Type="http://schemas.openxmlformats.org/officeDocument/2006/relationships/worksheet" Target="worksheets/sheet51.xml"/><Relationship Id="rId10" Type="http://schemas.openxmlformats.org/officeDocument/2006/relationships/worksheet" Target="worksheets/sheet5.xml"/><Relationship Id="rId31" Type="http://schemas.openxmlformats.org/officeDocument/2006/relationships/worksheet" Target="worksheets/sheet26.xml"/><Relationship Id="rId44" Type="http://schemas.openxmlformats.org/officeDocument/2006/relationships/worksheet" Target="worksheets/sheet39.xml"/><Relationship Id="rId52" Type="http://schemas.openxmlformats.org/officeDocument/2006/relationships/worksheet" Target="worksheets/sheet47.xml"/><Relationship Id="rId60" Type="http://schemas.openxmlformats.org/officeDocument/2006/relationships/chartsheet" Target="chartsheets/sheet8.xml"/><Relationship Id="rId65" Type="http://schemas.openxmlformats.org/officeDocument/2006/relationships/chartsheet" Target="chartsheets/sheet13.xml"/><Relationship Id="rId73" Type="http://schemas.openxmlformats.org/officeDocument/2006/relationships/connections" Target="connections.xml"/><Relationship Id="rId4" Type="http://schemas.openxmlformats.org/officeDocument/2006/relationships/chartsheet" Target="chartsheets/sheet4.xml"/><Relationship Id="rId9" Type="http://schemas.openxmlformats.org/officeDocument/2006/relationships/worksheet" Target="worksheets/sheet4.xml"/><Relationship Id="rId13" Type="http://schemas.openxmlformats.org/officeDocument/2006/relationships/worksheet" Target="worksheets/sheet8.xml"/><Relationship Id="rId18" Type="http://schemas.openxmlformats.org/officeDocument/2006/relationships/worksheet" Target="worksheets/sheet13.xml"/><Relationship Id="rId39" Type="http://schemas.openxmlformats.org/officeDocument/2006/relationships/worksheet" Target="worksheets/sheet34.xml"/><Relationship Id="rId34" Type="http://schemas.openxmlformats.org/officeDocument/2006/relationships/worksheet" Target="worksheets/sheet29.xml"/><Relationship Id="rId50" Type="http://schemas.openxmlformats.org/officeDocument/2006/relationships/worksheet" Target="worksheets/sheet45.xml"/><Relationship Id="rId55" Type="http://schemas.openxmlformats.org/officeDocument/2006/relationships/worksheet" Target="worksheets/sheet50.xml"/><Relationship Id="rId76" Type="http://schemas.openxmlformats.org/officeDocument/2006/relationships/calcChain" Target="calcChain.xml"/><Relationship Id="rId7" Type="http://schemas.openxmlformats.org/officeDocument/2006/relationships/worksheet" Target="worksheets/sheet2.xml"/><Relationship Id="rId71" Type="http://schemas.openxmlformats.org/officeDocument/2006/relationships/externalLink" Target="externalLinks/externalLink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6803551609324"/>
          <c:y val="4.2414355628058731E-2"/>
          <c:w val="0.8057713651498335"/>
          <c:h val="0.79608482871125608"/>
        </c:manualLayout>
      </c:layout>
      <c:scatterChart>
        <c:scatterStyle val="lineMarker"/>
        <c:varyColors val="0"/>
        <c:ser>
          <c:idx val="1"/>
          <c:order val="0"/>
          <c:tx>
            <c:v>Younger than ~2.4 Ga</c:v>
          </c:tx>
          <c:spPr>
            <a:ln w="28575">
              <a:noFill/>
            </a:ln>
          </c:spPr>
          <c:marker>
            <c:symbol val="circle"/>
            <c:size val="9"/>
            <c:spPr>
              <a:solidFill>
                <a:srgbClr val="0000D4"/>
              </a:solidFill>
              <a:ln>
                <a:solidFill>
                  <a:srgbClr val="000000"/>
                </a:solidFill>
                <a:prstDash val="solid"/>
              </a:ln>
            </c:spPr>
          </c:marker>
          <c:xVal>
            <c:numRef>
              <c:f>'Compiled and sorted versus time'!$A$1:$A$460</c:f>
              <c:numCache>
                <c:formatCode>General</c:formatCode>
                <c:ptCount val="460"/>
                <c:pt idx="0">
                  <c:v>0</c:v>
                </c:pt>
                <c:pt idx="1">
                  <c:v>1E-3</c:v>
                </c:pt>
                <c:pt idx="2">
                  <c:v>1E-3</c:v>
                </c:pt>
                <c:pt idx="3">
                  <c:v>1E-3</c:v>
                </c:pt>
                <c:pt idx="4">
                  <c:v>0.4</c:v>
                </c:pt>
                <c:pt idx="5">
                  <c:v>1.9370000000000001</c:v>
                </c:pt>
                <c:pt idx="6">
                  <c:v>4.5519999999999996</c:v>
                </c:pt>
                <c:pt idx="7">
                  <c:v>4.8499999999999996</c:v>
                </c:pt>
                <c:pt idx="8">
                  <c:v>5.4</c:v>
                </c:pt>
                <c:pt idx="9">
                  <c:v>6.2309999999999999</c:v>
                </c:pt>
                <c:pt idx="10">
                  <c:v>7.8540000000000001</c:v>
                </c:pt>
                <c:pt idx="11">
                  <c:v>12.488</c:v>
                </c:pt>
                <c:pt idx="12">
                  <c:v>12.488</c:v>
                </c:pt>
                <c:pt idx="13">
                  <c:v>12.773999999999999</c:v>
                </c:pt>
                <c:pt idx="14">
                  <c:v>12.782</c:v>
                </c:pt>
                <c:pt idx="15">
                  <c:v>13</c:v>
                </c:pt>
                <c:pt idx="16">
                  <c:v>13.273999999999999</c:v>
                </c:pt>
                <c:pt idx="17">
                  <c:v>13.717000000000001</c:v>
                </c:pt>
                <c:pt idx="18">
                  <c:v>14.983000000000001</c:v>
                </c:pt>
                <c:pt idx="19">
                  <c:v>18.132000000000001</c:v>
                </c:pt>
                <c:pt idx="20">
                  <c:v>18.132000000000001</c:v>
                </c:pt>
                <c:pt idx="21">
                  <c:v>20.138000000000002</c:v>
                </c:pt>
                <c:pt idx="22">
                  <c:v>23.547000000000001</c:v>
                </c:pt>
                <c:pt idx="23">
                  <c:v>24.6</c:v>
                </c:pt>
                <c:pt idx="24">
                  <c:v>24.8</c:v>
                </c:pt>
                <c:pt idx="25">
                  <c:v>25.678999999999998</c:v>
                </c:pt>
                <c:pt idx="26">
                  <c:v>28.445</c:v>
                </c:pt>
                <c:pt idx="27">
                  <c:v>31</c:v>
                </c:pt>
                <c:pt idx="28">
                  <c:v>31</c:v>
                </c:pt>
                <c:pt idx="29">
                  <c:v>33.9</c:v>
                </c:pt>
                <c:pt idx="30">
                  <c:v>34.4</c:v>
                </c:pt>
                <c:pt idx="31">
                  <c:v>34.950000000000003</c:v>
                </c:pt>
                <c:pt idx="32">
                  <c:v>35.4</c:v>
                </c:pt>
                <c:pt idx="33">
                  <c:v>36</c:v>
                </c:pt>
                <c:pt idx="34">
                  <c:v>36.305999999999997</c:v>
                </c:pt>
                <c:pt idx="35">
                  <c:v>37.5</c:v>
                </c:pt>
                <c:pt idx="36">
                  <c:v>39.5</c:v>
                </c:pt>
                <c:pt idx="37">
                  <c:v>42.5</c:v>
                </c:pt>
                <c:pt idx="38">
                  <c:v>49.7</c:v>
                </c:pt>
                <c:pt idx="39">
                  <c:v>50.8</c:v>
                </c:pt>
                <c:pt idx="40">
                  <c:v>52</c:v>
                </c:pt>
                <c:pt idx="41">
                  <c:v>52.817999999999998</c:v>
                </c:pt>
                <c:pt idx="42">
                  <c:v>55.8</c:v>
                </c:pt>
                <c:pt idx="43">
                  <c:v>55.8</c:v>
                </c:pt>
                <c:pt idx="44">
                  <c:v>57.2</c:v>
                </c:pt>
                <c:pt idx="45">
                  <c:v>59.6</c:v>
                </c:pt>
                <c:pt idx="46">
                  <c:v>62.2</c:v>
                </c:pt>
                <c:pt idx="47">
                  <c:v>62.4</c:v>
                </c:pt>
                <c:pt idx="48">
                  <c:v>1.45</c:v>
                </c:pt>
                <c:pt idx="49">
                  <c:v>1.4510000000000001</c:v>
                </c:pt>
                <c:pt idx="50">
                  <c:v>1.4530000000000001</c:v>
                </c:pt>
                <c:pt idx="51">
                  <c:v>1.4530000000000001</c:v>
                </c:pt>
                <c:pt idx="52">
                  <c:v>1.454</c:v>
                </c:pt>
                <c:pt idx="53">
                  <c:v>1.4550000000000001</c:v>
                </c:pt>
                <c:pt idx="54">
                  <c:v>1.456</c:v>
                </c:pt>
                <c:pt idx="55">
                  <c:v>1.458</c:v>
                </c:pt>
                <c:pt idx="56">
                  <c:v>1.46</c:v>
                </c:pt>
                <c:pt idx="57">
                  <c:v>1.4610000000000001</c:v>
                </c:pt>
                <c:pt idx="58">
                  <c:v>1.829</c:v>
                </c:pt>
                <c:pt idx="59">
                  <c:v>252</c:v>
                </c:pt>
                <c:pt idx="60">
                  <c:v>252</c:v>
                </c:pt>
                <c:pt idx="61">
                  <c:v>252</c:v>
                </c:pt>
                <c:pt idx="62">
                  <c:v>252</c:v>
                </c:pt>
                <c:pt idx="63">
                  <c:v>252</c:v>
                </c:pt>
                <c:pt idx="64">
                  <c:v>252</c:v>
                </c:pt>
                <c:pt idx="65">
                  <c:v>252</c:v>
                </c:pt>
                <c:pt idx="66">
                  <c:v>252</c:v>
                </c:pt>
                <c:pt idx="67">
                  <c:v>252</c:v>
                </c:pt>
                <c:pt idx="68">
                  <c:v>252</c:v>
                </c:pt>
                <c:pt idx="69">
                  <c:v>252</c:v>
                </c:pt>
                <c:pt idx="70">
                  <c:v>252</c:v>
                </c:pt>
                <c:pt idx="71">
                  <c:v>252</c:v>
                </c:pt>
                <c:pt idx="72">
                  <c:v>252</c:v>
                </c:pt>
                <c:pt idx="73">
                  <c:v>252</c:v>
                </c:pt>
                <c:pt idx="74">
                  <c:v>252</c:v>
                </c:pt>
                <c:pt idx="75">
                  <c:v>252</c:v>
                </c:pt>
                <c:pt idx="76">
                  <c:v>252</c:v>
                </c:pt>
                <c:pt idx="77">
                  <c:v>252</c:v>
                </c:pt>
                <c:pt idx="78">
                  <c:v>252</c:v>
                </c:pt>
                <c:pt idx="79">
                  <c:v>252</c:v>
                </c:pt>
                <c:pt idx="80">
                  <c:v>252</c:v>
                </c:pt>
                <c:pt idx="81">
                  <c:v>252</c:v>
                </c:pt>
                <c:pt idx="82">
                  <c:v>252</c:v>
                </c:pt>
                <c:pt idx="83">
                  <c:v>252</c:v>
                </c:pt>
                <c:pt idx="84">
                  <c:v>252</c:v>
                </c:pt>
                <c:pt idx="85">
                  <c:v>252</c:v>
                </c:pt>
                <c:pt idx="86">
                  <c:v>252</c:v>
                </c:pt>
                <c:pt idx="87">
                  <c:v>252</c:v>
                </c:pt>
                <c:pt idx="88">
                  <c:v>252</c:v>
                </c:pt>
                <c:pt idx="89">
                  <c:v>252</c:v>
                </c:pt>
                <c:pt idx="90">
                  <c:v>252</c:v>
                </c:pt>
                <c:pt idx="91">
                  <c:v>252</c:v>
                </c:pt>
                <c:pt idx="92">
                  <c:v>252</c:v>
                </c:pt>
                <c:pt idx="93">
                  <c:v>252</c:v>
                </c:pt>
                <c:pt idx="94">
                  <c:v>252</c:v>
                </c:pt>
                <c:pt idx="95">
                  <c:v>252</c:v>
                </c:pt>
                <c:pt idx="96">
                  <c:v>252</c:v>
                </c:pt>
                <c:pt idx="97">
                  <c:v>252</c:v>
                </c:pt>
                <c:pt idx="98">
                  <c:v>252</c:v>
                </c:pt>
                <c:pt idx="99">
                  <c:v>252</c:v>
                </c:pt>
                <c:pt idx="100">
                  <c:v>252</c:v>
                </c:pt>
                <c:pt idx="101">
                  <c:v>252</c:v>
                </c:pt>
                <c:pt idx="102">
                  <c:v>252</c:v>
                </c:pt>
                <c:pt idx="103">
                  <c:v>252</c:v>
                </c:pt>
                <c:pt idx="104">
                  <c:v>252</c:v>
                </c:pt>
                <c:pt idx="105">
                  <c:v>252</c:v>
                </c:pt>
                <c:pt idx="106">
                  <c:v>252</c:v>
                </c:pt>
                <c:pt idx="107">
                  <c:v>252</c:v>
                </c:pt>
                <c:pt idx="108">
                  <c:v>252</c:v>
                </c:pt>
                <c:pt idx="109">
                  <c:v>252</c:v>
                </c:pt>
                <c:pt idx="110">
                  <c:v>252</c:v>
                </c:pt>
                <c:pt idx="111">
                  <c:v>252</c:v>
                </c:pt>
                <c:pt idx="112">
                  <c:v>252</c:v>
                </c:pt>
                <c:pt idx="113">
                  <c:v>252</c:v>
                </c:pt>
                <c:pt idx="114">
                  <c:v>252</c:v>
                </c:pt>
                <c:pt idx="115">
                  <c:v>252</c:v>
                </c:pt>
                <c:pt idx="116">
                  <c:v>252</c:v>
                </c:pt>
                <c:pt idx="117">
                  <c:v>252</c:v>
                </c:pt>
                <c:pt idx="118">
                  <c:v>252</c:v>
                </c:pt>
                <c:pt idx="119">
                  <c:v>252</c:v>
                </c:pt>
                <c:pt idx="120">
                  <c:v>252</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50</c:v>
                </c:pt>
                <c:pt idx="222">
                  <c:v>50</c:v>
                </c:pt>
                <c:pt idx="223">
                  <c:v>50</c:v>
                </c:pt>
                <c:pt idx="224">
                  <c:v>50</c:v>
                </c:pt>
                <c:pt idx="225">
                  <c:v>50</c:v>
                </c:pt>
                <c:pt idx="226">
                  <c:v>50</c:v>
                </c:pt>
                <c:pt idx="227">
                  <c:v>50</c:v>
                </c:pt>
                <c:pt idx="228">
                  <c:v>50</c:v>
                </c:pt>
                <c:pt idx="229">
                  <c:v>50</c:v>
                </c:pt>
                <c:pt idx="230">
                  <c:v>50</c:v>
                </c:pt>
                <c:pt idx="231">
                  <c:v>175</c:v>
                </c:pt>
                <c:pt idx="232">
                  <c:v>175</c:v>
                </c:pt>
                <c:pt idx="233">
                  <c:v>175</c:v>
                </c:pt>
                <c:pt idx="234">
                  <c:v>175</c:v>
                </c:pt>
                <c:pt idx="235">
                  <c:v>175</c:v>
                </c:pt>
                <c:pt idx="236">
                  <c:v>175</c:v>
                </c:pt>
                <c:pt idx="237">
                  <c:v>175</c:v>
                </c:pt>
                <c:pt idx="238">
                  <c:v>175</c:v>
                </c:pt>
                <c:pt idx="239">
                  <c:v>250</c:v>
                </c:pt>
                <c:pt idx="240">
                  <c:v>263</c:v>
                </c:pt>
                <c:pt idx="241">
                  <c:v>280</c:v>
                </c:pt>
                <c:pt idx="242" formatCode="0.00">
                  <c:v>280</c:v>
                </c:pt>
                <c:pt idx="243">
                  <c:v>300</c:v>
                </c:pt>
                <c:pt idx="244">
                  <c:v>303</c:v>
                </c:pt>
                <c:pt idx="245" formatCode="0.00">
                  <c:v>303</c:v>
                </c:pt>
                <c:pt idx="246">
                  <c:v>382.5</c:v>
                </c:pt>
                <c:pt idx="247">
                  <c:v>382.5</c:v>
                </c:pt>
                <c:pt idx="248">
                  <c:v>382.5</c:v>
                </c:pt>
                <c:pt idx="249">
                  <c:v>382.5</c:v>
                </c:pt>
                <c:pt idx="250">
                  <c:v>382.5</c:v>
                </c:pt>
                <c:pt idx="251">
                  <c:v>382.5</c:v>
                </c:pt>
                <c:pt idx="252">
                  <c:v>424</c:v>
                </c:pt>
                <c:pt idx="253">
                  <c:v>424</c:v>
                </c:pt>
                <c:pt idx="254">
                  <c:v>424</c:v>
                </c:pt>
                <c:pt idx="255">
                  <c:v>500</c:v>
                </c:pt>
                <c:pt idx="256">
                  <c:v>500</c:v>
                </c:pt>
                <c:pt idx="257">
                  <c:v>510.7</c:v>
                </c:pt>
                <c:pt idx="258">
                  <c:v>517.1</c:v>
                </c:pt>
                <c:pt idx="259">
                  <c:v>520</c:v>
                </c:pt>
                <c:pt idx="260">
                  <c:v>520</c:v>
                </c:pt>
                <c:pt idx="261">
                  <c:v>520</c:v>
                </c:pt>
                <c:pt idx="262" formatCode="0.00">
                  <c:v>520</c:v>
                </c:pt>
                <c:pt idx="263" formatCode="0.00">
                  <c:v>520</c:v>
                </c:pt>
                <c:pt idx="264" formatCode="0.00">
                  <c:v>520</c:v>
                </c:pt>
                <c:pt idx="265">
                  <c:v>530</c:v>
                </c:pt>
                <c:pt idx="266">
                  <c:v>530</c:v>
                </c:pt>
                <c:pt idx="267">
                  <c:v>530</c:v>
                </c:pt>
                <c:pt idx="268">
                  <c:v>537</c:v>
                </c:pt>
                <c:pt idx="269">
                  <c:v>540</c:v>
                </c:pt>
                <c:pt idx="270">
                  <c:v>556.5</c:v>
                </c:pt>
                <c:pt idx="271">
                  <c:v>559.79999999999995</c:v>
                </c:pt>
                <c:pt idx="272">
                  <c:v>561.20000000000005</c:v>
                </c:pt>
                <c:pt idx="273">
                  <c:v>571</c:v>
                </c:pt>
                <c:pt idx="274">
                  <c:v>571</c:v>
                </c:pt>
                <c:pt idx="275">
                  <c:v>571</c:v>
                </c:pt>
                <c:pt idx="276">
                  <c:v>571</c:v>
                </c:pt>
                <c:pt idx="277">
                  <c:v>700</c:v>
                </c:pt>
                <c:pt idx="278">
                  <c:v>700</c:v>
                </c:pt>
                <c:pt idx="279">
                  <c:v>700</c:v>
                </c:pt>
                <c:pt idx="280">
                  <c:v>750</c:v>
                </c:pt>
                <c:pt idx="281">
                  <c:v>750</c:v>
                </c:pt>
                <c:pt idx="282">
                  <c:v>750</c:v>
                </c:pt>
                <c:pt idx="283">
                  <c:v>850</c:v>
                </c:pt>
                <c:pt idx="284">
                  <c:v>850</c:v>
                </c:pt>
                <c:pt idx="285">
                  <c:v>850</c:v>
                </c:pt>
                <c:pt idx="286">
                  <c:v>850</c:v>
                </c:pt>
                <c:pt idx="287">
                  <c:v>850</c:v>
                </c:pt>
                <c:pt idx="288">
                  <c:v>930</c:v>
                </c:pt>
                <c:pt idx="289">
                  <c:v>940</c:v>
                </c:pt>
                <c:pt idx="290">
                  <c:v>1200</c:v>
                </c:pt>
                <c:pt idx="291">
                  <c:v>1200</c:v>
                </c:pt>
                <c:pt idx="292">
                  <c:v>1200</c:v>
                </c:pt>
                <c:pt idx="293">
                  <c:v>1200</c:v>
                </c:pt>
                <c:pt idx="294">
                  <c:v>1200</c:v>
                </c:pt>
                <c:pt idx="295">
                  <c:v>1200</c:v>
                </c:pt>
                <c:pt idx="296">
                  <c:v>1200</c:v>
                </c:pt>
                <c:pt idx="297">
                  <c:v>1200</c:v>
                </c:pt>
                <c:pt idx="298">
                  <c:v>1300</c:v>
                </c:pt>
                <c:pt idx="299">
                  <c:v>1300</c:v>
                </c:pt>
                <c:pt idx="300">
                  <c:v>1300</c:v>
                </c:pt>
                <c:pt idx="301">
                  <c:v>1300</c:v>
                </c:pt>
                <c:pt idx="302">
                  <c:v>1300</c:v>
                </c:pt>
                <c:pt idx="303">
                  <c:v>1450</c:v>
                </c:pt>
                <c:pt idx="304">
                  <c:v>1450</c:v>
                </c:pt>
                <c:pt idx="305">
                  <c:v>1450</c:v>
                </c:pt>
                <c:pt idx="306">
                  <c:v>1450</c:v>
                </c:pt>
                <c:pt idx="307">
                  <c:v>1600</c:v>
                </c:pt>
                <c:pt idx="308">
                  <c:v>1670</c:v>
                </c:pt>
                <c:pt idx="309">
                  <c:v>1670</c:v>
                </c:pt>
                <c:pt idx="310">
                  <c:v>1680</c:v>
                </c:pt>
                <c:pt idx="311">
                  <c:v>1700</c:v>
                </c:pt>
                <c:pt idx="312">
                  <c:v>1700</c:v>
                </c:pt>
                <c:pt idx="313">
                  <c:v>1700</c:v>
                </c:pt>
                <c:pt idx="314">
                  <c:v>1700</c:v>
                </c:pt>
                <c:pt idx="315">
                  <c:v>1750</c:v>
                </c:pt>
                <c:pt idx="316">
                  <c:v>1750</c:v>
                </c:pt>
                <c:pt idx="317">
                  <c:v>1750</c:v>
                </c:pt>
                <c:pt idx="318">
                  <c:v>1750</c:v>
                </c:pt>
                <c:pt idx="319">
                  <c:v>1750</c:v>
                </c:pt>
                <c:pt idx="320">
                  <c:v>1750</c:v>
                </c:pt>
                <c:pt idx="321">
                  <c:v>1750</c:v>
                </c:pt>
                <c:pt idx="322">
                  <c:v>1750</c:v>
                </c:pt>
                <c:pt idx="323">
                  <c:v>1840</c:v>
                </c:pt>
                <c:pt idx="324">
                  <c:v>1840</c:v>
                </c:pt>
                <c:pt idx="325">
                  <c:v>1840</c:v>
                </c:pt>
                <c:pt idx="326">
                  <c:v>1840</c:v>
                </c:pt>
                <c:pt idx="327">
                  <c:v>1840</c:v>
                </c:pt>
                <c:pt idx="328">
                  <c:v>1840</c:v>
                </c:pt>
                <c:pt idx="329">
                  <c:v>1840</c:v>
                </c:pt>
                <c:pt idx="330">
                  <c:v>1840</c:v>
                </c:pt>
                <c:pt idx="331">
                  <c:v>1840</c:v>
                </c:pt>
                <c:pt idx="332">
                  <c:v>1840</c:v>
                </c:pt>
                <c:pt idx="333">
                  <c:v>1840</c:v>
                </c:pt>
                <c:pt idx="334">
                  <c:v>1840</c:v>
                </c:pt>
                <c:pt idx="335">
                  <c:v>1840</c:v>
                </c:pt>
                <c:pt idx="336">
                  <c:v>1840</c:v>
                </c:pt>
                <c:pt idx="337">
                  <c:v>1840</c:v>
                </c:pt>
                <c:pt idx="338">
                  <c:v>1840</c:v>
                </c:pt>
                <c:pt idx="339">
                  <c:v>1840</c:v>
                </c:pt>
                <c:pt idx="340">
                  <c:v>1840</c:v>
                </c:pt>
                <c:pt idx="341">
                  <c:v>1840</c:v>
                </c:pt>
                <c:pt idx="342">
                  <c:v>1840</c:v>
                </c:pt>
                <c:pt idx="343">
                  <c:v>1840</c:v>
                </c:pt>
                <c:pt idx="344">
                  <c:v>1840</c:v>
                </c:pt>
                <c:pt idx="345">
                  <c:v>1840</c:v>
                </c:pt>
                <c:pt idx="346">
                  <c:v>1840</c:v>
                </c:pt>
                <c:pt idx="347">
                  <c:v>1840</c:v>
                </c:pt>
                <c:pt idx="348">
                  <c:v>1840</c:v>
                </c:pt>
                <c:pt idx="349">
                  <c:v>1840</c:v>
                </c:pt>
                <c:pt idx="350">
                  <c:v>1840</c:v>
                </c:pt>
                <c:pt idx="351">
                  <c:v>1840</c:v>
                </c:pt>
                <c:pt idx="352">
                  <c:v>1840</c:v>
                </c:pt>
                <c:pt idx="353">
                  <c:v>1840</c:v>
                </c:pt>
                <c:pt idx="354">
                  <c:v>1840</c:v>
                </c:pt>
                <c:pt idx="355">
                  <c:v>1840</c:v>
                </c:pt>
                <c:pt idx="356">
                  <c:v>1840</c:v>
                </c:pt>
                <c:pt idx="357">
                  <c:v>1840</c:v>
                </c:pt>
                <c:pt idx="358">
                  <c:v>1840</c:v>
                </c:pt>
                <c:pt idx="359">
                  <c:v>1840</c:v>
                </c:pt>
                <c:pt idx="360">
                  <c:v>1840</c:v>
                </c:pt>
                <c:pt idx="361">
                  <c:v>1840</c:v>
                </c:pt>
                <c:pt idx="362">
                  <c:v>1840</c:v>
                </c:pt>
                <c:pt idx="363">
                  <c:v>1840</c:v>
                </c:pt>
                <c:pt idx="364">
                  <c:v>1840</c:v>
                </c:pt>
                <c:pt idx="365">
                  <c:v>1840</c:v>
                </c:pt>
                <c:pt idx="366">
                  <c:v>1840</c:v>
                </c:pt>
                <c:pt idx="367">
                  <c:v>1878</c:v>
                </c:pt>
                <c:pt idx="368">
                  <c:v>1878</c:v>
                </c:pt>
                <c:pt idx="369">
                  <c:v>1878</c:v>
                </c:pt>
                <c:pt idx="370">
                  <c:v>1878</c:v>
                </c:pt>
                <c:pt idx="371">
                  <c:v>1878</c:v>
                </c:pt>
                <c:pt idx="372">
                  <c:v>1878</c:v>
                </c:pt>
                <c:pt idx="373">
                  <c:v>1878</c:v>
                </c:pt>
                <c:pt idx="374">
                  <c:v>1878</c:v>
                </c:pt>
                <c:pt idx="375">
                  <c:v>1878</c:v>
                </c:pt>
                <c:pt idx="376">
                  <c:v>1878</c:v>
                </c:pt>
                <c:pt idx="377">
                  <c:v>1878</c:v>
                </c:pt>
                <c:pt idx="378">
                  <c:v>1878</c:v>
                </c:pt>
                <c:pt idx="379">
                  <c:v>1878</c:v>
                </c:pt>
                <c:pt idx="380">
                  <c:v>1878</c:v>
                </c:pt>
                <c:pt idx="381">
                  <c:v>1878</c:v>
                </c:pt>
                <c:pt idx="382">
                  <c:v>1878</c:v>
                </c:pt>
                <c:pt idx="383">
                  <c:v>1878</c:v>
                </c:pt>
                <c:pt idx="384">
                  <c:v>1878</c:v>
                </c:pt>
                <c:pt idx="385">
                  <c:v>1878</c:v>
                </c:pt>
                <c:pt idx="386">
                  <c:v>1878</c:v>
                </c:pt>
                <c:pt idx="387">
                  <c:v>1878</c:v>
                </c:pt>
                <c:pt idx="388">
                  <c:v>1878</c:v>
                </c:pt>
                <c:pt idx="389">
                  <c:v>1920</c:v>
                </c:pt>
                <c:pt idx="390">
                  <c:v>1920</c:v>
                </c:pt>
                <c:pt idx="391">
                  <c:v>1920</c:v>
                </c:pt>
                <c:pt idx="392">
                  <c:v>1970</c:v>
                </c:pt>
                <c:pt idx="393">
                  <c:v>2000</c:v>
                </c:pt>
                <c:pt idx="394">
                  <c:v>2000</c:v>
                </c:pt>
                <c:pt idx="395">
                  <c:v>2010</c:v>
                </c:pt>
                <c:pt idx="396">
                  <c:v>2075</c:v>
                </c:pt>
                <c:pt idx="397">
                  <c:v>2075</c:v>
                </c:pt>
                <c:pt idx="398">
                  <c:v>2075</c:v>
                </c:pt>
                <c:pt idx="399">
                  <c:v>2075</c:v>
                </c:pt>
                <c:pt idx="400">
                  <c:v>2075</c:v>
                </c:pt>
                <c:pt idx="401">
                  <c:v>2075</c:v>
                </c:pt>
                <c:pt idx="402">
                  <c:v>2075</c:v>
                </c:pt>
                <c:pt idx="403">
                  <c:v>2075</c:v>
                </c:pt>
                <c:pt idx="404">
                  <c:v>2075</c:v>
                </c:pt>
                <c:pt idx="405">
                  <c:v>2075</c:v>
                </c:pt>
                <c:pt idx="406">
                  <c:v>2075</c:v>
                </c:pt>
                <c:pt idx="407">
                  <c:v>2075</c:v>
                </c:pt>
                <c:pt idx="408">
                  <c:v>2075</c:v>
                </c:pt>
                <c:pt idx="409">
                  <c:v>2075</c:v>
                </c:pt>
                <c:pt idx="410">
                  <c:v>2075</c:v>
                </c:pt>
                <c:pt idx="411">
                  <c:v>2075</c:v>
                </c:pt>
                <c:pt idx="413">
                  <c:v>2090</c:v>
                </c:pt>
                <c:pt idx="414">
                  <c:v>2100</c:v>
                </c:pt>
                <c:pt idx="415">
                  <c:v>2150</c:v>
                </c:pt>
                <c:pt idx="416">
                  <c:v>2170</c:v>
                </c:pt>
                <c:pt idx="417">
                  <c:v>2171</c:v>
                </c:pt>
                <c:pt idx="418">
                  <c:v>2172</c:v>
                </c:pt>
                <c:pt idx="419">
                  <c:v>2173</c:v>
                </c:pt>
                <c:pt idx="420">
                  <c:v>2174</c:v>
                </c:pt>
                <c:pt idx="421">
                  <c:v>2200</c:v>
                </c:pt>
                <c:pt idx="422">
                  <c:v>2200</c:v>
                </c:pt>
                <c:pt idx="423">
                  <c:v>2200</c:v>
                </c:pt>
                <c:pt idx="424">
                  <c:v>2200</c:v>
                </c:pt>
                <c:pt idx="425">
                  <c:v>2200</c:v>
                </c:pt>
                <c:pt idx="426">
                  <c:v>2200</c:v>
                </c:pt>
                <c:pt idx="427">
                  <c:v>2200</c:v>
                </c:pt>
                <c:pt idx="428">
                  <c:v>2201</c:v>
                </c:pt>
                <c:pt idx="429">
                  <c:v>2201.5</c:v>
                </c:pt>
                <c:pt idx="430">
                  <c:v>2201.8000000000002</c:v>
                </c:pt>
                <c:pt idx="431">
                  <c:v>2202</c:v>
                </c:pt>
                <c:pt idx="432">
                  <c:v>2250</c:v>
                </c:pt>
                <c:pt idx="433">
                  <c:v>2250</c:v>
                </c:pt>
                <c:pt idx="434">
                  <c:v>2250</c:v>
                </c:pt>
                <c:pt idx="435">
                  <c:v>2322</c:v>
                </c:pt>
                <c:pt idx="436">
                  <c:v>2322</c:v>
                </c:pt>
                <c:pt idx="437">
                  <c:v>2322</c:v>
                </c:pt>
                <c:pt idx="438">
                  <c:v>2322</c:v>
                </c:pt>
                <c:pt idx="439">
                  <c:v>2322</c:v>
                </c:pt>
                <c:pt idx="440">
                  <c:v>2322</c:v>
                </c:pt>
                <c:pt idx="441">
                  <c:v>2322</c:v>
                </c:pt>
                <c:pt idx="442">
                  <c:v>2322</c:v>
                </c:pt>
                <c:pt idx="443">
                  <c:v>2322</c:v>
                </c:pt>
                <c:pt idx="444">
                  <c:v>2322</c:v>
                </c:pt>
                <c:pt idx="445">
                  <c:v>2322</c:v>
                </c:pt>
                <c:pt idx="446">
                  <c:v>2322</c:v>
                </c:pt>
                <c:pt idx="447">
                  <c:v>2322</c:v>
                </c:pt>
                <c:pt idx="448">
                  <c:v>2322</c:v>
                </c:pt>
                <c:pt idx="449">
                  <c:v>2322</c:v>
                </c:pt>
                <c:pt idx="450">
                  <c:v>2322</c:v>
                </c:pt>
                <c:pt idx="451">
                  <c:v>2322</c:v>
                </c:pt>
                <c:pt idx="452">
                  <c:v>2322</c:v>
                </c:pt>
                <c:pt idx="453">
                  <c:v>2322</c:v>
                </c:pt>
                <c:pt idx="454">
                  <c:v>2322</c:v>
                </c:pt>
                <c:pt idx="455">
                  <c:v>2329.9999914087475</c:v>
                </c:pt>
                <c:pt idx="456">
                  <c:v>2349</c:v>
                </c:pt>
                <c:pt idx="457">
                  <c:v>2350</c:v>
                </c:pt>
                <c:pt idx="458">
                  <c:v>2350</c:v>
                </c:pt>
                <c:pt idx="459">
                  <c:v>2378</c:v>
                </c:pt>
              </c:numCache>
            </c:numRef>
          </c:xVal>
          <c:yVal>
            <c:numRef>
              <c:f>'Compiled and sorted versus time'!$C$1:$C$460</c:f>
              <c:numCache>
                <c:formatCode>General</c:formatCode>
                <c:ptCount val="460"/>
                <c:pt idx="0">
                  <c:v>7.5266742094047601E-2</c:v>
                </c:pt>
                <c:pt idx="1">
                  <c:v>4.4927942748287583E-2</c:v>
                </c:pt>
                <c:pt idx="2">
                  <c:v>5.5759507949122711E-2</c:v>
                </c:pt>
                <c:pt idx="3">
                  <c:v>1.1714276421902203E-2</c:v>
                </c:pt>
                <c:pt idx="4">
                  <c:v>3.5966891286497854E-2</c:v>
                </c:pt>
                <c:pt idx="5">
                  <c:v>2.502916809593754E-2</c:v>
                </c:pt>
                <c:pt idx="6">
                  <c:v>6.0408898354905732E-2</c:v>
                </c:pt>
                <c:pt idx="7">
                  <c:v>3.8149113152070521E-2</c:v>
                </c:pt>
                <c:pt idx="8">
                  <c:v>2.8820917106899685E-2</c:v>
                </c:pt>
                <c:pt idx="9">
                  <c:v>4.9828580654000601E-2</c:v>
                </c:pt>
                <c:pt idx="10">
                  <c:v>2.6075861662080632E-2</c:v>
                </c:pt>
                <c:pt idx="11">
                  <c:v>3.0720490636486006E-2</c:v>
                </c:pt>
                <c:pt idx="12">
                  <c:v>4.6520616339812068E-2</c:v>
                </c:pt>
                <c:pt idx="13">
                  <c:v>5.2062837068305584E-2</c:v>
                </c:pt>
                <c:pt idx="14">
                  <c:v>3.6614541984886576E-2</c:v>
                </c:pt>
                <c:pt idx="15">
                  <c:v>8.7364663453850383E-2</c:v>
                </c:pt>
                <c:pt idx="16">
                  <c:v>5.8646872243694678E-2</c:v>
                </c:pt>
                <c:pt idx="17">
                  <c:v>5.6790148626041301E-2</c:v>
                </c:pt>
                <c:pt idx="18">
                  <c:v>4.425913149227155E-2</c:v>
                </c:pt>
                <c:pt idx="19">
                  <c:v>3.9011565815264687E-2</c:v>
                </c:pt>
                <c:pt idx="20">
                  <c:v>4.8539432172159391E-2</c:v>
                </c:pt>
                <c:pt idx="21">
                  <c:v>1.7216802716555138E-2</c:v>
                </c:pt>
                <c:pt idx="22">
                  <c:v>3.9440145716445815E-2</c:v>
                </c:pt>
                <c:pt idx="23">
                  <c:v>3.5899735142015665E-2</c:v>
                </c:pt>
                <c:pt idx="24">
                  <c:v>3.4977265669304536E-2</c:v>
                </c:pt>
                <c:pt idx="25">
                  <c:v>7.3509554636223481E-2</c:v>
                </c:pt>
                <c:pt idx="26">
                  <c:v>1.778263057459345E-2</c:v>
                </c:pt>
                <c:pt idx="27">
                  <c:v>2.5785480958035942E-2</c:v>
                </c:pt>
                <c:pt idx="28">
                  <c:v>4.3026375271993864E-2</c:v>
                </c:pt>
                <c:pt idx="29">
                  <c:v>3.543876815921207E-2</c:v>
                </c:pt>
                <c:pt idx="30">
                  <c:v>4.2297631872328934E-2</c:v>
                </c:pt>
                <c:pt idx="31">
                  <c:v>3.1587485577137114E-2</c:v>
                </c:pt>
                <c:pt idx="32">
                  <c:v>8.8242149436191381E-2</c:v>
                </c:pt>
                <c:pt idx="33">
                  <c:v>5.1501015004449743E-2</c:v>
                </c:pt>
                <c:pt idx="34">
                  <c:v>4.3886682735338675E-2</c:v>
                </c:pt>
                <c:pt idx="35">
                  <c:v>4.6050767826780192E-2</c:v>
                </c:pt>
                <c:pt idx="36">
                  <c:v>4.235131423639335E-2</c:v>
                </c:pt>
                <c:pt idx="37">
                  <c:v>5.189435484287408E-2</c:v>
                </c:pt>
                <c:pt idx="38">
                  <c:v>4.3643288504311914E-2</c:v>
                </c:pt>
                <c:pt idx="39">
                  <c:v>3.2083284931845937E-2</c:v>
                </c:pt>
                <c:pt idx="40">
                  <c:v>2.5309738782652511E-2</c:v>
                </c:pt>
                <c:pt idx="41">
                  <c:v>2.201036031863543E-2</c:v>
                </c:pt>
                <c:pt idx="42">
                  <c:v>2.2878225817488454E-2</c:v>
                </c:pt>
                <c:pt idx="43">
                  <c:v>2.5550951092846025E-2</c:v>
                </c:pt>
                <c:pt idx="44">
                  <c:v>2.4746403830698885E-2</c:v>
                </c:pt>
                <c:pt idx="45">
                  <c:v>2.6057902163771976E-2</c:v>
                </c:pt>
                <c:pt idx="46">
                  <c:v>8.2086791150922864E-2</c:v>
                </c:pt>
                <c:pt idx="47">
                  <c:v>3.7042411940932038E-2</c:v>
                </c:pt>
                <c:pt idx="48">
                  <c:v>0.10100000000000001</c:v>
                </c:pt>
                <c:pt idx="49">
                  <c:v>0.114</c:v>
                </c:pt>
                <c:pt idx="50">
                  <c:v>0.109</c:v>
                </c:pt>
                <c:pt idx="51">
                  <c:v>9.8000000000000004E-2</c:v>
                </c:pt>
                <c:pt idx="52">
                  <c:v>0.122</c:v>
                </c:pt>
                <c:pt idx="53">
                  <c:v>0.123</c:v>
                </c:pt>
                <c:pt idx="54">
                  <c:v>9.8000000000000004E-2</c:v>
                </c:pt>
                <c:pt idx="55">
                  <c:v>0.1</c:v>
                </c:pt>
                <c:pt idx="56">
                  <c:v>0.111</c:v>
                </c:pt>
                <c:pt idx="57">
                  <c:v>0.13</c:v>
                </c:pt>
                <c:pt idx="58">
                  <c:v>0.115</c:v>
                </c:pt>
                <c:pt idx="59">
                  <c:v>5.6924614999999998E-2</c:v>
                </c:pt>
                <c:pt idx="60">
                  <c:v>8.0235443000000004E-2</c:v>
                </c:pt>
                <c:pt idx="61">
                  <c:v>5.8709764999999997E-2</c:v>
                </c:pt>
                <c:pt idx="62">
                  <c:v>0.10946895700000001</c:v>
                </c:pt>
                <c:pt idx="63">
                  <c:v>7.2987742999999994E-2</c:v>
                </c:pt>
                <c:pt idx="64">
                  <c:v>8.4185702000000001E-2</c:v>
                </c:pt>
                <c:pt idx="65">
                  <c:v>8.1235221999999996E-2</c:v>
                </c:pt>
                <c:pt idx="66">
                  <c:v>6.8010320000000003E-3</c:v>
                </c:pt>
                <c:pt idx="67">
                  <c:v>2.818119E-3</c:v>
                </c:pt>
                <c:pt idx="68">
                  <c:v>7.0264556000000006E-2</c:v>
                </c:pt>
                <c:pt idx="69">
                  <c:v>0.101080832</c:v>
                </c:pt>
                <c:pt idx="70">
                  <c:v>6.0044478999999998E-2</c:v>
                </c:pt>
                <c:pt idx="71">
                  <c:v>3.4102906000000002E-2</c:v>
                </c:pt>
                <c:pt idx="72">
                  <c:v>5.3296999999999997E-2</c:v>
                </c:pt>
                <c:pt idx="73">
                  <c:v>9.9454038999999994E-2</c:v>
                </c:pt>
                <c:pt idx="74">
                  <c:v>5.0672741E-2</c:v>
                </c:pt>
                <c:pt idx="75">
                  <c:v>3.5578790999999999E-2</c:v>
                </c:pt>
                <c:pt idx="76">
                  <c:v>4.3081822999999998E-2</c:v>
                </c:pt>
                <c:pt idx="77">
                  <c:v>7.8476877E-2</c:v>
                </c:pt>
                <c:pt idx="78">
                  <c:v>0.122638018</c:v>
                </c:pt>
                <c:pt idx="79">
                  <c:v>0.10686604600000001</c:v>
                </c:pt>
                <c:pt idx="80">
                  <c:v>-4.9230564999999997E-2</c:v>
                </c:pt>
                <c:pt idx="81">
                  <c:v>4.9596228999999999E-2</c:v>
                </c:pt>
                <c:pt idx="82">
                  <c:v>7.1755583999999997E-2</c:v>
                </c:pt>
                <c:pt idx="83">
                  <c:v>-1.05463E-4</c:v>
                </c:pt>
                <c:pt idx="84">
                  <c:v>2.3465659999999999E-2</c:v>
                </c:pt>
                <c:pt idx="85">
                  <c:v>-2.7678695E-2</c:v>
                </c:pt>
                <c:pt idx="86">
                  <c:v>2.3461528999999998E-2</c:v>
                </c:pt>
                <c:pt idx="87">
                  <c:v>5.6368712000000001E-2</c:v>
                </c:pt>
                <c:pt idx="88">
                  <c:v>9.2336577000000003E-2</c:v>
                </c:pt>
                <c:pt idx="89">
                  <c:v>6.8883736000000001E-2</c:v>
                </c:pt>
                <c:pt idx="90">
                  <c:v>3.6929999999999998E-2</c:v>
                </c:pt>
                <c:pt idx="91">
                  <c:v>6.7740268000000006E-2</c:v>
                </c:pt>
                <c:pt idx="92">
                  <c:v>-1.5184100000000001E-2</c:v>
                </c:pt>
                <c:pt idx="93">
                  <c:v>2.9756092000000001E-2</c:v>
                </c:pt>
                <c:pt idx="94">
                  <c:v>7.3997198E-2</c:v>
                </c:pt>
                <c:pt idx="95">
                  <c:v>4.2091280000000002E-2</c:v>
                </c:pt>
                <c:pt idx="96">
                  <c:v>0.101815526</c:v>
                </c:pt>
                <c:pt idx="97">
                  <c:v>5.2373309999999999E-2</c:v>
                </c:pt>
                <c:pt idx="98">
                  <c:v>8.4511262000000004E-2</c:v>
                </c:pt>
                <c:pt idx="99">
                  <c:v>4.5989804000000002E-2</c:v>
                </c:pt>
                <c:pt idx="100">
                  <c:v>7.6476672999999995E-2</c:v>
                </c:pt>
                <c:pt idx="101">
                  <c:v>0.12933869100000001</c:v>
                </c:pt>
                <c:pt idx="102">
                  <c:v>3.5795525000000002E-2</c:v>
                </c:pt>
                <c:pt idx="103">
                  <c:v>3.9033959E-2</c:v>
                </c:pt>
                <c:pt idx="104">
                  <c:v>1.6406255000000002E-2</c:v>
                </c:pt>
                <c:pt idx="105">
                  <c:v>0.118681606</c:v>
                </c:pt>
                <c:pt idx="106">
                  <c:v>4.0915858999999999E-2</c:v>
                </c:pt>
                <c:pt idx="107">
                  <c:v>3.1655376999999998E-2</c:v>
                </c:pt>
                <c:pt idx="108">
                  <c:v>8.5286110999999998E-2</c:v>
                </c:pt>
                <c:pt idx="109">
                  <c:v>4.9033342000000001E-2</c:v>
                </c:pt>
                <c:pt idx="110">
                  <c:v>7.4700000000000001E-3</c:v>
                </c:pt>
                <c:pt idx="111">
                  <c:v>6.6428746999999996E-2</c:v>
                </c:pt>
                <c:pt idx="112">
                  <c:v>-1.8958645999999999E-2</c:v>
                </c:pt>
                <c:pt idx="113">
                  <c:v>2.5727300000000002E-2</c:v>
                </c:pt>
                <c:pt idx="114">
                  <c:v>8.5521825999999995E-2</c:v>
                </c:pt>
                <c:pt idx="115" formatCode="0.00E+00">
                  <c:v>0</c:v>
                </c:pt>
                <c:pt idx="116">
                  <c:v>4.0354589000000003E-2</c:v>
                </c:pt>
                <c:pt idx="117">
                  <c:v>5.8297652999999998E-2</c:v>
                </c:pt>
                <c:pt idx="118">
                  <c:v>3.6886519E-2</c:v>
                </c:pt>
                <c:pt idx="119">
                  <c:v>-3.6925297000000003E-2</c:v>
                </c:pt>
                <c:pt idx="120">
                  <c:v>6.6770547999999999E-2</c:v>
                </c:pt>
                <c:pt idx="122">
                  <c:v>0.10330093624844494</c:v>
                </c:pt>
                <c:pt idx="123">
                  <c:v>6.0521726034162171E-2</c:v>
                </c:pt>
                <c:pt idx="124">
                  <c:v>2.9250081621920998E-2</c:v>
                </c:pt>
                <c:pt idx="125">
                  <c:v>7.0504797205432013E-2</c:v>
                </c:pt>
                <c:pt idx="126">
                  <c:v>0.11945319470333438</c:v>
                </c:pt>
                <c:pt idx="127">
                  <c:v>1.0873386882352953E-3</c:v>
                </c:pt>
                <c:pt idx="128">
                  <c:v>2.286177146058499E-2</c:v>
                </c:pt>
                <c:pt idx="129">
                  <c:v>3.2783129713802595E-3</c:v>
                </c:pt>
                <c:pt idx="130">
                  <c:v>3.6530654193205336E-2</c:v>
                </c:pt>
                <c:pt idx="131">
                  <c:v>-1.7266642659325981E-3</c:v>
                </c:pt>
                <c:pt idx="132">
                  <c:v>-1.9786731193469631E-3</c:v>
                </c:pt>
                <c:pt idx="133">
                  <c:v>5.5103717311671407E-3</c:v>
                </c:pt>
                <c:pt idx="134">
                  <c:v>0.12375647907482845</c:v>
                </c:pt>
                <c:pt idx="135">
                  <c:v>3.2092669650186867E-2</c:v>
                </c:pt>
                <c:pt idx="136">
                  <c:v>5.9390064526734343E-2</c:v>
                </c:pt>
                <c:pt idx="137">
                  <c:v>9.1186097009027925E-2</c:v>
                </c:pt>
                <c:pt idx="138">
                  <c:v>4.3158188929628416E-2</c:v>
                </c:pt>
                <c:pt idx="139">
                  <c:v>0.1338456417974605</c:v>
                </c:pt>
                <c:pt idx="140">
                  <c:v>6.1582770366854334E-2</c:v>
                </c:pt>
                <c:pt idx="141">
                  <c:v>0.1403243585314673</c:v>
                </c:pt>
                <c:pt idx="142">
                  <c:v>7.6129088673287271E-2</c:v>
                </c:pt>
                <c:pt idx="143">
                  <c:v>7.6348312818481645E-2</c:v>
                </c:pt>
                <c:pt idx="144">
                  <c:v>7.890374948844503E-2</c:v>
                </c:pt>
                <c:pt idx="145">
                  <c:v>3.8132943434419531E-2</c:v>
                </c:pt>
                <c:pt idx="146">
                  <c:v>0.10698531636951358</c:v>
                </c:pt>
                <c:pt idx="147">
                  <c:v>9.4594235745740107E-2</c:v>
                </c:pt>
                <c:pt idx="148">
                  <c:v>9.3378479351677868E-2</c:v>
                </c:pt>
                <c:pt idx="149">
                  <c:v>0.14556194901473063</c:v>
                </c:pt>
                <c:pt idx="150">
                  <c:v>0.1116246618411445</c:v>
                </c:pt>
                <c:pt idx="151">
                  <c:v>0.11260031450193964</c:v>
                </c:pt>
                <c:pt idx="152">
                  <c:v>6.2749122459578643E-2</c:v>
                </c:pt>
                <c:pt idx="153">
                  <c:v>7.596727042727025E-2</c:v>
                </c:pt>
                <c:pt idx="154">
                  <c:v>8.640910555150505E-2</c:v>
                </c:pt>
                <c:pt idx="155">
                  <c:v>0.11220975427987767</c:v>
                </c:pt>
                <c:pt idx="156">
                  <c:v>0.11260031450193964</c:v>
                </c:pt>
                <c:pt idx="157">
                  <c:v>9.438062878216158E-2</c:v>
                </c:pt>
                <c:pt idx="158">
                  <c:v>0.26215334907731247</c:v>
                </c:pt>
                <c:pt idx="159">
                  <c:v>0.10070317422044006</c:v>
                </c:pt>
                <c:pt idx="160">
                  <c:v>8.6254523773918734E-2</c:v>
                </c:pt>
                <c:pt idx="161">
                  <c:v>7.1668745965057568E-2</c:v>
                </c:pt>
                <c:pt idx="162">
                  <c:v>8.8357964785265253E-2</c:v>
                </c:pt>
                <c:pt idx="163">
                  <c:v>6.7226419737377086E-2</c:v>
                </c:pt>
                <c:pt idx="164">
                  <c:v>7.8522940160324239E-2</c:v>
                </c:pt>
                <c:pt idx="165">
                  <c:v>0.10173302472559698</c:v>
                </c:pt>
                <c:pt idx="166">
                  <c:v>0.12364450660902548</c:v>
                </c:pt>
                <c:pt idx="167">
                  <c:v>6.6819975029835277E-2</c:v>
                </c:pt>
                <c:pt idx="168">
                  <c:v>0.11655008302738068</c:v>
                </c:pt>
                <c:pt idx="169">
                  <c:v>0.10541455134815969</c:v>
                </c:pt>
                <c:pt idx="170">
                  <c:v>0.12112644233466163</c:v>
                </c:pt>
                <c:pt idx="171">
                  <c:v>7.9247293815246422E-2</c:v>
                </c:pt>
                <c:pt idx="172">
                  <c:v>8.7005291946859131E-2</c:v>
                </c:pt>
                <c:pt idx="173">
                  <c:v>7.5741107594492263E-2</c:v>
                </c:pt>
                <c:pt idx="174">
                  <c:v>5.2901941730873148E-2</c:v>
                </c:pt>
                <c:pt idx="175">
                  <c:v>0.20046159623531956</c:v>
                </c:pt>
                <c:pt idx="176">
                  <c:v>7.7903669483841753E-2</c:v>
                </c:pt>
                <c:pt idx="177">
                  <c:v>8.404855221640517E-2</c:v>
                </c:pt>
                <c:pt idx="178">
                  <c:v>0.10886446246682802</c:v>
                </c:pt>
                <c:pt idx="179">
                  <c:v>0.18453943022954888</c:v>
                </c:pt>
                <c:pt idx="180">
                  <c:v>0.10001643620658562</c:v>
                </c:pt>
                <c:pt idx="181">
                  <c:v>6.371030338718775E-2</c:v>
                </c:pt>
                <c:pt idx="182">
                  <c:v>0.13380553822985597</c:v>
                </c:pt>
                <c:pt idx="183">
                  <c:v>0.13186720833825305</c:v>
                </c:pt>
                <c:pt idx="184">
                  <c:v>4.6502213623583089E-2</c:v>
                </c:pt>
                <c:pt idx="185">
                  <c:v>4.2052496449924703E-2</c:v>
                </c:pt>
                <c:pt idx="186">
                  <c:v>3.9320161736188908E-2</c:v>
                </c:pt>
                <c:pt idx="187">
                  <c:v>7.6557174431123087E-2</c:v>
                </c:pt>
                <c:pt idx="188">
                  <c:v>0.11377438894171732</c:v>
                </c:pt>
                <c:pt idx="189">
                  <c:v>0.16304007086436378</c:v>
                </c:pt>
                <c:pt idx="190">
                  <c:v>0.13392204127639928</c:v>
                </c:pt>
                <c:pt idx="191">
                  <c:v>0.13450412950466806</c:v>
                </c:pt>
                <c:pt idx="192">
                  <c:v>0.15777448613876466</c:v>
                </c:pt>
                <c:pt idx="193">
                  <c:v>8.6621101305714987E-2</c:v>
                </c:pt>
                <c:pt idx="194">
                  <c:v>0.12492536327666848</c:v>
                </c:pt>
                <c:pt idx="195">
                  <c:v>7.2668037320045897E-2</c:v>
                </c:pt>
                <c:pt idx="196">
                  <c:v>0.11372096723034808</c:v>
                </c:pt>
                <c:pt idx="197">
                  <c:v>8.9717127767753979E-2</c:v>
                </c:pt>
                <c:pt idx="198">
                  <c:v>7.7885089515710604E-2</c:v>
                </c:pt>
                <c:pt idx="199">
                  <c:v>5.7528788171021361E-2</c:v>
                </c:pt>
                <c:pt idx="200">
                  <c:v>0.1374280270045638</c:v>
                </c:pt>
                <c:pt idx="201">
                  <c:v>5.9908802967619579E-2</c:v>
                </c:pt>
                <c:pt idx="202">
                  <c:v>4.9226921069903895E-2</c:v>
                </c:pt>
                <c:pt idx="203">
                  <c:v>4.9651003133028837E-2</c:v>
                </c:pt>
                <c:pt idx="204">
                  <c:v>0.13109806844205352</c:v>
                </c:pt>
                <c:pt idx="205">
                  <c:v>7.7613274111170583E-2</c:v>
                </c:pt>
                <c:pt idx="206">
                  <c:v>9.3777309604552883E-2</c:v>
                </c:pt>
                <c:pt idx="207">
                  <c:v>8.2365777121172101E-2</c:v>
                </c:pt>
                <c:pt idx="208">
                  <c:v>7.1173556647686098E-2</c:v>
                </c:pt>
                <c:pt idx="209">
                  <c:v>0.16538038078097017</c:v>
                </c:pt>
                <c:pt idx="210">
                  <c:v>0.14851238468554584</c:v>
                </c:pt>
                <c:pt idx="211">
                  <c:v>6.3322422253561328E-2</c:v>
                </c:pt>
                <c:pt idx="212">
                  <c:v>0.10490590734408478</c:v>
                </c:pt>
                <c:pt idx="213">
                  <c:v>4.8161763426179505E-2</c:v>
                </c:pt>
                <c:pt idx="214">
                  <c:v>6.1892008482134386E-2</c:v>
                </c:pt>
                <c:pt idx="215">
                  <c:v>4.9800159586540715E-2</c:v>
                </c:pt>
                <c:pt idx="216">
                  <c:v>7.827858416684208E-2</c:v>
                </c:pt>
                <c:pt idx="217">
                  <c:v>7.3839765113829614E-2</c:v>
                </c:pt>
                <c:pt idx="218">
                  <c:v>5.1582495891670632E-2</c:v>
                </c:pt>
                <c:pt idx="219">
                  <c:v>4.4745912301284108E-2</c:v>
                </c:pt>
                <c:pt idx="220">
                  <c:v>5.2377668269128819E-2</c:v>
                </c:pt>
                <c:pt idx="221">
                  <c:v>-2.763483690202051E-2</c:v>
                </c:pt>
                <c:pt idx="222">
                  <c:v>2.6252764724095101E-3</c:v>
                </c:pt>
                <c:pt idx="223">
                  <c:v>2.0601827993090183E-2</c:v>
                </c:pt>
                <c:pt idx="224">
                  <c:v>0.12706135787425077</c:v>
                </c:pt>
                <c:pt idx="225">
                  <c:v>1.5000755692693712E-2</c:v>
                </c:pt>
                <c:pt idx="226">
                  <c:v>2.5406741153246704E-2</c:v>
                </c:pt>
                <c:pt idx="227">
                  <c:v>-7.0409110022997545E-3</c:v>
                </c:pt>
                <c:pt idx="228">
                  <c:v>2.4547116627397725E-2</c:v>
                </c:pt>
                <c:pt idx="229">
                  <c:v>0.17558070834314643</c:v>
                </c:pt>
                <c:pt idx="230">
                  <c:v>4.9963518820387076E-2</c:v>
                </c:pt>
                <c:pt idx="231">
                  <c:v>0.33800000000000002</c:v>
                </c:pt>
                <c:pt idx="232">
                  <c:v>0.316</c:v>
                </c:pt>
                <c:pt idx="233">
                  <c:v>0.27100000000000002</c:v>
                </c:pt>
                <c:pt idx="234">
                  <c:v>0.28499999999999998</c:v>
                </c:pt>
                <c:pt idx="235">
                  <c:v>0.27</c:v>
                </c:pt>
                <c:pt idx="236">
                  <c:v>0.30499999999999999</c:v>
                </c:pt>
                <c:pt idx="237">
                  <c:v>0.28599999999999998</c:v>
                </c:pt>
                <c:pt idx="238">
                  <c:v>0.33600000000000002</c:v>
                </c:pt>
                <c:pt idx="239">
                  <c:v>4.6797310462007857E-2</c:v>
                </c:pt>
                <c:pt idx="240">
                  <c:v>-2.3624077804145216E-3</c:v>
                </c:pt>
                <c:pt idx="241">
                  <c:v>1.4999999999999999E-2</c:v>
                </c:pt>
                <c:pt idx="242" formatCode="0.00">
                  <c:v>1.5452902077832675E-2</c:v>
                </c:pt>
                <c:pt idx="243">
                  <c:v>-6.2807541250249344E-3</c:v>
                </c:pt>
                <c:pt idx="244">
                  <c:v>1.2E-2</c:v>
                </c:pt>
                <c:pt idx="245" formatCode="0.00">
                  <c:v>1.153455573322848E-2</c:v>
                </c:pt>
                <c:pt idx="246">
                  <c:v>0.10199999999999999</c:v>
                </c:pt>
                <c:pt idx="247">
                  <c:v>0.109</c:v>
                </c:pt>
                <c:pt idx="248">
                  <c:v>0.10100000000000001</c:v>
                </c:pt>
                <c:pt idx="249">
                  <c:v>9.8000000000000004E-2</c:v>
                </c:pt>
                <c:pt idx="250">
                  <c:v>0.09</c:v>
                </c:pt>
                <c:pt idx="251">
                  <c:v>9.0999999999999998E-2</c:v>
                </c:pt>
                <c:pt idx="252">
                  <c:v>8.1000000000000003E-2</c:v>
                </c:pt>
                <c:pt idx="253">
                  <c:v>6.6000000000000003E-2</c:v>
                </c:pt>
                <c:pt idx="254">
                  <c:v>5.6000000000000001E-2</c:v>
                </c:pt>
                <c:pt idx="255">
                  <c:v>7.7892902022551169E-2</c:v>
                </c:pt>
                <c:pt idx="256">
                  <c:v>7.7892902022551169E-2</c:v>
                </c:pt>
                <c:pt idx="257">
                  <c:v>1.5948021037804239E-2</c:v>
                </c:pt>
                <c:pt idx="258">
                  <c:v>-3.2111395087550676E-2</c:v>
                </c:pt>
                <c:pt idx="259">
                  <c:v>1.4E-2</c:v>
                </c:pt>
                <c:pt idx="260">
                  <c:v>1.4E-2</c:v>
                </c:pt>
                <c:pt idx="261">
                  <c:v>8.0000000000000002E-3</c:v>
                </c:pt>
                <c:pt idx="262" formatCode="0.00">
                  <c:v>1.3871632023047198E-2</c:v>
                </c:pt>
                <c:pt idx="263" formatCode="0.00">
                  <c:v>1.3777429977622546E-2</c:v>
                </c:pt>
                <c:pt idx="264" formatCode="0.00">
                  <c:v>7.9471302895193219E-3</c:v>
                </c:pt>
                <c:pt idx="265">
                  <c:v>-3.9436778351884527E-3</c:v>
                </c:pt>
                <c:pt idx="266">
                  <c:v>-4.0378798805917882E-3</c:v>
                </c:pt>
                <c:pt idx="267">
                  <c:v>-9.8681795685529039E-3</c:v>
                </c:pt>
                <c:pt idx="268">
                  <c:v>-3.7873596328406478E-2</c:v>
                </c:pt>
                <c:pt idx="269">
                  <c:v>1.2732746519770188E-2</c:v>
                </c:pt>
                <c:pt idx="270">
                  <c:v>-1.5086954863473778E-2</c:v>
                </c:pt>
                <c:pt idx="271">
                  <c:v>1.8207856074639039E-3</c:v>
                </c:pt>
                <c:pt idx="272">
                  <c:v>-6.810713417593206E-3</c:v>
                </c:pt>
                <c:pt idx="273">
                  <c:v>-2.781641392355283E-2</c:v>
                </c:pt>
                <c:pt idx="274">
                  <c:v>-3.8623793425820452E-3</c:v>
                </c:pt>
                <c:pt idx="275">
                  <c:v>-4.2640766954633591E-3</c:v>
                </c:pt>
                <c:pt idx="276">
                  <c:v>2.6317844960566106E-3</c:v>
                </c:pt>
                <c:pt idx="277">
                  <c:v>8.6113931112382858E-2</c:v>
                </c:pt>
                <c:pt idx="278">
                  <c:v>-1.6019719778046948E-2</c:v>
                </c:pt>
                <c:pt idx="279">
                  <c:v>0.18152697065765011</c:v>
                </c:pt>
                <c:pt idx="280">
                  <c:v>-1.4805443838243448E-2</c:v>
                </c:pt>
                <c:pt idx="281">
                  <c:v>-1.2401552776960756E-2</c:v>
                </c:pt>
                <c:pt idx="282">
                  <c:v>-1.8885475344864844E-2</c:v>
                </c:pt>
                <c:pt idx="283">
                  <c:v>-9.3096850502529804E-3</c:v>
                </c:pt>
                <c:pt idx="284">
                  <c:v>1.7886139860451067E-2</c:v>
                </c:pt>
                <c:pt idx="285">
                  <c:v>1.0794312081873869E-2</c:v>
                </c:pt>
                <c:pt idx="286">
                  <c:v>1.0471327017111065E-2</c:v>
                </c:pt>
                <c:pt idx="287">
                  <c:v>-1.9775005950837254E-3</c:v>
                </c:pt>
                <c:pt idx="288">
                  <c:v>-3.6390589861635014E-2</c:v>
                </c:pt>
                <c:pt idx="289">
                  <c:v>-3.2631172054170321E-2</c:v>
                </c:pt>
                <c:pt idx="290">
                  <c:v>2.5544424629249107E-2</c:v>
                </c:pt>
                <c:pt idx="291">
                  <c:v>5.1097723705147757E-2</c:v>
                </c:pt>
                <c:pt idx="292">
                  <c:v>3.6341884983599471E-2</c:v>
                </c:pt>
                <c:pt idx="293">
                  <c:v>5.7967060500104139E-2</c:v>
                </c:pt>
                <c:pt idx="294">
                  <c:v>3.6781033904029314E-2</c:v>
                </c:pt>
                <c:pt idx="295">
                  <c:v>2.9713943399858778E-2</c:v>
                </c:pt>
                <c:pt idx="296">
                  <c:v>1.4373290625837143E-2</c:v>
                </c:pt>
                <c:pt idx="297">
                  <c:v>-2.8115121579153524E-2</c:v>
                </c:pt>
                <c:pt idx="298">
                  <c:v>-5.0516532107740986E-2</c:v>
                </c:pt>
                <c:pt idx="299">
                  <c:v>-2.6734056568269438E-3</c:v>
                </c:pt>
                <c:pt idx="300">
                  <c:v>6.7531028848168972E-3</c:v>
                </c:pt>
                <c:pt idx="301">
                  <c:v>-2.0183107949240053E-2</c:v>
                </c:pt>
                <c:pt idx="302">
                  <c:v>-9.1235887525975556E-3</c:v>
                </c:pt>
                <c:pt idx="303">
                  <c:v>-7.2459720474990164E-2</c:v>
                </c:pt>
                <c:pt idx="304">
                  <c:v>-2.3859487754046782E-2</c:v>
                </c:pt>
                <c:pt idx="305">
                  <c:v>-5.0622318613889661E-2</c:v>
                </c:pt>
                <c:pt idx="306">
                  <c:v>-3.781350368873504E-2</c:v>
                </c:pt>
                <c:pt idx="307">
                  <c:v>-9.5137921227767208E-2</c:v>
                </c:pt>
                <c:pt idx="308">
                  <c:v>7.9756794719418878E-3</c:v>
                </c:pt>
                <c:pt idx="309">
                  <c:v>1.8578775000008818E-3</c:v>
                </c:pt>
                <c:pt idx="310">
                  <c:v>-4.3257366051758339E-2</c:v>
                </c:pt>
                <c:pt idx="311">
                  <c:v>1.2642446406410102E-3</c:v>
                </c:pt>
                <c:pt idx="312">
                  <c:v>5.0994559566284181E-3</c:v>
                </c:pt>
                <c:pt idx="313">
                  <c:v>2.8714215307239499E-3</c:v>
                </c:pt>
                <c:pt idx="314">
                  <c:v>-4.9196886988038813E-3</c:v>
                </c:pt>
                <c:pt idx="315">
                  <c:v>-5.7888291138732173E-2</c:v>
                </c:pt>
                <c:pt idx="316">
                  <c:v>-5.5093809848309583E-2</c:v>
                </c:pt>
                <c:pt idx="317">
                  <c:v>-5.7888291138732173E-2</c:v>
                </c:pt>
                <c:pt idx="318">
                  <c:v>-9.3851380294625031E-3</c:v>
                </c:pt>
                <c:pt idx="319">
                  <c:v>-0.10360155499367019</c:v>
                </c:pt>
                <c:pt idx="320">
                  <c:v>-6.5909157290267029E-3</c:v>
                </c:pt>
                <c:pt idx="321">
                  <c:v>-5.5093809848309583E-2</c:v>
                </c:pt>
                <c:pt idx="322">
                  <c:v>-0.10360155499367019</c:v>
                </c:pt>
                <c:pt idx="323">
                  <c:v>-2.7460526463851664E-2</c:v>
                </c:pt>
                <c:pt idx="324">
                  <c:v>6.0680394582401931E-3</c:v>
                </c:pt>
                <c:pt idx="325">
                  <c:v>-3.0501301750751608E-2</c:v>
                </c:pt>
                <c:pt idx="326">
                  <c:v>5.4138154171212705E-2</c:v>
                </c:pt>
                <c:pt idx="327">
                  <c:v>4.1236227486418642E-2</c:v>
                </c:pt>
                <c:pt idx="328">
                  <c:v>-4.7277476950213781E-2</c:v>
                </c:pt>
                <c:pt idx="329">
                  <c:v>-1.8532587335862161E-2</c:v>
                </c:pt>
                <c:pt idx="330">
                  <c:v>3.8107020583710849E-2</c:v>
                </c:pt>
                <c:pt idx="331">
                  <c:v>7.7785373319372297E-2</c:v>
                </c:pt>
                <c:pt idx="332">
                  <c:v>1.9716542309922147E-3</c:v>
                </c:pt>
                <c:pt idx="333">
                  <c:v>-8.2340659091073576E-3</c:v>
                </c:pt>
                <c:pt idx="334">
                  <c:v>-1.5402920884310944E-2</c:v>
                </c:pt>
                <c:pt idx="335">
                  <c:v>-1.3137826353482041E-2</c:v>
                </c:pt>
                <c:pt idx="336">
                  <c:v>3.0931352088760633E-2</c:v>
                </c:pt>
                <c:pt idx="337">
                  <c:v>3.6349841826766038E-2</c:v>
                </c:pt>
                <c:pt idx="338">
                  <c:v>-1.4902987267140233E-2</c:v>
                </c:pt>
                <c:pt idx="339">
                  <c:v>1.8110569627971529E-2</c:v>
                </c:pt>
                <c:pt idx="340">
                  <c:v>-1.9882766307816269E-2</c:v>
                </c:pt>
                <c:pt idx="341">
                  <c:v>-2.363963275202785E-2</c:v>
                </c:pt>
                <c:pt idx="342">
                  <c:v>-4.7383047449489624E-2</c:v>
                </c:pt>
                <c:pt idx="343">
                  <c:v>3.6911180316037573E-2</c:v>
                </c:pt>
                <c:pt idx="344">
                  <c:v>-6.4742251044028976E-2</c:v>
                </c:pt>
                <c:pt idx="345">
                  <c:v>-5.2734704227699325E-3</c:v>
                </c:pt>
                <c:pt idx="346">
                  <c:v>-1.6583448678776591E-2</c:v>
                </c:pt>
                <c:pt idx="347">
                  <c:v>-2.2807086774495389E-2</c:v>
                </c:pt>
                <c:pt idx="348">
                  <c:v>3.7791596776880709E-2</c:v>
                </c:pt>
                <c:pt idx="349">
                  <c:v>-7.2015329522212568E-2</c:v>
                </c:pt>
                <c:pt idx="350">
                  <c:v>-1.1789559436870434E-2</c:v>
                </c:pt>
                <c:pt idx="351">
                  <c:v>-3.123380706118084E-2</c:v>
                </c:pt>
                <c:pt idx="352">
                  <c:v>-2.4202384405944244E-2</c:v>
                </c:pt>
                <c:pt idx="353">
                  <c:v>-4.6149749726563272E-2</c:v>
                </c:pt>
                <c:pt idx="354">
                  <c:v>-8.7630082600007597E-2</c:v>
                </c:pt>
                <c:pt idx="355">
                  <c:v>-4.5342402159942452E-3</c:v>
                </c:pt>
                <c:pt idx="356">
                  <c:v>-3.7546026195917293E-2</c:v>
                </c:pt>
                <c:pt idx="357">
                  <c:v>-4.4135960845602895E-2</c:v>
                </c:pt>
                <c:pt idx="358">
                  <c:v>-8.0284446237435247E-3</c:v>
                </c:pt>
                <c:pt idx="359">
                  <c:v>4.9210670554042935E-3</c:v>
                </c:pt>
                <c:pt idx="360">
                  <c:v>-2.5910162114692881E-2</c:v>
                </c:pt>
                <c:pt idx="361">
                  <c:v>-5.3610164567160723E-2</c:v>
                </c:pt>
                <c:pt idx="362">
                  <c:v>-3.8357219286844213E-2</c:v>
                </c:pt>
                <c:pt idx="363">
                  <c:v>-1.9279081564503642E-2</c:v>
                </c:pt>
                <c:pt idx="364">
                  <c:v>-0.12113551991955696</c:v>
                </c:pt>
                <c:pt idx="365">
                  <c:v>-4.6282521963808776E-2</c:v>
                </c:pt>
                <c:pt idx="366">
                  <c:v>-3.511164619257201E-2</c:v>
                </c:pt>
                <c:pt idx="367">
                  <c:v>2.2180091319157214E-3</c:v>
                </c:pt>
                <c:pt idx="368">
                  <c:v>4.9310699411719838E-2</c:v>
                </c:pt>
                <c:pt idx="369">
                  <c:v>3.3908961685202854E-3</c:v>
                </c:pt>
                <c:pt idx="370">
                  <c:v>1.2414494789725339E-2</c:v>
                </c:pt>
                <c:pt idx="371">
                  <c:v>-3.4025348641719688E-2</c:v>
                </c:pt>
                <c:pt idx="372">
                  <c:v>-9.041499818174259E-3</c:v>
                </c:pt>
                <c:pt idx="373">
                  <c:v>-4.6385601294440804E-2</c:v>
                </c:pt>
                <c:pt idx="374">
                  <c:v>-2.8203165917450868E-2</c:v>
                </c:pt>
                <c:pt idx="375">
                  <c:v>-3.0139376728799405E-3</c:v>
                </c:pt>
                <c:pt idx="376">
                  <c:v>-8.438226977380836E-3</c:v>
                </c:pt>
                <c:pt idx="377">
                  <c:v>-3.15082850528281E-2</c:v>
                </c:pt>
                <c:pt idx="378">
                  <c:v>-5.5685820845363665E-2</c:v>
                </c:pt>
                <c:pt idx="379">
                  <c:v>3.1334601344745749E-3</c:v>
                </c:pt>
                <c:pt idx="380">
                  <c:v>-5.1180370858938673E-2</c:v>
                </c:pt>
                <c:pt idx="381">
                  <c:v>-7.3175323648921875E-2</c:v>
                </c:pt>
                <c:pt idx="382">
                  <c:v>-4.7996327541488526E-2</c:v>
                </c:pt>
                <c:pt idx="383">
                  <c:v>-2.7143680540575588E-2</c:v>
                </c:pt>
                <c:pt idx="384">
                  <c:v>-5.1415924378073186E-2</c:v>
                </c:pt>
                <c:pt idx="385">
                  <c:v>-6.1725351622632374E-2</c:v>
                </c:pt>
                <c:pt idx="386">
                  <c:v>-5.1902409218262946E-2</c:v>
                </c:pt>
                <c:pt idx="387">
                  <c:v>-5.0875144287365615E-2</c:v>
                </c:pt>
                <c:pt idx="388">
                  <c:v>3.3833496893348511E-2</c:v>
                </c:pt>
                <c:pt idx="389">
                  <c:v>2.0679265198142449E-2</c:v>
                </c:pt>
                <c:pt idx="390">
                  <c:v>-8.7476951449992235E-2</c:v>
                </c:pt>
                <c:pt idx="391">
                  <c:v>7.4468069729250463E-2</c:v>
                </c:pt>
                <c:pt idx="392">
                  <c:v>3.0403164889627021E-2</c:v>
                </c:pt>
                <c:pt idx="393">
                  <c:v>-3.933860526763322E-2</c:v>
                </c:pt>
                <c:pt idx="394">
                  <c:v>-4.5095305522793909E-3</c:v>
                </c:pt>
                <c:pt idx="395">
                  <c:v>8.0019081350875543E-2</c:v>
                </c:pt>
                <c:pt idx="396">
                  <c:v>7.6206543668601981E-2</c:v>
                </c:pt>
                <c:pt idx="397">
                  <c:v>3.6439887749819322E-2</c:v>
                </c:pt>
                <c:pt idx="398">
                  <c:v>-4.3297094807510761E-2</c:v>
                </c:pt>
                <c:pt idx="399">
                  <c:v>-1.549350468303401E-2</c:v>
                </c:pt>
                <c:pt idx="400">
                  <c:v>3.2651700992528516E-2</c:v>
                </c:pt>
                <c:pt idx="401">
                  <c:v>8.3760297950383009E-3</c:v>
                </c:pt>
                <c:pt idx="402">
                  <c:v>3.4921296317985462E-2</c:v>
                </c:pt>
                <c:pt idx="403">
                  <c:v>9.2743598616269241E-2</c:v>
                </c:pt>
                <c:pt idx="404">
                  <c:v>6.6331942532475985E-2</c:v>
                </c:pt>
                <c:pt idx="405">
                  <c:v>3.8944989761731108E-2</c:v>
                </c:pt>
                <c:pt idx="406">
                  <c:v>-2.6142307165922585E-2</c:v>
                </c:pt>
                <c:pt idx="407">
                  <c:v>-8.3757020043539274E-3</c:v>
                </c:pt>
                <c:pt idx="408">
                  <c:v>4.2702292438772105E-3</c:v>
                </c:pt>
                <c:pt idx="409">
                  <c:v>2.6867254963892861E-2</c:v>
                </c:pt>
                <c:pt idx="410">
                  <c:v>8.4311152951379136E-3</c:v>
                </c:pt>
                <c:pt idx="411">
                  <c:v>7.6855766734838404E-2</c:v>
                </c:pt>
                <c:pt idx="413">
                  <c:v>4.4891355978946113E-2</c:v>
                </c:pt>
                <c:pt idx="414">
                  <c:v>2.1000000000000001E-2</c:v>
                </c:pt>
                <c:pt idx="415">
                  <c:v>6.9279727830776627E-3</c:v>
                </c:pt>
                <c:pt idx="416">
                  <c:v>-1.7999999999999999E-2</c:v>
                </c:pt>
                <c:pt idx="417">
                  <c:v>-5.0000000000000001E-3</c:v>
                </c:pt>
                <c:pt idx="418">
                  <c:v>0</c:v>
                </c:pt>
                <c:pt idx="419">
                  <c:v>-7.0000000000000001E-3</c:v>
                </c:pt>
                <c:pt idx="420">
                  <c:v>4.4999999999999998E-2</c:v>
                </c:pt>
                <c:pt idx="421">
                  <c:v>1.082078205150161E-2</c:v>
                </c:pt>
                <c:pt idx="422">
                  <c:v>1.6725535227801736E-2</c:v>
                </c:pt>
                <c:pt idx="423">
                  <c:v>6.7162658166641798E-2</c:v>
                </c:pt>
                <c:pt idx="424">
                  <c:v>6.4972126432083499E-2</c:v>
                </c:pt>
                <c:pt idx="425">
                  <c:v>2.5740025250575727E-2</c:v>
                </c:pt>
                <c:pt idx="426">
                  <c:v>-4.6059615172566737E-2</c:v>
                </c:pt>
                <c:pt idx="427">
                  <c:v>-1.7000000000000001E-2</c:v>
                </c:pt>
                <c:pt idx="428">
                  <c:v>-4.2999999999999997E-2</c:v>
                </c:pt>
                <c:pt idx="429">
                  <c:v>-1.2999999999999999E-2</c:v>
                </c:pt>
                <c:pt idx="430">
                  <c:v>8.9999999999999993E-3</c:v>
                </c:pt>
                <c:pt idx="431">
                  <c:v>8.9999999999999993E-3</c:v>
                </c:pt>
                <c:pt idx="432">
                  <c:v>0.15561317323874957</c:v>
                </c:pt>
                <c:pt idx="433">
                  <c:v>0.3432793040290556</c:v>
                </c:pt>
                <c:pt idx="434">
                  <c:v>8.1805846668574489E-2</c:v>
                </c:pt>
                <c:pt idx="435">
                  <c:v>0.11759047961555602</c:v>
                </c:pt>
                <c:pt idx="436">
                  <c:v>8.6683152216782133E-2</c:v>
                </c:pt>
                <c:pt idx="437">
                  <c:v>0.10833165802030109</c:v>
                </c:pt>
                <c:pt idx="438">
                  <c:v>-5.7427294038159715E-2</c:v>
                </c:pt>
                <c:pt idx="439">
                  <c:v>8.9892566888956082E-2</c:v>
                </c:pt>
                <c:pt idx="440">
                  <c:v>8.1247768559389755E-2</c:v>
                </c:pt>
                <c:pt idx="441">
                  <c:v>0.22124808653231298</c:v>
                </c:pt>
                <c:pt idx="442">
                  <c:v>5.9888325313739443E-2</c:v>
                </c:pt>
                <c:pt idx="443">
                  <c:v>-6.2742408055175503E-2</c:v>
                </c:pt>
                <c:pt idx="444">
                  <c:v>-0.1030708665231117</c:v>
                </c:pt>
                <c:pt idx="445">
                  <c:v>-9.0017589666016917E-2</c:v>
                </c:pt>
                <c:pt idx="446">
                  <c:v>0.17799928675248111</c:v>
                </c:pt>
                <c:pt idx="447">
                  <c:v>0.16797101426241667</c:v>
                </c:pt>
                <c:pt idx="448">
                  <c:v>0.31540682034067835</c:v>
                </c:pt>
                <c:pt idx="449">
                  <c:v>0.21129869443711868</c:v>
                </c:pt>
                <c:pt idx="450">
                  <c:v>5.5453023417118885E-2</c:v>
                </c:pt>
                <c:pt idx="451">
                  <c:v>0.29423187774942861</c:v>
                </c:pt>
                <c:pt idx="452">
                  <c:v>0.36868753424786149</c:v>
                </c:pt>
                <c:pt idx="453">
                  <c:v>0.17234490024390858</c:v>
                </c:pt>
                <c:pt idx="454">
                  <c:v>0.10527841643417091</c:v>
                </c:pt>
                <c:pt idx="455">
                  <c:v>0.01</c:v>
                </c:pt>
                <c:pt idx="456">
                  <c:v>0.123</c:v>
                </c:pt>
                <c:pt idx="457">
                  <c:v>5.0999678600514464E-2</c:v>
                </c:pt>
                <c:pt idx="458">
                  <c:v>0.24199999999999999</c:v>
                </c:pt>
                <c:pt idx="459">
                  <c:v>0.54</c:v>
                </c:pt>
              </c:numCache>
            </c:numRef>
          </c:yVal>
          <c:smooth val="0"/>
        </c:ser>
        <c:ser>
          <c:idx val="0"/>
          <c:order val="1"/>
          <c:tx>
            <c:v>Older than ~2.4 Ga</c:v>
          </c:tx>
          <c:spPr>
            <a:ln w="28575">
              <a:noFill/>
            </a:ln>
          </c:spPr>
          <c:marker>
            <c:symbol val="circle"/>
            <c:size val="9"/>
            <c:spPr>
              <a:solidFill>
                <a:srgbClr val="DD0806"/>
              </a:solidFill>
              <a:ln>
                <a:solidFill>
                  <a:srgbClr val="000000"/>
                </a:solidFill>
                <a:prstDash val="solid"/>
              </a:ln>
            </c:spPr>
          </c:marker>
          <c:xVal>
            <c:numRef>
              <c:f>'Compiled and sorted versus time'!$A$461:$A$2051</c:f>
              <c:numCache>
                <c:formatCode>General</c:formatCode>
                <c:ptCount val="1591"/>
                <c:pt idx="0">
                  <c:v>2381</c:v>
                </c:pt>
                <c:pt idx="1">
                  <c:v>2382</c:v>
                </c:pt>
                <c:pt idx="2">
                  <c:v>2383</c:v>
                </c:pt>
                <c:pt idx="3">
                  <c:v>2385</c:v>
                </c:pt>
                <c:pt idx="4">
                  <c:v>2385</c:v>
                </c:pt>
                <c:pt idx="5">
                  <c:v>2387</c:v>
                </c:pt>
                <c:pt idx="6">
                  <c:v>2387</c:v>
                </c:pt>
                <c:pt idx="7">
                  <c:v>2388</c:v>
                </c:pt>
                <c:pt idx="8">
                  <c:v>2390</c:v>
                </c:pt>
                <c:pt idx="9">
                  <c:v>2400</c:v>
                </c:pt>
                <c:pt idx="10">
                  <c:v>2400</c:v>
                </c:pt>
                <c:pt idx="11" formatCode="0.00">
                  <c:v>2400</c:v>
                </c:pt>
                <c:pt idx="12">
                  <c:v>2415</c:v>
                </c:pt>
                <c:pt idx="13">
                  <c:v>2420</c:v>
                </c:pt>
                <c:pt idx="14">
                  <c:v>2420</c:v>
                </c:pt>
                <c:pt idx="15">
                  <c:v>2435</c:v>
                </c:pt>
                <c:pt idx="16" formatCode="0.00">
                  <c:v>2437</c:v>
                </c:pt>
                <c:pt idx="17">
                  <c:v>2450</c:v>
                </c:pt>
                <c:pt idx="18">
                  <c:v>2450</c:v>
                </c:pt>
                <c:pt idx="19">
                  <c:v>2450</c:v>
                </c:pt>
                <c:pt idx="20">
                  <c:v>2450</c:v>
                </c:pt>
                <c:pt idx="21">
                  <c:v>2450</c:v>
                </c:pt>
                <c:pt idx="22">
                  <c:v>2450</c:v>
                </c:pt>
                <c:pt idx="23">
                  <c:v>2450</c:v>
                </c:pt>
                <c:pt idx="24">
                  <c:v>2450</c:v>
                </c:pt>
                <c:pt idx="25">
                  <c:v>2450</c:v>
                </c:pt>
                <c:pt idx="26">
                  <c:v>2463</c:v>
                </c:pt>
                <c:pt idx="27">
                  <c:v>2463</c:v>
                </c:pt>
                <c:pt idx="28">
                  <c:v>2439</c:v>
                </c:pt>
                <c:pt idx="29">
                  <c:v>2415</c:v>
                </c:pt>
                <c:pt idx="30">
                  <c:v>2388</c:v>
                </c:pt>
                <c:pt idx="31">
                  <c:v>2388</c:v>
                </c:pt>
                <c:pt idx="32">
                  <c:v>2382</c:v>
                </c:pt>
                <c:pt idx="35">
                  <c:v>2463</c:v>
                </c:pt>
                <c:pt idx="36">
                  <c:v>2463</c:v>
                </c:pt>
                <c:pt idx="37">
                  <c:v>2463</c:v>
                </c:pt>
                <c:pt idx="38">
                  <c:v>2463</c:v>
                </c:pt>
                <c:pt idx="39">
                  <c:v>2463</c:v>
                </c:pt>
                <c:pt idx="40">
                  <c:v>2463</c:v>
                </c:pt>
                <c:pt idx="41">
                  <c:v>2463</c:v>
                </c:pt>
                <c:pt idx="42">
                  <c:v>2463</c:v>
                </c:pt>
                <c:pt idx="43">
                  <c:v>2463</c:v>
                </c:pt>
                <c:pt idx="44">
                  <c:v>2463</c:v>
                </c:pt>
                <c:pt idx="45">
                  <c:v>2463</c:v>
                </c:pt>
                <c:pt idx="46">
                  <c:v>2463</c:v>
                </c:pt>
                <c:pt idx="47">
                  <c:v>2463</c:v>
                </c:pt>
                <c:pt idx="48">
                  <c:v>2463</c:v>
                </c:pt>
                <c:pt idx="49">
                  <c:v>2463</c:v>
                </c:pt>
                <c:pt idx="50">
                  <c:v>2463</c:v>
                </c:pt>
                <c:pt idx="51">
                  <c:v>2463</c:v>
                </c:pt>
                <c:pt idx="52">
                  <c:v>2463</c:v>
                </c:pt>
                <c:pt idx="53">
                  <c:v>2463</c:v>
                </c:pt>
                <c:pt idx="54">
                  <c:v>2463</c:v>
                </c:pt>
                <c:pt idx="55">
                  <c:v>2463</c:v>
                </c:pt>
                <c:pt idx="56">
                  <c:v>2463</c:v>
                </c:pt>
                <c:pt idx="57">
                  <c:v>2480</c:v>
                </c:pt>
                <c:pt idx="58">
                  <c:v>2480</c:v>
                </c:pt>
                <c:pt idx="59">
                  <c:v>2480</c:v>
                </c:pt>
                <c:pt idx="60">
                  <c:v>2480</c:v>
                </c:pt>
                <c:pt idx="61">
                  <c:v>2480</c:v>
                </c:pt>
                <c:pt idx="62">
                  <c:v>2480</c:v>
                </c:pt>
                <c:pt idx="63">
                  <c:v>2480</c:v>
                </c:pt>
                <c:pt idx="64">
                  <c:v>2480</c:v>
                </c:pt>
                <c:pt idx="65">
                  <c:v>2480</c:v>
                </c:pt>
                <c:pt idx="66">
                  <c:v>2480</c:v>
                </c:pt>
                <c:pt idx="67">
                  <c:v>2480</c:v>
                </c:pt>
                <c:pt idx="68">
                  <c:v>2480</c:v>
                </c:pt>
                <c:pt idx="69">
                  <c:v>2480</c:v>
                </c:pt>
                <c:pt idx="70">
                  <c:v>2480</c:v>
                </c:pt>
                <c:pt idx="71">
                  <c:v>2480</c:v>
                </c:pt>
                <c:pt idx="72">
                  <c:v>2480</c:v>
                </c:pt>
                <c:pt idx="73">
                  <c:v>2480</c:v>
                </c:pt>
                <c:pt idx="74">
                  <c:v>2480</c:v>
                </c:pt>
                <c:pt idx="75">
                  <c:v>2480</c:v>
                </c:pt>
                <c:pt idx="76">
                  <c:v>2480</c:v>
                </c:pt>
                <c:pt idx="77">
                  <c:v>2480</c:v>
                </c:pt>
                <c:pt idx="78">
                  <c:v>2480</c:v>
                </c:pt>
                <c:pt idx="79">
                  <c:v>2480</c:v>
                </c:pt>
                <c:pt idx="80">
                  <c:v>2480</c:v>
                </c:pt>
                <c:pt idx="81">
                  <c:v>2480</c:v>
                </c:pt>
                <c:pt idx="82">
                  <c:v>2480</c:v>
                </c:pt>
                <c:pt idx="83">
                  <c:v>2480</c:v>
                </c:pt>
                <c:pt idx="84">
                  <c:v>2480</c:v>
                </c:pt>
                <c:pt idx="85">
                  <c:v>2480</c:v>
                </c:pt>
                <c:pt idx="86">
                  <c:v>2480</c:v>
                </c:pt>
                <c:pt idx="87">
                  <c:v>2480</c:v>
                </c:pt>
                <c:pt idx="88">
                  <c:v>2480</c:v>
                </c:pt>
                <c:pt idx="89">
                  <c:v>2480</c:v>
                </c:pt>
                <c:pt idx="90">
                  <c:v>2480</c:v>
                </c:pt>
                <c:pt idx="91">
                  <c:v>2480</c:v>
                </c:pt>
                <c:pt idx="92">
                  <c:v>2480</c:v>
                </c:pt>
                <c:pt idx="93">
                  <c:v>2480</c:v>
                </c:pt>
                <c:pt idx="94">
                  <c:v>2480</c:v>
                </c:pt>
                <c:pt idx="95">
                  <c:v>2480</c:v>
                </c:pt>
                <c:pt idx="96">
                  <c:v>2480</c:v>
                </c:pt>
                <c:pt idx="97">
                  <c:v>2480</c:v>
                </c:pt>
                <c:pt idx="98">
                  <c:v>2480</c:v>
                </c:pt>
                <c:pt idx="99">
                  <c:v>2480</c:v>
                </c:pt>
                <c:pt idx="100">
                  <c:v>2480</c:v>
                </c:pt>
                <c:pt idx="101">
                  <c:v>2480</c:v>
                </c:pt>
                <c:pt idx="102">
                  <c:v>2480</c:v>
                </c:pt>
                <c:pt idx="103">
                  <c:v>2480</c:v>
                </c:pt>
                <c:pt idx="104">
                  <c:v>2480</c:v>
                </c:pt>
                <c:pt idx="105">
                  <c:v>2480</c:v>
                </c:pt>
                <c:pt idx="106">
                  <c:v>2480</c:v>
                </c:pt>
                <c:pt idx="107">
                  <c:v>2480</c:v>
                </c:pt>
                <c:pt idx="108">
                  <c:v>2480</c:v>
                </c:pt>
                <c:pt idx="109">
                  <c:v>2480</c:v>
                </c:pt>
                <c:pt idx="110">
                  <c:v>2480</c:v>
                </c:pt>
                <c:pt idx="111">
                  <c:v>2480</c:v>
                </c:pt>
                <c:pt idx="112">
                  <c:v>2480</c:v>
                </c:pt>
                <c:pt idx="113">
                  <c:v>2480</c:v>
                </c:pt>
                <c:pt idx="114">
                  <c:v>2480</c:v>
                </c:pt>
                <c:pt idx="115">
                  <c:v>2480</c:v>
                </c:pt>
                <c:pt idx="116">
                  <c:v>2480</c:v>
                </c:pt>
                <c:pt idx="117">
                  <c:v>2480</c:v>
                </c:pt>
                <c:pt idx="118">
                  <c:v>2480</c:v>
                </c:pt>
                <c:pt idx="119">
                  <c:v>2480</c:v>
                </c:pt>
                <c:pt idx="120">
                  <c:v>2480</c:v>
                </c:pt>
                <c:pt idx="121">
                  <c:v>2480</c:v>
                </c:pt>
                <c:pt idx="122">
                  <c:v>2480</c:v>
                </c:pt>
                <c:pt idx="123">
                  <c:v>2480</c:v>
                </c:pt>
                <c:pt idx="124">
                  <c:v>2480</c:v>
                </c:pt>
                <c:pt idx="125">
                  <c:v>2480</c:v>
                </c:pt>
                <c:pt idx="126">
                  <c:v>2480</c:v>
                </c:pt>
                <c:pt idx="127">
                  <c:v>2480</c:v>
                </c:pt>
                <c:pt idx="128">
                  <c:v>2480</c:v>
                </c:pt>
                <c:pt idx="129">
                  <c:v>2480</c:v>
                </c:pt>
                <c:pt idx="130">
                  <c:v>2480</c:v>
                </c:pt>
                <c:pt idx="131">
                  <c:v>2480</c:v>
                </c:pt>
                <c:pt idx="132">
                  <c:v>2480</c:v>
                </c:pt>
                <c:pt idx="133">
                  <c:v>2480</c:v>
                </c:pt>
                <c:pt idx="134">
                  <c:v>2480</c:v>
                </c:pt>
                <c:pt idx="135">
                  <c:v>2480</c:v>
                </c:pt>
                <c:pt idx="136">
                  <c:v>2480</c:v>
                </c:pt>
                <c:pt idx="137">
                  <c:v>2480</c:v>
                </c:pt>
                <c:pt idx="138">
                  <c:v>2480</c:v>
                </c:pt>
                <c:pt idx="139">
                  <c:v>2480</c:v>
                </c:pt>
                <c:pt idx="140">
                  <c:v>2480</c:v>
                </c:pt>
                <c:pt idx="141">
                  <c:v>2480</c:v>
                </c:pt>
                <c:pt idx="142">
                  <c:v>2480</c:v>
                </c:pt>
                <c:pt idx="143">
                  <c:v>2480</c:v>
                </c:pt>
                <c:pt idx="144">
                  <c:v>2480</c:v>
                </c:pt>
                <c:pt idx="145">
                  <c:v>2480</c:v>
                </c:pt>
                <c:pt idx="146">
                  <c:v>2480</c:v>
                </c:pt>
                <c:pt idx="147">
                  <c:v>2480</c:v>
                </c:pt>
                <c:pt idx="148">
                  <c:v>2480</c:v>
                </c:pt>
                <c:pt idx="149">
                  <c:v>2480</c:v>
                </c:pt>
                <c:pt idx="150">
                  <c:v>2480</c:v>
                </c:pt>
                <c:pt idx="151">
                  <c:v>2480</c:v>
                </c:pt>
                <c:pt idx="152">
                  <c:v>2480</c:v>
                </c:pt>
                <c:pt idx="153">
                  <c:v>2480</c:v>
                </c:pt>
                <c:pt idx="154">
                  <c:v>2480</c:v>
                </c:pt>
                <c:pt idx="155">
                  <c:v>2480</c:v>
                </c:pt>
                <c:pt idx="156">
                  <c:v>2480</c:v>
                </c:pt>
                <c:pt idx="157">
                  <c:v>2480</c:v>
                </c:pt>
                <c:pt idx="158">
                  <c:v>2480</c:v>
                </c:pt>
                <c:pt idx="159">
                  <c:v>2480</c:v>
                </c:pt>
                <c:pt idx="160">
                  <c:v>2480</c:v>
                </c:pt>
                <c:pt idx="161">
                  <c:v>2480</c:v>
                </c:pt>
                <c:pt idx="162">
                  <c:v>2480</c:v>
                </c:pt>
                <c:pt idx="163">
                  <c:v>2480</c:v>
                </c:pt>
                <c:pt idx="164">
                  <c:v>2480</c:v>
                </c:pt>
                <c:pt idx="165">
                  <c:v>2480</c:v>
                </c:pt>
                <c:pt idx="166">
                  <c:v>2480</c:v>
                </c:pt>
                <c:pt idx="167">
                  <c:v>2480</c:v>
                </c:pt>
                <c:pt idx="168">
                  <c:v>2480</c:v>
                </c:pt>
                <c:pt idx="169">
                  <c:v>2480</c:v>
                </c:pt>
                <c:pt idx="170">
                  <c:v>2480</c:v>
                </c:pt>
                <c:pt idx="171">
                  <c:v>2480</c:v>
                </c:pt>
                <c:pt idx="172">
                  <c:v>2480</c:v>
                </c:pt>
                <c:pt idx="173">
                  <c:v>2480</c:v>
                </c:pt>
                <c:pt idx="174">
                  <c:v>2480</c:v>
                </c:pt>
                <c:pt idx="175">
                  <c:v>2480</c:v>
                </c:pt>
                <c:pt idx="176">
                  <c:v>2480</c:v>
                </c:pt>
                <c:pt idx="177">
                  <c:v>2480</c:v>
                </c:pt>
                <c:pt idx="178">
                  <c:v>2480</c:v>
                </c:pt>
                <c:pt idx="179">
                  <c:v>2480</c:v>
                </c:pt>
                <c:pt idx="180">
                  <c:v>2480</c:v>
                </c:pt>
                <c:pt idx="181">
                  <c:v>2480</c:v>
                </c:pt>
                <c:pt idx="182">
                  <c:v>2480</c:v>
                </c:pt>
                <c:pt idx="183">
                  <c:v>2480</c:v>
                </c:pt>
                <c:pt idx="184">
                  <c:v>2480</c:v>
                </c:pt>
                <c:pt idx="185">
                  <c:v>2480</c:v>
                </c:pt>
                <c:pt idx="186">
                  <c:v>2480</c:v>
                </c:pt>
                <c:pt idx="187">
                  <c:v>2480</c:v>
                </c:pt>
                <c:pt idx="188">
                  <c:v>2480</c:v>
                </c:pt>
                <c:pt idx="189">
                  <c:v>2480</c:v>
                </c:pt>
                <c:pt idx="190">
                  <c:v>2480</c:v>
                </c:pt>
                <c:pt idx="191">
                  <c:v>2480</c:v>
                </c:pt>
                <c:pt idx="192">
                  <c:v>2480</c:v>
                </c:pt>
                <c:pt idx="193">
                  <c:v>2480</c:v>
                </c:pt>
                <c:pt idx="194">
                  <c:v>2480</c:v>
                </c:pt>
                <c:pt idx="195">
                  <c:v>2480</c:v>
                </c:pt>
                <c:pt idx="196">
                  <c:v>2480</c:v>
                </c:pt>
                <c:pt idx="197">
                  <c:v>2480</c:v>
                </c:pt>
                <c:pt idx="198">
                  <c:v>2480</c:v>
                </c:pt>
                <c:pt idx="199">
                  <c:v>2480</c:v>
                </c:pt>
                <c:pt idx="200">
                  <c:v>2480</c:v>
                </c:pt>
                <c:pt idx="201">
                  <c:v>2480</c:v>
                </c:pt>
                <c:pt idx="202">
                  <c:v>2480</c:v>
                </c:pt>
                <c:pt idx="203">
                  <c:v>2480</c:v>
                </c:pt>
                <c:pt idx="204">
                  <c:v>2480</c:v>
                </c:pt>
                <c:pt idx="205">
                  <c:v>2480</c:v>
                </c:pt>
                <c:pt idx="206">
                  <c:v>2480</c:v>
                </c:pt>
                <c:pt idx="207">
                  <c:v>2480</c:v>
                </c:pt>
                <c:pt idx="208">
                  <c:v>2480</c:v>
                </c:pt>
                <c:pt idx="209">
                  <c:v>2480</c:v>
                </c:pt>
                <c:pt idx="210">
                  <c:v>2480</c:v>
                </c:pt>
                <c:pt idx="211">
                  <c:v>2480</c:v>
                </c:pt>
                <c:pt idx="212">
                  <c:v>2480</c:v>
                </c:pt>
                <c:pt idx="213">
                  <c:v>2480</c:v>
                </c:pt>
                <c:pt idx="214">
                  <c:v>2480</c:v>
                </c:pt>
                <c:pt idx="215">
                  <c:v>2480</c:v>
                </c:pt>
                <c:pt idx="216">
                  <c:v>2480</c:v>
                </c:pt>
                <c:pt idx="217">
                  <c:v>2480</c:v>
                </c:pt>
                <c:pt idx="218">
                  <c:v>2480</c:v>
                </c:pt>
                <c:pt idx="219">
                  <c:v>2480</c:v>
                </c:pt>
                <c:pt idx="220">
                  <c:v>2480</c:v>
                </c:pt>
                <c:pt idx="221">
                  <c:v>2480</c:v>
                </c:pt>
                <c:pt idx="222">
                  <c:v>2480</c:v>
                </c:pt>
                <c:pt idx="223">
                  <c:v>2480</c:v>
                </c:pt>
                <c:pt idx="224">
                  <c:v>2480</c:v>
                </c:pt>
                <c:pt idx="225">
                  <c:v>2480</c:v>
                </c:pt>
                <c:pt idx="226">
                  <c:v>2480</c:v>
                </c:pt>
                <c:pt idx="227">
                  <c:v>2480</c:v>
                </c:pt>
                <c:pt idx="228">
                  <c:v>2480</c:v>
                </c:pt>
                <c:pt idx="229">
                  <c:v>2480</c:v>
                </c:pt>
                <c:pt idx="230">
                  <c:v>2480</c:v>
                </c:pt>
                <c:pt idx="231">
                  <c:v>2480</c:v>
                </c:pt>
                <c:pt idx="232">
                  <c:v>2480</c:v>
                </c:pt>
                <c:pt idx="233">
                  <c:v>2480</c:v>
                </c:pt>
                <c:pt idx="234">
                  <c:v>2480</c:v>
                </c:pt>
                <c:pt idx="235">
                  <c:v>2480</c:v>
                </c:pt>
                <c:pt idx="236">
                  <c:v>2480</c:v>
                </c:pt>
                <c:pt idx="237">
                  <c:v>2480</c:v>
                </c:pt>
                <c:pt idx="238">
                  <c:v>2480</c:v>
                </c:pt>
                <c:pt idx="239">
                  <c:v>2480</c:v>
                </c:pt>
                <c:pt idx="240">
                  <c:v>2480</c:v>
                </c:pt>
                <c:pt idx="241">
                  <c:v>2480</c:v>
                </c:pt>
                <c:pt idx="242">
                  <c:v>2480</c:v>
                </c:pt>
                <c:pt idx="243">
                  <c:v>2480</c:v>
                </c:pt>
                <c:pt idx="244">
                  <c:v>2480</c:v>
                </c:pt>
                <c:pt idx="245">
                  <c:v>2480</c:v>
                </c:pt>
                <c:pt idx="246">
                  <c:v>2480</c:v>
                </c:pt>
                <c:pt idx="247">
                  <c:v>2480</c:v>
                </c:pt>
                <c:pt idx="248">
                  <c:v>2480</c:v>
                </c:pt>
                <c:pt idx="249">
                  <c:v>2480</c:v>
                </c:pt>
                <c:pt idx="250">
                  <c:v>2480</c:v>
                </c:pt>
                <c:pt idx="251">
                  <c:v>2480</c:v>
                </c:pt>
                <c:pt idx="252">
                  <c:v>2480</c:v>
                </c:pt>
                <c:pt idx="253">
                  <c:v>2480</c:v>
                </c:pt>
                <c:pt idx="254">
                  <c:v>2480</c:v>
                </c:pt>
                <c:pt idx="255">
                  <c:v>2480</c:v>
                </c:pt>
                <c:pt idx="256">
                  <c:v>2480</c:v>
                </c:pt>
                <c:pt idx="257">
                  <c:v>2480</c:v>
                </c:pt>
                <c:pt idx="258">
                  <c:v>2480</c:v>
                </c:pt>
                <c:pt idx="259">
                  <c:v>2480</c:v>
                </c:pt>
                <c:pt idx="260">
                  <c:v>2480</c:v>
                </c:pt>
                <c:pt idx="261">
                  <c:v>2480</c:v>
                </c:pt>
                <c:pt idx="262">
                  <c:v>2480</c:v>
                </c:pt>
                <c:pt idx="263">
                  <c:v>2481</c:v>
                </c:pt>
                <c:pt idx="264">
                  <c:v>2481</c:v>
                </c:pt>
                <c:pt idx="265">
                  <c:v>2481</c:v>
                </c:pt>
                <c:pt idx="266">
                  <c:v>2481</c:v>
                </c:pt>
                <c:pt idx="267">
                  <c:v>2481</c:v>
                </c:pt>
                <c:pt idx="268">
                  <c:v>2481</c:v>
                </c:pt>
                <c:pt idx="269">
                  <c:v>2481</c:v>
                </c:pt>
                <c:pt idx="270">
                  <c:v>2481</c:v>
                </c:pt>
                <c:pt idx="271">
                  <c:v>2481</c:v>
                </c:pt>
                <c:pt idx="272">
                  <c:v>2481</c:v>
                </c:pt>
                <c:pt idx="273">
                  <c:v>2481</c:v>
                </c:pt>
                <c:pt idx="274">
                  <c:v>2481</c:v>
                </c:pt>
                <c:pt idx="275">
                  <c:v>2481</c:v>
                </c:pt>
                <c:pt idx="276">
                  <c:v>2481</c:v>
                </c:pt>
                <c:pt idx="277">
                  <c:v>2481</c:v>
                </c:pt>
                <c:pt idx="278">
                  <c:v>2481</c:v>
                </c:pt>
                <c:pt idx="279">
                  <c:v>2481</c:v>
                </c:pt>
                <c:pt idx="280">
                  <c:v>2481</c:v>
                </c:pt>
                <c:pt idx="281">
                  <c:v>2481</c:v>
                </c:pt>
                <c:pt idx="282">
                  <c:v>2481</c:v>
                </c:pt>
                <c:pt idx="283">
                  <c:v>2481</c:v>
                </c:pt>
                <c:pt idx="284">
                  <c:v>2481</c:v>
                </c:pt>
                <c:pt idx="285">
                  <c:v>2481</c:v>
                </c:pt>
                <c:pt idx="286">
                  <c:v>2481</c:v>
                </c:pt>
                <c:pt idx="287">
                  <c:v>2500</c:v>
                </c:pt>
                <c:pt idx="288">
                  <c:v>2500</c:v>
                </c:pt>
                <c:pt idx="289">
                  <c:v>2500</c:v>
                </c:pt>
                <c:pt idx="290">
                  <c:v>2500</c:v>
                </c:pt>
                <c:pt idx="291">
                  <c:v>2500</c:v>
                </c:pt>
                <c:pt idx="292">
                  <c:v>2500</c:v>
                </c:pt>
                <c:pt idx="293">
                  <c:v>2500</c:v>
                </c:pt>
                <c:pt idx="294">
                  <c:v>2500</c:v>
                </c:pt>
                <c:pt idx="295">
                  <c:v>2500</c:v>
                </c:pt>
                <c:pt idx="296">
                  <c:v>2500</c:v>
                </c:pt>
                <c:pt idx="297">
                  <c:v>2500</c:v>
                </c:pt>
                <c:pt idx="298">
                  <c:v>2500</c:v>
                </c:pt>
                <c:pt idx="299">
                  <c:v>2500</c:v>
                </c:pt>
                <c:pt idx="300">
                  <c:v>2500</c:v>
                </c:pt>
                <c:pt idx="301">
                  <c:v>2500</c:v>
                </c:pt>
                <c:pt idx="302">
                  <c:v>2500</c:v>
                </c:pt>
                <c:pt idx="303">
                  <c:v>2500</c:v>
                </c:pt>
                <c:pt idx="304">
                  <c:v>2500</c:v>
                </c:pt>
                <c:pt idx="305">
                  <c:v>2500</c:v>
                </c:pt>
                <c:pt idx="306">
                  <c:v>2500</c:v>
                </c:pt>
                <c:pt idx="307">
                  <c:v>2500</c:v>
                </c:pt>
                <c:pt idx="308">
                  <c:v>2500</c:v>
                </c:pt>
                <c:pt idx="309">
                  <c:v>2500</c:v>
                </c:pt>
                <c:pt idx="310" formatCode="0.00">
                  <c:v>2500</c:v>
                </c:pt>
                <c:pt idx="311" formatCode="0.00">
                  <c:v>2500</c:v>
                </c:pt>
                <c:pt idx="312">
                  <c:v>2500</c:v>
                </c:pt>
                <c:pt idx="313">
                  <c:v>2500</c:v>
                </c:pt>
                <c:pt idx="314">
                  <c:v>2500</c:v>
                </c:pt>
                <c:pt idx="315">
                  <c:v>2500</c:v>
                </c:pt>
                <c:pt idx="316" formatCode="0.00">
                  <c:v>2500</c:v>
                </c:pt>
                <c:pt idx="317" formatCode="0.00">
                  <c:v>2500</c:v>
                </c:pt>
                <c:pt idx="318" formatCode="0.00">
                  <c:v>2500</c:v>
                </c:pt>
                <c:pt idx="319">
                  <c:v>2501</c:v>
                </c:pt>
                <c:pt idx="320">
                  <c:v>2501</c:v>
                </c:pt>
                <c:pt idx="321">
                  <c:v>2501</c:v>
                </c:pt>
                <c:pt idx="322">
                  <c:v>2501</c:v>
                </c:pt>
                <c:pt idx="323">
                  <c:v>2501</c:v>
                </c:pt>
                <c:pt idx="324">
                  <c:v>2501</c:v>
                </c:pt>
                <c:pt idx="325">
                  <c:v>2501</c:v>
                </c:pt>
                <c:pt idx="326">
                  <c:v>2501</c:v>
                </c:pt>
                <c:pt idx="327">
                  <c:v>2510</c:v>
                </c:pt>
                <c:pt idx="328">
                  <c:v>2510</c:v>
                </c:pt>
                <c:pt idx="329">
                  <c:v>2510</c:v>
                </c:pt>
                <c:pt idx="330">
                  <c:v>2510</c:v>
                </c:pt>
                <c:pt idx="331">
                  <c:v>2510</c:v>
                </c:pt>
                <c:pt idx="332">
                  <c:v>2510</c:v>
                </c:pt>
                <c:pt idx="333">
                  <c:v>2510</c:v>
                </c:pt>
                <c:pt idx="334">
                  <c:v>2510</c:v>
                </c:pt>
                <c:pt idx="335">
                  <c:v>2510</c:v>
                </c:pt>
                <c:pt idx="336">
                  <c:v>2510</c:v>
                </c:pt>
                <c:pt idx="337">
                  <c:v>2510</c:v>
                </c:pt>
                <c:pt idx="338">
                  <c:v>2510</c:v>
                </c:pt>
                <c:pt idx="339">
                  <c:v>2510</c:v>
                </c:pt>
                <c:pt idx="340">
                  <c:v>2510</c:v>
                </c:pt>
                <c:pt idx="341">
                  <c:v>2510</c:v>
                </c:pt>
                <c:pt idx="342">
                  <c:v>2510</c:v>
                </c:pt>
                <c:pt idx="343">
                  <c:v>2515</c:v>
                </c:pt>
                <c:pt idx="344">
                  <c:v>2515</c:v>
                </c:pt>
                <c:pt idx="345">
                  <c:v>2515</c:v>
                </c:pt>
                <c:pt idx="346">
                  <c:v>2515</c:v>
                </c:pt>
                <c:pt idx="347">
                  <c:v>2515</c:v>
                </c:pt>
                <c:pt idx="348">
                  <c:v>2515</c:v>
                </c:pt>
                <c:pt idx="349">
                  <c:v>2515</c:v>
                </c:pt>
                <c:pt idx="350">
                  <c:v>2515</c:v>
                </c:pt>
                <c:pt idx="351">
                  <c:v>2515</c:v>
                </c:pt>
                <c:pt idx="352">
                  <c:v>2515</c:v>
                </c:pt>
                <c:pt idx="353">
                  <c:v>2515</c:v>
                </c:pt>
                <c:pt idx="354">
                  <c:v>2515</c:v>
                </c:pt>
                <c:pt idx="355">
                  <c:v>2515</c:v>
                </c:pt>
                <c:pt idx="356">
                  <c:v>2515</c:v>
                </c:pt>
                <c:pt idx="357">
                  <c:v>2515</c:v>
                </c:pt>
                <c:pt idx="358">
                  <c:v>2515</c:v>
                </c:pt>
                <c:pt idx="359" formatCode="0.0">
                  <c:v>2515</c:v>
                </c:pt>
                <c:pt idx="360">
                  <c:v>2515</c:v>
                </c:pt>
                <c:pt idx="361">
                  <c:v>2515</c:v>
                </c:pt>
                <c:pt idx="362">
                  <c:v>2515</c:v>
                </c:pt>
                <c:pt idx="363">
                  <c:v>2515</c:v>
                </c:pt>
                <c:pt idx="364">
                  <c:v>2515</c:v>
                </c:pt>
                <c:pt idx="365">
                  <c:v>2515</c:v>
                </c:pt>
                <c:pt idx="366" formatCode="0.0">
                  <c:v>2515</c:v>
                </c:pt>
                <c:pt idx="367">
                  <c:v>2515</c:v>
                </c:pt>
                <c:pt idx="368">
                  <c:v>2515</c:v>
                </c:pt>
                <c:pt idx="369">
                  <c:v>2515</c:v>
                </c:pt>
                <c:pt idx="370">
                  <c:v>2515</c:v>
                </c:pt>
                <c:pt idx="371">
                  <c:v>2515</c:v>
                </c:pt>
                <c:pt idx="372">
                  <c:v>2515</c:v>
                </c:pt>
                <c:pt idx="373">
                  <c:v>2515</c:v>
                </c:pt>
                <c:pt idx="374">
                  <c:v>2515</c:v>
                </c:pt>
                <c:pt idx="375">
                  <c:v>2515</c:v>
                </c:pt>
                <c:pt idx="376">
                  <c:v>2515</c:v>
                </c:pt>
                <c:pt idx="377">
                  <c:v>2515</c:v>
                </c:pt>
                <c:pt idx="378">
                  <c:v>2515</c:v>
                </c:pt>
                <c:pt idx="379">
                  <c:v>2515</c:v>
                </c:pt>
                <c:pt idx="380">
                  <c:v>2515</c:v>
                </c:pt>
                <c:pt idx="381">
                  <c:v>2515</c:v>
                </c:pt>
                <c:pt idx="382" formatCode="0.0">
                  <c:v>2515</c:v>
                </c:pt>
                <c:pt idx="383">
                  <c:v>2515</c:v>
                </c:pt>
                <c:pt idx="384">
                  <c:v>2515</c:v>
                </c:pt>
                <c:pt idx="385">
                  <c:v>2515</c:v>
                </c:pt>
                <c:pt idx="386">
                  <c:v>2515</c:v>
                </c:pt>
                <c:pt idx="387">
                  <c:v>2515</c:v>
                </c:pt>
                <c:pt idx="388">
                  <c:v>2515</c:v>
                </c:pt>
                <c:pt idx="389">
                  <c:v>2515</c:v>
                </c:pt>
                <c:pt idx="390">
                  <c:v>2515</c:v>
                </c:pt>
                <c:pt idx="391">
                  <c:v>2515</c:v>
                </c:pt>
                <c:pt idx="392">
                  <c:v>2515</c:v>
                </c:pt>
                <c:pt idx="393">
                  <c:v>2515</c:v>
                </c:pt>
                <c:pt idx="394">
                  <c:v>2515</c:v>
                </c:pt>
                <c:pt idx="395">
                  <c:v>2515</c:v>
                </c:pt>
                <c:pt idx="396">
                  <c:v>2515</c:v>
                </c:pt>
                <c:pt idx="397">
                  <c:v>2515</c:v>
                </c:pt>
                <c:pt idx="398">
                  <c:v>2515</c:v>
                </c:pt>
                <c:pt idx="399">
                  <c:v>2515</c:v>
                </c:pt>
                <c:pt idx="400">
                  <c:v>2516</c:v>
                </c:pt>
                <c:pt idx="401" formatCode="0.00">
                  <c:v>2516</c:v>
                </c:pt>
                <c:pt idx="402">
                  <c:v>2520</c:v>
                </c:pt>
                <c:pt idx="403">
                  <c:v>2520</c:v>
                </c:pt>
                <c:pt idx="404">
                  <c:v>2520</c:v>
                </c:pt>
                <c:pt idx="405">
                  <c:v>2520</c:v>
                </c:pt>
                <c:pt idx="406">
                  <c:v>2520</c:v>
                </c:pt>
                <c:pt idx="407" formatCode="0">
                  <c:v>2560</c:v>
                </c:pt>
                <c:pt idx="408" formatCode="0">
                  <c:v>2560</c:v>
                </c:pt>
                <c:pt idx="409" formatCode="0">
                  <c:v>2560</c:v>
                </c:pt>
                <c:pt idx="410" formatCode="0">
                  <c:v>2560</c:v>
                </c:pt>
                <c:pt idx="411">
                  <c:v>2565</c:v>
                </c:pt>
                <c:pt idx="412">
                  <c:v>2565</c:v>
                </c:pt>
                <c:pt idx="413">
                  <c:v>2565</c:v>
                </c:pt>
                <c:pt idx="414">
                  <c:v>2565</c:v>
                </c:pt>
                <c:pt idx="415">
                  <c:v>2565</c:v>
                </c:pt>
                <c:pt idx="416">
                  <c:v>2565</c:v>
                </c:pt>
                <c:pt idx="417">
                  <c:v>2565</c:v>
                </c:pt>
                <c:pt idx="418">
                  <c:v>2565</c:v>
                </c:pt>
                <c:pt idx="419">
                  <c:v>2565</c:v>
                </c:pt>
                <c:pt idx="420">
                  <c:v>2565</c:v>
                </c:pt>
                <c:pt idx="421">
                  <c:v>2565</c:v>
                </c:pt>
                <c:pt idx="422">
                  <c:v>2565</c:v>
                </c:pt>
                <c:pt idx="423">
                  <c:v>2565</c:v>
                </c:pt>
                <c:pt idx="424">
                  <c:v>2565</c:v>
                </c:pt>
                <c:pt idx="425">
                  <c:v>2565</c:v>
                </c:pt>
                <c:pt idx="426">
                  <c:v>2565</c:v>
                </c:pt>
                <c:pt idx="427">
                  <c:v>2565</c:v>
                </c:pt>
                <c:pt idx="428">
                  <c:v>2570</c:v>
                </c:pt>
                <c:pt idx="429">
                  <c:v>2570</c:v>
                </c:pt>
                <c:pt idx="430">
                  <c:v>2570</c:v>
                </c:pt>
                <c:pt idx="431">
                  <c:v>2570</c:v>
                </c:pt>
                <c:pt idx="432">
                  <c:v>2570</c:v>
                </c:pt>
                <c:pt idx="433">
                  <c:v>2570</c:v>
                </c:pt>
                <c:pt idx="434">
                  <c:v>2570</c:v>
                </c:pt>
                <c:pt idx="435">
                  <c:v>2570</c:v>
                </c:pt>
                <c:pt idx="436">
                  <c:v>2570</c:v>
                </c:pt>
                <c:pt idx="437">
                  <c:v>2570</c:v>
                </c:pt>
                <c:pt idx="438">
                  <c:v>2570</c:v>
                </c:pt>
                <c:pt idx="439">
                  <c:v>2570</c:v>
                </c:pt>
                <c:pt idx="440">
                  <c:v>2570</c:v>
                </c:pt>
                <c:pt idx="441">
                  <c:v>2570</c:v>
                </c:pt>
                <c:pt idx="442">
                  <c:v>2570</c:v>
                </c:pt>
                <c:pt idx="443">
                  <c:v>2570</c:v>
                </c:pt>
                <c:pt idx="444">
                  <c:v>2570</c:v>
                </c:pt>
                <c:pt idx="445">
                  <c:v>2570</c:v>
                </c:pt>
                <c:pt idx="446">
                  <c:v>2570</c:v>
                </c:pt>
                <c:pt idx="447">
                  <c:v>2570</c:v>
                </c:pt>
                <c:pt idx="448">
                  <c:v>2570</c:v>
                </c:pt>
                <c:pt idx="449">
                  <c:v>2570</c:v>
                </c:pt>
                <c:pt idx="450">
                  <c:v>2570</c:v>
                </c:pt>
                <c:pt idx="451">
                  <c:v>2570</c:v>
                </c:pt>
                <c:pt idx="452">
                  <c:v>2570</c:v>
                </c:pt>
                <c:pt idx="453">
                  <c:v>2570</c:v>
                </c:pt>
                <c:pt idx="454">
                  <c:v>2570</c:v>
                </c:pt>
                <c:pt idx="455">
                  <c:v>2570</c:v>
                </c:pt>
                <c:pt idx="456">
                  <c:v>2570</c:v>
                </c:pt>
                <c:pt idx="457">
                  <c:v>2570</c:v>
                </c:pt>
                <c:pt idx="458">
                  <c:v>2570</c:v>
                </c:pt>
                <c:pt idx="459">
                  <c:v>2570</c:v>
                </c:pt>
                <c:pt idx="460">
                  <c:v>2570</c:v>
                </c:pt>
                <c:pt idx="461">
                  <c:v>2570</c:v>
                </c:pt>
                <c:pt idx="462">
                  <c:v>2570</c:v>
                </c:pt>
                <c:pt idx="463">
                  <c:v>2570</c:v>
                </c:pt>
                <c:pt idx="464">
                  <c:v>2570</c:v>
                </c:pt>
                <c:pt idx="465">
                  <c:v>2570</c:v>
                </c:pt>
                <c:pt idx="466">
                  <c:v>2570</c:v>
                </c:pt>
                <c:pt idx="467">
                  <c:v>2570</c:v>
                </c:pt>
                <c:pt idx="468">
                  <c:v>2570</c:v>
                </c:pt>
                <c:pt idx="469" formatCode="0.00">
                  <c:v>2570</c:v>
                </c:pt>
                <c:pt idx="470">
                  <c:v>2570</c:v>
                </c:pt>
                <c:pt idx="471">
                  <c:v>2570</c:v>
                </c:pt>
                <c:pt idx="472">
                  <c:v>2570</c:v>
                </c:pt>
                <c:pt idx="473">
                  <c:v>2570</c:v>
                </c:pt>
                <c:pt idx="474">
                  <c:v>2570</c:v>
                </c:pt>
                <c:pt idx="475">
                  <c:v>2570</c:v>
                </c:pt>
                <c:pt idx="476">
                  <c:v>2570</c:v>
                </c:pt>
                <c:pt idx="477">
                  <c:v>2570</c:v>
                </c:pt>
                <c:pt idx="478">
                  <c:v>2570</c:v>
                </c:pt>
                <c:pt idx="479" formatCode="0.0">
                  <c:v>2570</c:v>
                </c:pt>
                <c:pt idx="480">
                  <c:v>2570</c:v>
                </c:pt>
                <c:pt idx="481">
                  <c:v>2570</c:v>
                </c:pt>
                <c:pt idx="482" formatCode="0.0">
                  <c:v>2570</c:v>
                </c:pt>
                <c:pt idx="483">
                  <c:v>2570</c:v>
                </c:pt>
                <c:pt idx="484">
                  <c:v>2570</c:v>
                </c:pt>
                <c:pt idx="485">
                  <c:v>2570</c:v>
                </c:pt>
                <c:pt idx="486">
                  <c:v>2570</c:v>
                </c:pt>
                <c:pt idx="487">
                  <c:v>2570</c:v>
                </c:pt>
                <c:pt idx="488">
                  <c:v>2570</c:v>
                </c:pt>
                <c:pt idx="489" formatCode="0.0">
                  <c:v>2570</c:v>
                </c:pt>
                <c:pt idx="490">
                  <c:v>2570</c:v>
                </c:pt>
                <c:pt idx="491">
                  <c:v>2570</c:v>
                </c:pt>
                <c:pt idx="492">
                  <c:v>2570</c:v>
                </c:pt>
                <c:pt idx="493">
                  <c:v>2570</c:v>
                </c:pt>
                <c:pt idx="494">
                  <c:v>2570</c:v>
                </c:pt>
                <c:pt idx="495">
                  <c:v>2570</c:v>
                </c:pt>
                <c:pt idx="496">
                  <c:v>2570</c:v>
                </c:pt>
                <c:pt idx="497">
                  <c:v>2570</c:v>
                </c:pt>
                <c:pt idx="498">
                  <c:v>2570</c:v>
                </c:pt>
                <c:pt idx="499" formatCode="0.0">
                  <c:v>2570</c:v>
                </c:pt>
                <c:pt idx="500">
                  <c:v>2570</c:v>
                </c:pt>
                <c:pt idx="501">
                  <c:v>2570</c:v>
                </c:pt>
                <c:pt idx="502">
                  <c:v>2570</c:v>
                </c:pt>
                <c:pt idx="503">
                  <c:v>2570</c:v>
                </c:pt>
                <c:pt idx="504">
                  <c:v>2570</c:v>
                </c:pt>
                <c:pt idx="505">
                  <c:v>2570</c:v>
                </c:pt>
                <c:pt idx="506">
                  <c:v>2570</c:v>
                </c:pt>
                <c:pt idx="507" formatCode="0.0">
                  <c:v>2570</c:v>
                </c:pt>
                <c:pt idx="508">
                  <c:v>2570</c:v>
                </c:pt>
                <c:pt idx="509">
                  <c:v>2570</c:v>
                </c:pt>
                <c:pt idx="510">
                  <c:v>2570</c:v>
                </c:pt>
                <c:pt idx="511">
                  <c:v>2570</c:v>
                </c:pt>
                <c:pt idx="512">
                  <c:v>2570</c:v>
                </c:pt>
                <c:pt idx="513">
                  <c:v>2570</c:v>
                </c:pt>
                <c:pt idx="514">
                  <c:v>2570</c:v>
                </c:pt>
                <c:pt idx="515">
                  <c:v>2570</c:v>
                </c:pt>
                <c:pt idx="516">
                  <c:v>2570</c:v>
                </c:pt>
                <c:pt idx="517">
                  <c:v>2570</c:v>
                </c:pt>
                <c:pt idx="518">
                  <c:v>2570</c:v>
                </c:pt>
                <c:pt idx="519">
                  <c:v>2570</c:v>
                </c:pt>
                <c:pt idx="520">
                  <c:v>2570</c:v>
                </c:pt>
                <c:pt idx="521">
                  <c:v>2570</c:v>
                </c:pt>
                <c:pt idx="522">
                  <c:v>2570</c:v>
                </c:pt>
                <c:pt idx="523">
                  <c:v>2570</c:v>
                </c:pt>
                <c:pt idx="524">
                  <c:v>2570</c:v>
                </c:pt>
                <c:pt idx="525" formatCode="0.0">
                  <c:v>2570</c:v>
                </c:pt>
                <c:pt idx="526">
                  <c:v>2570</c:v>
                </c:pt>
                <c:pt idx="527">
                  <c:v>2570</c:v>
                </c:pt>
                <c:pt idx="528">
                  <c:v>2570</c:v>
                </c:pt>
                <c:pt idx="529">
                  <c:v>2570</c:v>
                </c:pt>
                <c:pt idx="530">
                  <c:v>2570</c:v>
                </c:pt>
                <c:pt idx="531">
                  <c:v>2570</c:v>
                </c:pt>
                <c:pt idx="532">
                  <c:v>2570</c:v>
                </c:pt>
                <c:pt idx="533">
                  <c:v>2570</c:v>
                </c:pt>
                <c:pt idx="534">
                  <c:v>2570</c:v>
                </c:pt>
                <c:pt idx="535">
                  <c:v>2570</c:v>
                </c:pt>
                <c:pt idx="536">
                  <c:v>2570</c:v>
                </c:pt>
                <c:pt idx="537">
                  <c:v>2570</c:v>
                </c:pt>
                <c:pt idx="538">
                  <c:v>2570</c:v>
                </c:pt>
                <c:pt idx="539">
                  <c:v>2570</c:v>
                </c:pt>
                <c:pt idx="540">
                  <c:v>2570</c:v>
                </c:pt>
                <c:pt idx="541">
                  <c:v>2570</c:v>
                </c:pt>
                <c:pt idx="542">
                  <c:v>2570</c:v>
                </c:pt>
                <c:pt idx="543">
                  <c:v>2570</c:v>
                </c:pt>
                <c:pt idx="544">
                  <c:v>2570</c:v>
                </c:pt>
                <c:pt idx="545">
                  <c:v>2570</c:v>
                </c:pt>
                <c:pt idx="546">
                  <c:v>2570</c:v>
                </c:pt>
                <c:pt idx="547">
                  <c:v>2570</c:v>
                </c:pt>
                <c:pt idx="548">
                  <c:v>2570</c:v>
                </c:pt>
                <c:pt idx="549">
                  <c:v>2570</c:v>
                </c:pt>
                <c:pt idx="550">
                  <c:v>2570</c:v>
                </c:pt>
                <c:pt idx="551">
                  <c:v>2570</c:v>
                </c:pt>
                <c:pt idx="552">
                  <c:v>2570</c:v>
                </c:pt>
                <c:pt idx="553">
                  <c:v>2570</c:v>
                </c:pt>
                <c:pt idx="554">
                  <c:v>2570</c:v>
                </c:pt>
                <c:pt idx="555">
                  <c:v>2570</c:v>
                </c:pt>
                <c:pt idx="556">
                  <c:v>2570</c:v>
                </c:pt>
                <c:pt idx="557">
                  <c:v>2570</c:v>
                </c:pt>
                <c:pt idx="558">
                  <c:v>2570</c:v>
                </c:pt>
                <c:pt idx="559">
                  <c:v>2570</c:v>
                </c:pt>
                <c:pt idx="560">
                  <c:v>2570</c:v>
                </c:pt>
                <c:pt idx="561">
                  <c:v>2570</c:v>
                </c:pt>
                <c:pt idx="562">
                  <c:v>2570</c:v>
                </c:pt>
                <c:pt idx="563">
                  <c:v>2570</c:v>
                </c:pt>
                <c:pt idx="564">
                  <c:v>2570</c:v>
                </c:pt>
                <c:pt idx="565">
                  <c:v>2570</c:v>
                </c:pt>
                <c:pt idx="566">
                  <c:v>2570</c:v>
                </c:pt>
                <c:pt idx="567">
                  <c:v>2570</c:v>
                </c:pt>
                <c:pt idx="568">
                  <c:v>2570</c:v>
                </c:pt>
                <c:pt idx="569">
                  <c:v>2570</c:v>
                </c:pt>
                <c:pt idx="570">
                  <c:v>2570</c:v>
                </c:pt>
                <c:pt idx="571">
                  <c:v>2570</c:v>
                </c:pt>
                <c:pt idx="572">
                  <c:v>2570</c:v>
                </c:pt>
                <c:pt idx="573">
                  <c:v>2570</c:v>
                </c:pt>
                <c:pt idx="574">
                  <c:v>2570</c:v>
                </c:pt>
                <c:pt idx="575">
                  <c:v>2570</c:v>
                </c:pt>
                <c:pt idx="576">
                  <c:v>2570</c:v>
                </c:pt>
                <c:pt idx="577">
                  <c:v>2570</c:v>
                </c:pt>
                <c:pt idx="578">
                  <c:v>2570</c:v>
                </c:pt>
                <c:pt idx="579">
                  <c:v>2570</c:v>
                </c:pt>
                <c:pt idx="580">
                  <c:v>2570</c:v>
                </c:pt>
                <c:pt idx="581">
                  <c:v>2570</c:v>
                </c:pt>
                <c:pt idx="582">
                  <c:v>2570</c:v>
                </c:pt>
                <c:pt idx="583">
                  <c:v>2570</c:v>
                </c:pt>
                <c:pt idx="584">
                  <c:v>2570</c:v>
                </c:pt>
                <c:pt idx="585">
                  <c:v>2570</c:v>
                </c:pt>
                <c:pt idx="586">
                  <c:v>2570</c:v>
                </c:pt>
                <c:pt idx="587">
                  <c:v>2570</c:v>
                </c:pt>
                <c:pt idx="588">
                  <c:v>2570</c:v>
                </c:pt>
                <c:pt idx="589">
                  <c:v>2570</c:v>
                </c:pt>
                <c:pt idx="590">
                  <c:v>2570</c:v>
                </c:pt>
                <c:pt idx="591">
                  <c:v>2570</c:v>
                </c:pt>
                <c:pt idx="592">
                  <c:v>2570</c:v>
                </c:pt>
                <c:pt idx="593">
                  <c:v>2570</c:v>
                </c:pt>
                <c:pt idx="594">
                  <c:v>2570</c:v>
                </c:pt>
                <c:pt idx="595">
                  <c:v>2570</c:v>
                </c:pt>
                <c:pt idx="596">
                  <c:v>2570</c:v>
                </c:pt>
                <c:pt idx="597">
                  <c:v>2570</c:v>
                </c:pt>
                <c:pt idx="598">
                  <c:v>2580</c:v>
                </c:pt>
                <c:pt idx="599">
                  <c:v>2580</c:v>
                </c:pt>
                <c:pt idx="600">
                  <c:v>2580</c:v>
                </c:pt>
                <c:pt idx="601">
                  <c:v>2580</c:v>
                </c:pt>
                <c:pt idx="602">
                  <c:v>2580</c:v>
                </c:pt>
                <c:pt idx="603">
                  <c:v>2580</c:v>
                </c:pt>
                <c:pt idx="604">
                  <c:v>2580</c:v>
                </c:pt>
                <c:pt idx="605">
                  <c:v>2580</c:v>
                </c:pt>
                <c:pt idx="606">
                  <c:v>2580</c:v>
                </c:pt>
                <c:pt idx="607">
                  <c:v>2580</c:v>
                </c:pt>
                <c:pt idx="608">
                  <c:v>2580</c:v>
                </c:pt>
                <c:pt idx="609">
                  <c:v>2580</c:v>
                </c:pt>
                <c:pt idx="610">
                  <c:v>2580</c:v>
                </c:pt>
                <c:pt idx="611">
                  <c:v>2580</c:v>
                </c:pt>
                <c:pt idx="612">
                  <c:v>2580</c:v>
                </c:pt>
                <c:pt idx="613">
                  <c:v>2580</c:v>
                </c:pt>
                <c:pt idx="614">
                  <c:v>2580</c:v>
                </c:pt>
                <c:pt idx="615">
                  <c:v>2580</c:v>
                </c:pt>
                <c:pt idx="616">
                  <c:v>2580</c:v>
                </c:pt>
                <c:pt idx="617">
                  <c:v>2580</c:v>
                </c:pt>
                <c:pt idx="618">
                  <c:v>2580</c:v>
                </c:pt>
                <c:pt idx="619">
                  <c:v>2580</c:v>
                </c:pt>
                <c:pt idx="620">
                  <c:v>2580</c:v>
                </c:pt>
                <c:pt idx="621">
                  <c:v>2580</c:v>
                </c:pt>
                <c:pt idx="622">
                  <c:v>2580</c:v>
                </c:pt>
                <c:pt idx="623">
                  <c:v>2580</c:v>
                </c:pt>
                <c:pt idx="624" formatCode="0.00">
                  <c:v>2580</c:v>
                </c:pt>
                <c:pt idx="625" formatCode="0.00">
                  <c:v>2580</c:v>
                </c:pt>
                <c:pt idx="626">
                  <c:v>2597</c:v>
                </c:pt>
                <c:pt idx="627">
                  <c:v>2597</c:v>
                </c:pt>
                <c:pt idx="628">
                  <c:v>2597</c:v>
                </c:pt>
                <c:pt idx="629">
                  <c:v>2597</c:v>
                </c:pt>
                <c:pt idx="630">
                  <c:v>2597</c:v>
                </c:pt>
                <c:pt idx="631">
                  <c:v>2597</c:v>
                </c:pt>
                <c:pt idx="632">
                  <c:v>2597</c:v>
                </c:pt>
                <c:pt idx="633">
                  <c:v>2597</c:v>
                </c:pt>
                <c:pt idx="634">
                  <c:v>2597</c:v>
                </c:pt>
                <c:pt idx="635">
                  <c:v>2597</c:v>
                </c:pt>
                <c:pt idx="636">
                  <c:v>2597</c:v>
                </c:pt>
                <c:pt idx="637">
                  <c:v>2600</c:v>
                </c:pt>
                <c:pt idx="638">
                  <c:v>2600</c:v>
                </c:pt>
                <c:pt idx="639">
                  <c:v>2600</c:v>
                </c:pt>
                <c:pt idx="640">
                  <c:v>2600</c:v>
                </c:pt>
                <c:pt idx="641">
                  <c:v>2600</c:v>
                </c:pt>
                <c:pt idx="642">
                  <c:v>2600</c:v>
                </c:pt>
                <c:pt idx="643">
                  <c:v>2600</c:v>
                </c:pt>
                <c:pt idx="644">
                  <c:v>2600</c:v>
                </c:pt>
                <c:pt idx="645">
                  <c:v>2600</c:v>
                </c:pt>
                <c:pt idx="646">
                  <c:v>2600</c:v>
                </c:pt>
                <c:pt idx="647">
                  <c:v>2600</c:v>
                </c:pt>
                <c:pt idx="648">
                  <c:v>2600</c:v>
                </c:pt>
                <c:pt idx="649">
                  <c:v>2600</c:v>
                </c:pt>
                <c:pt idx="650">
                  <c:v>2600</c:v>
                </c:pt>
                <c:pt idx="651">
                  <c:v>2600</c:v>
                </c:pt>
                <c:pt idx="652" formatCode="0.00">
                  <c:v>2600</c:v>
                </c:pt>
                <c:pt idx="653" formatCode="0.00">
                  <c:v>2600</c:v>
                </c:pt>
                <c:pt idx="654">
                  <c:v>2600</c:v>
                </c:pt>
                <c:pt idx="655">
                  <c:v>2600</c:v>
                </c:pt>
                <c:pt idx="656">
                  <c:v>2600</c:v>
                </c:pt>
                <c:pt idx="657">
                  <c:v>2600</c:v>
                </c:pt>
                <c:pt idx="658">
                  <c:v>2600</c:v>
                </c:pt>
                <c:pt idx="659">
                  <c:v>2600</c:v>
                </c:pt>
                <c:pt idx="660">
                  <c:v>2600</c:v>
                </c:pt>
                <c:pt idx="661">
                  <c:v>2600</c:v>
                </c:pt>
                <c:pt idx="662">
                  <c:v>2600</c:v>
                </c:pt>
                <c:pt idx="663">
                  <c:v>2600</c:v>
                </c:pt>
                <c:pt idx="664">
                  <c:v>2600</c:v>
                </c:pt>
                <c:pt idx="665">
                  <c:v>2600</c:v>
                </c:pt>
                <c:pt idx="666">
                  <c:v>2600</c:v>
                </c:pt>
                <c:pt idx="667">
                  <c:v>2600</c:v>
                </c:pt>
                <c:pt idx="668">
                  <c:v>2600</c:v>
                </c:pt>
                <c:pt idx="669">
                  <c:v>2600</c:v>
                </c:pt>
                <c:pt idx="670">
                  <c:v>2600</c:v>
                </c:pt>
                <c:pt idx="671">
                  <c:v>2600</c:v>
                </c:pt>
                <c:pt idx="672">
                  <c:v>2600</c:v>
                </c:pt>
                <c:pt idx="673">
                  <c:v>2600</c:v>
                </c:pt>
                <c:pt idx="674">
                  <c:v>2600</c:v>
                </c:pt>
                <c:pt idx="675">
                  <c:v>2600</c:v>
                </c:pt>
                <c:pt idx="676">
                  <c:v>2600</c:v>
                </c:pt>
                <c:pt idx="677">
                  <c:v>2600</c:v>
                </c:pt>
                <c:pt idx="678">
                  <c:v>2600</c:v>
                </c:pt>
                <c:pt idx="679">
                  <c:v>2600</c:v>
                </c:pt>
                <c:pt idx="680">
                  <c:v>2600</c:v>
                </c:pt>
                <c:pt idx="681">
                  <c:v>2600</c:v>
                </c:pt>
                <c:pt idx="682">
                  <c:v>2600</c:v>
                </c:pt>
                <c:pt idx="683">
                  <c:v>2600</c:v>
                </c:pt>
                <c:pt idx="684">
                  <c:v>2600</c:v>
                </c:pt>
                <c:pt idx="685">
                  <c:v>2600</c:v>
                </c:pt>
                <c:pt idx="686">
                  <c:v>2600</c:v>
                </c:pt>
                <c:pt idx="687">
                  <c:v>2600</c:v>
                </c:pt>
                <c:pt idx="688">
                  <c:v>2600</c:v>
                </c:pt>
                <c:pt idx="689">
                  <c:v>2600</c:v>
                </c:pt>
                <c:pt idx="690">
                  <c:v>2600</c:v>
                </c:pt>
                <c:pt idx="691">
                  <c:v>2600</c:v>
                </c:pt>
                <c:pt idx="692">
                  <c:v>2600</c:v>
                </c:pt>
                <c:pt idx="693">
                  <c:v>2600</c:v>
                </c:pt>
                <c:pt idx="694">
                  <c:v>2600</c:v>
                </c:pt>
                <c:pt idx="695">
                  <c:v>2600</c:v>
                </c:pt>
                <c:pt idx="696">
                  <c:v>2600</c:v>
                </c:pt>
                <c:pt idx="697">
                  <c:v>2600</c:v>
                </c:pt>
                <c:pt idx="698">
                  <c:v>2600</c:v>
                </c:pt>
                <c:pt idx="699">
                  <c:v>2600</c:v>
                </c:pt>
                <c:pt idx="700">
                  <c:v>2600</c:v>
                </c:pt>
                <c:pt idx="701">
                  <c:v>2600</c:v>
                </c:pt>
                <c:pt idx="702">
                  <c:v>2600</c:v>
                </c:pt>
                <c:pt idx="703">
                  <c:v>2600</c:v>
                </c:pt>
                <c:pt idx="704">
                  <c:v>2600</c:v>
                </c:pt>
                <c:pt idx="705">
                  <c:v>2610</c:v>
                </c:pt>
                <c:pt idx="706">
                  <c:v>2610</c:v>
                </c:pt>
                <c:pt idx="707">
                  <c:v>2610</c:v>
                </c:pt>
                <c:pt idx="708">
                  <c:v>2610</c:v>
                </c:pt>
                <c:pt idx="709">
                  <c:v>2610</c:v>
                </c:pt>
                <c:pt idx="710">
                  <c:v>2610</c:v>
                </c:pt>
                <c:pt idx="711">
                  <c:v>2610</c:v>
                </c:pt>
                <c:pt idx="712">
                  <c:v>2610</c:v>
                </c:pt>
                <c:pt idx="713">
                  <c:v>2610</c:v>
                </c:pt>
                <c:pt idx="714">
                  <c:v>2610</c:v>
                </c:pt>
                <c:pt idx="715">
                  <c:v>2610</c:v>
                </c:pt>
                <c:pt idx="716">
                  <c:v>2610</c:v>
                </c:pt>
                <c:pt idx="717">
                  <c:v>2610</c:v>
                </c:pt>
                <c:pt idx="718" formatCode="0">
                  <c:v>2610</c:v>
                </c:pt>
                <c:pt idx="719" formatCode="0">
                  <c:v>2610</c:v>
                </c:pt>
                <c:pt idx="720" formatCode="0">
                  <c:v>2610</c:v>
                </c:pt>
                <c:pt idx="721" formatCode="0">
                  <c:v>2610</c:v>
                </c:pt>
                <c:pt idx="722" formatCode="0">
                  <c:v>2610</c:v>
                </c:pt>
                <c:pt idx="723" formatCode="0">
                  <c:v>2610</c:v>
                </c:pt>
                <c:pt idx="724" formatCode="0">
                  <c:v>2610</c:v>
                </c:pt>
                <c:pt idx="725" formatCode="0">
                  <c:v>2610</c:v>
                </c:pt>
                <c:pt idx="726" formatCode="0">
                  <c:v>2610</c:v>
                </c:pt>
                <c:pt idx="727" formatCode="0">
                  <c:v>2610</c:v>
                </c:pt>
                <c:pt idx="728" formatCode="0">
                  <c:v>2610</c:v>
                </c:pt>
                <c:pt idx="729" formatCode="0">
                  <c:v>2610</c:v>
                </c:pt>
                <c:pt idx="730" formatCode="0">
                  <c:v>2610</c:v>
                </c:pt>
                <c:pt idx="731" formatCode="0">
                  <c:v>2610</c:v>
                </c:pt>
                <c:pt idx="732">
                  <c:v>2610</c:v>
                </c:pt>
                <c:pt idx="733">
                  <c:v>2610</c:v>
                </c:pt>
                <c:pt idx="734">
                  <c:v>2610</c:v>
                </c:pt>
                <c:pt idx="735">
                  <c:v>2610</c:v>
                </c:pt>
                <c:pt idx="736">
                  <c:v>2610</c:v>
                </c:pt>
                <c:pt idx="737">
                  <c:v>2610</c:v>
                </c:pt>
                <c:pt idx="738">
                  <c:v>2610</c:v>
                </c:pt>
                <c:pt idx="739">
                  <c:v>2610</c:v>
                </c:pt>
                <c:pt idx="740">
                  <c:v>2610</c:v>
                </c:pt>
                <c:pt idx="741">
                  <c:v>2610</c:v>
                </c:pt>
                <c:pt idx="742">
                  <c:v>2610</c:v>
                </c:pt>
                <c:pt idx="743">
                  <c:v>2610</c:v>
                </c:pt>
                <c:pt idx="744">
                  <c:v>2610</c:v>
                </c:pt>
                <c:pt idx="745">
                  <c:v>2610</c:v>
                </c:pt>
                <c:pt idx="746">
                  <c:v>2610</c:v>
                </c:pt>
                <c:pt idx="747">
                  <c:v>2610</c:v>
                </c:pt>
                <c:pt idx="748">
                  <c:v>2610</c:v>
                </c:pt>
                <c:pt idx="749">
                  <c:v>2610</c:v>
                </c:pt>
                <c:pt idx="750">
                  <c:v>2610</c:v>
                </c:pt>
                <c:pt idx="751">
                  <c:v>2610</c:v>
                </c:pt>
                <c:pt idx="752">
                  <c:v>2614</c:v>
                </c:pt>
                <c:pt idx="753">
                  <c:v>2614</c:v>
                </c:pt>
                <c:pt idx="754">
                  <c:v>2614</c:v>
                </c:pt>
                <c:pt idx="755">
                  <c:v>2615</c:v>
                </c:pt>
                <c:pt idx="756">
                  <c:v>2615</c:v>
                </c:pt>
                <c:pt idx="757">
                  <c:v>2620</c:v>
                </c:pt>
                <c:pt idx="758">
                  <c:v>2620</c:v>
                </c:pt>
                <c:pt idx="759">
                  <c:v>2620</c:v>
                </c:pt>
                <c:pt idx="760">
                  <c:v>2620</c:v>
                </c:pt>
                <c:pt idx="761">
                  <c:v>2620</c:v>
                </c:pt>
                <c:pt idx="762">
                  <c:v>2620</c:v>
                </c:pt>
                <c:pt idx="763">
                  <c:v>2620</c:v>
                </c:pt>
                <c:pt idx="764">
                  <c:v>2620</c:v>
                </c:pt>
                <c:pt idx="765">
                  <c:v>2620</c:v>
                </c:pt>
                <c:pt idx="766">
                  <c:v>2620</c:v>
                </c:pt>
                <c:pt idx="767">
                  <c:v>2620</c:v>
                </c:pt>
                <c:pt idx="768">
                  <c:v>2620</c:v>
                </c:pt>
                <c:pt idx="769" formatCode="0.00">
                  <c:v>2620</c:v>
                </c:pt>
                <c:pt idx="770">
                  <c:v>2620</c:v>
                </c:pt>
                <c:pt idx="771">
                  <c:v>2640</c:v>
                </c:pt>
                <c:pt idx="772">
                  <c:v>2640</c:v>
                </c:pt>
                <c:pt idx="773" formatCode="0.00">
                  <c:v>2640</c:v>
                </c:pt>
                <c:pt idx="774" formatCode="0.00">
                  <c:v>2640</c:v>
                </c:pt>
                <c:pt idx="775">
                  <c:v>2642</c:v>
                </c:pt>
                <c:pt idx="776">
                  <c:v>2642</c:v>
                </c:pt>
                <c:pt idx="777">
                  <c:v>2642</c:v>
                </c:pt>
                <c:pt idx="778">
                  <c:v>2642</c:v>
                </c:pt>
                <c:pt idx="779">
                  <c:v>2642</c:v>
                </c:pt>
                <c:pt idx="780">
                  <c:v>2642</c:v>
                </c:pt>
                <c:pt idx="781">
                  <c:v>2642</c:v>
                </c:pt>
                <c:pt idx="782">
                  <c:v>2642</c:v>
                </c:pt>
                <c:pt idx="783">
                  <c:v>2642</c:v>
                </c:pt>
                <c:pt idx="784">
                  <c:v>2642</c:v>
                </c:pt>
                <c:pt idx="785">
                  <c:v>2642</c:v>
                </c:pt>
                <c:pt idx="786">
                  <c:v>2642</c:v>
                </c:pt>
                <c:pt idx="787">
                  <c:v>2642</c:v>
                </c:pt>
                <c:pt idx="788">
                  <c:v>2642</c:v>
                </c:pt>
                <c:pt idx="789">
                  <c:v>2642</c:v>
                </c:pt>
                <c:pt idx="790">
                  <c:v>2642</c:v>
                </c:pt>
                <c:pt idx="791">
                  <c:v>2642</c:v>
                </c:pt>
                <c:pt idx="792">
                  <c:v>2642</c:v>
                </c:pt>
                <c:pt idx="793">
                  <c:v>2642</c:v>
                </c:pt>
                <c:pt idx="794">
                  <c:v>2642</c:v>
                </c:pt>
                <c:pt idx="795">
                  <c:v>2642</c:v>
                </c:pt>
                <c:pt idx="796">
                  <c:v>2642</c:v>
                </c:pt>
                <c:pt idx="797">
                  <c:v>2642</c:v>
                </c:pt>
                <c:pt idx="798">
                  <c:v>2642</c:v>
                </c:pt>
                <c:pt idx="799">
                  <c:v>2642</c:v>
                </c:pt>
                <c:pt idx="800">
                  <c:v>2650</c:v>
                </c:pt>
                <c:pt idx="801">
                  <c:v>2650</c:v>
                </c:pt>
                <c:pt idx="802">
                  <c:v>2650</c:v>
                </c:pt>
                <c:pt idx="803">
                  <c:v>2650</c:v>
                </c:pt>
                <c:pt idx="804">
                  <c:v>2650</c:v>
                </c:pt>
                <c:pt idx="805">
                  <c:v>2650</c:v>
                </c:pt>
                <c:pt idx="806">
                  <c:v>2650</c:v>
                </c:pt>
                <c:pt idx="807">
                  <c:v>2650</c:v>
                </c:pt>
                <c:pt idx="808">
                  <c:v>2650</c:v>
                </c:pt>
                <c:pt idx="809">
                  <c:v>2650</c:v>
                </c:pt>
                <c:pt idx="810">
                  <c:v>2650</c:v>
                </c:pt>
                <c:pt idx="811">
                  <c:v>2650</c:v>
                </c:pt>
                <c:pt idx="812">
                  <c:v>2650</c:v>
                </c:pt>
                <c:pt idx="813">
                  <c:v>2650</c:v>
                </c:pt>
                <c:pt idx="814">
                  <c:v>2650</c:v>
                </c:pt>
                <c:pt idx="815">
                  <c:v>2650</c:v>
                </c:pt>
                <c:pt idx="816">
                  <c:v>2650</c:v>
                </c:pt>
                <c:pt idx="817">
                  <c:v>2650</c:v>
                </c:pt>
                <c:pt idx="818">
                  <c:v>2650</c:v>
                </c:pt>
                <c:pt idx="819">
                  <c:v>2650</c:v>
                </c:pt>
                <c:pt idx="820">
                  <c:v>2650</c:v>
                </c:pt>
                <c:pt idx="821">
                  <c:v>2650</c:v>
                </c:pt>
                <c:pt idx="822">
                  <c:v>2650</c:v>
                </c:pt>
                <c:pt idx="823">
                  <c:v>2650</c:v>
                </c:pt>
                <c:pt idx="824">
                  <c:v>2650</c:v>
                </c:pt>
                <c:pt idx="825">
                  <c:v>2650</c:v>
                </c:pt>
                <c:pt idx="826">
                  <c:v>2650</c:v>
                </c:pt>
                <c:pt idx="827">
                  <c:v>2650</c:v>
                </c:pt>
                <c:pt idx="828">
                  <c:v>2650</c:v>
                </c:pt>
                <c:pt idx="829" formatCode="0.00">
                  <c:v>2650</c:v>
                </c:pt>
                <c:pt idx="830">
                  <c:v>2670</c:v>
                </c:pt>
                <c:pt idx="831" formatCode="0">
                  <c:v>2684</c:v>
                </c:pt>
                <c:pt idx="832" formatCode="0">
                  <c:v>2684</c:v>
                </c:pt>
                <c:pt idx="833" formatCode="0">
                  <c:v>2684</c:v>
                </c:pt>
                <c:pt idx="834" formatCode="0">
                  <c:v>2684</c:v>
                </c:pt>
                <c:pt idx="835" formatCode="0">
                  <c:v>2684</c:v>
                </c:pt>
                <c:pt idx="836" formatCode="0">
                  <c:v>2684</c:v>
                </c:pt>
                <c:pt idx="837" formatCode="0">
                  <c:v>2684</c:v>
                </c:pt>
                <c:pt idx="838" formatCode="0">
                  <c:v>2684</c:v>
                </c:pt>
                <c:pt idx="839" formatCode="0">
                  <c:v>2684</c:v>
                </c:pt>
                <c:pt idx="840" formatCode="0">
                  <c:v>2684</c:v>
                </c:pt>
                <c:pt idx="841" formatCode="0">
                  <c:v>2684</c:v>
                </c:pt>
                <c:pt idx="842" formatCode="0">
                  <c:v>2684</c:v>
                </c:pt>
                <c:pt idx="843" formatCode="0">
                  <c:v>2684</c:v>
                </c:pt>
                <c:pt idx="844" formatCode="0">
                  <c:v>2684</c:v>
                </c:pt>
                <c:pt idx="845" formatCode="0">
                  <c:v>2684</c:v>
                </c:pt>
                <c:pt idx="846" formatCode="0">
                  <c:v>2684</c:v>
                </c:pt>
                <c:pt idx="847">
                  <c:v>2700</c:v>
                </c:pt>
                <c:pt idx="848">
                  <c:v>2705</c:v>
                </c:pt>
                <c:pt idx="849">
                  <c:v>2710</c:v>
                </c:pt>
                <c:pt idx="850" formatCode="0.00">
                  <c:v>2714</c:v>
                </c:pt>
                <c:pt idx="851" formatCode="0.00">
                  <c:v>2714</c:v>
                </c:pt>
                <c:pt idx="852" formatCode="0.00">
                  <c:v>2714</c:v>
                </c:pt>
                <c:pt idx="853" formatCode="0.00">
                  <c:v>2714</c:v>
                </c:pt>
                <c:pt idx="854" formatCode="0.00">
                  <c:v>2714</c:v>
                </c:pt>
                <c:pt idx="855" formatCode="0.00">
                  <c:v>2714</c:v>
                </c:pt>
                <c:pt idx="856" formatCode="0.00">
                  <c:v>2714</c:v>
                </c:pt>
                <c:pt idx="857" formatCode="0.00">
                  <c:v>2714</c:v>
                </c:pt>
                <c:pt idx="858" formatCode="0.00">
                  <c:v>2714</c:v>
                </c:pt>
                <c:pt idx="859" formatCode="0.00">
                  <c:v>2714</c:v>
                </c:pt>
                <c:pt idx="860" formatCode="0.00">
                  <c:v>2714</c:v>
                </c:pt>
                <c:pt idx="861" formatCode="0.00">
                  <c:v>2714</c:v>
                </c:pt>
                <c:pt idx="862" formatCode="0.00">
                  <c:v>2714</c:v>
                </c:pt>
                <c:pt idx="863" formatCode="0.00">
                  <c:v>2714</c:v>
                </c:pt>
                <c:pt idx="864" formatCode="0.00">
                  <c:v>2714</c:v>
                </c:pt>
                <c:pt idx="865">
                  <c:v>2714</c:v>
                </c:pt>
                <c:pt idx="866">
                  <c:v>2714</c:v>
                </c:pt>
                <c:pt idx="867">
                  <c:v>2714</c:v>
                </c:pt>
                <c:pt idx="868">
                  <c:v>2715</c:v>
                </c:pt>
                <c:pt idx="869">
                  <c:v>2715</c:v>
                </c:pt>
                <c:pt idx="870">
                  <c:v>2715</c:v>
                </c:pt>
                <c:pt idx="871">
                  <c:v>2715</c:v>
                </c:pt>
                <c:pt idx="872">
                  <c:v>2720</c:v>
                </c:pt>
                <c:pt idx="873">
                  <c:v>2740</c:v>
                </c:pt>
                <c:pt idx="874">
                  <c:v>2740</c:v>
                </c:pt>
                <c:pt idx="875">
                  <c:v>2750</c:v>
                </c:pt>
                <c:pt idx="876">
                  <c:v>2750</c:v>
                </c:pt>
                <c:pt idx="877" formatCode="0.00">
                  <c:v>2750</c:v>
                </c:pt>
                <c:pt idx="878" formatCode="0.00">
                  <c:v>2750</c:v>
                </c:pt>
                <c:pt idx="879">
                  <c:v>2760</c:v>
                </c:pt>
                <c:pt idx="880">
                  <c:v>2760</c:v>
                </c:pt>
                <c:pt idx="881">
                  <c:v>2760</c:v>
                </c:pt>
                <c:pt idx="882">
                  <c:v>2760</c:v>
                </c:pt>
                <c:pt idx="883">
                  <c:v>2760</c:v>
                </c:pt>
                <c:pt idx="884">
                  <c:v>2760</c:v>
                </c:pt>
                <c:pt idx="885">
                  <c:v>2760</c:v>
                </c:pt>
                <c:pt idx="886">
                  <c:v>2760</c:v>
                </c:pt>
                <c:pt idx="887">
                  <c:v>2760</c:v>
                </c:pt>
                <c:pt idx="888">
                  <c:v>2760</c:v>
                </c:pt>
                <c:pt idx="889">
                  <c:v>2760</c:v>
                </c:pt>
                <c:pt idx="890">
                  <c:v>2760</c:v>
                </c:pt>
                <c:pt idx="891">
                  <c:v>2760</c:v>
                </c:pt>
                <c:pt idx="892">
                  <c:v>2760</c:v>
                </c:pt>
                <c:pt idx="893">
                  <c:v>2760</c:v>
                </c:pt>
                <c:pt idx="894">
                  <c:v>2760</c:v>
                </c:pt>
                <c:pt idx="895">
                  <c:v>2760</c:v>
                </c:pt>
                <c:pt idx="896">
                  <c:v>2760</c:v>
                </c:pt>
                <c:pt idx="897">
                  <c:v>2760</c:v>
                </c:pt>
                <c:pt idx="898">
                  <c:v>2760</c:v>
                </c:pt>
                <c:pt idx="899">
                  <c:v>2760</c:v>
                </c:pt>
                <c:pt idx="900">
                  <c:v>2760</c:v>
                </c:pt>
                <c:pt idx="901">
                  <c:v>2760</c:v>
                </c:pt>
                <c:pt idx="902">
                  <c:v>2760</c:v>
                </c:pt>
                <c:pt idx="903">
                  <c:v>2760</c:v>
                </c:pt>
                <c:pt idx="904">
                  <c:v>2760</c:v>
                </c:pt>
                <c:pt idx="905">
                  <c:v>2760</c:v>
                </c:pt>
                <c:pt idx="906">
                  <c:v>2760</c:v>
                </c:pt>
                <c:pt idx="907">
                  <c:v>2760</c:v>
                </c:pt>
                <c:pt idx="908">
                  <c:v>2760</c:v>
                </c:pt>
                <c:pt idx="909">
                  <c:v>2760</c:v>
                </c:pt>
                <c:pt idx="910">
                  <c:v>2760</c:v>
                </c:pt>
                <c:pt idx="911">
                  <c:v>2760</c:v>
                </c:pt>
                <c:pt idx="912">
                  <c:v>2760</c:v>
                </c:pt>
                <c:pt idx="913">
                  <c:v>2760</c:v>
                </c:pt>
                <c:pt idx="914">
                  <c:v>2760</c:v>
                </c:pt>
                <c:pt idx="915">
                  <c:v>2760</c:v>
                </c:pt>
                <c:pt idx="916">
                  <c:v>2760</c:v>
                </c:pt>
                <c:pt idx="917">
                  <c:v>2760</c:v>
                </c:pt>
                <c:pt idx="918">
                  <c:v>2760</c:v>
                </c:pt>
                <c:pt idx="919">
                  <c:v>2760</c:v>
                </c:pt>
                <c:pt idx="920">
                  <c:v>2760</c:v>
                </c:pt>
                <c:pt idx="921">
                  <c:v>2760</c:v>
                </c:pt>
                <c:pt idx="922">
                  <c:v>2760</c:v>
                </c:pt>
                <c:pt idx="923">
                  <c:v>2760</c:v>
                </c:pt>
                <c:pt idx="924">
                  <c:v>2760</c:v>
                </c:pt>
                <c:pt idx="925">
                  <c:v>2760</c:v>
                </c:pt>
                <c:pt idx="926">
                  <c:v>2760</c:v>
                </c:pt>
                <c:pt idx="927">
                  <c:v>2760</c:v>
                </c:pt>
                <c:pt idx="928">
                  <c:v>2760</c:v>
                </c:pt>
                <c:pt idx="929">
                  <c:v>2760</c:v>
                </c:pt>
                <c:pt idx="930">
                  <c:v>2760</c:v>
                </c:pt>
                <c:pt idx="931">
                  <c:v>2760</c:v>
                </c:pt>
                <c:pt idx="932">
                  <c:v>2760</c:v>
                </c:pt>
                <c:pt idx="933">
                  <c:v>2760</c:v>
                </c:pt>
                <c:pt idx="934">
                  <c:v>2760</c:v>
                </c:pt>
                <c:pt idx="935">
                  <c:v>2760</c:v>
                </c:pt>
                <c:pt idx="936">
                  <c:v>2760</c:v>
                </c:pt>
                <c:pt idx="937">
                  <c:v>2760</c:v>
                </c:pt>
                <c:pt idx="938">
                  <c:v>2760</c:v>
                </c:pt>
                <c:pt idx="939">
                  <c:v>2760</c:v>
                </c:pt>
                <c:pt idx="940">
                  <c:v>2800</c:v>
                </c:pt>
                <c:pt idx="941">
                  <c:v>2875</c:v>
                </c:pt>
                <c:pt idx="942">
                  <c:v>2875</c:v>
                </c:pt>
                <c:pt idx="943">
                  <c:v>2875</c:v>
                </c:pt>
                <c:pt idx="944">
                  <c:v>2875</c:v>
                </c:pt>
                <c:pt idx="945">
                  <c:v>2875</c:v>
                </c:pt>
                <c:pt idx="946">
                  <c:v>2875</c:v>
                </c:pt>
                <c:pt idx="947">
                  <c:v>2900</c:v>
                </c:pt>
                <c:pt idx="948">
                  <c:v>2900</c:v>
                </c:pt>
                <c:pt idx="949">
                  <c:v>2900</c:v>
                </c:pt>
                <c:pt idx="950">
                  <c:v>2900</c:v>
                </c:pt>
                <c:pt idx="951">
                  <c:v>2916</c:v>
                </c:pt>
                <c:pt idx="952">
                  <c:v>2916</c:v>
                </c:pt>
                <c:pt idx="953">
                  <c:v>2916</c:v>
                </c:pt>
                <c:pt idx="954">
                  <c:v>2916</c:v>
                </c:pt>
                <c:pt idx="955">
                  <c:v>2916</c:v>
                </c:pt>
                <c:pt idx="956">
                  <c:v>2916</c:v>
                </c:pt>
                <c:pt idx="957">
                  <c:v>2916</c:v>
                </c:pt>
                <c:pt idx="958">
                  <c:v>2916</c:v>
                </c:pt>
                <c:pt idx="959">
                  <c:v>2916</c:v>
                </c:pt>
                <c:pt idx="960">
                  <c:v>2920</c:v>
                </c:pt>
                <c:pt idx="961">
                  <c:v>2920</c:v>
                </c:pt>
                <c:pt idx="962">
                  <c:v>2920</c:v>
                </c:pt>
                <c:pt idx="963">
                  <c:v>2920</c:v>
                </c:pt>
                <c:pt idx="964">
                  <c:v>2920</c:v>
                </c:pt>
                <c:pt idx="965">
                  <c:v>2920</c:v>
                </c:pt>
                <c:pt idx="966">
                  <c:v>2920</c:v>
                </c:pt>
                <c:pt idx="967">
                  <c:v>2920</c:v>
                </c:pt>
                <c:pt idx="968">
                  <c:v>2920</c:v>
                </c:pt>
                <c:pt idx="969">
                  <c:v>2920</c:v>
                </c:pt>
                <c:pt idx="970">
                  <c:v>2920</c:v>
                </c:pt>
                <c:pt idx="971">
                  <c:v>2920</c:v>
                </c:pt>
                <c:pt idx="972">
                  <c:v>2920</c:v>
                </c:pt>
                <c:pt idx="973">
                  <c:v>2920</c:v>
                </c:pt>
                <c:pt idx="974">
                  <c:v>2920</c:v>
                </c:pt>
                <c:pt idx="975">
                  <c:v>2920</c:v>
                </c:pt>
                <c:pt idx="976">
                  <c:v>2920</c:v>
                </c:pt>
                <c:pt idx="977">
                  <c:v>2920</c:v>
                </c:pt>
                <c:pt idx="978">
                  <c:v>2920</c:v>
                </c:pt>
                <c:pt idx="979">
                  <c:v>2920</c:v>
                </c:pt>
                <c:pt idx="980">
                  <c:v>2920</c:v>
                </c:pt>
                <c:pt idx="981">
                  <c:v>2920</c:v>
                </c:pt>
                <c:pt idx="982">
                  <c:v>2920</c:v>
                </c:pt>
                <c:pt idx="983">
                  <c:v>2920</c:v>
                </c:pt>
                <c:pt idx="984">
                  <c:v>2958</c:v>
                </c:pt>
                <c:pt idx="985">
                  <c:v>2958</c:v>
                </c:pt>
                <c:pt idx="986">
                  <c:v>2958</c:v>
                </c:pt>
                <c:pt idx="987">
                  <c:v>2958</c:v>
                </c:pt>
                <c:pt idx="988">
                  <c:v>2958</c:v>
                </c:pt>
                <c:pt idx="989">
                  <c:v>2958</c:v>
                </c:pt>
                <c:pt idx="990">
                  <c:v>2958</c:v>
                </c:pt>
                <c:pt idx="991">
                  <c:v>2958</c:v>
                </c:pt>
                <c:pt idx="992">
                  <c:v>2958</c:v>
                </c:pt>
                <c:pt idx="993">
                  <c:v>2958</c:v>
                </c:pt>
                <c:pt idx="994">
                  <c:v>2958</c:v>
                </c:pt>
                <c:pt idx="995">
                  <c:v>2958</c:v>
                </c:pt>
                <c:pt idx="996">
                  <c:v>2958</c:v>
                </c:pt>
                <c:pt idx="997">
                  <c:v>2958</c:v>
                </c:pt>
                <c:pt idx="998">
                  <c:v>2958</c:v>
                </c:pt>
                <c:pt idx="999">
                  <c:v>2958</c:v>
                </c:pt>
                <c:pt idx="1000">
                  <c:v>2958</c:v>
                </c:pt>
                <c:pt idx="1001">
                  <c:v>2958</c:v>
                </c:pt>
                <c:pt idx="1002">
                  <c:v>2958</c:v>
                </c:pt>
                <c:pt idx="1003">
                  <c:v>2958</c:v>
                </c:pt>
                <c:pt idx="1004">
                  <c:v>2958</c:v>
                </c:pt>
                <c:pt idx="1005">
                  <c:v>2958</c:v>
                </c:pt>
                <c:pt idx="1006">
                  <c:v>2958</c:v>
                </c:pt>
                <c:pt idx="1007">
                  <c:v>2958</c:v>
                </c:pt>
                <c:pt idx="1008">
                  <c:v>2958</c:v>
                </c:pt>
                <c:pt idx="1009">
                  <c:v>2958</c:v>
                </c:pt>
                <c:pt idx="1010">
                  <c:v>2958</c:v>
                </c:pt>
                <c:pt idx="1011">
                  <c:v>2958</c:v>
                </c:pt>
                <c:pt idx="1012">
                  <c:v>2958</c:v>
                </c:pt>
                <c:pt idx="1013">
                  <c:v>2958</c:v>
                </c:pt>
                <c:pt idx="1014">
                  <c:v>2965</c:v>
                </c:pt>
                <c:pt idx="1015">
                  <c:v>2965</c:v>
                </c:pt>
                <c:pt idx="1016">
                  <c:v>2965</c:v>
                </c:pt>
                <c:pt idx="1017">
                  <c:v>2965</c:v>
                </c:pt>
                <c:pt idx="1018">
                  <c:v>2965</c:v>
                </c:pt>
                <c:pt idx="1019">
                  <c:v>2965</c:v>
                </c:pt>
                <c:pt idx="1020">
                  <c:v>2965</c:v>
                </c:pt>
                <c:pt idx="1021">
                  <c:v>2965</c:v>
                </c:pt>
                <c:pt idx="1022">
                  <c:v>2965</c:v>
                </c:pt>
                <c:pt idx="1023">
                  <c:v>2965</c:v>
                </c:pt>
                <c:pt idx="1024">
                  <c:v>2965</c:v>
                </c:pt>
                <c:pt idx="1025">
                  <c:v>2965</c:v>
                </c:pt>
                <c:pt idx="1026">
                  <c:v>3000</c:v>
                </c:pt>
                <c:pt idx="1027" formatCode="0.00">
                  <c:v>3000</c:v>
                </c:pt>
                <c:pt idx="1028">
                  <c:v>3000</c:v>
                </c:pt>
                <c:pt idx="1029">
                  <c:v>3200</c:v>
                </c:pt>
                <c:pt idx="1030">
                  <c:v>3200</c:v>
                </c:pt>
                <c:pt idx="1031">
                  <c:v>3200</c:v>
                </c:pt>
                <c:pt idx="1032">
                  <c:v>3200</c:v>
                </c:pt>
                <c:pt idx="1033">
                  <c:v>3200</c:v>
                </c:pt>
                <c:pt idx="1034">
                  <c:v>3245</c:v>
                </c:pt>
                <c:pt idx="1035">
                  <c:v>3245</c:v>
                </c:pt>
                <c:pt idx="1036">
                  <c:v>3245</c:v>
                </c:pt>
                <c:pt idx="1037">
                  <c:v>3245</c:v>
                </c:pt>
                <c:pt idx="1038">
                  <c:v>3245</c:v>
                </c:pt>
                <c:pt idx="1039">
                  <c:v>3245</c:v>
                </c:pt>
                <c:pt idx="1040">
                  <c:v>3245</c:v>
                </c:pt>
                <c:pt idx="1041">
                  <c:v>3245</c:v>
                </c:pt>
                <c:pt idx="1042">
                  <c:v>3245</c:v>
                </c:pt>
                <c:pt idx="1043">
                  <c:v>3245</c:v>
                </c:pt>
                <c:pt idx="1044">
                  <c:v>3245</c:v>
                </c:pt>
                <c:pt idx="1045">
                  <c:v>3250</c:v>
                </c:pt>
                <c:pt idx="1046">
                  <c:v>3260</c:v>
                </c:pt>
                <c:pt idx="1047">
                  <c:v>3260</c:v>
                </c:pt>
                <c:pt idx="1048">
                  <c:v>3260</c:v>
                </c:pt>
                <c:pt idx="1049">
                  <c:v>3260</c:v>
                </c:pt>
                <c:pt idx="1050">
                  <c:v>3260</c:v>
                </c:pt>
                <c:pt idx="1051">
                  <c:v>3350</c:v>
                </c:pt>
                <c:pt idx="1052">
                  <c:v>3350</c:v>
                </c:pt>
                <c:pt idx="1053">
                  <c:v>3350</c:v>
                </c:pt>
                <c:pt idx="1054">
                  <c:v>3350</c:v>
                </c:pt>
                <c:pt idx="1055">
                  <c:v>3350</c:v>
                </c:pt>
                <c:pt idx="1056">
                  <c:v>3350</c:v>
                </c:pt>
                <c:pt idx="1057">
                  <c:v>3350</c:v>
                </c:pt>
                <c:pt idx="1058">
                  <c:v>3350</c:v>
                </c:pt>
                <c:pt idx="1059">
                  <c:v>3350</c:v>
                </c:pt>
                <c:pt idx="1060">
                  <c:v>3350</c:v>
                </c:pt>
                <c:pt idx="1061">
                  <c:v>3350</c:v>
                </c:pt>
                <c:pt idx="1062">
                  <c:v>3350</c:v>
                </c:pt>
                <c:pt idx="1063">
                  <c:v>3350</c:v>
                </c:pt>
                <c:pt idx="1064">
                  <c:v>3350</c:v>
                </c:pt>
                <c:pt idx="1065">
                  <c:v>3350</c:v>
                </c:pt>
                <c:pt idx="1066">
                  <c:v>3350</c:v>
                </c:pt>
                <c:pt idx="1067">
                  <c:v>3350</c:v>
                </c:pt>
                <c:pt idx="1068">
                  <c:v>3350</c:v>
                </c:pt>
                <c:pt idx="1069">
                  <c:v>3350</c:v>
                </c:pt>
                <c:pt idx="1070">
                  <c:v>3350</c:v>
                </c:pt>
                <c:pt idx="1071">
                  <c:v>3350</c:v>
                </c:pt>
                <c:pt idx="1072">
                  <c:v>3350</c:v>
                </c:pt>
                <c:pt idx="1073">
                  <c:v>3350</c:v>
                </c:pt>
                <c:pt idx="1074">
                  <c:v>3350</c:v>
                </c:pt>
                <c:pt idx="1075">
                  <c:v>3350</c:v>
                </c:pt>
                <c:pt idx="1076">
                  <c:v>3400</c:v>
                </c:pt>
                <c:pt idx="1077">
                  <c:v>3400</c:v>
                </c:pt>
                <c:pt idx="1078">
                  <c:v>3400</c:v>
                </c:pt>
                <c:pt idx="1079">
                  <c:v>3400</c:v>
                </c:pt>
                <c:pt idx="1080">
                  <c:v>3400</c:v>
                </c:pt>
                <c:pt idx="1081">
                  <c:v>3400</c:v>
                </c:pt>
                <c:pt idx="1082">
                  <c:v>3400</c:v>
                </c:pt>
                <c:pt idx="1083">
                  <c:v>3400</c:v>
                </c:pt>
                <c:pt idx="1084">
                  <c:v>3227</c:v>
                </c:pt>
                <c:pt idx="1085">
                  <c:v>3227</c:v>
                </c:pt>
                <c:pt idx="1086">
                  <c:v>3227</c:v>
                </c:pt>
                <c:pt idx="1087">
                  <c:v>3227</c:v>
                </c:pt>
                <c:pt idx="1088">
                  <c:v>3227</c:v>
                </c:pt>
                <c:pt idx="1089">
                  <c:v>3227</c:v>
                </c:pt>
                <c:pt idx="1090">
                  <c:v>3227</c:v>
                </c:pt>
                <c:pt idx="1091">
                  <c:v>3227</c:v>
                </c:pt>
                <c:pt idx="1092">
                  <c:v>3227</c:v>
                </c:pt>
                <c:pt idx="1093">
                  <c:v>3227</c:v>
                </c:pt>
                <c:pt idx="1094">
                  <c:v>3227</c:v>
                </c:pt>
                <c:pt idx="1095">
                  <c:v>3227</c:v>
                </c:pt>
                <c:pt idx="1096">
                  <c:v>3227</c:v>
                </c:pt>
                <c:pt idx="1097">
                  <c:v>3227</c:v>
                </c:pt>
                <c:pt idx="1098">
                  <c:v>3227</c:v>
                </c:pt>
                <c:pt idx="1099">
                  <c:v>3227</c:v>
                </c:pt>
                <c:pt idx="1100">
                  <c:v>3227</c:v>
                </c:pt>
                <c:pt idx="1101">
                  <c:v>3227</c:v>
                </c:pt>
                <c:pt idx="1102">
                  <c:v>3227</c:v>
                </c:pt>
                <c:pt idx="1103">
                  <c:v>3227</c:v>
                </c:pt>
                <c:pt idx="1104">
                  <c:v>3227</c:v>
                </c:pt>
                <c:pt idx="1105">
                  <c:v>3227</c:v>
                </c:pt>
                <c:pt idx="1106">
                  <c:v>3227</c:v>
                </c:pt>
                <c:pt idx="1107">
                  <c:v>3227</c:v>
                </c:pt>
                <c:pt idx="1108">
                  <c:v>3227</c:v>
                </c:pt>
                <c:pt idx="1109">
                  <c:v>3227</c:v>
                </c:pt>
                <c:pt idx="1110">
                  <c:v>3227</c:v>
                </c:pt>
                <c:pt idx="1111">
                  <c:v>3227</c:v>
                </c:pt>
                <c:pt idx="1112">
                  <c:v>3227</c:v>
                </c:pt>
                <c:pt idx="1113">
                  <c:v>3227</c:v>
                </c:pt>
                <c:pt idx="1114">
                  <c:v>3227</c:v>
                </c:pt>
                <c:pt idx="1115">
                  <c:v>3227</c:v>
                </c:pt>
                <c:pt idx="1116">
                  <c:v>3227</c:v>
                </c:pt>
                <c:pt idx="1117">
                  <c:v>3227</c:v>
                </c:pt>
                <c:pt idx="1118">
                  <c:v>3227</c:v>
                </c:pt>
                <c:pt idx="1119">
                  <c:v>3227</c:v>
                </c:pt>
                <c:pt idx="1120">
                  <c:v>3227</c:v>
                </c:pt>
                <c:pt idx="1121">
                  <c:v>3227</c:v>
                </c:pt>
                <c:pt idx="1122">
                  <c:v>3227</c:v>
                </c:pt>
                <c:pt idx="1123">
                  <c:v>3227</c:v>
                </c:pt>
                <c:pt idx="1124">
                  <c:v>3227</c:v>
                </c:pt>
                <c:pt idx="1125">
                  <c:v>3227</c:v>
                </c:pt>
                <c:pt idx="1126">
                  <c:v>3227</c:v>
                </c:pt>
                <c:pt idx="1127">
                  <c:v>3227</c:v>
                </c:pt>
                <c:pt idx="1128">
                  <c:v>3227</c:v>
                </c:pt>
                <c:pt idx="1129">
                  <c:v>3227</c:v>
                </c:pt>
                <c:pt idx="1130">
                  <c:v>3227</c:v>
                </c:pt>
                <c:pt idx="1131">
                  <c:v>3227</c:v>
                </c:pt>
                <c:pt idx="1132">
                  <c:v>3227</c:v>
                </c:pt>
                <c:pt idx="1133">
                  <c:v>3227</c:v>
                </c:pt>
                <c:pt idx="1134">
                  <c:v>3227</c:v>
                </c:pt>
                <c:pt idx="1135">
                  <c:v>3227</c:v>
                </c:pt>
                <c:pt idx="1136">
                  <c:v>3227</c:v>
                </c:pt>
                <c:pt idx="1137">
                  <c:v>3227</c:v>
                </c:pt>
                <c:pt idx="1138">
                  <c:v>3227</c:v>
                </c:pt>
                <c:pt idx="1139">
                  <c:v>3227</c:v>
                </c:pt>
                <c:pt idx="1140">
                  <c:v>3227</c:v>
                </c:pt>
                <c:pt idx="1141">
                  <c:v>3227</c:v>
                </c:pt>
                <c:pt idx="1142">
                  <c:v>3227</c:v>
                </c:pt>
                <c:pt idx="1143">
                  <c:v>3227</c:v>
                </c:pt>
                <c:pt idx="1144">
                  <c:v>3227</c:v>
                </c:pt>
                <c:pt idx="1145">
                  <c:v>3227</c:v>
                </c:pt>
                <c:pt idx="1146">
                  <c:v>3227</c:v>
                </c:pt>
                <c:pt idx="1147">
                  <c:v>3227</c:v>
                </c:pt>
                <c:pt idx="1148">
                  <c:v>3227</c:v>
                </c:pt>
                <c:pt idx="1149">
                  <c:v>3227</c:v>
                </c:pt>
                <c:pt idx="1150">
                  <c:v>3227</c:v>
                </c:pt>
                <c:pt idx="1151">
                  <c:v>3227</c:v>
                </c:pt>
                <c:pt idx="1152">
                  <c:v>3227</c:v>
                </c:pt>
                <c:pt idx="1153">
                  <c:v>3227</c:v>
                </c:pt>
                <c:pt idx="1154">
                  <c:v>3227</c:v>
                </c:pt>
                <c:pt idx="1155">
                  <c:v>3227</c:v>
                </c:pt>
                <c:pt idx="1156">
                  <c:v>3227</c:v>
                </c:pt>
                <c:pt idx="1157">
                  <c:v>3227</c:v>
                </c:pt>
                <c:pt idx="1158">
                  <c:v>3227</c:v>
                </c:pt>
                <c:pt idx="1159">
                  <c:v>3227</c:v>
                </c:pt>
                <c:pt idx="1160">
                  <c:v>3227</c:v>
                </c:pt>
                <c:pt idx="1161">
                  <c:v>3227</c:v>
                </c:pt>
                <c:pt idx="1162">
                  <c:v>3227</c:v>
                </c:pt>
                <c:pt idx="1163">
                  <c:v>3227</c:v>
                </c:pt>
                <c:pt idx="1164">
                  <c:v>3227</c:v>
                </c:pt>
                <c:pt idx="1165">
                  <c:v>3227</c:v>
                </c:pt>
                <c:pt idx="1166">
                  <c:v>3227</c:v>
                </c:pt>
                <c:pt idx="1167">
                  <c:v>3227</c:v>
                </c:pt>
                <c:pt idx="1168">
                  <c:v>3227</c:v>
                </c:pt>
                <c:pt idx="1169">
                  <c:v>3227</c:v>
                </c:pt>
                <c:pt idx="1170">
                  <c:v>3227</c:v>
                </c:pt>
                <c:pt idx="1171">
                  <c:v>3227</c:v>
                </c:pt>
                <c:pt idx="1172">
                  <c:v>3227</c:v>
                </c:pt>
                <c:pt idx="1173">
                  <c:v>3227</c:v>
                </c:pt>
                <c:pt idx="1174">
                  <c:v>3227</c:v>
                </c:pt>
                <c:pt idx="1175">
                  <c:v>3227</c:v>
                </c:pt>
                <c:pt idx="1176">
                  <c:v>3227</c:v>
                </c:pt>
                <c:pt idx="1177">
                  <c:v>3227</c:v>
                </c:pt>
                <c:pt idx="1178">
                  <c:v>3227</c:v>
                </c:pt>
                <c:pt idx="1179">
                  <c:v>3227</c:v>
                </c:pt>
                <c:pt idx="1180">
                  <c:v>3227</c:v>
                </c:pt>
                <c:pt idx="1181">
                  <c:v>3227</c:v>
                </c:pt>
                <c:pt idx="1182">
                  <c:v>3227</c:v>
                </c:pt>
                <c:pt idx="1183">
                  <c:v>3227</c:v>
                </c:pt>
                <c:pt idx="1184">
                  <c:v>3227</c:v>
                </c:pt>
                <c:pt idx="1185">
                  <c:v>3227</c:v>
                </c:pt>
                <c:pt idx="1186">
                  <c:v>3227</c:v>
                </c:pt>
                <c:pt idx="1187">
                  <c:v>3227</c:v>
                </c:pt>
                <c:pt idx="1188">
                  <c:v>3227</c:v>
                </c:pt>
                <c:pt idx="1189">
                  <c:v>3227</c:v>
                </c:pt>
                <c:pt idx="1190">
                  <c:v>3227</c:v>
                </c:pt>
                <c:pt idx="1191">
                  <c:v>3227</c:v>
                </c:pt>
                <c:pt idx="1192">
                  <c:v>3227</c:v>
                </c:pt>
                <c:pt idx="1193">
                  <c:v>3227</c:v>
                </c:pt>
                <c:pt idx="1194">
                  <c:v>3227</c:v>
                </c:pt>
                <c:pt idx="1195">
                  <c:v>3227</c:v>
                </c:pt>
                <c:pt idx="1196">
                  <c:v>3227</c:v>
                </c:pt>
                <c:pt idx="1197">
                  <c:v>3227</c:v>
                </c:pt>
                <c:pt idx="1198">
                  <c:v>3227</c:v>
                </c:pt>
                <c:pt idx="1199">
                  <c:v>3227</c:v>
                </c:pt>
                <c:pt idx="1200">
                  <c:v>3227</c:v>
                </c:pt>
                <c:pt idx="1201">
                  <c:v>3227</c:v>
                </c:pt>
                <c:pt idx="1202">
                  <c:v>3227</c:v>
                </c:pt>
                <c:pt idx="1203">
                  <c:v>3227</c:v>
                </c:pt>
                <c:pt idx="1204">
                  <c:v>3227</c:v>
                </c:pt>
                <c:pt idx="1205">
                  <c:v>3227</c:v>
                </c:pt>
                <c:pt idx="1206">
                  <c:v>3227</c:v>
                </c:pt>
                <c:pt idx="1207">
                  <c:v>3227</c:v>
                </c:pt>
                <c:pt idx="1208">
                  <c:v>3227</c:v>
                </c:pt>
                <c:pt idx="1209">
                  <c:v>3227</c:v>
                </c:pt>
                <c:pt idx="1210">
                  <c:v>3227</c:v>
                </c:pt>
                <c:pt idx="1211">
                  <c:v>3227</c:v>
                </c:pt>
                <c:pt idx="1212">
                  <c:v>3227</c:v>
                </c:pt>
                <c:pt idx="1213">
                  <c:v>3227</c:v>
                </c:pt>
                <c:pt idx="1214">
                  <c:v>3227</c:v>
                </c:pt>
                <c:pt idx="1215">
                  <c:v>3227</c:v>
                </c:pt>
                <c:pt idx="1216">
                  <c:v>3227</c:v>
                </c:pt>
                <c:pt idx="1217">
                  <c:v>3227</c:v>
                </c:pt>
                <c:pt idx="1218">
                  <c:v>3227</c:v>
                </c:pt>
                <c:pt idx="1219">
                  <c:v>3227</c:v>
                </c:pt>
                <c:pt idx="1220">
                  <c:v>3227</c:v>
                </c:pt>
                <c:pt idx="1221">
                  <c:v>3227</c:v>
                </c:pt>
                <c:pt idx="1222">
                  <c:v>3227</c:v>
                </c:pt>
                <c:pt idx="1223">
                  <c:v>3227</c:v>
                </c:pt>
                <c:pt idx="1224">
                  <c:v>3227</c:v>
                </c:pt>
                <c:pt idx="1225">
                  <c:v>3227</c:v>
                </c:pt>
                <c:pt idx="1226">
                  <c:v>3227</c:v>
                </c:pt>
                <c:pt idx="1227">
                  <c:v>3227</c:v>
                </c:pt>
                <c:pt idx="1228">
                  <c:v>3227</c:v>
                </c:pt>
                <c:pt idx="1229">
                  <c:v>3227</c:v>
                </c:pt>
                <c:pt idx="1230">
                  <c:v>3227</c:v>
                </c:pt>
                <c:pt idx="1231">
                  <c:v>3227</c:v>
                </c:pt>
                <c:pt idx="1232">
                  <c:v>3227</c:v>
                </c:pt>
                <c:pt idx="1233">
                  <c:v>3227</c:v>
                </c:pt>
                <c:pt idx="1234">
                  <c:v>3227</c:v>
                </c:pt>
                <c:pt idx="1235">
                  <c:v>3227</c:v>
                </c:pt>
                <c:pt idx="1236">
                  <c:v>3227</c:v>
                </c:pt>
                <c:pt idx="1237">
                  <c:v>3227</c:v>
                </c:pt>
                <c:pt idx="1238">
                  <c:v>3227</c:v>
                </c:pt>
                <c:pt idx="1239">
                  <c:v>3227</c:v>
                </c:pt>
                <c:pt idx="1240">
                  <c:v>3227</c:v>
                </c:pt>
                <c:pt idx="1241">
                  <c:v>3227</c:v>
                </c:pt>
                <c:pt idx="1242">
                  <c:v>3227</c:v>
                </c:pt>
                <c:pt idx="1243">
                  <c:v>3227</c:v>
                </c:pt>
                <c:pt idx="1244">
                  <c:v>3227</c:v>
                </c:pt>
                <c:pt idx="1245">
                  <c:v>3227</c:v>
                </c:pt>
                <c:pt idx="1246">
                  <c:v>3227</c:v>
                </c:pt>
                <c:pt idx="1247">
                  <c:v>3227</c:v>
                </c:pt>
                <c:pt idx="1248">
                  <c:v>3227</c:v>
                </c:pt>
                <c:pt idx="1249">
                  <c:v>3227</c:v>
                </c:pt>
                <c:pt idx="1250">
                  <c:v>3227</c:v>
                </c:pt>
                <c:pt idx="1251">
                  <c:v>3227</c:v>
                </c:pt>
                <c:pt idx="1252">
                  <c:v>3227</c:v>
                </c:pt>
                <c:pt idx="1253">
                  <c:v>3227</c:v>
                </c:pt>
                <c:pt idx="1254">
                  <c:v>3227</c:v>
                </c:pt>
                <c:pt idx="1255">
                  <c:v>3227</c:v>
                </c:pt>
                <c:pt idx="1256">
                  <c:v>3227</c:v>
                </c:pt>
                <c:pt idx="1257">
                  <c:v>3227</c:v>
                </c:pt>
                <c:pt idx="1258">
                  <c:v>3227</c:v>
                </c:pt>
                <c:pt idx="1259">
                  <c:v>3227</c:v>
                </c:pt>
                <c:pt idx="1260">
                  <c:v>3490</c:v>
                </c:pt>
                <c:pt idx="1261">
                  <c:v>3227</c:v>
                </c:pt>
                <c:pt idx="1262">
                  <c:v>3227</c:v>
                </c:pt>
                <c:pt idx="1263">
                  <c:v>3227</c:v>
                </c:pt>
                <c:pt idx="1264">
                  <c:v>3227</c:v>
                </c:pt>
                <c:pt idx="1265">
                  <c:v>3227</c:v>
                </c:pt>
                <c:pt idx="1266">
                  <c:v>3227</c:v>
                </c:pt>
                <c:pt idx="1267">
                  <c:v>3227</c:v>
                </c:pt>
                <c:pt idx="1268">
                  <c:v>3227</c:v>
                </c:pt>
                <c:pt idx="1269">
                  <c:v>3227</c:v>
                </c:pt>
                <c:pt idx="1270">
                  <c:v>3227</c:v>
                </c:pt>
                <c:pt idx="1271">
                  <c:v>3227</c:v>
                </c:pt>
                <c:pt idx="1272">
                  <c:v>3227</c:v>
                </c:pt>
                <c:pt idx="1273">
                  <c:v>3227</c:v>
                </c:pt>
                <c:pt idx="1274">
                  <c:v>3227</c:v>
                </c:pt>
                <c:pt idx="1275">
                  <c:v>3227</c:v>
                </c:pt>
                <c:pt idx="1276">
                  <c:v>3227</c:v>
                </c:pt>
                <c:pt idx="1277">
                  <c:v>3490</c:v>
                </c:pt>
                <c:pt idx="1278">
                  <c:v>3227</c:v>
                </c:pt>
                <c:pt idx="1279">
                  <c:v>3227</c:v>
                </c:pt>
                <c:pt idx="1280">
                  <c:v>3227</c:v>
                </c:pt>
                <c:pt idx="1281">
                  <c:v>3227</c:v>
                </c:pt>
                <c:pt idx="1282">
                  <c:v>3227</c:v>
                </c:pt>
                <c:pt idx="1283">
                  <c:v>3490</c:v>
                </c:pt>
                <c:pt idx="1284">
                  <c:v>3227</c:v>
                </c:pt>
                <c:pt idx="1285">
                  <c:v>3227</c:v>
                </c:pt>
                <c:pt idx="1286">
                  <c:v>3227</c:v>
                </c:pt>
                <c:pt idx="1287">
                  <c:v>3227</c:v>
                </c:pt>
                <c:pt idx="1288">
                  <c:v>3227</c:v>
                </c:pt>
                <c:pt idx="1289">
                  <c:v>3227</c:v>
                </c:pt>
                <c:pt idx="1290">
                  <c:v>3490</c:v>
                </c:pt>
                <c:pt idx="1291">
                  <c:v>3227</c:v>
                </c:pt>
                <c:pt idx="1292">
                  <c:v>3227</c:v>
                </c:pt>
                <c:pt idx="1293">
                  <c:v>3227</c:v>
                </c:pt>
                <c:pt idx="1294">
                  <c:v>3227</c:v>
                </c:pt>
                <c:pt idx="1295">
                  <c:v>3227</c:v>
                </c:pt>
                <c:pt idx="1296">
                  <c:v>3227</c:v>
                </c:pt>
                <c:pt idx="1297">
                  <c:v>3227</c:v>
                </c:pt>
                <c:pt idx="1298">
                  <c:v>3490</c:v>
                </c:pt>
                <c:pt idx="1299">
                  <c:v>3227</c:v>
                </c:pt>
                <c:pt idx="1300">
                  <c:v>3227</c:v>
                </c:pt>
                <c:pt idx="1301">
                  <c:v>3227</c:v>
                </c:pt>
                <c:pt idx="1302">
                  <c:v>3227</c:v>
                </c:pt>
                <c:pt idx="1303">
                  <c:v>3227</c:v>
                </c:pt>
                <c:pt idx="1304">
                  <c:v>3227</c:v>
                </c:pt>
                <c:pt idx="1305">
                  <c:v>3227</c:v>
                </c:pt>
                <c:pt idx="1306">
                  <c:v>3490</c:v>
                </c:pt>
                <c:pt idx="1307">
                  <c:v>3490</c:v>
                </c:pt>
                <c:pt idx="1308">
                  <c:v>3490</c:v>
                </c:pt>
                <c:pt idx="1309">
                  <c:v>3227</c:v>
                </c:pt>
                <c:pt idx="1310">
                  <c:v>3227</c:v>
                </c:pt>
                <c:pt idx="1311">
                  <c:v>3227</c:v>
                </c:pt>
                <c:pt idx="1312">
                  <c:v>3490</c:v>
                </c:pt>
                <c:pt idx="1313">
                  <c:v>3227</c:v>
                </c:pt>
                <c:pt idx="1314">
                  <c:v>3227</c:v>
                </c:pt>
                <c:pt idx="1315">
                  <c:v>3227</c:v>
                </c:pt>
                <c:pt idx="1316">
                  <c:v>3490</c:v>
                </c:pt>
                <c:pt idx="1317">
                  <c:v>3227</c:v>
                </c:pt>
                <c:pt idx="1318">
                  <c:v>3227</c:v>
                </c:pt>
                <c:pt idx="1319">
                  <c:v>3490</c:v>
                </c:pt>
                <c:pt idx="1320">
                  <c:v>3227</c:v>
                </c:pt>
                <c:pt idx="1321">
                  <c:v>3227</c:v>
                </c:pt>
                <c:pt idx="1322">
                  <c:v>3227</c:v>
                </c:pt>
                <c:pt idx="1323">
                  <c:v>3227</c:v>
                </c:pt>
                <c:pt idx="1324">
                  <c:v>3227</c:v>
                </c:pt>
                <c:pt idx="1325">
                  <c:v>3227</c:v>
                </c:pt>
                <c:pt idx="1326">
                  <c:v>3227</c:v>
                </c:pt>
                <c:pt idx="1327">
                  <c:v>3227</c:v>
                </c:pt>
                <c:pt idx="1328">
                  <c:v>3227</c:v>
                </c:pt>
                <c:pt idx="1329">
                  <c:v>3227</c:v>
                </c:pt>
                <c:pt idx="1330">
                  <c:v>3227</c:v>
                </c:pt>
                <c:pt idx="1331">
                  <c:v>3227</c:v>
                </c:pt>
                <c:pt idx="1332">
                  <c:v>3227</c:v>
                </c:pt>
                <c:pt idx="1333">
                  <c:v>3227</c:v>
                </c:pt>
                <c:pt idx="1334">
                  <c:v>3227</c:v>
                </c:pt>
                <c:pt idx="1335">
                  <c:v>3227</c:v>
                </c:pt>
                <c:pt idx="1336">
                  <c:v>3227</c:v>
                </c:pt>
                <c:pt idx="1337">
                  <c:v>3227</c:v>
                </c:pt>
                <c:pt idx="1338">
                  <c:v>3227</c:v>
                </c:pt>
                <c:pt idx="1339">
                  <c:v>3227</c:v>
                </c:pt>
                <c:pt idx="1340">
                  <c:v>3227</c:v>
                </c:pt>
                <c:pt idx="1341">
                  <c:v>3227</c:v>
                </c:pt>
                <c:pt idx="1342">
                  <c:v>3227</c:v>
                </c:pt>
                <c:pt idx="1343">
                  <c:v>3227</c:v>
                </c:pt>
                <c:pt idx="1344">
                  <c:v>3227</c:v>
                </c:pt>
                <c:pt idx="1345">
                  <c:v>3490</c:v>
                </c:pt>
                <c:pt idx="1346">
                  <c:v>3227</c:v>
                </c:pt>
                <c:pt idx="1347">
                  <c:v>3227</c:v>
                </c:pt>
                <c:pt idx="1348">
                  <c:v>3227</c:v>
                </c:pt>
                <c:pt idx="1349">
                  <c:v>3227</c:v>
                </c:pt>
                <c:pt idx="1350">
                  <c:v>3490</c:v>
                </c:pt>
                <c:pt idx="1351">
                  <c:v>3227</c:v>
                </c:pt>
                <c:pt idx="1352">
                  <c:v>3227</c:v>
                </c:pt>
                <c:pt idx="1353">
                  <c:v>3227</c:v>
                </c:pt>
                <c:pt idx="1354">
                  <c:v>3490</c:v>
                </c:pt>
                <c:pt idx="1355">
                  <c:v>3227</c:v>
                </c:pt>
                <c:pt idx="1356">
                  <c:v>3490</c:v>
                </c:pt>
                <c:pt idx="1357">
                  <c:v>3227</c:v>
                </c:pt>
                <c:pt idx="1358">
                  <c:v>3490</c:v>
                </c:pt>
                <c:pt idx="1359">
                  <c:v>3227</c:v>
                </c:pt>
                <c:pt idx="1360">
                  <c:v>3227</c:v>
                </c:pt>
                <c:pt idx="1361">
                  <c:v>3227</c:v>
                </c:pt>
                <c:pt idx="1362">
                  <c:v>3227</c:v>
                </c:pt>
                <c:pt idx="1363">
                  <c:v>3227</c:v>
                </c:pt>
                <c:pt idx="1364">
                  <c:v>3227</c:v>
                </c:pt>
                <c:pt idx="1365">
                  <c:v>3227</c:v>
                </c:pt>
                <c:pt idx="1366">
                  <c:v>3227</c:v>
                </c:pt>
                <c:pt idx="1367">
                  <c:v>3227</c:v>
                </c:pt>
                <c:pt idx="1368">
                  <c:v>3227</c:v>
                </c:pt>
                <c:pt idx="1369">
                  <c:v>3227</c:v>
                </c:pt>
                <c:pt idx="1370">
                  <c:v>3227</c:v>
                </c:pt>
                <c:pt idx="1371">
                  <c:v>3227</c:v>
                </c:pt>
                <c:pt idx="1372">
                  <c:v>3227</c:v>
                </c:pt>
                <c:pt idx="1373">
                  <c:v>3227</c:v>
                </c:pt>
                <c:pt idx="1374">
                  <c:v>3227</c:v>
                </c:pt>
                <c:pt idx="1375">
                  <c:v>3227</c:v>
                </c:pt>
                <c:pt idx="1376">
                  <c:v>3227</c:v>
                </c:pt>
                <c:pt idx="1377">
                  <c:v>3227</c:v>
                </c:pt>
                <c:pt idx="1378">
                  <c:v>3227</c:v>
                </c:pt>
                <c:pt idx="1379">
                  <c:v>3227</c:v>
                </c:pt>
                <c:pt idx="1380">
                  <c:v>3227</c:v>
                </c:pt>
                <c:pt idx="1381">
                  <c:v>3227</c:v>
                </c:pt>
                <c:pt idx="1382">
                  <c:v>3227</c:v>
                </c:pt>
                <c:pt idx="1383">
                  <c:v>3490</c:v>
                </c:pt>
                <c:pt idx="1384">
                  <c:v>3227</c:v>
                </c:pt>
                <c:pt idx="1385">
                  <c:v>3227</c:v>
                </c:pt>
                <c:pt idx="1386">
                  <c:v>3227</c:v>
                </c:pt>
                <c:pt idx="1387">
                  <c:v>3227</c:v>
                </c:pt>
                <c:pt idx="1388">
                  <c:v>3227</c:v>
                </c:pt>
                <c:pt idx="1389">
                  <c:v>3227</c:v>
                </c:pt>
                <c:pt idx="1390">
                  <c:v>3227</c:v>
                </c:pt>
                <c:pt idx="1391">
                  <c:v>3227</c:v>
                </c:pt>
                <c:pt idx="1392">
                  <c:v>3490</c:v>
                </c:pt>
                <c:pt idx="1393">
                  <c:v>3227</c:v>
                </c:pt>
                <c:pt idx="1394">
                  <c:v>3490</c:v>
                </c:pt>
                <c:pt idx="1395">
                  <c:v>3227</c:v>
                </c:pt>
                <c:pt idx="1396">
                  <c:v>3227</c:v>
                </c:pt>
                <c:pt idx="1397">
                  <c:v>3227</c:v>
                </c:pt>
                <c:pt idx="1398">
                  <c:v>3490</c:v>
                </c:pt>
                <c:pt idx="1399">
                  <c:v>3227</c:v>
                </c:pt>
                <c:pt idx="1400">
                  <c:v>3227</c:v>
                </c:pt>
                <c:pt idx="1401">
                  <c:v>3227</c:v>
                </c:pt>
                <c:pt idx="1402">
                  <c:v>3490</c:v>
                </c:pt>
                <c:pt idx="1403">
                  <c:v>3227</c:v>
                </c:pt>
                <c:pt idx="1404">
                  <c:v>3490</c:v>
                </c:pt>
                <c:pt idx="1405">
                  <c:v>3227</c:v>
                </c:pt>
                <c:pt idx="1406">
                  <c:v>3227</c:v>
                </c:pt>
                <c:pt idx="1407">
                  <c:v>3227</c:v>
                </c:pt>
                <c:pt idx="1408">
                  <c:v>3227</c:v>
                </c:pt>
                <c:pt idx="1409">
                  <c:v>3490</c:v>
                </c:pt>
                <c:pt idx="1410">
                  <c:v>3227</c:v>
                </c:pt>
                <c:pt idx="1411">
                  <c:v>3227</c:v>
                </c:pt>
                <c:pt idx="1412">
                  <c:v>3490</c:v>
                </c:pt>
                <c:pt idx="1413">
                  <c:v>3227</c:v>
                </c:pt>
                <c:pt idx="1414">
                  <c:v>3227</c:v>
                </c:pt>
                <c:pt idx="1415">
                  <c:v>3490</c:v>
                </c:pt>
                <c:pt idx="1416">
                  <c:v>3227</c:v>
                </c:pt>
                <c:pt idx="1417">
                  <c:v>3227</c:v>
                </c:pt>
                <c:pt idx="1418">
                  <c:v>3227</c:v>
                </c:pt>
                <c:pt idx="1419">
                  <c:v>3490</c:v>
                </c:pt>
                <c:pt idx="1420">
                  <c:v>3227</c:v>
                </c:pt>
                <c:pt idx="1421">
                  <c:v>3227</c:v>
                </c:pt>
                <c:pt idx="1422">
                  <c:v>3490</c:v>
                </c:pt>
                <c:pt idx="1423">
                  <c:v>3490</c:v>
                </c:pt>
                <c:pt idx="1424">
                  <c:v>3227</c:v>
                </c:pt>
                <c:pt idx="1425">
                  <c:v>3490</c:v>
                </c:pt>
                <c:pt idx="1426">
                  <c:v>3490</c:v>
                </c:pt>
                <c:pt idx="1427">
                  <c:v>3227</c:v>
                </c:pt>
                <c:pt idx="1428">
                  <c:v>3227</c:v>
                </c:pt>
                <c:pt idx="1429">
                  <c:v>3227</c:v>
                </c:pt>
                <c:pt idx="1430">
                  <c:v>3227</c:v>
                </c:pt>
                <c:pt idx="1431">
                  <c:v>3227</c:v>
                </c:pt>
                <c:pt idx="1432">
                  <c:v>3490</c:v>
                </c:pt>
                <c:pt idx="1433">
                  <c:v>3227</c:v>
                </c:pt>
                <c:pt idx="1434">
                  <c:v>3490</c:v>
                </c:pt>
                <c:pt idx="1435">
                  <c:v>3227</c:v>
                </c:pt>
                <c:pt idx="1436">
                  <c:v>3227</c:v>
                </c:pt>
                <c:pt idx="1437">
                  <c:v>3490</c:v>
                </c:pt>
                <c:pt idx="1438">
                  <c:v>3227</c:v>
                </c:pt>
                <c:pt idx="1439">
                  <c:v>3227</c:v>
                </c:pt>
                <c:pt idx="1440">
                  <c:v>3227</c:v>
                </c:pt>
                <c:pt idx="1441">
                  <c:v>3227</c:v>
                </c:pt>
                <c:pt idx="1442">
                  <c:v>3227</c:v>
                </c:pt>
                <c:pt idx="1443">
                  <c:v>3227</c:v>
                </c:pt>
                <c:pt idx="1444">
                  <c:v>3227</c:v>
                </c:pt>
                <c:pt idx="1445">
                  <c:v>3227</c:v>
                </c:pt>
                <c:pt idx="1446">
                  <c:v>3227</c:v>
                </c:pt>
                <c:pt idx="1447">
                  <c:v>3227</c:v>
                </c:pt>
                <c:pt idx="1448">
                  <c:v>3490</c:v>
                </c:pt>
                <c:pt idx="1449">
                  <c:v>3227</c:v>
                </c:pt>
                <c:pt idx="1450">
                  <c:v>3227</c:v>
                </c:pt>
                <c:pt idx="1451">
                  <c:v>3227</c:v>
                </c:pt>
                <c:pt idx="1452">
                  <c:v>3490</c:v>
                </c:pt>
                <c:pt idx="1453">
                  <c:v>3490</c:v>
                </c:pt>
                <c:pt idx="1454">
                  <c:v>3490</c:v>
                </c:pt>
                <c:pt idx="1455">
                  <c:v>3490</c:v>
                </c:pt>
                <c:pt idx="1456">
                  <c:v>3435</c:v>
                </c:pt>
                <c:pt idx="1457">
                  <c:v>3435</c:v>
                </c:pt>
                <c:pt idx="1458">
                  <c:v>3435</c:v>
                </c:pt>
                <c:pt idx="1459">
                  <c:v>3435</c:v>
                </c:pt>
                <c:pt idx="1460">
                  <c:v>3435</c:v>
                </c:pt>
                <c:pt idx="1461">
                  <c:v>3435</c:v>
                </c:pt>
                <c:pt idx="1462">
                  <c:v>3435</c:v>
                </c:pt>
                <c:pt idx="1463">
                  <c:v>3435</c:v>
                </c:pt>
                <c:pt idx="1464">
                  <c:v>3435</c:v>
                </c:pt>
                <c:pt idx="1465">
                  <c:v>3435</c:v>
                </c:pt>
                <c:pt idx="1466">
                  <c:v>3435</c:v>
                </c:pt>
                <c:pt idx="1467">
                  <c:v>3435</c:v>
                </c:pt>
                <c:pt idx="1468">
                  <c:v>3435</c:v>
                </c:pt>
                <c:pt idx="1469">
                  <c:v>3435</c:v>
                </c:pt>
                <c:pt idx="1470">
                  <c:v>3435</c:v>
                </c:pt>
                <c:pt idx="1471">
                  <c:v>3435</c:v>
                </c:pt>
                <c:pt idx="1472">
                  <c:v>3435</c:v>
                </c:pt>
                <c:pt idx="1473">
                  <c:v>3435</c:v>
                </c:pt>
                <c:pt idx="1474">
                  <c:v>3435</c:v>
                </c:pt>
                <c:pt idx="1475">
                  <c:v>3435</c:v>
                </c:pt>
                <c:pt idx="1476">
                  <c:v>3435</c:v>
                </c:pt>
                <c:pt idx="1477">
                  <c:v>3435</c:v>
                </c:pt>
                <c:pt idx="1478">
                  <c:v>3435</c:v>
                </c:pt>
                <c:pt idx="1479">
                  <c:v>3435</c:v>
                </c:pt>
                <c:pt idx="1480">
                  <c:v>3435</c:v>
                </c:pt>
                <c:pt idx="1481">
                  <c:v>3435</c:v>
                </c:pt>
                <c:pt idx="1482">
                  <c:v>3435</c:v>
                </c:pt>
                <c:pt idx="1483">
                  <c:v>3435</c:v>
                </c:pt>
                <c:pt idx="1484">
                  <c:v>3435</c:v>
                </c:pt>
                <c:pt idx="1485">
                  <c:v>3435</c:v>
                </c:pt>
                <c:pt idx="1486">
                  <c:v>3435</c:v>
                </c:pt>
                <c:pt idx="1487">
                  <c:v>3435</c:v>
                </c:pt>
                <c:pt idx="1488">
                  <c:v>3435</c:v>
                </c:pt>
                <c:pt idx="1489">
                  <c:v>3435</c:v>
                </c:pt>
                <c:pt idx="1490">
                  <c:v>3435</c:v>
                </c:pt>
                <c:pt idx="1491">
                  <c:v>3435</c:v>
                </c:pt>
                <c:pt idx="1492">
                  <c:v>3435</c:v>
                </c:pt>
                <c:pt idx="1493">
                  <c:v>3435</c:v>
                </c:pt>
                <c:pt idx="1494">
                  <c:v>3435</c:v>
                </c:pt>
                <c:pt idx="1495">
                  <c:v>3435</c:v>
                </c:pt>
                <c:pt idx="1496">
                  <c:v>3435</c:v>
                </c:pt>
                <c:pt idx="1497">
                  <c:v>3435</c:v>
                </c:pt>
                <c:pt idx="1498">
                  <c:v>3435</c:v>
                </c:pt>
                <c:pt idx="1499">
                  <c:v>3435</c:v>
                </c:pt>
                <c:pt idx="1500">
                  <c:v>3435</c:v>
                </c:pt>
                <c:pt idx="1501">
                  <c:v>3435</c:v>
                </c:pt>
                <c:pt idx="1502">
                  <c:v>3435</c:v>
                </c:pt>
                <c:pt idx="1503">
                  <c:v>3435</c:v>
                </c:pt>
                <c:pt idx="1504">
                  <c:v>3435</c:v>
                </c:pt>
                <c:pt idx="1505">
                  <c:v>3435</c:v>
                </c:pt>
                <c:pt idx="1506">
                  <c:v>3435</c:v>
                </c:pt>
                <c:pt idx="1507">
                  <c:v>3435</c:v>
                </c:pt>
                <c:pt idx="1508">
                  <c:v>3435</c:v>
                </c:pt>
                <c:pt idx="1509">
                  <c:v>3435</c:v>
                </c:pt>
                <c:pt idx="1510">
                  <c:v>3435</c:v>
                </c:pt>
                <c:pt idx="1511">
                  <c:v>3435</c:v>
                </c:pt>
                <c:pt idx="1512">
                  <c:v>3435</c:v>
                </c:pt>
                <c:pt idx="1513">
                  <c:v>3435</c:v>
                </c:pt>
                <c:pt idx="1514">
                  <c:v>3450</c:v>
                </c:pt>
                <c:pt idx="1515">
                  <c:v>3500</c:v>
                </c:pt>
                <c:pt idx="1516">
                  <c:v>3500</c:v>
                </c:pt>
                <c:pt idx="1517">
                  <c:v>3500</c:v>
                </c:pt>
                <c:pt idx="1518">
                  <c:v>3500</c:v>
                </c:pt>
                <c:pt idx="1519">
                  <c:v>3500</c:v>
                </c:pt>
                <c:pt idx="1520">
                  <c:v>3500</c:v>
                </c:pt>
                <c:pt idx="1521">
                  <c:v>3540</c:v>
                </c:pt>
                <c:pt idx="1522">
                  <c:v>3540</c:v>
                </c:pt>
                <c:pt idx="1523">
                  <c:v>3540</c:v>
                </c:pt>
                <c:pt idx="1524">
                  <c:v>3540</c:v>
                </c:pt>
                <c:pt idx="1525">
                  <c:v>3540</c:v>
                </c:pt>
                <c:pt idx="1526">
                  <c:v>3540</c:v>
                </c:pt>
                <c:pt idx="1527">
                  <c:v>3540</c:v>
                </c:pt>
                <c:pt idx="1528">
                  <c:v>3540</c:v>
                </c:pt>
                <c:pt idx="1529">
                  <c:v>3540</c:v>
                </c:pt>
                <c:pt idx="1530">
                  <c:v>3540</c:v>
                </c:pt>
                <c:pt idx="1531">
                  <c:v>3540</c:v>
                </c:pt>
                <c:pt idx="1532">
                  <c:v>3540</c:v>
                </c:pt>
                <c:pt idx="1533">
                  <c:v>3540</c:v>
                </c:pt>
                <c:pt idx="1534">
                  <c:v>3540</c:v>
                </c:pt>
                <c:pt idx="1535">
                  <c:v>3540</c:v>
                </c:pt>
                <c:pt idx="1536">
                  <c:v>3540</c:v>
                </c:pt>
                <c:pt idx="1537">
                  <c:v>3540</c:v>
                </c:pt>
                <c:pt idx="1538">
                  <c:v>3540</c:v>
                </c:pt>
                <c:pt idx="1539">
                  <c:v>3540</c:v>
                </c:pt>
                <c:pt idx="1540">
                  <c:v>3540</c:v>
                </c:pt>
                <c:pt idx="1541">
                  <c:v>3540</c:v>
                </c:pt>
                <c:pt idx="1542">
                  <c:v>3540</c:v>
                </c:pt>
                <c:pt idx="1543">
                  <c:v>3540</c:v>
                </c:pt>
                <c:pt idx="1544">
                  <c:v>3715</c:v>
                </c:pt>
                <c:pt idx="1545">
                  <c:v>3715</c:v>
                </c:pt>
                <c:pt idx="1546">
                  <c:v>3715</c:v>
                </c:pt>
                <c:pt idx="1547">
                  <c:v>3715</c:v>
                </c:pt>
                <c:pt idx="1548">
                  <c:v>3715</c:v>
                </c:pt>
                <c:pt idx="1549">
                  <c:v>3715</c:v>
                </c:pt>
                <c:pt idx="1550">
                  <c:v>3715</c:v>
                </c:pt>
                <c:pt idx="1551">
                  <c:v>3715</c:v>
                </c:pt>
                <c:pt idx="1552">
                  <c:v>3715</c:v>
                </c:pt>
                <c:pt idx="1553">
                  <c:v>3715</c:v>
                </c:pt>
                <c:pt idx="1554">
                  <c:v>3715</c:v>
                </c:pt>
                <c:pt idx="1555">
                  <c:v>3715</c:v>
                </c:pt>
                <c:pt idx="1556">
                  <c:v>3715</c:v>
                </c:pt>
                <c:pt idx="1557">
                  <c:v>3715</c:v>
                </c:pt>
                <c:pt idx="1558">
                  <c:v>3770</c:v>
                </c:pt>
                <c:pt idx="1559">
                  <c:v>3770</c:v>
                </c:pt>
                <c:pt idx="1560">
                  <c:v>3800</c:v>
                </c:pt>
                <c:pt idx="1561">
                  <c:v>3800</c:v>
                </c:pt>
                <c:pt idx="1562">
                  <c:v>3800</c:v>
                </c:pt>
                <c:pt idx="1563">
                  <c:v>3800</c:v>
                </c:pt>
                <c:pt idx="1564">
                  <c:v>3800</c:v>
                </c:pt>
                <c:pt idx="1565">
                  <c:v>3800</c:v>
                </c:pt>
                <c:pt idx="1566">
                  <c:v>3800</c:v>
                </c:pt>
                <c:pt idx="1567">
                  <c:v>3830</c:v>
                </c:pt>
                <c:pt idx="1568">
                  <c:v>3830</c:v>
                </c:pt>
                <c:pt idx="1569">
                  <c:v>3830</c:v>
                </c:pt>
                <c:pt idx="1570">
                  <c:v>3830</c:v>
                </c:pt>
                <c:pt idx="1571">
                  <c:v>3830</c:v>
                </c:pt>
                <c:pt idx="1572">
                  <c:v>3830</c:v>
                </c:pt>
                <c:pt idx="1573">
                  <c:v>3830</c:v>
                </c:pt>
                <c:pt idx="1574">
                  <c:v>3830</c:v>
                </c:pt>
                <c:pt idx="1575">
                  <c:v>3830</c:v>
                </c:pt>
                <c:pt idx="1576">
                  <c:v>3920</c:v>
                </c:pt>
              </c:numCache>
            </c:numRef>
          </c:xVal>
          <c:yVal>
            <c:numRef>
              <c:f>'Compiled and sorted versus time'!$C$461:$C$2051</c:f>
              <c:numCache>
                <c:formatCode>General</c:formatCode>
                <c:ptCount val="1591"/>
                <c:pt idx="0">
                  <c:v>0.68799999999999994</c:v>
                </c:pt>
                <c:pt idx="1">
                  <c:v>0.81</c:v>
                </c:pt>
                <c:pt idx="2">
                  <c:v>0.627</c:v>
                </c:pt>
                <c:pt idx="3">
                  <c:v>1.18</c:v>
                </c:pt>
                <c:pt idx="4">
                  <c:v>0.78400000000000003</c:v>
                </c:pt>
                <c:pt idx="5">
                  <c:v>1.41</c:v>
                </c:pt>
                <c:pt idx="6">
                  <c:v>1.28</c:v>
                </c:pt>
                <c:pt idx="7">
                  <c:v>1.159</c:v>
                </c:pt>
                <c:pt idx="8">
                  <c:v>0.59</c:v>
                </c:pt>
                <c:pt idx="9">
                  <c:v>5.6604783013722848E-2</c:v>
                </c:pt>
                <c:pt idx="10">
                  <c:v>9.9000000000000005E-2</c:v>
                </c:pt>
                <c:pt idx="11" formatCode="0.00">
                  <c:v>9.9082999206522526E-2</c:v>
                </c:pt>
                <c:pt idx="12">
                  <c:v>1.5620000000000001</c:v>
                </c:pt>
                <c:pt idx="13">
                  <c:v>0.18</c:v>
                </c:pt>
                <c:pt idx="14">
                  <c:v>7.0000000000000007E-2</c:v>
                </c:pt>
                <c:pt idx="15" formatCode="0">
                  <c:v>0.114</c:v>
                </c:pt>
                <c:pt idx="16" formatCode="0.0">
                  <c:v>-0.35499999999999998</c:v>
                </c:pt>
                <c:pt idx="17">
                  <c:v>1.180723151588186</c:v>
                </c:pt>
                <c:pt idx="18">
                  <c:v>2.0348227177718439</c:v>
                </c:pt>
                <c:pt idx="19">
                  <c:v>0.7</c:v>
                </c:pt>
                <c:pt idx="20">
                  <c:v>0.7</c:v>
                </c:pt>
                <c:pt idx="21">
                  <c:v>1</c:v>
                </c:pt>
                <c:pt idx="22">
                  <c:v>2.4</c:v>
                </c:pt>
                <c:pt idx="23">
                  <c:v>0.4</c:v>
                </c:pt>
                <c:pt idx="24">
                  <c:v>0.3</c:v>
                </c:pt>
                <c:pt idx="25">
                  <c:v>0.4</c:v>
                </c:pt>
                <c:pt idx="26">
                  <c:v>0.18</c:v>
                </c:pt>
                <c:pt idx="27">
                  <c:v>0.3</c:v>
                </c:pt>
                <c:pt idx="28">
                  <c:v>0.13</c:v>
                </c:pt>
                <c:pt idx="29">
                  <c:v>0.44900000000000001</c:v>
                </c:pt>
                <c:pt idx="30">
                  <c:v>0.81399999999999995</c:v>
                </c:pt>
                <c:pt idx="31">
                  <c:v>0.746</c:v>
                </c:pt>
                <c:pt idx="32">
                  <c:v>0.20300000000000001</c:v>
                </c:pt>
                <c:pt idx="35">
                  <c:v>-1.04</c:v>
                </c:pt>
                <c:pt idx="36">
                  <c:v>-1.02</c:v>
                </c:pt>
                <c:pt idx="37">
                  <c:v>0.02</c:v>
                </c:pt>
                <c:pt idx="38">
                  <c:v>-7.0000000000000007E-2</c:v>
                </c:pt>
                <c:pt idx="39">
                  <c:v>-0.01</c:v>
                </c:pt>
                <c:pt idx="40">
                  <c:v>-0.27</c:v>
                </c:pt>
                <c:pt idx="41">
                  <c:v>-0.3</c:v>
                </c:pt>
                <c:pt idx="42">
                  <c:v>0.14000000000000001</c:v>
                </c:pt>
                <c:pt idx="43">
                  <c:v>0.06</c:v>
                </c:pt>
                <c:pt idx="44">
                  <c:v>0.28999999999999998</c:v>
                </c:pt>
                <c:pt idx="45">
                  <c:v>0.02</c:v>
                </c:pt>
                <c:pt idx="46">
                  <c:v>0</c:v>
                </c:pt>
                <c:pt idx="47">
                  <c:v>-0.05</c:v>
                </c:pt>
                <c:pt idx="48">
                  <c:v>-0.09</c:v>
                </c:pt>
                <c:pt idx="49">
                  <c:v>0.15</c:v>
                </c:pt>
                <c:pt idx="50">
                  <c:v>0.36</c:v>
                </c:pt>
                <c:pt idx="51">
                  <c:v>0.24</c:v>
                </c:pt>
                <c:pt idx="52">
                  <c:v>-0.16</c:v>
                </c:pt>
                <c:pt idx="53">
                  <c:v>0.12</c:v>
                </c:pt>
                <c:pt idx="54">
                  <c:v>0.19</c:v>
                </c:pt>
                <c:pt idx="55">
                  <c:v>0.19</c:v>
                </c:pt>
                <c:pt idx="56">
                  <c:v>0.44</c:v>
                </c:pt>
                <c:pt idx="57">
                  <c:v>-0.6004003609602071</c:v>
                </c:pt>
                <c:pt idx="58">
                  <c:v>-0.22622990694143397</c:v>
                </c:pt>
                <c:pt idx="59">
                  <c:v>0.62492153448312493</c:v>
                </c:pt>
                <c:pt idx="60">
                  <c:v>0.46211646830252029</c:v>
                </c:pt>
                <c:pt idx="61">
                  <c:v>0.97881139478539492</c:v>
                </c:pt>
                <c:pt idx="62">
                  <c:v>-1.5940382394525887</c:v>
                </c:pt>
                <c:pt idx="63">
                  <c:v>0.79483527994317349</c:v>
                </c:pt>
                <c:pt idx="64">
                  <c:v>2.2525270930845442</c:v>
                </c:pt>
                <c:pt idx="65">
                  <c:v>2.164092105014559</c:v>
                </c:pt>
                <c:pt idx="66">
                  <c:v>2.0340790399298037</c:v>
                </c:pt>
                <c:pt idx="67">
                  <c:v>2.2686833440684895</c:v>
                </c:pt>
                <c:pt idx="68">
                  <c:v>3.1349625114976964</c:v>
                </c:pt>
                <c:pt idx="69">
                  <c:v>4.0094570908952853</c:v>
                </c:pt>
                <c:pt idx="70">
                  <c:v>2.4676521445986532</c:v>
                </c:pt>
                <c:pt idx="71">
                  <c:v>-0.5976493002995964</c:v>
                </c:pt>
                <c:pt idx="72">
                  <c:v>1.0071972010647912</c:v>
                </c:pt>
                <c:pt idx="73">
                  <c:v>1.4608086241139073</c:v>
                </c:pt>
                <c:pt idx="74">
                  <c:v>1.8348972921444773</c:v>
                </c:pt>
                <c:pt idx="75">
                  <c:v>-1.6252718136674504</c:v>
                </c:pt>
                <c:pt idx="76">
                  <c:v>1.4144347220813591</c:v>
                </c:pt>
                <c:pt idx="77">
                  <c:v>2.0253865728849796</c:v>
                </c:pt>
                <c:pt idx="78">
                  <c:v>-0.76119817058994954</c:v>
                </c:pt>
                <c:pt idx="79">
                  <c:v>-0.7122223102093983</c:v>
                </c:pt>
                <c:pt idx="80">
                  <c:v>-0.3720243226602582</c:v>
                </c:pt>
                <c:pt idx="81">
                  <c:v>-0.46855269737511307</c:v>
                </c:pt>
                <c:pt idx="82">
                  <c:v>1.629106158424154</c:v>
                </c:pt>
                <c:pt idx="83">
                  <c:v>3.4173811559421452</c:v>
                </c:pt>
                <c:pt idx="84">
                  <c:v>-1.9856345147504229</c:v>
                </c:pt>
                <c:pt idx="85">
                  <c:v>1.0637594286766472E-2</c:v>
                </c:pt>
                <c:pt idx="86">
                  <c:v>2.507851150491458</c:v>
                </c:pt>
                <c:pt idx="87">
                  <c:v>1.2893954852266631</c:v>
                </c:pt>
                <c:pt idx="88">
                  <c:v>1.3060635581969571</c:v>
                </c:pt>
                <c:pt idx="89">
                  <c:v>6.089446850098934</c:v>
                </c:pt>
                <c:pt idx="90">
                  <c:v>8.2167867674787232</c:v>
                </c:pt>
                <c:pt idx="91">
                  <c:v>1.9195419178890116</c:v>
                </c:pt>
                <c:pt idx="92">
                  <c:v>8.2211914657124296</c:v>
                </c:pt>
                <c:pt idx="93">
                  <c:v>3.5622136601136667</c:v>
                </c:pt>
                <c:pt idx="94">
                  <c:v>6.102688203209361</c:v>
                </c:pt>
                <c:pt idx="95">
                  <c:v>2.0802576577139131</c:v>
                </c:pt>
                <c:pt idx="96">
                  <c:v>3.9046392791606266</c:v>
                </c:pt>
                <c:pt idx="97">
                  <c:v>9.5327479211630983</c:v>
                </c:pt>
                <c:pt idx="98">
                  <c:v>4.7516304985348867</c:v>
                </c:pt>
                <c:pt idx="99">
                  <c:v>2.8532507835157261</c:v>
                </c:pt>
                <c:pt idx="100">
                  <c:v>0.23067478762994753</c:v>
                </c:pt>
                <c:pt idx="101">
                  <c:v>2.6102906619742683</c:v>
                </c:pt>
                <c:pt idx="102">
                  <c:v>1.1814284828877142</c:v>
                </c:pt>
                <c:pt idx="103">
                  <c:v>1.3742129511689072</c:v>
                </c:pt>
                <c:pt idx="104">
                  <c:v>1.0890076323850639</c:v>
                </c:pt>
                <c:pt idx="105">
                  <c:v>2.3231224405330098</c:v>
                </c:pt>
                <c:pt idx="106">
                  <c:v>1.9002183666972927</c:v>
                </c:pt>
                <c:pt idx="107">
                  <c:v>2.5201884588091916</c:v>
                </c:pt>
                <c:pt idx="108">
                  <c:v>0.77043480297778189</c:v>
                </c:pt>
                <c:pt idx="109">
                  <c:v>2.0371272524859485</c:v>
                </c:pt>
                <c:pt idx="110">
                  <c:v>2.0258329654525564</c:v>
                </c:pt>
                <c:pt idx="111">
                  <c:v>1.7135668450438679</c:v>
                </c:pt>
                <c:pt idx="112">
                  <c:v>3.6836033887565067</c:v>
                </c:pt>
                <c:pt idx="113">
                  <c:v>2.4101415289659034</c:v>
                </c:pt>
                <c:pt idx="114">
                  <c:v>1.1521319863405655</c:v>
                </c:pt>
                <c:pt idx="115">
                  <c:v>4.0600863084354621</c:v>
                </c:pt>
                <c:pt idx="116">
                  <c:v>0.28765402626640402</c:v>
                </c:pt>
                <c:pt idx="117">
                  <c:v>1.2397855938914848</c:v>
                </c:pt>
                <c:pt idx="118">
                  <c:v>2.6441585194119099</c:v>
                </c:pt>
                <c:pt idx="119">
                  <c:v>1.9243302884335289</c:v>
                </c:pt>
                <c:pt idx="120">
                  <c:v>0.15180982169804569</c:v>
                </c:pt>
                <c:pt idx="121">
                  <c:v>-0.41938879796799</c:v>
                </c:pt>
                <c:pt idx="122">
                  <c:v>2.367914522093062</c:v>
                </c:pt>
                <c:pt idx="123">
                  <c:v>4.9084595369266459</c:v>
                </c:pt>
                <c:pt idx="124">
                  <c:v>3.5473613847041285</c:v>
                </c:pt>
                <c:pt idx="125">
                  <c:v>0.51619622292364831</c:v>
                </c:pt>
                <c:pt idx="126">
                  <c:v>11.177053783846038</c:v>
                </c:pt>
                <c:pt idx="127">
                  <c:v>9.428108701702298</c:v>
                </c:pt>
                <c:pt idx="128">
                  <c:v>-1.22</c:v>
                </c:pt>
                <c:pt idx="129">
                  <c:v>1</c:v>
                </c:pt>
                <c:pt idx="130">
                  <c:v>2.65</c:v>
                </c:pt>
                <c:pt idx="131">
                  <c:v>4.6100000000000003</c:v>
                </c:pt>
                <c:pt idx="132">
                  <c:v>2.38</c:v>
                </c:pt>
                <c:pt idx="133">
                  <c:v>4.16</c:v>
                </c:pt>
                <c:pt idx="134">
                  <c:v>2.64</c:v>
                </c:pt>
                <c:pt idx="135">
                  <c:v>3.19</c:v>
                </c:pt>
                <c:pt idx="136">
                  <c:v>3.18</c:v>
                </c:pt>
                <c:pt idx="137">
                  <c:v>0.19</c:v>
                </c:pt>
                <c:pt idx="138">
                  <c:v>2.39</c:v>
                </c:pt>
                <c:pt idx="139">
                  <c:v>4.1100000000000003</c:v>
                </c:pt>
                <c:pt idx="140">
                  <c:v>2.5499999999999998</c:v>
                </c:pt>
                <c:pt idx="141">
                  <c:v>1.84</c:v>
                </c:pt>
                <c:pt idx="142">
                  <c:v>2.97</c:v>
                </c:pt>
                <c:pt idx="143">
                  <c:v>6.51</c:v>
                </c:pt>
                <c:pt idx="144">
                  <c:v>4.67</c:v>
                </c:pt>
                <c:pt idx="145">
                  <c:v>0.91</c:v>
                </c:pt>
                <c:pt idx="146">
                  <c:v>5.56</c:v>
                </c:pt>
                <c:pt idx="147">
                  <c:v>2.56</c:v>
                </c:pt>
                <c:pt idx="148">
                  <c:v>1.49</c:v>
                </c:pt>
                <c:pt idx="149">
                  <c:v>-1.21</c:v>
                </c:pt>
                <c:pt idx="150">
                  <c:v>0.42</c:v>
                </c:pt>
                <c:pt idx="151">
                  <c:v>1.65</c:v>
                </c:pt>
                <c:pt idx="152">
                  <c:v>0.62</c:v>
                </c:pt>
                <c:pt idx="153">
                  <c:v>0.18</c:v>
                </c:pt>
                <c:pt idx="154">
                  <c:v>0.08</c:v>
                </c:pt>
                <c:pt idx="155">
                  <c:v>1.81</c:v>
                </c:pt>
                <c:pt idx="156">
                  <c:v>-1.08</c:v>
                </c:pt>
                <c:pt idx="157">
                  <c:v>-0.52</c:v>
                </c:pt>
                <c:pt idx="158">
                  <c:v>-0.41</c:v>
                </c:pt>
                <c:pt idx="159">
                  <c:v>-0.66</c:v>
                </c:pt>
                <c:pt idx="160">
                  <c:v>-0.45</c:v>
                </c:pt>
                <c:pt idx="161">
                  <c:v>-0.14000000000000001</c:v>
                </c:pt>
                <c:pt idx="162">
                  <c:v>-0.46</c:v>
                </c:pt>
                <c:pt idx="163">
                  <c:v>-0.14000000000000001</c:v>
                </c:pt>
                <c:pt idx="164">
                  <c:v>0.22</c:v>
                </c:pt>
                <c:pt idx="165">
                  <c:v>-0.16</c:v>
                </c:pt>
                <c:pt idx="166">
                  <c:v>-1.24</c:v>
                </c:pt>
                <c:pt idx="167">
                  <c:v>-0.41</c:v>
                </c:pt>
                <c:pt idx="168">
                  <c:v>-1.5</c:v>
                </c:pt>
                <c:pt idx="169">
                  <c:v>1.75</c:v>
                </c:pt>
                <c:pt idx="170">
                  <c:v>-1.1100000000000001</c:v>
                </c:pt>
                <c:pt idx="171">
                  <c:v>-1.03</c:v>
                </c:pt>
                <c:pt idx="172">
                  <c:v>-1.1599999999999999</c:v>
                </c:pt>
                <c:pt idx="173">
                  <c:v>-1.1100000000000001</c:v>
                </c:pt>
                <c:pt idx="174">
                  <c:v>0.65</c:v>
                </c:pt>
                <c:pt idx="175">
                  <c:v>-0.17</c:v>
                </c:pt>
                <c:pt idx="176">
                  <c:v>1.69</c:v>
                </c:pt>
                <c:pt idx="177">
                  <c:v>1.18</c:v>
                </c:pt>
                <c:pt idx="178">
                  <c:v>3.48</c:v>
                </c:pt>
                <c:pt idx="179">
                  <c:v>-1.27</c:v>
                </c:pt>
                <c:pt idx="180">
                  <c:v>-1.1499999999999999</c:v>
                </c:pt>
                <c:pt idx="181">
                  <c:v>-0.37</c:v>
                </c:pt>
                <c:pt idx="182">
                  <c:v>-1.48</c:v>
                </c:pt>
                <c:pt idx="183">
                  <c:v>0.23</c:v>
                </c:pt>
                <c:pt idx="184">
                  <c:v>1.26</c:v>
                </c:pt>
                <c:pt idx="185">
                  <c:v>0.09</c:v>
                </c:pt>
                <c:pt idx="186">
                  <c:v>1.77</c:v>
                </c:pt>
                <c:pt idx="187">
                  <c:v>2.62</c:v>
                </c:pt>
                <c:pt idx="188">
                  <c:v>1.26</c:v>
                </c:pt>
                <c:pt idx="189">
                  <c:v>1.61</c:v>
                </c:pt>
                <c:pt idx="190">
                  <c:v>5.35</c:v>
                </c:pt>
                <c:pt idx="191">
                  <c:v>0.39</c:v>
                </c:pt>
                <c:pt idx="192">
                  <c:v>7.58</c:v>
                </c:pt>
                <c:pt idx="193">
                  <c:v>2.1800000000000002</c:v>
                </c:pt>
                <c:pt idx="194">
                  <c:v>7.82</c:v>
                </c:pt>
                <c:pt idx="195">
                  <c:v>4.03</c:v>
                </c:pt>
                <c:pt idx="196">
                  <c:v>5.75</c:v>
                </c:pt>
                <c:pt idx="197">
                  <c:v>2.0699999999999998</c:v>
                </c:pt>
                <c:pt idx="198">
                  <c:v>3.84</c:v>
                </c:pt>
                <c:pt idx="199">
                  <c:v>8.99</c:v>
                </c:pt>
                <c:pt idx="200">
                  <c:v>4.17</c:v>
                </c:pt>
                <c:pt idx="201">
                  <c:v>-0.1</c:v>
                </c:pt>
                <c:pt idx="202">
                  <c:v>2.66</c:v>
                </c:pt>
                <c:pt idx="203">
                  <c:v>0.65</c:v>
                </c:pt>
                <c:pt idx="204">
                  <c:v>0.99</c:v>
                </c:pt>
                <c:pt idx="205">
                  <c:v>-0.14000000000000001</c:v>
                </c:pt>
                <c:pt idx="206">
                  <c:v>-0.45</c:v>
                </c:pt>
                <c:pt idx="207">
                  <c:v>-0.76</c:v>
                </c:pt>
                <c:pt idx="208">
                  <c:v>-0.67</c:v>
                </c:pt>
                <c:pt idx="209">
                  <c:v>-0.24</c:v>
                </c:pt>
                <c:pt idx="210">
                  <c:v>-0.37</c:v>
                </c:pt>
                <c:pt idx="211">
                  <c:v>0.45</c:v>
                </c:pt>
                <c:pt idx="212">
                  <c:v>2.54</c:v>
                </c:pt>
                <c:pt idx="213">
                  <c:v>-0.32</c:v>
                </c:pt>
                <c:pt idx="214">
                  <c:v>0.79</c:v>
                </c:pt>
                <c:pt idx="215">
                  <c:v>1.26</c:v>
                </c:pt>
                <c:pt idx="216">
                  <c:v>1.1299999999999999</c:v>
                </c:pt>
                <c:pt idx="217">
                  <c:v>3.63</c:v>
                </c:pt>
                <c:pt idx="218">
                  <c:v>1.23</c:v>
                </c:pt>
                <c:pt idx="219">
                  <c:v>2.42</c:v>
                </c:pt>
                <c:pt idx="220">
                  <c:v>0.53</c:v>
                </c:pt>
                <c:pt idx="221">
                  <c:v>2.6</c:v>
                </c:pt>
                <c:pt idx="222">
                  <c:v>0.05</c:v>
                </c:pt>
                <c:pt idx="223">
                  <c:v>0.14000000000000001</c:v>
                </c:pt>
                <c:pt idx="224">
                  <c:v>0.41</c:v>
                </c:pt>
                <c:pt idx="225">
                  <c:v>1.52</c:v>
                </c:pt>
                <c:pt idx="226">
                  <c:v>0.32</c:v>
                </c:pt>
                <c:pt idx="227">
                  <c:v>0.33</c:v>
                </c:pt>
                <c:pt idx="228">
                  <c:v>2.19</c:v>
                </c:pt>
                <c:pt idx="229">
                  <c:v>-0.3</c:v>
                </c:pt>
                <c:pt idx="230">
                  <c:v>0.12</c:v>
                </c:pt>
                <c:pt idx="231">
                  <c:v>3.16</c:v>
                </c:pt>
                <c:pt idx="232">
                  <c:v>0.68</c:v>
                </c:pt>
                <c:pt idx="233">
                  <c:v>-0.92</c:v>
                </c:pt>
                <c:pt idx="234">
                  <c:v>0.5</c:v>
                </c:pt>
                <c:pt idx="235">
                  <c:v>0.51</c:v>
                </c:pt>
                <c:pt idx="236">
                  <c:v>0.71</c:v>
                </c:pt>
                <c:pt idx="237">
                  <c:v>0.42</c:v>
                </c:pt>
                <c:pt idx="238">
                  <c:v>-0.02</c:v>
                </c:pt>
                <c:pt idx="239">
                  <c:v>6.53</c:v>
                </c:pt>
                <c:pt idx="240">
                  <c:v>0.38</c:v>
                </c:pt>
                <c:pt idx="241">
                  <c:v>0.89</c:v>
                </c:pt>
                <c:pt idx="242">
                  <c:v>0.79</c:v>
                </c:pt>
                <c:pt idx="243">
                  <c:v>3.48</c:v>
                </c:pt>
                <c:pt idx="244">
                  <c:v>0.83</c:v>
                </c:pt>
                <c:pt idx="245">
                  <c:v>0.19</c:v>
                </c:pt>
                <c:pt idx="246">
                  <c:v>-0.37</c:v>
                </c:pt>
                <c:pt idx="247">
                  <c:v>0.14000000000000001</c:v>
                </c:pt>
                <c:pt idx="248">
                  <c:v>0.56000000000000005</c:v>
                </c:pt>
                <c:pt idx="249">
                  <c:v>0.17</c:v>
                </c:pt>
                <c:pt idx="250">
                  <c:v>1.37</c:v>
                </c:pt>
                <c:pt idx="251">
                  <c:v>0.5</c:v>
                </c:pt>
                <c:pt idx="252">
                  <c:v>3.04</c:v>
                </c:pt>
                <c:pt idx="253">
                  <c:v>0.87</c:v>
                </c:pt>
                <c:pt idx="254">
                  <c:v>1.06</c:v>
                </c:pt>
                <c:pt idx="255">
                  <c:v>1.5</c:v>
                </c:pt>
                <c:pt idx="256">
                  <c:v>0.69</c:v>
                </c:pt>
                <c:pt idx="257">
                  <c:v>1.04</c:v>
                </c:pt>
                <c:pt idx="258">
                  <c:v>1.78</c:v>
                </c:pt>
                <c:pt idx="259">
                  <c:v>-0.56000000000000005</c:v>
                </c:pt>
                <c:pt idx="260">
                  <c:v>0.41</c:v>
                </c:pt>
                <c:pt idx="261">
                  <c:v>0.33</c:v>
                </c:pt>
                <c:pt idx="262">
                  <c:v>-0.3</c:v>
                </c:pt>
                <c:pt idx="263">
                  <c:v>-0.42</c:v>
                </c:pt>
                <c:pt idx="264">
                  <c:v>-0.06</c:v>
                </c:pt>
                <c:pt idx="265">
                  <c:v>-0.51</c:v>
                </c:pt>
                <c:pt idx="266">
                  <c:v>-0.28999999999999998</c:v>
                </c:pt>
                <c:pt idx="267">
                  <c:v>-0.78</c:v>
                </c:pt>
                <c:pt idx="268">
                  <c:v>-0.56000000000000005</c:v>
                </c:pt>
                <c:pt idx="269">
                  <c:v>-0.56999999999999995</c:v>
                </c:pt>
                <c:pt idx="270">
                  <c:v>-0.41</c:v>
                </c:pt>
                <c:pt idx="271">
                  <c:v>-0.54</c:v>
                </c:pt>
                <c:pt idx="272">
                  <c:v>-0.89</c:v>
                </c:pt>
                <c:pt idx="273">
                  <c:v>-0.97</c:v>
                </c:pt>
                <c:pt idx="274">
                  <c:v>-0.71</c:v>
                </c:pt>
                <c:pt idx="275">
                  <c:v>-0.77</c:v>
                </c:pt>
                <c:pt idx="276">
                  <c:v>-0.91</c:v>
                </c:pt>
                <c:pt idx="277">
                  <c:v>-0.84</c:v>
                </c:pt>
                <c:pt idx="278">
                  <c:v>-1.1000000000000001</c:v>
                </c:pt>
                <c:pt idx="279">
                  <c:v>-0.97</c:v>
                </c:pt>
                <c:pt idx="280">
                  <c:v>-0.9</c:v>
                </c:pt>
                <c:pt idx="281">
                  <c:v>-0.87</c:v>
                </c:pt>
                <c:pt idx="282">
                  <c:v>-1</c:v>
                </c:pt>
                <c:pt idx="283">
                  <c:v>-1.23</c:v>
                </c:pt>
                <c:pt idx="284">
                  <c:v>-1.17</c:v>
                </c:pt>
                <c:pt idx="285">
                  <c:v>-0.68</c:v>
                </c:pt>
                <c:pt idx="286">
                  <c:v>-0.63</c:v>
                </c:pt>
                <c:pt idx="287">
                  <c:v>0.15950410669984372</c:v>
                </c:pt>
                <c:pt idx="288">
                  <c:v>0.16213506951116852</c:v>
                </c:pt>
                <c:pt idx="289">
                  <c:v>-0.68449491171694754</c:v>
                </c:pt>
                <c:pt idx="290">
                  <c:v>-0.81290705980608635</c:v>
                </c:pt>
                <c:pt idx="291">
                  <c:v>-1.9186512857981062</c:v>
                </c:pt>
                <c:pt idx="292">
                  <c:v>-1.7769171221541171</c:v>
                </c:pt>
                <c:pt idx="293">
                  <c:v>-1.0410458256535493</c:v>
                </c:pt>
                <c:pt idx="294">
                  <c:v>-0.77894525051818775</c:v>
                </c:pt>
                <c:pt idx="295">
                  <c:v>0.71288672797117181</c:v>
                </c:pt>
                <c:pt idx="296">
                  <c:v>0.7257575627115479</c:v>
                </c:pt>
                <c:pt idx="297">
                  <c:v>3.920220043253114</c:v>
                </c:pt>
                <c:pt idx="298">
                  <c:v>1.0107319291281422</c:v>
                </c:pt>
                <c:pt idx="299">
                  <c:v>0.18175611906013966</c:v>
                </c:pt>
                <c:pt idx="300">
                  <c:v>3.1112213677463503</c:v>
                </c:pt>
                <c:pt idx="301">
                  <c:v>3.6081329486672833</c:v>
                </c:pt>
                <c:pt idx="302">
                  <c:v>4.3746461244623944</c:v>
                </c:pt>
                <c:pt idx="303">
                  <c:v>6.8786067910199407</c:v>
                </c:pt>
                <c:pt idx="304">
                  <c:v>5.5087947130343595</c:v>
                </c:pt>
                <c:pt idx="305">
                  <c:v>4.5489442984579078</c:v>
                </c:pt>
                <c:pt idx="306">
                  <c:v>-0.83459285158759922</c:v>
                </c:pt>
                <c:pt idx="307">
                  <c:v>0.68500000000000005</c:v>
                </c:pt>
                <c:pt idx="308">
                  <c:v>10.098000000000001</c:v>
                </c:pt>
                <c:pt idx="309">
                  <c:v>7.9290000000000003</c:v>
                </c:pt>
                <c:pt idx="310" formatCode="0.0">
                  <c:v>1.5873722661730039</c:v>
                </c:pt>
                <c:pt idx="311" formatCode="0.0">
                  <c:v>2.6416057915388258</c:v>
                </c:pt>
                <c:pt idx="312">
                  <c:v>6.8122496503641994</c:v>
                </c:pt>
                <c:pt idx="313">
                  <c:v>6.0943244114937123</c:v>
                </c:pt>
                <c:pt idx="314">
                  <c:v>8.019263934377129</c:v>
                </c:pt>
                <c:pt idx="315">
                  <c:v>10.385808066734059</c:v>
                </c:pt>
                <c:pt idx="316" formatCode="0.00">
                  <c:v>0.68501074438555598</c:v>
                </c:pt>
                <c:pt idx="317" formatCode="0.00">
                  <c:v>10.098219692280766</c:v>
                </c:pt>
                <c:pt idx="318" formatCode="0.00">
                  <c:v>7.9292697483749919</c:v>
                </c:pt>
                <c:pt idx="319">
                  <c:v>0.5</c:v>
                </c:pt>
                <c:pt idx="320">
                  <c:v>0.88</c:v>
                </c:pt>
                <c:pt idx="321">
                  <c:v>10.06</c:v>
                </c:pt>
                <c:pt idx="322">
                  <c:v>10.51</c:v>
                </c:pt>
                <c:pt idx="323">
                  <c:v>10.86</c:v>
                </c:pt>
                <c:pt idx="324">
                  <c:v>3.02</c:v>
                </c:pt>
                <c:pt idx="325">
                  <c:v>2.81</c:v>
                </c:pt>
                <c:pt idx="326">
                  <c:v>2.83</c:v>
                </c:pt>
                <c:pt idx="327">
                  <c:v>-0.90246877039518725</c:v>
                </c:pt>
                <c:pt idx="328">
                  <c:v>-0.88927561736442196</c:v>
                </c:pt>
                <c:pt idx="329">
                  <c:v>-0.90564989180913491</c:v>
                </c:pt>
                <c:pt idx="330">
                  <c:v>-0.47184449188861499</c:v>
                </c:pt>
                <c:pt idx="331">
                  <c:v>-0.75253977294311891</c:v>
                </c:pt>
                <c:pt idx="332">
                  <c:v>-0.69237343543830043</c:v>
                </c:pt>
                <c:pt idx="333">
                  <c:v>1.4951710590574101</c:v>
                </c:pt>
                <c:pt idx="334">
                  <c:v>-0.65370562914250718</c:v>
                </c:pt>
                <c:pt idx="335">
                  <c:v>1.5430269574412541</c:v>
                </c:pt>
                <c:pt idx="336">
                  <c:v>-0.60261752495915233</c:v>
                </c:pt>
                <c:pt idx="337">
                  <c:v>1.7958964566122106</c:v>
                </c:pt>
                <c:pt idx="338">
                  <c:v>0.5510985937344659</c:v>
                </c:pt>
                <c:pt idx="339">
                  <c:v>1.4609379983600839</c:v>
                </c:pt>
                <c:pt idx="340">
                  <c:v>0.9435888133554251</c:v>
                </c:pt>
                <c:pt idx="341">
                  <c:v>-0.54426437498397173</c:v>
                </c:pt>
                <c:pt idx="342">
                  <c:v>-0.53629275071349003</c:v>
                </c:pt>
                <c:pt idx="343">
                  <c:v>2.9</c:v>
                </c:pt>
                <c:pt idx="344">
                  <c:v>0.4</c:v>
                </c:pt>
                <c:pt idx="345">
                  <c:v>-0.1</c:v>
                </c:pt>
                <c:pt idx="346">
                  <c:v>3.7</c:v>
                </c:pt>
                <c:pt idx="347">
                  <c:v>4</c:v>
                </c:pt>
                <c:pt idx="348">
                  <c:v>6.4</c:v>
                </c:pt>
                <c:pt idx="349">
                  <c:v>8.9</c:v>
                </c:pt>
                <c:pt idx="350">
                  <c:v>6.5</c:v>
                </c:pt>
                <c:pt idx="351">
                  <c:v>-2.5099999999999998</c:v>
                </c:pt>
                <c:pt idx="352">
                  <c:v>-1.85</c:v>
                </c:pt>
                <c:pt idx="353">
                  <c:v>-1.76</c:v>
                </c:pt>
                <c:pt idx="354">
                  <c:v>-1.59</c:v>
                </c:pt>
                <c:pt idx="355">
                  <c:v>-1.38</c:v>
                </c:pt>
                <c:pt idx="356">
                  <c:v>-0.97</c:v>
                </c:pt>
                <c:pt idx="357">
                  <c:v>-0.94</c:v>
                </c:pt>
                <c:pt idx="358">
                  <c:v>-0.88</c:v>
                </c:pt>
                <c:pt idx="359">
                  <c:v>-0.57999999999999996</c:v>
                </c:pt>
                <c:pt idx="360">
                  <c:v>-0.35</c:v>
                </c:pt>
                <c:pt idx="361">
                  <c:v>-0.15</c:v>
                </c:pt>
                <c:pt idx="362" formatCode="0.0">
                  <c:v>0.3</c:v>
                </c:pt>
                <c:pt idx="363">
                  <c:v>0.39</c:v>
                </c:pt>
                <c:pt idx="364">
                  <c:v>0.57999999999999996</c:v>
                </c:pt>
                <c:pt idx="365">
                  <c:v>0.76</c:v>
                </c:pt>
                <c:pt idx="366">
                  <c:v>0.85</c:v>
                </c:pt>
                <c:pt idx="367">
                  <c:v>0.89</c:v>
                </c:pt>
                <c:pt idx="368">
                  <c:v>1.02</c:v>
                </c:pt>
                <c:pt idx="369">
                  <c:v>1.37</c:v>
                </c:pt>
                <c:pt idx="370">
                  <c:v>1.38</c:v>
                </c:pt>
                <c:pt idx="371">
                  <c:v>1.67</c:v>
                </c:pt>
                <c:pt idx="372">
                  <c:v>1.9</c:v>
                </c:pt>
                <c:pt idx="373">
                  <c:v>2.14</c:v>
                </c:pt>
                <c:pt idx="374">
                  <c:v>2.15</c:v>
                </c:pt>
                <c:pt idx="375">
                  <c:v>2.5499999999999998</c:v>
                </c:pt>
                <c:pt idx="376">
                  <c:v>2.77</c:v>
                </c:pt>
                <c:pt idx="377">
                  <c:v>3.75</c:v>
                </c:pt>
                <c:pt idx="378">
                  <c:v>4.1900000000000004</c:v>
                </c:pt>
                <c:pt idx="379">
                  <c:v>4.46</c:v>
                </c:pt>
                <c:pt idx="380">
                  <c:v>4.46</c:v>
                </c:pt>
                <c:pt idx="381">
                  <c:v>4.4800000000000004</c:v>
                </c:pt>
                <c:pt idx="382">
                  <c:v>4.49</c:v>
                </c:pt>
                <c:pt idx="383">
                  <c:v>4.5</c:v>
                </c:pt>
                <c:pt idx="384">
                  <c:v>4.5599999999999996</c:v>
                </c:pt>
                <c:pt idx="385">
                  <c:v>4.63</c:v>
                </c:pt>
                <c:pt idx="386">
                  <c:v>5.04</c:v>
                </c:pt>
                <c:pt idx="387">
                  <c:v>5.14</c:v>
                </c:pt>
                <c:pt idx="388">
                  <c:v>5.43</c:v>
                </c:pt>
                <c:pt idx="389">
                  <c:v>5.49</c:v>
                </c:pt>
                <c:pt idx="390">
                  <c:v>5.66</c:v>
                </c:pt>
                <c:pt idx="391">
                  <c:v>5.92</c:v>
                </c:pt>
                <c:pt idx="392">
                  <c:v>6.13</c:v>
                </c:pt>
                <c:pt idx="393">
                  <c:v>6.73</c:v>
                </c:pt>
                <c:pt idx="394">
                  <c:v>7.13</c:v>
                </c:pt>
                <c:pt idx="395">
                  <c:v>7.34</c:v>
                </c:pt>
                <c:pt idx="396">
                  <c:v>7.38</c:v>
                </c:pt>
                <c:pt idx="397">
                  <c:v>8.18</c:v>
                </c:pt>
                <c:pt idx="398">
                  <c:v>8.83</c:v>
                </c:pt>
                <c:pt idx="399">
                  <c:v>8.94</c:v>
                </c:pt>
                <c:pt idx="400">
                  <c:v>4.500602639308104</c:v>
                </c:pt>
                <c:pt idx="401" formatCode="0.0">
                  <c:v>5.08</c:v>
                </c:pt>
                <c:pt idx="402">
                  <c:v>0.9</c:v>
                </c:pt>
                <c:pt idx="403">
                  <c:v>-0.8</c:v>
                </c:pt>
                <c:pt idx="404">
                  <c:v>1</c:v>
                </c:pt>
                <c:pt idx="405">
                  <c:v>2.7</c:v>
                </c:pt>
                <c:pt idx="406">
                  <c:v>1.4</c:v>
                </c:pt>
                <c:pt idx="407">
                  <c:v>2.129</c:v>
                </c:pt>
                <c:pt idx="408">
                  <c:v>1.8819999999999999</c:v>
                </c:pt>
                <c:pt idx="409">
                  <c:v>-1.92</c:v>
                </c:pt>
                <c:pt idx="410">
                  <c:v>6.2489999999999997</c:v>
                </c:pt>
                <c:pt idx="411">
                  <c:v>-1.04</c:v>
                </c:pt>
                <c:pt idx="412">
                  <c:v>-0.85</c:v>
                </c:pt>
                <c:pt idx="413">
                  <c:v>-0.82</c:v>
                </c:pt>
                <c:pt idx="414">
                  <c:v>-0.92</c:v>
                </c:pt>
                <c:pt idx="415">
                  <c:v>-0.79</c:v>
                </c:pt>
                <c:pt idx="416">
                  <c:v>-0.69</c:v>
                </c:pt>
                <c:pt idx="417">
                  <c:v>0.64</c:v>
                </c:pt>
                <c:pt idx="418">
                  <c:v>1.23</c:v>
                </c:pt>
                <c:pt idx="419">
                  <c:v>0.86</c:v>
                </c:pt>
                <c:pt idx="420">
                  <c:v>-1.1499999999999999</c:v>
                </c:pt>
                <c:pt idx="421">
                  <c:v>-1.2</c:v>
                </c:pt>
                <c:pt idx="422">
                  <c:v>3.05</c:v>
                </c:pt>
                <c:pt idx="423">
                  <c:v>2.73</c:v>
                </c:pt>
                <c:pt idx="424">
                  <c:v>3.31</c:v>
                </c:pt>
                <c:pt idx="425">
                  <c:v>2.52</c:v>
                </c:pt>
                <c:pt idx="426">
                  <c:v>2.84</c:v>
                </c:pt>
                <c:pt idx="427">
                  <c:v>2.98</c:v>
                </c:pt>
                <c:pt idx="428">
                  <c:v>1.5</c:v>
                </c:pt>
                <c:pt idx="429">
                  <c:v>0.3</c:v>
                </c:pt>
                <c:pt idx="430">
                  <c:v>2.1</c:v>
                </c:pt>
                <c:pt idx="431">
                  <c:v>0.6</c:v>
                </c:pt>
                <c:pt idx="432">
                  <c:v>3</c:v>
                </c:pt>
                <c:pt idx="433">
                  <c:v>3.5</c:v>
                </c:pt>
                <c:pt idx="434">
                  <c:v>2.5</c:v>
                </c:pt>
                <c:pt idx="435">
                  <c:v>5.0999999999999996</c:v>
                </c:pt>
                <c:pt idx="436">
                  <c:v>3.8</c:v>
                </c:pt>
                <c:pt idx="437">
                  <c:v>0.6</c:v>
                </c:pt>
                <c:pt idx="438">
                  <c:v>6</c:v>
                </c:pt>
                <c:pt idx="439">
                  <c:v>1.6</c:v>
                </c:pt>
                <c:pt idx="440">
                  <c:v>5.4</c:v>
                </c:pt>
                <c:pt idx="441">
                  <c:v>3.4</c:v>
                </c:pt>
                <c:pt idx="442">
                  <c:v>3.8</c:v>
                </c:pt>
                <c:pt idx="443">
                  <c:v>2.2000000000000002</c:v>
                </c:pt>
                <c:pt idx="444">
                  <c:v>6.4</c:v>
                </c:pt>
                <c:pt idx="445">
                  <c:v>6.4</c:v>
                </c:pt>
                <c:pt idx="446">
                  <c:v>4.5</c:v>
                </c:pt>
                <c:pt idx="447">
                  <c:v>6.2</c:v>
                </c:pt>
                <c:pt idx="448">
                  <c:v>2.8</c:v>
                </c:pt>
                <c:pt idx="449">
                  <c:v>1.9</c:v>
                </c:pt>
                <c:pt idx="450">
                  <c:v>0.9</c:v>
                </c:pt>
                <c:pt idx="451">
                  <c:v>3.4</c:v>
                </c:pt>
                <c:pt idx="452">
                  <c:v>1.3</c:v>
                </c:pt>
                <c:pt idx="453">
                  <c:v>1.8</c:v>
                </c:pt>
                <c:pt idx="454">
                  <c:v>2.4</c:v>
                </c:pt>
                <c:pt idx="455">
                  <c:v>2.8</c:v>
                </c:pt>
                <c:pt idx="456">
                  <c:v>1.2</c:v>
                </c:pt>
                <c:pt idx="457">
                  <c:v>1.3</c:v>
                </c:pt>
                <c:pt idx="458">
                  <c:v>3.9</c:v>
                </c:pt>
                <c:pt idx="459">
                  <c:v>4.8</c:v>
                </c:pt>
                <c:pt idx="460">
                  <c:v>5.3</c:v>
                </c:pt>
                <c:pt idx="461">
                  <c:v>7.2</c:v>
                </c:pt>
                <c:pt idx="462">
                  <c:v>1.9</c:v>
                </c:pt>
                <c:pt idx="463">
                  <c:v>3.9</c:v>
                </c:pt>
                <c:pt idx="464">
                  <c:v>4.5</c:v>
                </c:pt>
                <c:pt idx="465">
                  <c:v>6.2</c:v>
                </c:pt>
                <c:pt idx="466">
                  <c:v>6.5</c:v>
                </c:pt>
                <c:pt idx="467">
                  <c:v>6.4</c:v>
                </c:pt>
                <c:pt idx="468">
                  <c:v>8</c:v>
                </c:pt>
                <c:pt idx="469" formatCode="0.0">
                  <c:v>7.2949999999999999</c:v>
                </c:pt>
                <c:pt idx="470">
                  <c:v>-2.31</c:v>
                </c:pt>
                <c:pt idx="471">
                  <c:v>-2.2599999999999998</c:v>
                </c:pt>
                <c:pt idx="472">
                  <c:v>-0.33</c:v>
                </c:pt>
                <c:pt idx="473">
                  <c:v>-0.2</c:v>
                </c:pt>
                <c:pt idx="474">
                  <c:v>0.17</c:v>
                </c:pt>
                <c:pt idx="475">
                  <c:v>0.26</c:v>
                </c:pt>
                <c:pt idx="476">
                  <c:v>0.27</c:v>
                </c:pt>
                <c:pt idx="477">
                  <c:v>0.28999999999999998</c:v>
                </c:pt>
                <c:pt idx="478">
                  <c:v>0.85</c:v>
                </c:pt>
                <c:pt idx="479">
                  <c:v>0.87</c:v>
                </c:pt>
                <c:pt idx="480">
                  <c:v>0.95</c:v>
                </c:pt>
                <c:pt idx="481">
                  <c:v>1.59</c:v>
                </c:pt>
                <c:pt idx="482">
                  <c:v>1.66</c:v>
                </c:pt>
                <c:pt idx="483">
                  <c:v>1.91</c:v>
                </c:pt>
                <c:pt idx="484">
                  <c:v>1.94</c:v>
                </c:pt>
                <c:pt idx="485">
                  <c:v>1.97</c:v>
                </c:pt>
                <c:pt idx="486">
                  <c:v>2.04</c:v>
                </c:pt>
                <c:pt idx="487">
                  <c:v>2.14</c:v>
                </c:pt>
                <c:pt idx="488">
                  <c:v>2.2999999999999998</c:v>
                </c:pt>
                <c:pt idx="489">
                  <c:v>2.31</c:v>
                </c:pt>
                <c:pt idx="490">
                  <c:v>2.36</c:v>
                </c:pt>
                <c:pt idx="491">
                  <c:v>2.36</c:v>
                </c:pt>
                <c:pt idx="492">
                  <c:v>2.41</c:v>
                </c:pt>
                <c:pt idx="493">
                  <c:v>2.61</c:v>
                </c:pt>
                <c:pt idx="494">
                  <c:v>2.62</c:v>
                </c:pt>
                <c:pt idx="495">
                  <c:v>2.71</c:v>
                </c:pt>
                <c:pt idx="496">
                  <c:v>2.81</c:v>
                </c:pt>
                <c:pt idx="497">
                  <c:v>2.82</c:v>
                </c:pt>
                <c:pt idx="498">
                  <c:v>2.83</c:v>
                </c:pt>
                <c:pt idx="499">
                  <c:v>3.06</c:v>
                </c:pt>
                <c:pt idx="500">
                  <c:v>3.09</c:v>
                </c:pt>
                <c:pt idx="501">
                  <c:v>3.18</c:v>
                </c:pt>
                <c:pt idx="502">
                  <c:v>3.26</c:v>
                </c:pt>
                <c:pt idx="503">
                  <c:v>3.29</c:v>
                </c:pt>
                <c:pt idx="504">
                  <c:v>3.3</c:v>
                </c:pt>
                <c:pt idx="505">
                  <c:v>3.43</c:v>
                </c:pt>
                <c:pt idx="506">
                  <c:v>3.55</c:v>
                </c:pt>
                <c:pt idx="507">
                  <c:v>3.66</c:v>
                </c:pt>
                <c:pt idx="508">
                  <c:v>3.75</c:v>
                </c:pt>
                <c:pt idx="509">
                  <c:v>3.87</c:v>
                </c:pt>
                <c:pt idx="510">
                  <c:v>3.91</c:v>
                </c:pt>
                <c:pt idx="511">
                  <c:v>4</c:v>
                </c:pt>
                <c:pt idx="512">
                  <c:v>4.09</c:v>
                </c:pt>
                <c:pt idx="513">
                  <c:v>4.13</c:v>
                </c:pt>
                <c:pt idx="514">
                  <c:v>4.2300000000000004</c:v>
                </c:pt>
                <c:pt idx="515">
                  <c:v>4.59</c:v>
                </c:pt>
                <c:pt idx="516">
                  <c:v>4.78</c:v>
                </c:pt>
                <c:pt idx="517">
                  <c:v>4.8</c:v>
                </c:pt>
                <c:pt idx="518">
                  <c:v>4.83</c:v>
                </c:pt>
                <c:pt idx="519">
                  <c:v>4.83</c:v>
                </c:pt>
                <c:pt idx="520">
                  <c:v>5.15</c:v>
                </c:pt>
                <c:pt idx="521">
                  <c:v>5.35</c:v>
                </c:pt>
                <c:pt idx="522">
                  <c:v>5.36</c:v>
                </c:pt>
                <c:pt idx="523">
                  <c:v>5.37</c:v>
                </c:pt>
                <c:pt idx="524">
                  <c:v>5.96</c:v>
                </c:pt>
                <c:pt idx="525">
                  <c:v>6.08</c:v>
                </c:pt>
                <c:pt idx="526">
                  <c:v>6.61</c:v>
                </c:pt>
                <c:pt idx="527">
                  <c:v>2.4528173427703637</c:v>
                </c:pt>
                <c:pt idx="528">
                  <c:v>4.8950658227109312</c:v>
                </c:pt>
                <c:pt idx="529">
                  <c:v>6.6297079214658883</c:v>
                </c:pt>
                <c:pt idx="530">
                  <c:v>4.687345594498904</c:v>
                </c:pt>
                <c:pt idx="531">
                  <c:v>3.6396425175990732</c:v>
                </c:pt>
                <c:pt idx="532">
                  <c:v>5.3234809061113442</c:v>
                </c:pt>
                <c:pt idx="533">
                  <c:v>5.1456429519387559</c:v>
                </c:pt>
                <c:pt idx="534">
                  <c:v>4.0622254030251437</c:v>
                </c:pt>
                <c:pt idx="535">
                  <c:v>4.4975795465733714</c:v>
                </c:pt>
                <c:pt idx="536">
                  <c:v>5.732942914089989</c:v>
                </c:pt>
                <c:pt idx="537">
                  <c:v>5.6193156186405968</c:v>
                </c:pt>
                <c:pt idx="538">
                  <c:v>5.1545745585190872</c:v>
                </c:pt>
                <c:pt idx="539">
                  <c:v>4.855130491252968</c:v>
                </c:pt>
                <c:pt idx="540">
                  <c:v>5.9912933475736452</c:v>
                </c:pt>
                <c:pt idx="541">
                  <c:v>4.9617279172567974</c:v>
                </c:pt>
                <c:pt idx="542">
                  <c:v>3.372417141727313</c:v>
                </c:pt>
                <c:pt idx="543">
                  <c:v>0.58037224551965494</c:v>
                </c:pt>
                <c:pt idx="544">
                  <c:v>2.5902306996283819</c:v>
                </c:pt>
                <c:pt idx="545">
                  <c:v>2.9891629332503555</c:v>
                </c:pt>
                <c:pt idx="546">
                  <c:v>4.6262253758184713</c:v>
                </c:pt>
                <c:pt idx="547">
                  <c:v>5.1994393578553844</c:v>
                </c:pt>
                <c:pt idx="548">
                  <c:v>6.5328156394350856</c:v>
                </c:pt>
                <c:pt idx="549">
                  <c:v>7.0621388998959311</c:v>
                </c:pt>
                <c:pt idx="550">
                  <c:v>6.4906347533233433</c:v>
                </c:pt>
                <c:pt idx="551">
                  <c:v>6.2504931268902997</c:v>
                </c:pt>
                <c:pt idx="552">
                  <c:v>4.7791528872860312</c:v>
                </c:pt>
                <c:pt idx="553">
                  <c:v>2.6763164901213443</c:v>
                </c:pt>
                <c:pt idx="554">
                  <c:v>6.9034124981197653</c:v>
                </c:pt>
                <c:pt idx="555">
                  <c:v>1.8015494352824346</c:v>
                </c:pt>
                <c:pt idx="556">
                  <c:v>1.7955898017062433</c:v>
                </c:pt>
                <c:pt idx="557">
                  <c:v>6.0387971269604268</c:v>
                </c:pt>
                <c:pt idx="558">
                  <c:v>2.1689995221458869</c:v>
                </c:pt>
                <c:pt idx="559">
                  <c:v>4.3513405376596204</c:v>
                </c:pt>
                <c:pt idx="560">
                  <c:v>3.4272738736902397</c:v>
                </c:pt>
                <c:pt idx="561">
                  <c:v>6.085144088607386</c:v>
                </c:pt>
                <c:pt idx="562">
                  <c:v>3.5529882674276703</c:v>
                </c:pt>
                <c:pt idx="563" formatCode="0.000">
                  <c:v>2.4528173427703637</c:v>
                </c:pt>
                <c:pt idx="564" formatCode="0.000">
                  <c:v>4.8950658227109312</c:v>
                </c:pt>
                <c:pt idx="565" formatCode="0.000">
                  <c:v>6.6297079214658883</c:v>
                </c:pt>
                <c:pt idx="566" formatCode="0.000">
                  <c:v>3.6396425175990732</c:v>
                </c:pt>
                <c:pt idx="567" formatCode="0.000">
                  <c:v>5.3234809061113442</c:v>
                </c:pt>
                <c:pt idx="568" formatCode="0.000">
                  <c:v>5.5365809216267881</c:v>
                </c:pt>
                <c:pt idx="569" formatCode="0.000">
                  <c:v>5.1456429519387559</c:v>
                </c:pt>
                <c:pt idx="570" formatCode="0.000">
                  <c:v>4.4975795465733714</c:v>
                </c:pt>
                <c:pt idx="571" formatCode="0.000">
                  <c:v>5.732942914089989</c:v>
                </c:pt>
                <c:pt idx="572" formatCode="0.000">
                  <c:v>5.1545745585190872</c:v>
                </c:pt>
                <c:pt idx="573" formatCode="0.000">
                  <c:v>5.9912933475736452</c:v>
                </c:pt>
                <c:pt idx="574" formatCode="0.000">
                  <c:v>4.9617279172567974</c:v>
                </c:pt>
                <c:pt idx="575" formatCode="0.000">
                  <c:v>3.372417141727313</c:v>
                </c:pt>
                <c:pt idx="576" formatCode="0.000">
                  <c:v>0.58037224551965494</c:v>
                </c:pt>
                <c:pt idx="577" formatCode="0.000">
                  <c:v>2.5902306996283819</c:v>
                </c:pt>
                <c:pt idx="578" formatCode="0.000">
                  <c:v>2.9891629332503555</c:v>
                </c:pt>
                <c:pt idx="579" formatCode="0.000">
                  <c:v>4.6262253758184713</c:v>
                </c:pt>
                <c:pt idx="580" formatCode="0.000">
                  <c:v>5.1994393578553844</c:v>
                </c:pt>
                <c:pt idx="581" formatCode="0.000">
                  <c:v>6.2885090366391339</c:v>
                </c:pt>
                <c:pt idx="582" formatCode="0.000">
                  <c:v>6.5328156394350856</c:v>
                </c:pt>
                <c:pt idx="583" formatCode="0.000">
                  <c:v>7.0621388998959311</c:v>
                </c:pt>
                <c:pt idx="584" formatCode="0.000">
                  <c:v>6.4906347533233433</c:v>
                </c:pt>
                <c:pt idx="585" formatCode="0.000">
                  <c:v>6.2504931268902997</c:v>
                </c:pt>
                <c:pt idx="586" formatCode="0.000">
                  <c:v>4.7697429108191081</c:v>
                </c:pt>
                <c:pt idx="587" formatCode="0.000">
                  <c:v>4.7718589058938221</c:v>
                </c:pt>
                <c:pt idx="588" formatCode="0.000">
                  <c:v>4.7791528872860312</c:v>
                </c:pt>
                <c:pt idx="589" formatCode="0.000">
                  <c:v>2.6763164901213443</c:v>
                </c:pt>
                <c:pt idx="590" formatCode="0.000">
                  <c:v>6.9034124981197653</c:v>
                </c:pt>
                <c:pt idx="591" formatCode="0.000">
                  <c:v>1.8015494352824346</c:v>
                </c:pt>
                <c:pt idx="592" formatCode="0.000">
                  <c:v>6.0387971269604268</c:v>
                </c:pt>
                <c:pt idx="593" formatCode="0.000">
                  <c:v>2.1689995221458869</c:v>
                </c:pt>
                <c:pt idx="594" formatCode="0.000">
                  <c:v>4.3513405376596204</c:v>
                </c:pt>
                <c:pt idx="595" formatCode="0.000">
                  <c:v>3.4272738736902397</c:v>
                </c:pt>
                <c:pt idx="596" formatCode="0.000">
                  <c:v>6.085144088607386</c:v>
                </c:pt>
                <c:pt idx="597" formatCode="0.000">
                  <c:v>3.5529882674276703</c:v>
                </c:pt>
                <c:pt idx="598">
                  <c:v>2.2000000000000002</c:v>
                </c:pt>
                <c:pt idx="599">
                  <c:v>0.2</c:v>
                </c:pt>
                <c:pt idx="600">
                  <c:v>2.4</c:v>
                </c:pt>
                <c:pt idx="601">
                  <c:v>4</c:v>
                </c:pt>
                <c:pt idx="602">
                  <c:v>2.9</c:v>
                </c:pt>
                <c:pt idx="603">
                  <c:v>0.9</c:v>
                </c:pt>
                <c:pt idx="604">
                  <c:v>2.8</c:v>
                </c:pt>
                <c:pt idx="605">
                  <c:v>-0.2</c:v>
                </c:pt>
                <c:pt idx="606">
                  <c:v>2.6</c:v>
                </c:pt>
                <c:pt idx="607">
                  <c:v>4.4000000000000004</c:v>
                </c:pt>
                <c:pt idx="608">
                  <c:v>6.2</c:v>
                </c:pt>
                <c:pt idx="609">
                  <c:v>5.9</c:v>
                </c:pt>
                <c:pt idx="610">
                  <c:v>6.3</c:v>
                </c:pt>
                <c:pt idx="611">
                  <c:v>1.6</c:v>
                </c:pt>
                <c:pt idx="612">
                  <c:v>4.3</c:v>
                </c:pt>
                <c:pt idx="613">
                  <c:v>1.9</c:v>
                </c:pt>
                <c:pt idx="614">
                  <c:v>2.9</c:v>
                </c:pt>
                <c:pt idx="615">
                  <c:v>5.2</c:v>
                </c:pt>
                <c:pt idx="616">
                  <c:v>4.0999999999999996</c:v>
                </c:pt>
                <c:pt idx="617">
                  <c:v>4.8</c:v>
                </c:pt>
                <c:pt idx="618">
                  <c:v>6.8</c:v>
                </c:pt>
                <c:pt idx="619">
                  <c:v>7.2</c:v>
                </c:pt>
                <c:pt idx="620">
                  <c:v>4.3</c:v>
                </c:pt>
                <c:pt idx="621">
                  <c:v>6.9</c:v>
                </c:pt>
                <c:pt idx="622">
                  <c:v>5.2</c:v>
                </c:pt>
                <c:pt idx="623">
                  <c:v>3.3</c:v>
                </c:pt>
                <c:pt idx="624" formatCode="0.0">
                  <c:v>5.4496341003049675</c:v>
                </c:pt>
                <c:pt idx="625" formatCode="0.0">
                  <c:v>9.5730000000000004</c:v>
                </c:pt>
                <c:pt idx="626">
                  <c:v>2.7</c:v>
                </c:pt>
                <c:pt idx="627">
                  <c:v>1.26</c:v>
                </c:pt>
                <c:pt idx="628">
                  <c:v>1.37</c:v>
                </c:pt>
                <c:pt idx="629">
                  <c:v>-1.93</c:v>
                </c:pt>
                <c:pt idx="630">
                  <c:v>-1.98</c:v>
                </c:pt>
                <c:pt idx="631">
                  <c:v>-1.24</c:v>
                </c:pt>
                <c:pt idx="632">
                  <c:v>-1.69</c:v>
                </c:pt>
                <c:pt idx="633">
                  <c:v>5.6</c:v>
                </c:pt>
                <c:pt idx="634">
                  <c:v>5.95</c:v>
                </c:pt>
                <c:pt idx="635">
                  <c:v>4.01</c:v>
                </c:pt>
                <c:pt idx="636">
                  <c:v>3.8</c:v>
                </c:pt>
                <c:pt idx="637">
                  <c:v>4.5</c:v>
                </c:pt>
                <c:pt idx="638">
                  <c:v>1.6</c:v>
                </c:pt>
                <c:pt idx="639">
                  <c:v>1.7</c:v>
                </c:pt>
                <c:pt idx="640">
                  <c:v>5.9</c:v>
                </c:pt>
                <c:pt idx="641">
                  <c:v>8.9</c:v>
                </c:pt>
                <c:pt idx="642">
                  <c:v>7.1</c:v>
                </c:pt>
                <c:pt idx="643">
                  <c:v>3</c:v>
                </c:pt>
                <c:pt idx="644">
                  <c:v>6.1</c:v>
                </c:pt>
                <c:pt idx="645">
                  <c:v>4.9000000000000004</c:v>
                </c:pt>
                <c:pt idx="646">
                  <c:v>-0.1</c:v>
                </c:pt>
                <c:pt idx="647">
                  <c:v>1.8</c:v>
                </c:pt>
                <c:pt idx="648">
                  <c:v>4.2</c:v>
                </c:pt>
                <c:pt idx="649">
                  <c:v>0.8</c:v>
                </c:pt>
                <c:pt idx="650">
                  <c:v>6.6</c:v>
                </c:pt>
                <c:pt idx="651">
                  <c:v>5.0999999999999996</c:v>
                </c:pt>
                <c:pt idx="652" formatCode="0.0">
                  <c:v>3.8877536999952778</c:v>
                </c:pt>
                <c:pt idx="653" formatCode="0.0">
                  <c:v>3.8192697225971628</c:v>
                </c:pt>
                <c:pt idx="654">
                  <c:v>6.3365976581397643</c:v>
                </c:pt>
                <c:pt idx="655">
                  <c:v>5.6606868789776943</c:v>
                </c:pt>
                <c:pt idx="656">
                  <c:v>6.329951244011145</c:v>
                </c:pt>
                <c:pt idx="657">
                  <c:v>2.1110000000000002</c:v>
                </c:pt>
                <c:pt idx="658">
                  <c:v>1.4935749072034765</c:v>
                </c:pt>
                <c:pt idx="659">
                  <c:v>4.9347863602082764</c:v>
                </c:pt>
                <c:pt idx="660">
                  <c:v>5.8477122775215662</c:v>
                </c:pt>
                <c:pt idx="661">
                  <c:v>3.077501410349015</c:v>
                </c:pt>
                <c:pt idx="662">
                  <c:v>1.2344276464282267</c:v>
                </c:pt>
                <c:pt idx="663">
                  <c:v>1.317412245208649</c:v>
                </c:pt>
                <c:pt idx="664">
                  <c:v>2.4070699758176328</c:v>
                </c:pt>
                <c:pt idx="665">
                  <c:v>2.7556447992644895</c:v>
                </c:pt>
                <c:pt idx="666">
                  <c:v>0.55495464149601936</c:v>
                </c:pt>
                <c:pt idx="667">
                  <c:v>4.4065534882353763</c:v>
                </c:pt>
                <c:pt idx="668">
                  <c:v>4.929227315131568</c:v>
                </c:pt>
                <c:pt idx="669">
                  <c:v>0.49827326889129164</c:v>
                </c:pt>
                <c:pt idx="670">
                  <c:v>2.9567784832367217</c:v>
                </c:pt>
                <c:pt idx="671">
                  <c:v>1.5444273601095126</c:v>
                </c:pt>
                <c:pt idx="672">
                  <c:v>4.0374879517826034</c:v>
                </c:pt>
                <c:pt idx="673">
                  <c:v>-1.6920865842205979</c:v>
                </c:pt>
                <c:pt idx="674">
                  <c:v>-1.9675179145396404</c:v>
                </c:pt>
                <c:pt idx="675">
                  <c:v>-1.2428926295521281</c:v>
                </c:pt>
                <c:pt idx="676">
                  <c:v>-1.0440831965748965</c:v>
                </c:pt>
                <c:pt idx="677">
                  <c:v>-1.4306872538685234</c:v>
                </c:pt>
                <c:pt idx="678">
                  <c:v>-0.32340303716149599</c:v>
                </c:pt>
                <c:pt idx="679">
                  <c:v>-0.80216913159780745</c:v>
                </c:pt>
                <c:pt idx="680">
                  <c:v>-1.083204646139535</c:v>
                </c:pt>
                <c:pt idx="681" formatCode="0.000">
                  <c:v>1.4935749072034765</c:v>
                </c:pt>
                <c:pt idx="682" formatCode="0.000">
                  <c:v>4.9347863602082764</c:v>
                </c:pt>
                <c:pt idx="683" formatCode="0.000">
                  <c:v>5.8477122775215662</c:v>
                </c:pt>
                <c:pt idx="684" formatCode="0.000">
                  <c:v>3.077501410349015</c:v>
                </c:pt>
                <c:pt idx="685" formatCode="0.000">
                  <c:v>1.2344276464282267</c:v>
                </c:pt>
                <c:pt idx="686" formatCode="0.000">
                  <c:v>1.317412245208649</c:v>
                </c:pt>
                <c:pt idx="687" formatCode="0.000">
                  <c:v>2.4070699758176328</c:v>
                </c:pt>
                <c:pt idx="688" formatCode="0.000">
                  <c:v>2.7556447992644895</c:v>
                </c:pt>
                <c:pt idx="689" formatCode="0.000">
                  <c:v>0.55495464149601936</c:v>
                </c:pt>
                <c:pt idx="690" formatCode="0.000">
                  <c:v>4.4065534882353763</c:v>
                </c:pt>
                <c:pt idx="691" formatCode="0.000">
                  <c:v>4.929227315131568</c:v>
                </c:pt>
                <c:pt idx="692" formatCode="0.000">
                  <c:v>0.44459525763829166</c:v>
                </c:pt>
                <c:pt idx="693" formatCode="0.000">
                  <c:v>0.55195128014429162</c:v>
                </c:pt>
                <c:pt idx="694" formatCode="0.000">
                  <c:v>2.9567784832367217</c:v>
                </c:pt>
                <c:pt idx="695" formatCode="0.000">
                  <c:v>1.5444273601095126</c:v>
                </c:pt>
                <c:pt idx="696" formatCode="0.000">
                  <c:v>4.0374879517826034</c:v>
                </c:pt>
                <c:pt idx="697" formatCode="0.000">
                  <c:v>-1.6920865842205979</c:v>
                </c:pt>
                <c:pt idx="698" formatCode="0.000">
                  <c:v>-1.9675179145396404</c:v>
                </c:pt>
                <c:pt idx="699" formatCode="0.000">
                  <c:v>-1.2428926295521281</c:v>
                </c:pt>
                <c:pt idx="700" formatCode="0.000">
                  <c:v>-1.0440831965748965</c:v>
                </c:pt>
                <c:pt idx="701" formatCode="0.000">
                  <c:v>-1.4306872538685234</c:v>
                </c:pt>
                <c:pt idx="702" formatCode="0.000">
                  <c:v>-0.32340303716149599</c:v>
                </c:pt>
                <c:pt idx="703" formatCode="0.000">
                  <c:v>-0.80216913159780745</c:v>
                </c:pt>
                <c:pt idx="704" formatCode="0.000">
                  <c:v>-1.083204646139535</c:v>
                </c:pt>
                <c:pt idx="705">
                  <c:v>5.6</c:v>
                </c:pt>
                <c:pt idx="706">
                  <c:v>5.7</c:v>
                </c:pt>
                <c:pt idx="707">
                  <c:v>4.8</c:v>
                </c:pt>
                <c:pt idx="708">
                  <c:v>6.7</c:v>
                </c:pt>
                <c:pt idx="709">
                  <c:v>4.3</c:v>
                </c:pt>
                <c:pt idx="710">
                  <c:v>6.3</c:v>
                </c:pt>
                <c:pt idx="711">
                  <c:v>6.1</c:v>
                </c:pt>
                <c:pt idx="712">
                  <c:v>6.9</c:v>
                </c:pt>
                <c:pt idx="713">
                  <c:v>7.5</c:v>
                </c:pt>
                <c:pt idx="714">
                  <c:v>6.4</c:v>
                </c:pt>
                <c:pt idx="715">
                  <c:v>5.0999999999999996</c:v>
                </c:pt>
                <c:pt idx="716">
                  <c:v>4.5758190467342086</c:v>
                </c:pt>
                <c:pt idx="717">
                  <c:v>1.150651369645983</c:v>
                </c:pt>
                <c:pt idx="718">
                  <c:v>0.97417569829616468</c:v>
                </c:pt>
                <c:pt idx="719">
                  <c:v>1.6258260990988926</c:v>
                </c:pt>
                <c:pt idx="720">
                  <c:v>-0.51566106342681994</c:v>
                </c:pt>
                <c:pt idx="721">
                  <c:v>0.81943636441861312</c:v>
                </c:pt>
                <c:pt idx="722">
                  <c:v>0.31633616021808919</c:v>
                </c:pt>
                <c:pt idx="723">
                  <c:v>2.0909586743016462</c:v>
                </c:pt>
                <c:pt idx="724">
                  <c:v>-2.2665993558712572E-2</c:v>
                </c:pt>
                <c:pt idx="725">
                  <c:v>4.0274883492441571</c:v>
                </c:pt>
                <c:pt idx="726">
                  <c:v>3.4167125147921418</c:v>
                </c:pt>
                <c:pt idx="727">
                  <c:v>5.7139291482146692</c:v>
                </c:pt>
                <c:pt idx="728">
                  <c:v>3.9018120815206281</c:v>
                </c:pt>
                <c:pt idx="729">
                  <c:v>5.6537648529313422</c:v>
                </c:pt>
                <c:pt idx="730">
                  <c:v>6.2520082624795137</c:v>
                </c:pt>
                <c:pt idx="731">
                  <c:v>6.6898200127858409</c:v>
                </c:pt>
                <c:pt idx="732">
                  <c:v>4.3272048753506542</c:v>
                </c:pt>
                <c:pt idx="733">
                  <c:v>2.9571769470900788</c:v>
                </c:pt>
                <c:pt idx="734">
                  <c:v>1.5449219257253066</c:v>
                </c:pt>
                <c:pt idx="735">
                  <c:v>4.3855736697993031</c:v>
                </c:pt>
                <c:pt idx="736">
                  <c:v>5.8883252261594521</c:v>
                </c:pt>
                <c:pt idx="737">
                  <c:v>2.3184032071674743</c:v>
                </c:pt>
                <c:pt idx="738">
                  <c:v>4.7424302162830667</c:v>
                </c:pt>
                <c:pt idx="739">
                  <c:v>6.0533936206286221</c:v>
                </c:pt>
                <c:pt idx="740">
                  <c:v>6.4058229125494304</c:v>
                </c:pt>
                <c:pt idx="741">
                  <c:v>3.3250248151097672</c:v>
                </c:pt>
                <c:pt idx="742" formatCode="0.000">
                  <c:v>4.3272048753506542</c:v>
                </c:pt>
                <c:pt idx="743" formatCode="0.000">
                  <c:v>3.0532279751633862</c:v>
                </c:pt>
                <c:pt idx="744" formatCode="0.000">
                  <c:v>2.8611259190167715</c:v>
                </c:pt>
                <c:pt idx="745" formatCode="0.000">
                  <c:v>1.5449219257253066</c:v>
                </c:pt>
                <c:pt idx="746" formatCode="0.000">
                  <c:v>4.3855736697993031</c:v>
                </c:pt>
                <c:pt idx="747" formatCode="0.000">
                  <c:v>5.8883252261594521</c:v>
                </c:pt>
                <c:pt idx="748" formatCode="0.000">
                  <c:v>4.7424302162830667</c:v>
                </c:pt>
                <c:pt idx="749" formatCode="0.000">
                  <c:v>6.0533936206286221</c:v>
                </c:pt>
                <c:pt idx="750" formatCode="0.000">
                  <c:v>6.4058229125494304</c:v>
                </c:pt>
                <c:pt idx="751" formatCode="0.000">
                  <c:v>3.3250248151097672</c:v>
                </c:pt>
                <c:pt idx="752">
                  <c:v>2.602165912803045</c:v>
                </c:pt>
                <c:pt idx="753">
                  <c:v>3.0630439776729856</c:v>
                </c:pt>
                <c:pt idx="754">
                  <c:v>1.1378497398066845</c:v>
                </c:pt>
                <c:pt idx="755">
                  <c:v>1.9450000000000001</c:v>
                </c:pt>
                <c:pt idx="756">
                  <c:v>2.7808238571671584</c:v>
                </c:pt>
                <c:pt idx="757">
                  <c:v>0.155</c:v>
                </c:pt>
                <c:pt idx="758">
                  <c:v>4.7</c:v>
                </c:pt>
                <c:pt idx="759">
                  <c:v>6.9</c:v>
                </c:pt>
                <c:pt idx="760">
                  <c:v>1.9</c:v>
                </c:pt>
                <c:pt idx="761">
                  <c:v>5.4</c:v>
                </c:pt>
                <c:pt idx="762">
                  <c:v>6.4</c:v>
                </c:pt>
                <c:pt idx="763">
                  <c:v>4.5</c:v>
                </c:pt>
                <c:pt idx="764">
                  <c:v>2.1</c:v>
                </c:pt>
                <c:pt idx="765">
                  <c:v>4.3</c:v>
                </c:pt>
                <c:pt idx="766">
                  <c:v>4.7</c:v>
                </c:pt>
                <c:pt idx="767">
                  <c:v>5.5</c:v>
                </c:pt>
                <c:pt idx="768">
                  <c:v>3.6855716247570225</c:v>
                </c:pt>
                <c:pt idx="769" formatCode="0.00">
                  <c:v>0.15497066885714927</c:v>
                </c:pt>
                <c:pt idx="770" formatCode="0.000">
                  <c:v>2.7808238571671584</c:v>
                </c:pt>
                <c:pt idx="771">
                  <c:v>2.0379999999999998</c:v>
                </c:pt>
                <c:pt idx="772">
                  <c:v>0.26300000000000001</c:v>
                </c:pt>
                <c:pt idx="773" formatCode="0.00">
                  <c:v>2.0382547539122204</c:v>
                </c:pt>
                <c:pt idx="774" formatCode="0.00">
                  <c:v>0.26306589485092324</c:v>
                </c:pt>
                <c:pt idx="775">
                  <c:v>7.5924848705993586E-2</c:v>
                </c:pt>
                <c:pt idx="776">
                  <c:v>-1.5212632875601599</c:v>
                </c:pt>
                <c:pt idx="777">
                  <c:v>2.1866103277551874</c:v>
                </c:pt>
                <c:pt idx="778">
                  <c:v>2.948538784217166</c:v>
                </c:pt>
                <c:pt idx="779">
                  <c:v>3.0477500546988505</c:v>
                </c:pt>
                <c:pt idx="780">
                  <c:v>4.5999999999999996</c:v>
                </c:pt>
                <c:pt idx="781">
                  <c:v>1.6</c:v>
                </c:pt>
                <c:pt idx="782">
                  <c:v>4.0999999999999996</c:v>
                </c:pt>
                <c:pt idx="783">
                  <c:v>3.6</c:v>
                </c:pt>
                <c:pt idx="784">
                  <c:v>1.8</c:v>
                </c:pt>
                <c:pt idx="785">
                  <c:v>1.2</c:v>
                </c:pt>
                <c:pt idx="786">
                  <c:v>1.5</c:v>
                </c:pt>
                <c:pt idx="787">
                  <c:v>0.6</c:v>
                </c:pt>
                <c:pt idx="788">
                  <c:v>0.9</c:v>
                </c:pt>
                <c:pt idx="789">
                  <c:v>0.8</c:v>
                </c:pt>
                <c:pt idx="790">
                  <c:v>1.5</c:v>
                </c:pt>
                <c:pt idx="791">
                  <c:v>1.6</c:v>
                </c:pt>
                <c:pt idx="792">
                  <c:v>1.4</c:v>
                </c:pt>
                <c:pt idx="793">
                  <c:v>1.9</c:v>
                </c:pt>
                <c:pt idx="794">
                  <c:v>1.4</c:v>
                </c:pt>
                <c:pt idx="795">
                  <c:v>2.7</c:v>
                </c:pt>
                <c:pt idx="796">
                  <c:v>0.2</c:v>
                </c:pt>
                <c:pt idx="797">
                  <c:v>2.2000000000000002</c:v>
                </c:pt>
                <c:pt idx="798">
                  <c:v>1.3276456443636064</c:v>
                </c:pt>
                <c:pt idx="799">
                  <c:v>0.25197588622383194</c:v>
                </c:pt>
                <c:pt idx="800">
                  <c:v>1.8834451959314269</c:v>
                </c:pt>
                <c:pt idx="801">
                  <c:v>1.609525988167599</c:v>
                </c:pt>
                <c:pt idx="802">
                  <c:v>2.2714892284636496</c:v>
                </c:pt>
                <c:pt idx="803">
                  <c:v>3.0058049232836739</c:v>
                </c:pt>
                <c:pt idx="804">
                  <c:v>0.11109377676009013</c:v>
                </c:pt>
                <c:pt idx="805">
                  <c:v>4.4121540097834426</c:v>
                </c:pt>
                <c:pt idx="806">
                  <c:v>4.6292043552334139</c:v>
                </c:pt>
                <c:pt idx="807">
                  <c:v>2.9749303683509978</c:v>
                </c:pt>
                <c:pt idx="808">
                  <c:v>2.5497967953433336</c:v>
                </c:pt>
                <c:pt idx="809">
                  <c:v>6.6895272705891795E-2</c:v>
                </c:pt>
                <c:pt idx="810">
                  <c:v>-8.2881936178659243E-2</c:v>
                </c:pt>
                <c:pt idx="811">
                  <c:v>3.2146335469152767</c:v>
                </c:pt>
                <c:pt idx="812">
                  <c:v>1.8646649338594539</c:v>
                </c:pt>
                <c:pt idx="813">
                  <c:v>2.2555166628637306</c:v>
                </c:pt>
                <c:pt idx="814">
                  <c:v>2.1678647670118107</c:v>
                </c:pt>
                <c:pt idx="815">
                  <c:v>-2.489584470928687</c:v>
                </c:pt>
                <c:pt idx="816">
                  <c:v>-2.4445637401153801</c:v>
                </c:pt>
                <c:pt idx="817">
                  <c:v>-2.4556970389620978</c:v>
                </c:pt>
                <c:pt idx="818">
                  <c:v>-0.38370038744854718</c:v>
                </c:pt>
                <c:pt idx="819">
                  <c:v>-0.48193481004970362</c:v>
                </c:pt>
                <c:pt idx="820">
                  <c:v>-0.47304077556523527</c:v>
                </c:pt>
                <c:pt idx="821">
                  <c:v>-1.9620989024301299</c:v>
                </c:pt>
                <c:pt idx="822">
                  <c:v>-1.0474376046151761</c:v>
                </c:pt>
                <c:pt idx="823">
                  <c:v>-0.12226523172222747</c:v>
                </c:pt>
                <c:pt idx="824">
                  <c:v>0.359647183783109</c:v>
                </c:pt>
                <c:pt idx="825">
                  <c:v>8.1173716420156428</c:v>
                </c:pt>
                <c:pt idx="826">
                  <c:v>6.2006183079238717</c:v>
                </c:pt>
                <c:pt idx="827">
                  <c:v>3.5658600690006965</c:v>
                </c:pt>
                <c:pt idx="828">
                  <c:v>1.74</c:v>
                </c:pt>
                <c:pt idx="829" formatCode="0.00">
                  <c:v>1.739716511938473</c:v>
                </c:pt>
                <c:pt idx="830">
                  <c:v>-9.0855739112164269E-2</c:v>
                </c:pt>
                <c:pt idx="831">
                  <c:v>0.38736549552786936</c:v>
                </c:pt>
                <c:pt idx="832">
                  <c:v>1.1030263910669635</c:v>
                </c:pt>
                <c:pt idx="833">
                  <c:v>-1.1838252345297562E-2</c:v>
                </c:pt>
                <c:pt idx="834">
                  <c:v>0.32633649205027204</c:v>
                </c:pt>
                <c:pt idx="835">
                  <c:v>-0.34242620533708745</c:v>
                </c:pt>
                <c:pt idx="836">
                  <c:v>0.19247378778852742</c:v>
                </c:pt>
                <c:pt idx="837">
                  <c:v>-0.25153917277265236</c:v>
                </c:pt>
                <c:pt idx="838">
                  <c:v>0.9433045011826291</c:v>
                </c:pt>
                <c:pt idx="839">
                  <c:v>-0.3330004100008388</c:v>
                </c:pt>
                <c:pt idx="840">
                  <c:v>0.82464831061068722</c:v>
                </c:pt>
                <c:pt idx="841">
                  <c:v>0.15121166277398679</c:v>
                </c:pt>
                <c:pt idx="842">
                  <c:v>0.2646284142358013</c:v>
                </c:pt>
                <c:pt idx="843">
                  <c:v>0.33907133332089501</c:v>
                </c:pt>
                <c:pt idx="844">
                  <c:v>-8.6123614231548018E-2</c:v>
                </c:pt>
                <c:pt idx="845">
                  <c:v>-0.13028196450104446</c:v>
                </c:pt>
                <c:pt idx="846">
                  <c:v>1.1899964590389445E-2</c:v>
                </c:pt>
                <c:pt idx="847">
                  <c:v>5.2010815088519751E-3</c:v>
                </c:pt>
                <c:pt idx="848">
                  <c:v>0.71505471069202486</c:v>
                </c:pt>
                <c:pt idx="849">
                  <c:v>0.10900472373166403</c:v>
                </c:pt>
                <c:pt idx="850" formatCode="0.00">
                  <c:v>-2.9000000000000001E-2</c:v>
                </c:pt>
                <c:pt idx="851" formatCode="0.00">
                  <c:v>-0.03</c:v>
                </c:pt>
                <c:pt idx="852" formatCode="0.00">
                  <c:v>-2.5999999999999999E-2</c:v>
                </c:pt>
                <c:pt idx="853" formatCode="0.00">
                  <c:v>-3.9E-2</c:v>
                </c:pt>
                <c:pt idx="854" formatCode="0.00">
                  <c:v>-8.7999999999999995E-2</c:v>
                </c:pt>
                <c:pt idx="855" formatCode="0.00">
                  <c:v>-5.6000000000000001E-2</c:v>
                </c:pt>
                <c:pt idx="856" formatCode="0.00">
                  <c:v>-4.0000000000000001E-3</c:v>
                </c:pt>
                <c:pt idx="857" formatCode="0.00">
                  <c:v>-0.05</c:v>
                </c:pt>
                <c:pt idx="858" formatCode="0.00">
                  <c:v>-0.05</c:v>
                </c:pt>
                <c:pt idx="859" formatCode="0.00">
                  <c:v>-2.8000000000000001E-2</c:v>
                </c:pt>
                <c:pt idx="860" formatCode="0.00">
                  <c:v>-5.3999999999999999E-2</c:v>
                </c:pt>
                <c:pt idx="861" formatCode="0.00">
                  <c:v>-4.1000000000000002E-2</c:v>
                </c:pt>
                <c:pt idx="862" formatCode="0.00">
                  <c:v>-4.9000000000000002E-2</c:v>
                </c:pt>
                <c:pt idx="863" formatCode="0.00">
                  <c:v>-4.8000000000000001E-2</c:v>
                </c:pt>
                <c:pt idx="864" formatCode="0.00">
                  <c:v>-5.0000000000000001E-3</c:v>
                </c:pt>
                <c:pt idx="865">
                  <c:v>0.22</c:v>
                </c:pt>
                <c:pt idx="866">
                  <c:v>-0.46</c:v>
                </c:pt>
                <c:pt idx="867">
                  <c:v>0.32</c:v>
                </c:pt>
                <c:pt idx="868">
                  <c:v>0.9</c:v>
                </c:pt>
                <c:pt idx="869">
                  <c:v>0.65</c:v>
                </c:pt>
                <c:pt idx="870">
                  <c:v>0.78</c:v>
                </c:pt>
                <c:pt idx="871">
                  <c:v>-0.05</c:v>
                </c:pt>
                <c:pt idx="872">
                  <c:v>0.8</c:v>
                </c:pt>
                <c:pt idx="873">
                  <c:v>0.99504109297201582</c:v>
                </c:pt>
                <c:pt idx="874">
                  <c:v>0.81723905836304334</c:v>
                </c:pt>
                <c:pt idx="875">
                  <c:v>0.56599999999999995</c:v>
                </c:pt>
                <c:pt idx="876">
                  <c:v>7.0999999999999994E-2</c:v>
                </c:pt>
                <c:pt idx="877" formatCode="0.00">
                  <c:v>0.56574693670144516</c:v>
                </c:pt>
                <c:pt idx="878" formatCode="0.00">
                  <c:v>7.1450795158192193E-2</c:v>
                </c:pt>
                <c:pt idx="879">
                  <c:v>0.05</c:v>
                </c:pt>
                <c:pt idx="880">
                  <c:v>-0.18</c:v>
                </c:pt>
                <c:pt idx="881">
                  <c:v>-0.21</c:v>
                </c:pt>
                <c:pt idx="882">
                  <c:v>-0.11</c:v>
                </c:pt>
                <c:pt idx="883">
                  <c:v>-0.12</c:v>
                </c:pt>
                <c:pt idx="884">
                  <c:v>7.0000000000000007E-2</c:v>
                </c:pt>
                <c:pt idx="885">
                  <c:v>-0.03</c:v>
                </c:pt>
                <c:pt idx="886">
                  <c:v>0.18</c:v>
                </c:pt>
                <c:pt idx="887">
                  <c:v>0.17</c:v>
                </c:pt>
                <c:pt idx="888">
                  <c:v>0.08</c:v>
                </c:pt>
                <c:pt idx="889">
                  <c:v>0.22</c:v>
                </c:pt>
                <c:pt idx="890">
                  <c:v>0.01</c:v>
                </c:pt>
                <c:pt idx="891">
                  <c:v>0.06</c:v>
                </c:pt>
                <c:pt idx="892">
                  <c:v>0.06</c:v>
                </c:pt>
                <c:pt idx="893">
                  <c:v>0.11</c:v>
                </c:pt>
                <c:pt idx="894">
                  <c:v>0.11</c:v>
                </c:pt>
                <c:pt idx="895">
                  <c:v>0.18</c:v>
                </c:pt>
                <c:pt idx="896">
                  <c:v>0.25</c:v>
                </c:pt>
                <c:pt idx="897">
                  <c:v>0.05</c:v>
                </c:pt>
                <c:pt idx="898">
                  <c:v>0.13</c:v>
                </c:pt>
                <c:pt idx="899">
                  <c:v>0.3</c:v>
                </c:pt>
                <c:pt idx="900">
                  <c:v>-0.12425753437073084</c:v>
                </c:pt>
                <c:pt idx="901">
                  <c:v>-0.16613543910737327</c:v>
                </c:pt>
                <c:pt idx="902">
                  <c:v>-0.18640222721122424</c:v>
                </c:pt>
                <c:pt idx="903">
                  <c:v>-0.17915718776784217</c:v>
                </c:pt>
                <c:pt idx="904">
                  <c:v>-0.23003352227968232</c:v>
                </c:pt>
                <c:pt idx="905">
                  <c:v>-0.2938721418428436</c:v>
                </c:pt>
                <c:pt idx="906">
                  <c:v>-0.33406437217953222</c:v>
                </c:pt>
                <c:pt idx="907">
                  <c:v>-7.3081865596069662E-2</c:v>
                </c:pt>
                <c:pt idx="908">
                  <c:v>-0.32065089226529508</c:v>
                </c:pt>
                <c:pt idx="909">
                  <c:v>-0.17553708501161225</c:v>
                </c:pt>
                <c:pt idx="910">
                  <c:v>-0.28420708952914264</c:v>
                </c:pt>
                <c:pt idx="911">
                  <c:v>-0.29866619784557624</c:v>
                </c:pt>
                <c:pt idx="912">
                  <c:v>-0.10409040849879148</c:v>
                </c:pt>
                <c:pt idx="913">
                  <c:v>-9.5747132770274135E-2</c:v>
                </c:pt>
                <c:pt idx="914">
                  <c:v>-0.112146628497789</c:v>
                </c:pt>
                <c:pt idx="915">
                  <c:v>-0.13851747403481607</c:v>
                </c:pt>
                <c:pt idx="916">
                  <c:v>-0.13645976502085766</c:v>
                </c:pt>
                <c:pt idx="917">
                  <c:v>-8.5865507719939949E-2</c:v>
                </c:pt>
                <c:pt idx="918">
                  <c:v>0.10601189147885215</c:v>
                </c:pt>
                <c:pt idx="919">
                  <c:v>0.13105790849898824</c:v>
                </c:pt>
                <c:pt idx="920">
                  <c:v>0.18606872068338554</c:v>
                </c:pt>
                <c:pt idx="921">
                  <c:v>0.2121384398479087</c:v>
                </c:pt>
                <c:pt idx="922">
                  <c:v>0.1214392752194593</c:v>
                </c:pt>
                <c:pt idx="923">
                  <c:v>5.3657461467015999E-2</c:v>
                </c:pt>
                <c:pt idx="924">
                  <c:v>9.1253598588525442E-2</c:v>
                </c:pt>
                <c:pt idx="925">
                  <c:v>0.10712843012206097</c:v>
                </c:pt>
                <c:pt idx="926">
                  <c:v>0.15529990930973625</c:v>
                </c:pt>
                <c:pt idx="927">
                  <c:v>0.16433808662574823</c:v>
                </c:pt>
                <c:pt idx="928">
                  <c:v>0.21596928882150479</c:v>
                </c:pt>
                <c:pt idx="929">
                  <c:v>0.30858672872791093</c:v>
                </c:pt>
                <c:pt idx="930">
                  <c:v>0.2967476949661263</c:v>
                </c:pt>
                <c:pt idx="931">
                  <c:v>6.7720417000871613E-2</c:v>
                </c:pt>
                <c:pt idx="932">
                  <c:v>7.8667250108410691E-2</c:v>
                </c:pt>
                <c:pt idx="933">
                  <c:v>5.5466311544072333E-2</c:v>
                </c:pt>
                <c:pt idx="934">
                  <c:v>7.5594257705757784E-3</c:v>
                </c:pt>
                <c:pt idx="935">
                  <c:v>0.65810934054855164</c:v>
                </c:pt>
                <c:pt idx="936">
                  <c:v>9.8804010594255587E-2</c:v>
                </c:pt>
                <c:pt idx="937">
                  <c:v>0.32931542970116023</c:v>
                </c:pt>
                <c:pt idx="938">
                  <c:v>0.3408387960860404</c:v>
                </c:pt>
                <c:pt idx="939">
                  <c:v>9.677233687543918E-2</c:v>
                </c:pt>
                <c:pt idx="940">
                  <c:v>-0.08</c:v>
                </c:pt>
                <c:pt idx="941">
                  <c:v>0.14000000000000001</c:v>
                </c:pt>
                <c:pt idx="942">
                  <c:v>0</c:v>
                </c:pt>
                <c:pt idx="943">
                  <c:v>-7.0000000000000007E-2</c:v>
                </c:pt>
                <c:pt idx="944">
                  <c:v>0.18</c:v>
                </c:pt>
                <c:pt idx="945">
                  <c:v>-0.05</c:v>
                </c:pt>
                <c:pt idx="946">
                  <c:v>-0.1</c:v>
                </c:pt>
                <c:pt idx="947">
                  <c:v>-0.22</c:v>
                </c:pt>
                <c:pt idx="948">
                  <c:v>-0.02</c:v>
                </c:pt>
                <c:pt idx="949">
                  <c:v>0.11</c:v>
                </c:pt>
                <c:pt idx="950">
                  <c:v>-0.25</c:v>
                </c:pt>
                <c:pt idx="951">
                  <c:v>0.02</c:v>
                </c:pt>
                <c:pt idx="952">
                  <c:v>0.19</c:v>
                </c:pt>
                <c:pt idx="953">
                  <c:v>0.28000000000000003</c:v>
                </c:pt>
                <c:pt idx="954">
                  <c:v>0.36</c:v>
                </c:pt>
                <c:pt idx="955">
                  <c:v>-0.03</c:v>
                </c:pt>
                <c:pt idx="956">
                  <c:v>0</c:v>
                </c:pt>
                <c:pt idx="957">
                  <c:v>0.11</c:v>
                </c:pt>
                <c:pt idx="958">
                  <c:v>0.56999999999999995</c:v>
                </c:pt>
                <c:pt idx="959">
                  <c:v>-0.4</c:v>
                </c:pt>
                <c:pt idx="960">
                  <c:v>0.17933975769127031</c:v>
                </c:pt>
                <c:pt idx="961">
                  <c:v>-0.18580898436109727</c:v>
                </c:pt>
                <c:pt idx="962">
                  <c:v>-0.1549615134733755</c:v>
                </c:pt>
                <c:pt idx="963">
                  <c:v>-0.25774763471203066</c:v>
                </c:pt>
                <c:pt idx="964">
                  <c:v>-0.18443592168501821</c:v>
                </c:pt>
                <c:pt idx="965">
                  <c:v>-0.25009576426700164</c:v>
                </c:pt>
                <c:pt idx="966">
                  <c:v>-0.18976875555064865</c:v>
                </c:pt>
                <c:pt idx="967">
                  <c:v>-0.16254076751532054</c:v>
                </c:pt>
                <c:pt idx="968">
                  <c:v>-0.15182000879145163</c:v>
                </c:pt>
                <c:pt idx="969">
                  <c:v>-0.17325437263467247</c:v>
                </c:pt>
                <c:pt idx="970">
                  <c:v>-0.23371513671721589</c:v>
                </c:pt>
                <c:pt idx="971">
                  <c:v>-0.12250804765374612</c:v>
                </c:pt>
                <c:pt idx="972">
                  <c:v>-0.14812350839541688</c:v>
                </c:pt>
                <c:pt idx="973">
                  <c:v>-0.12408326148897109</c:v>
                </c:pt>
                <c:pt idx="974">
                  <c:v>-0.5107553899848396</c:v>
                </c:pt>
                <c:pt idx="975">
                  <c:v>-0.2686716676067844</c:v>
                </c:pt>
                <c:pt idx="976">
                  <c:v>-0.19456434627045338</c:v>
                </c:pt>
                <c:pt idx="977">
                  <c:v>-0.3007283816189088</c:v>
                </c:pt>
                <c:pt idx="978">
                  <c:v>-0.15281080290330173</c:v>
                </c:pt>
                <c:pt idx="979">
                  <c:v>-9.0095764267001499E-2</c:v>
                </c:pt>
                <c:pt idx="980">
                  <c:v>-0.20004277967455053</c:v>
                </c:pt>
                <c:pt idx="981">
                  <c:v>-0.21305050250206925</c:v>
                </c:pt>
                <c:pt idx="982">
                  <c:v>-0.15164374869661357</c:v>
                </c:pt>
                <c:pt idx="983">
                  <c:v>-0.11038226109230687</c:v>
                </c:pt>
                <c:pt idx="984">
                  <c:v>0.56999999999999995</c:v>
                </c:pt>
                <c:pt idx="985">
                  <c:v>0.19</c:v>
                </c:pt>
                <c:pt idx="986">
                  <c:v>-0.09</c:v>
                </c:pt>
                <c:pt idx="987">
                  <c:v>0</c:v>
                </c:pt>
                <c:pt idx="988">
                  <c:v>-0.11</c:v>
                </c:pt>
                <c:pt idx="989">
                  <c:v>-0.28999999999999998</c:v>
                </c:pt>
                <c:pt idx="990">
                  <c:v>0.08</c:v>
                </c:pt>
                <c:pt idx="991">
                  <c:v>-0.09</c:v>
                </c:pt>
                <c:pt idx="992">
                  <c:v>-0.03</c:v>
                </c:pt>
                <c:pt idx="993">
                  <c:v>-0.01</c:v>
                </c:pt>
                <c:pt idx="994">
                  <c:v>0.06</c:v>
                </c:pt>
                <c:pt idx="995">
                  <c:v>-0.23</c:v>
                </c:pt>
                <c:pt idx="996">
                  <c:v>-0.12</c:v>
                </c:pt>
                <c:pt idx="997">
                  <c:v>0.02</c:v>
                </c:pt>
                <c:pt idx="998">
                  <c:v>-0.14000000000000001</c:v>
                </c:pt>
                <c:pt idx="999">
                  <c:v>7.0000000000000007E-2</c:v>
                </c:pt>
                <c:pt idx="1000">
                  <c:v>-0.01</c:v>
                </c:pt>
                <c:pt idx="1001">
                  <c:v>-0.03</c:v>
                </c:pt>
                <c:pt idx="1002">
                  <c:v>-7.0000000000000007E-2</c:v>
                </c:pt>
                <c:pt idx="1003">
                  <c:v>0.11</c:v>
                </c:pt>
                <c:pt idx="1004">
                  <c:v>-0.08</c:v>
                </c:pt>
                <c:pt idx="1005">
                  <c:v>-0.03</c:v>
                </c:pt>
                <c:pt idx="1006">
                  <c:v>-0.46</c:v>
                </c:pt>
                <c:pt idx="1007">
                  <c:v>0.16</c:v>
                </c:pt>
                <c:pt idx="1008">
                  <c:v>-0.14000000000000001</c:v>
                </c:pt>
                <c:pt idx="1009">
                  <c:v>-0.03</c:v>
                </c:pt>
                <c:pt idx="1010">
                  <c:v>-0.06</c:v>
                </c:pt>
                <c:pt idx="1011">
                  <c:v>0</c:v>
                </c:pt>
                <c:pt idx="1012">
                  <c:v>-0.1</c:v>
                </c:pt>
                <c:pt idx="1013">
                  <c:v>-0.13</c:v>
                </c:pt>
                <c:pt idx="1014">
                  <c:v>0.23</c:v>
                </c:pt>
                <c:pt idx="1015">
                  <c:v>-0.08</c:v>
                </c:pt>
                <c:pt idx="1016">
                  <c:v>0.19</c:v>
                </c:pt>
                <c:pt idx="1017">
                  <c:v>-0.49</c:v>
                </c:pt>
                <c:pt idx="1018">
                  <c:v>7.0000000000000007E-2</c:v>
                </c:pt>
                <c:pt idx="1019">
                  <c:v>0.06</c:v>
                </c:pt>
                <c:pt idx="1020">
                  <c:v>0.37</c:v>
                </c:pt>
                <c:pt idx="1021">
                  <c:v>-0.18</c:v>
                </c:pt>
                <c:pt idx="1022">
                  <c:v>0.2</c:v>
                </c:pt>
                <c:pt idx="1023">
                  <c:v>1.3</c:v>
                </c:pt>
                <c:pt idx="1024">
                  <c:v>1.31</c:v>
                </c:pt>
                <c:pt idx="1025">
                  <c:v>-0.1</c:v>
                </c:pt>
                <c:pt idx="1026">
                  <c:v>3.1E-2</c:v>
                </c:pt>
                <c:pt idx="1027" formatCode="0.00">
                  <c:v>3.1437403354138027E-2</c:v>
                </c:pt>
                <c:pt idx="1028">
                  <c:v>0.51</c:v>
                </c:pt>
                <c:pt idx="1029">
                  <c:v>-0.46073494841250029</c:v>
                </c:pt>
                <c:pt idx="1030">
                  <c:v>-0.33891983541430593</c:v>
                </c:pt>
                <c:pt idx="1031">
                  <c:v>3.856577227420166E-2</c:v>
                </c:pt>
                <c:pt idx="1032">
                  <c:v>0.40282198335168262</c:v>
                </c:pt>
                <c:pt idx="1033">
                  <c:v>0.33</c:v>
                </c:pt>
                <c:pt idx="1034">
                  <c:v>-0.40469089953920623</c:v>
                </c:pt>
                <c:pt idx="1035">
                  <c:v>-0.47586776836094913</c:v>
                </c:pt>
                <c:pt idx="1036">
                  <c:v>-0.58313587108949072</c:v>
                </c:pt>
                <c:pt idx="1037">
                  <c:v>-0.46584161784624101</c:v>
                </c:pt>
                <c:pt idx="1038">
                  <c:v>-0.40868191441312263</c:v>
                </c:pt>
                <c:pt idx="1039">
                  <c:v>-0.34252750441443602</c:v>
                </c:pt>
                <c:pt idx="1040">
                  <c:v>-0.43975971127929725</c:v>
                </c:pt>
                <c:pt idx="1041">
                  <c:v>-0.74655952291169392</c:v>
                </c:pt>
                <c:pt idx="1042">
                  <c:v>-0.70344503074704079</c:v>
                </c:pt>
                <c:pt idx="1043">
                  <c:v>-0.64229047234731773</c:v>
                </c:pt>
                <c:pt idx="1044">
                  <c:v>-0.7014421583850794</c:v>
                </c:pt>
                <c:pt idx="1045">
                  <c:v>6.9494976861989577E-3</c:v>
                </c:pt>
                <c:pt idx="1046">
                  <c:v>-0.5761209740151596</c:v>
                </c:pt>
                <c:pt idx="1047">
                  <c:v>-0.55006340745933358</c:v>
                </c:pt>
                <c:pt idx="1048">
                  <c:v>-0.54403652770074196</c:v>
                </c:pt>
                <c:pt idx="1049">
                  <c:v>-0.43074868201786742</c:v>
                </c:pt>
                <c:pt idx="1050">
                  <c:v>-0.47284875003672511</c:v>
                </c:pt>
                <c:pt idx="1051">
                  <c:v>-0.41677212561657928</c:v>
                </c:pt>
                <c:pt idx="1052">
                  <c:v>-0.54180417256735702</c:v>
                </c:pt>
                <c:pt idx="1053">
                  <c:v>-0.55664655703601018</c:v>
                </c:pt>
                <c:pt idx="1054">
                  <c:v>-0.52521528457387223</c:v>
                </c:pt>
                <c:pt idx="1055">
                  <c:v>0.90477802624703418</c:v>
                </c:pt>
                <c:pt idx="1056">
                  <c:v>1.0580051317295411</c:v>
                </c:pt>
                <c:pt idx="1057">
                  <c:v>1.2789774509155867</c:v>
                </c:pt>
                <c:pt idx="1058">
                  <c:v>0.56861786953593707</c:v>
                </c:pt>
                <c:pt idx="1059">
                  <c:v>0.19441199865015346</c:v>
                </c:pt>
                <c:pt idx="1060">
                  <c:v>0.76941057010277247</c:v>
                </c:pt>
                <c:pt idx="1061">
                  <c:v>-0.47</c:v>
                </c:pt>
                <c:pt idx="1062">
                  <c:v>-0.69</c:v>
                </c:pt>
                <c:pt idx="1063">
                  <c:v>-0.5</c:v>
                </c:pt>
                <c:pt idx="1064">
                  <c:v>-0.56000000000000005</c:v>
                </c:pt>
                <c:pt idx="1065">
                  <c:v>-0.51</c:v>
                </c:pt>
                <c:pt idx="1066">
                  <c:v>-0.63</c:v>
                </c:pt>
                <c:pt idx="1067">
                  <c:v>-0.65</c:v>
                </c:pt>
                <c:pt idx="1068">
                  <c:v>-0.31</c:v>
                </c:pt>
                <c:pt idx="1069">
                  <c:v>-0.67</c:v>
                </c:pt>
                <c:pt idx="1070">
                  <c:v>-0.37</c:v>
                </c:pt>
                <c:pt idx="1071">
                  <c:v>-0.56000000000000005</c:v>
                </c:pt>
                <c:pt idx="1072">
                  <c:v>-0.52</c:v>
                </c:pt>
                <c:pt idx="1073">
                  <c:v>-0.65</c:v>
                </c:pt>
                <c:pt idx="1074">
                  <c:v>-0.56999999999999995</c:v>
                </c:pt>
                <c:pt idx="1075">
                  <c:v>0.86371799999999999</c:v>
                </c:pt>
                <c:pt idx="1076">
                  <c:v>-0.88389910688091433</c:v>
                </c:pt>
                <c:pt idx="1077">
                  <c:v>-0.87988601439592529</c:v>
                </c:pt>
                <c:pt idx="1078">
                  <c:v>-0.86786198071098219</c:v>
                </c:pt>
                <c:pt idx="1079">
                  <c:v>-0.99619484824708948</c:v>
                </c:pt>
                <c:pt idx="1080">
                  <c:v>-0.86785784523368825</c:v>
                </c:pt>
                <c:pt idx="1081">
                  <c:v>-0.86485812392078643</c:v>
                </c:pt>
                <c:pt idx="1082">
                  <c:v>-0.40167621256292918</c:v>
                </c:pt>
                <c:pt idx="1083">
                  <c:v>-0.4327554351271079</c:v>
                </c:pt>
                <c:pt idx="1084">
                  <c:v>-1.07</c:v>
                </c:pt>
                <c:pt idx="1085">
                  <c:v>0.08</c:v>
                </c:pt>
                <c:pt idx="1086">
                  <c:v>0.1</c:v>
                </c:pt>
                <c:pt idx="1087">
                  <c:v>1.8</c:v>
                </c:pt>
                <c:pt idx="1088">
                  <c:v>1.3</c:v>
                </c:pt>
                <c:pt idx="1089">
                  <c:v>1.3</c:v>
                </c:pt>
                <c:pt idx="1090">
                  <c:v>-0.67</c:v>
                </c:pt>
                <c:pt idx="1091">
                  <c:v>-0.55000000000000004</c:v>
                </c:pt>
                <c:pt idx="1092">
                  <c:v>0.26</c:v>
                </c:pt>
                <c:pt idx="1093">
                  <c:v>-0.65</c:v>
                </c:pt>
                <c:pt idx="1094">
                  <c:v>-0.77</c:v>
                </c:pt>
                <c:pt idx="1095">
                  <c:v>-0.38</c:v>
                </c:pt>
                <c:pt idx="1096">
                  <c:v>-0.53</c:v>
                </c:pt>
                <c:pt idx="1097">
                  <c:v>-0.44</c:v>
                </c:pt>
                <c:pt idx="1098">
                  <c:v>-0.53</c:v>
                </c:pt>
                <c:pt idx="1099">
                  <c:v>-0.69</c:v>
                </c:pt>
                <c:pt idx="1100">
                  <c:v>-0.59</c:v>
                </c:pt>
                <c:pt idx="1101">
                  <c:v>0.35</c:v>
                </c:pt>
                <c:pt idx="1102">
                  <c:v>0.13</c:v>
                </c:pt>
                <c:pt idx="1103">
                  <c:v>0</c:v>
                </c:pt>
                <c:pt idx="1104">
                  <c:v>-0.08</c:v>
                </c:pt>
                <c:pt idx="1105">
                  <c:v>-0.53</c:v>
                </c:pt>
                <c:pt idx="1106">
                  <c:v>-0.42</c:v>
                </c:pt>
                <c:pt idx="1107">
                  <c:v>-0.02</c:v>
                </c:pt>
                <c:pt idx="1108">
                  <c:v>-1.1100000000000001</c:v>
                </c:pt>
                <c:pt idx="1109">
                  <c:v>-0.69</c:v>
                </c:pt>
                <c:pt idx="1110">
                  <c:v>0.39</c:v>
                </c:pt>
                <c:pt idx="1111">
                  <c:v>-0.56000000000000005</c:v>
                </c:pt>
                <c:pt idx="1112">
                  <c:v>-7.0000000000000007E-2</c:v>
                </c:pt>
                <c:pt idx="1113">
                  <c:v>-0.06</c:v>
                </c:pt>
                <c:pt idx="1114">
                  <c:v>0</c:v>
                </c:pt>
                <c:pt idx="1115">
                  <c:v>0.75</c:v>
                </c:pt>
                <c:pt idx="1116">
                  <c:v>-0.43</c:v>
                </c:pt>
                <c:pt idx="1117">
                  <c:v>-0.55000000000000004</c:v>
                </c:pt>
                <c:pt idx="1118">
                  <c:v>1.86</c:v>
                </c:pt>
                <c:pt idx="1119">
                  <c:v>1.43</c:v>
                </c:pt>
                <c:pt idx="1120">
                  <c:v>0.56000000000000005</c:v>
                </c:pt>
                <c:pt idx="1121">
                  <c:v>0.15</c:v>
                </c:pt>
                <c:pt idx="1122">
                  <c:v>-0.57999999999999996</c:v>
                </c:pt>
                <c:pt idx="1123">
                  <c:v>-0.65</c:v>
                </c:pt>
                <c:pt idx="1124">
                  <c:v>-0.98</c:v>
                </c:pt>
                <c:pt idx="1125">
                  <c:v>-0.28999999999999998</c:v>
                </c:pt>
                <c:pt idx="1126">
                  <c:v>0.31</c:v>
                </c:pt>
                <c:pt idx="1127">
                  <c:v>0.4</c:v>
                </c:pt>
                <c:pt idx="1128">
                  <c:v>1.18</c:v>
                </c:pt>
                <c:pt idx="1129">
                  <c:v>0.05</c:v>
                </c:pt>
                <c:pt idx="1130">
                  <c:v>-1.1000000000000001</c:v>
                </c:pt>
                <c:pt idx="1131">
                  <c:v>-0.45</c:v>
                </c:pt>
                <c:pt idx="1132">
                  <c:v>-0.35</c:v>
                </c:pt>
                <c:pt idx="1133">
                  <c:v>-0.5</c:v>
                </c:pt>
                <c:pt idx="1134">
                  <c:v>-7.0000000000000007E-2</c:v>
                </c:pt>
                <c:pt idx="1135">
                  <c:v>-0.68</c:v>
                </c:pt>
                <c:pt idx="1136">
                  <c:v>0.57999999999999996</c:v>
                </c:pt>
                <c:pt idx="1137">
                  <c:v>0.23</c:v>
                </c:pt>
                <c:pt idx="1138">
                  <c:v>7.0000000000000007E-2</c:v>
                </c:pt>
                <c:pt idx="1139">
                  <c:v>-0.54</c:v>
                </c:pt>
                <c:pt idx="1140">
                  <c:v>-0.13</c:v>
                </c:pt>
                <c:pt idx="1141">
                  <c:v>1.81</c:v>
                </c:pt>
                <c:pt idx="1142">
                  <c:v>0.24</c:v>
                </c:pt>
                <c:pt idx="1143">
                  <c:v>-0.76</c:v>
                </c:pt>
                <c:pt idx="1144">
                  <c:v>-1.06</c:v>
                </c:pt>
                <c:pt idx="1145">
                  <c:v>-0.67</c:v>
                </c:pt>
                <c:pt idx="1146">
                  <c:v>0.25</c:v>
                </c:pt>
                <c:pt idx="1147">
                  <c:v>-0.52</c:v>
                </c:pt>
                <c:pt idx="1148">
                  <c:v>0.2</c:v>
                </c:pt>
                <c:pt idx="1149">
                  <c:v>-0.03</c:v>
                </c:pt>
                <c:pt idx="1150">
                  <c:v>-0.34</c:v>
                </c:pt>
                <c:pt idx="1151">
                  <c:v>1.28</c:v>
                </c:pt>
                <c:pt idx="1152">
                  <c:v>-0.45</c:v>
                </c:pt>
                <c:pt idx="1153">
                  <c:v>0.02</c:v>
                </c:pt>
                <c:pt idx="1154">
                  <c:v>0.2</c:v>
                </c:pt>
                <c:pt idx="1155">
                  <c:v>0.14000000000000001</c:v>
                </c:pt>
                <c:pt idx="1156">
                  <c:v>-0.63</c:v>
                </c:pt>
                <c:pt idx="1157">
                  <c:v>1.1100000000000001</c:v>
                </c:pt>
                <c:pt idx="1158">
                  <c:v>0.11</c:v>
                </c:pt>
                <c:pt idx="1159">
                  <c:v>0.16</c:v>
                </c:pt>
                <c:pt idx="1160">
                  <c:v>-0.03</c:v>
                </c:pt>
                <c:pt idx="1161">
                  <c:v>-0.08</c:v>
                </c:pt>
                <c:pt idx="1162">
                  <c:v>0.44</c:v>
                </c:pt>
                <c:pt idx="1163">
                  <c:v>-0.08</c:v>
                </c:pt>
                <c:pt idx="1164">
                  <c:v>1.04</c:v>
                </c:pt>
                <c:pt idx="1165">
                  <c:v>1.1399999999999999</c:v>
                </c:pt>
                <c:pt idx="1166">
                  <c:v>0.06</c:v>
                </c:pt>
                <c:pt idx="1167">
                  <c:v>0.28000000000000003</c:v>
                </c:pt>
                <c:pt idx="1168">
                  <c:v>0.73</c:v>
                </c:pt>
                <c:pt idx="1169">
                  <c:v>0.1</c:v>
                </c:pt>
                <c:pt idx="1170">
                  <c:v>0.28000000000000003</c:v>
                </c:pt>
                <c:pt idx="1171">
                  <c:v>0</c:v>
                </c:pt>
                <c:pt idx="1172">
                  <c:v>-0.72</c:v>
                </c:pt>
                <c:pt idx="1173">
                  <c:v>-0.48</c:v>
                </c:pt>
                <c:pt idx="1174">
                  <c:v>0.67</c:v>
                </c:pt>
                <c:pt idx="1175">
                  <c:v>-0.39</c:v>
                </c:pt>
                <c:pt idx="1176">
                  <c:v>0.22</c:v>
                </c:pt>
                <c:pt idx="1177">
                  <c:v>-0.52</c:v>
                </c:pt>
                <c:pt idx="1178">
                  <c:v>1.06</c:v>
                </c:pt>
                <c:pt idx="1179">
                  <c:v>0.4</c:v>
                </c:pt>
                <c:pt idx="1180">
                  <c:v>12.01</c:v>
                </c:pt>
                <c:pt idx="1181">
                  <c:v>-0.01</c:v>
                </c:pt>
                <c:pt idx="1182">
                  <c:v>0.1</c:v>
                </c:pt>
                <c:pt idx="1183">
                  <c:v>-1.03</c:v>
                </c:pt>
                <c:pt idx="1184">
                  <c:v>0.56999999999999995</c:v>
                </c:pt>
                <c:pt idx="1185">
                  <c:v>0.32</c:v>
                </c:pt>
                <c:pt idx="1186">
                  <c:v>0.4</c:v>
                </c:pt>
                <c:pt idx="1187">
                  <c:v>0.75</c:v>
                </c:pt>
                <c:pt idx="1188">
                  <c:v>-0.28000000000000003</c:v>
                </c:pt>
                <c:pt idx="1189">
                  <c:v>1.4</c:v>
                </c:pt>
                <c:pt idx="1190">
                  <c:v>-0.27</c:v>
                </c:pt>
                <c:pt idx="1191">
                  <c:v>-0.15</c:v>
                </c:pt>
                <c:pt idx="1192">
                  <c:v>-0.12</c:v>
                </c:pt>
                <c:pt idx="1193">
                  <c:v>-0.93</c:v>
                </c:pt>
                <c:pt idx="1194">
                  <c:v>10.8</c:v>
                </c:pt>
                <c:pt idx="1195">
                  <c:v>0.21</c:v>
                </c:pt>
                <c:pt idx="1196">
                  <c:v>-0.59</c:v>
                </c:pt>
                <c:pt idx="1197">
                  <c:v>6.59</c:v>
                </c:pt>
                <c:pt idx="1198">
                  <c:v>0.24</c:v>
                </c:pt>
                <c:pt idx="1199">
                  <c:v>-0.87</c:v>
                </c:pt>
                <c:pt idx="1200">
                  <c:v>0.32</c:v>
                </c:pt>
                <c:pt idx="1201">
                  <c:v>0.95</c:v>
                </c:pt>
                <c:pt idx="1202">
                  <c:v>-0.02</c:v>
                </c:pt>
                <c:pt idx="1203">
                  <c:v>-0.05</c:v>
                </c:pt>
                <c:pt idx="1204">
                  <c:v>-0.19</c:v>
                </c:pt>
                <c:pt idx="1205">
                  <c:v>2.15</c:v>
                </c:pt>
                <c:pt idx="1206">
                  <c:v>2.41</c:v>
                </c:pt>
                <c:pt idx="1207">
                  <c:v>0.19</c:v>
                </c:pt>
                <c:pt idx="1208">
                  <c:v>0.53</c:v>
                </c:pt>
                <c:pt idx="1209">
                  <c:v>0.24</c:v>
                </c:pt>
                <c:pt idx="1210">
                  <c:v>0.11</c:v>
                </c:pt>
                <c:pt idx="1211">
                  <c:v>-0.45</c:v>
                </c:pt>
                <c:pt idx="1212">
                  <c:v>0.61</c:v>
                </c:pt>
                <c:pt idx="1213">
                  <c:v>0.56999999999999995</c:v>
                </c:pt>
                <c:pt idx="1214">
                  <c:v>0.6</c:v>
                </c:pt>
                <c:pt idx="1215">
                  <c:v>0.65</c:v>
                </c:pt>
                <c:pt idx="1216">
                  <c:v>0.34</c:v>
                </c:pt>
                <c:pt idx="1217">
                  <c:v>0.76</c:v>
                </c:pt>
                <c:pt idx="1218">
                  <c:v>0.56000000000000005</c:v>
                </c:pt>
                <c:pt idx="1219">
                  <c:v>0.65</c:v>
                </c:pt>
                <c:pt idx="1220">
                  <c:v>-0.39</c:v>
                </c:pt>
                <c:pt idx="1221">
                  <c:v>-0.66</c:v>
                </c:pt>
                <c:pt idx="1222">
                  <c:v>0.7</c:v>
                </c:pt>
                <c:pt idx="1223">
                  <c:v>0.36</c:v>
                </c:pt>
                <c:pt idx="1224">
                  <c:v>9.23</c:v>
                </c:pt>
                <c:pt idx="1225">
                  <c:v>-0.56000000000000005</c:v>
                </c:pt>
                <c:pt idx="1226">
                  <c:v>0.35</c:v>
                </c:pt>
                <c:pt idx="1227">
                  <c:v>6.11</c:v>
                </c:pt>
                <c:pt idx="1228">
                  <c:v>0.54</c:v>
                </c:pt>
                <c:pt idx="1229">
                  <c:v>0.57999999999999996</c:v>
                </c:pt>
                <c:pt idx="1230">
                  <c:v>-0.43</c:v>
                </c:pt>
                <c:pt idx="1231">
                  <c:v>-0.49</c:v>
                </c:pt>
                <c:pt idx="1232">
                  <c:v>4.2699999999999996</c:v>
                </c:pt>
                <c:pt idx="1233">
                  <c:v>0.03</c:v>
                </c:pt>
                <c:pt idx="1234">
                  <c:v>0.09</c:v>
                </c:pt>
                <c:pt idx="1235">
                  <c:v>8.5399999999999991</c:v>
                </c:pt>
                <c:pt idx="1236">
                  <c:v>0.22</c:v>
                </c:pt>
                <c:pt idx="1237">
                  <c:v>0.33</c:v>
                </c:pt>
                <c:pt idx="1238">
                  <c:v>0.34</c:v>
                </c:pt>
                <c:pt idx="1239">
                  <c:v>-0.28999999999999998</c:v>
                </c:pt>
                <c:pt idx="1240">
                  <c:v>0.27</c:v>
                </c:pt>
                <c:pt idx="1241">
                  <c:v>0.66</c:v>
                </c:pt>
                <c:pt idx="1242">
                  <c:v>0.19</c:v>
                </c:pt>
                <c:pt idx="1243">
                  <c:v>1.32</c:v>
                </c:pt>
                <c:pt idx="1244">
                  <c:v>0.7</c:v>
                </c:pt>
                <c:pt idx="1245">
                  <c:v>0.88</c:v>
                </c:pt>
                <c:pt idx="1246">
                  <c:v>-0.3</c:v>
                </c:pt>
                <c:pt idx="1247">
                  <c:v>1.1200000000000001</c:v>
                </c:pt>
                <c:pt idx="1248">
                  <c:v>6.96</c:v>
                </c:pt>
                <c:pt idx="1249">
                  <c:v>-0.11</c:v>
                </c:pt>
                <c:pt idx="1250">
                  <c:v>1.49</c:v>
                </c:pt>
                <c:pt idx="1251">
                  <c:v>0.35</c:v>
                </c:pt>
                <c:pt idx="1252">
                  <c:v>12.49</c:v>
                </c:pt>
                <c:pt idx="1253">
                  <c:v>0.17</c:v>
                </c:pt>
                <c:pt idx="1254">
                  <c:v>0.08</c:v>
                </c:pt>
                <c:pt idx="1255">
                  <c:v>0.64</c:v>
                </c:pt>
                <c:pt idx="1256">
                  <c:v>0.33</c:v>
                </c:pt>
                <c:pt idx="1257">
                  <c:v>-0.36</c:v>
                </c:pt>
                <c:pt idx="1258">
                  <c:v>1.19</c:v>
                </c:pt>
                <c:pt idx="1259">
                  <c:v>0.51</c:v>
                </c:pt>
                <c:pt idx="1260">
                  <c:v>-1.1299999999999999</c:v>
                </c:pt>
                <c:pt idx="1261">
                  <c:v>2.36</c:v>
                </c:pt>
                <c:pt idx="1262">
                  <c:v>2.4</c:v>
                </c:pt>
                <c:pt idx="1263">
                  <c:v>-0.45</c:v>
                </c:pt>
                <c:pt idx="1264">
                  <c:v>-0.3</c:v>
                </c:pt>
                <c:pt idx="1265">
                  <c:v>1.47</c:v>
                </c:pt>
                <c:pt idx="1266">
                  <c:v>0.41</c:v>
                </c:pt>
                <c:pt idx="1267">
                  <c:v>0.73</c:v>
                </c:pt>
                <c:pt idx="1268">
                  <c:v>0.71</c:v>
                </c:pt>
                <c:pt idx="1269">
                  <c:v>-0.5</c:v>
                </c:pt>
                <c:pt idx="1270">
                  <c:v>4.49</c:v>
                </c:pt>
                <c:pt idx="1271">
                  <c:v>-0.02</c:v>
                </c:pt>
                <c:pt idx="1272">
                  <c:v>-0.53</c:v>
                </c:pt>
                <c:pt idx="1273">
                  <c:v>0.54</c:v>
                </c:pt>
                <c:pt idx="1274">
                  <c:v>0.19</c:v>
                </c:pt>
                <c:pt idx="1275">
                  <c:v>-0.09</c:v>
                </c:pt>
                <c:pt idx="1276">
                  <c:v>6.43</c:v>
                </c:pt>
                <c:pt idx="1277">
                  <c:v>-1.05</c:v>
                </c:pt>
                <c:pt idx="1278">
                  <c:v>0.98</c:v>
                </c:pt>
                <c:pt idx="1279">
                  <c:v>-0.42</c:v>
                </c:pt>
                <c:pt idx="1280">
                  <c:v>-0.8</c:v>
                </c:pt>
                <c:pt idx="1281">
                  <c:v>-0.1</c:v>
                </c:pt>
                <c:pt idx="1282">
                  <c:v>0.43</c:v>
                </c:pt>
                <c:pt idx="1283">
                  <c:v>0</c:v>
                </c:pt>
                <c:pt idx="1284">
                  <c:v>-0.32</c:v>
                </c:pt>
                <c:pt idx="1285">
                  <c:v>-0.31</c:v>
                </c:pt>
                <c:pt idx="1286">
                  <c:v>6.58</c:v>
                </c:pt>
                <c:pt idx="1287">
                  <c:v>1.07</c:v>
                </c:pt>
                <c:pt idx="1288">
                  <c:v>-0.39</c:v>
                </c:pt>
                <c:pt idx="1289">
                  <c:v>-0.19</c:v>
                </c:pt>
                <c:pt idx="1290">
                  <c:v>-0.93</c:v>
                </c:pt>
                <c:pt idx="1291">
                  <c:v>0.56000000000000005</c:v>
                </c:pt>
                <c:pt idx="1292">
                  <c:v>-0.16</c:v>
                </c:pt>
                <c:pt idx="1293">
                  <c:v>-0.15</c:v>
                </c:pt>
                <c:pt idx="1294">
                  <c:v>0.41</c:v>
                </c:pt>
                <c:pt idx="1295">
                  <c:v>-0.19</c:v>
                </c:pt>
                <c:pt idx="1296">
                  <c:v>-0.4</c:v>
                </c:pt>
                <c:pt idx="1297">
                  <c:v>14.3</c:v>
                </c:pt>
                <c:pt idx="1298">
                  <c:v>-0.27</c:v>
                </c:pt>
                <c:pt idx="1299">
                  <c:v>-0.19</c:v>
                </c:pt>
                <c:pt idx="1300">
                  <c:v>1.53</c:v>
                </c:pt>
                <c:pt idx="1301">
                  <c:v>-0.12</c:v>
                </c:pt>
                <c:pt idx="1302">
                  <c:v>1.44</c:v>
                </c:pt>
                <c:pt idx="1303">
                  <c:v>0.71</c:v>
                </c:pt>
                <c:pt idx="1304">
                  <c:v>-0.12</c:v>
                </c:pt>
                <c:pt idx="1305">
                  <c:v>0.92</c:v>
                </c:pt>
                <c:pt idx="1306">
                  <c:v>0.11</c:v>
                </c:pt>
                <c:pt idx="1307">
                  <c:v>0.04</c:v>
                </c:pt>
                <c:pt idx="1308">
                  <c:v>0.04</c:v>
                </c:pt>
                <c:pt idx="1309">
                  <c:v>1.57</c:v>
                </c:pt>
                <c:pt idx="1310">
                  <c:v>-0.08</c:v>
                </c:pt>
                <c:pt idx="1311">
                  <c:v>0.25</c:v>
                </c:pt>
                <c:pt idx="1312">
                  <c:v>0</c:v>
                </c:pt>
                <c:pt idx="1313">
                  <c:v>-0.12</c:v>
                </c:pt>
                <c:pt idx="1314">
                  <c:v>-0.17</c:v>
                </c:pt>
                <c:pt idx="1315">
                  <c:v>-0.19</c:v>
                </c:pt>
                <c:pt idx="1316">
                  <c:v>0</c:v>
                </c:pt>
                <c:pt idx="1317">
                  <c:v>1.98</c:v>
                </c:pt>
                <c:pt idx="1318">
                  <c:v>1.24</c:v>
                </c:pt>
                <c:pt idx="1319">
                  <c:v>0.05</c:v>
                </c:pt>
                <c:pt idx="1320">
                  <c:v>0.56000000000000005</c:v>
                </c:pt>
                <c:pt idx="1321">
                  <c:v>1.29</c:v>
                </c:pt>
                <c:pt idx="1322">
                  <c:v>2.2000000000000002</c:v>
                </c:pt>
                <c:pt idx="1323">
                  <c:v>-0.22</c:v>
                </c:pt>
                <c:pt idx="1324">
                  <c:v>-0.16</c:v>
                </c:pt>
                <c:pt idx="1325">
                  <c:v>1.98</c:v>
                </c:pt>
                <c:pt idx="1326">
                  <c:v>-0.25</c:v>
                </c:pt>
                <c:pt idx="1327">
                  <c:v>2.16</c:v>
                </c:pt>
                <c:pt idx="1328">
                  <c:v>0.03</c:v>
                </c:pt>
                <c:pt idx="1329">
                  <c:v>0.4</c:v>
                </c:pt>
                <c:pt idx="1330">
                  <c:v>1.63</c:v>
                </c:pt>
                <c:pt idx="1331">
                  <c:v>-0.21</c:v>
                </c:pt>
                <c:pt idx="1332">
                  <c:v>1.89</c:v>
                </c:pt>
                <c:pt idx="1333">
                  <c:v>-0.11</c:v>
                </c:pt>
                <c:pt idx="1334">
                  <c:v>0.15</c:v>
                </c:pt>
                <c:pt idx="1335">
                  <c:v>-0.28999999999999998</c:v>
                </c:pt>
                <c:pt idx="1336">
                  <c:v>0.94</c:v>
                </c:pt>
                <c:pt idx="1337">
                  <c:v>1.72</c:v>
                </c:pt>
                <c:pt idx="1338">
                  <c:v>-0.12</c:v>
                </c:pt>
                <c:pt idx="1339">
                  <c:v>2.08</c:v>
                </c:pt>
                <c:pt idx="1340">
                  <c:v>-0.1</c:v>
                </c:pt>
                <c:pt idx="1341">
                  <c:v>-0.32</c:v>
                </c:pt>
                <c:pt idx="1342">
                  <c:v>0.3</c:v>
                </c:pt>
                <c:pt idx="1343">
                  <c:v>0.14000000000000001</c:v>
                </c:pt>
                <c:pt idx="1344">
                  <c:v>1.72</c:v>
                </c:pt>
                <c:pt idx="1345">
                  <c:v>-0.7</c:v>
                </c:pt>
                <c:pt idx="1346">
                  <c:v>-7.0000000000000007E-2</c:v>
                </c:pt>
                <c:pt idx="1347">
                  <c:v>1.52</c:v>
                </c:pt>
                <c:pt idx="1348">
                  <c:v>0.01</c:v>
                </c:pt>
                <c:pt idx="1349">
                  <c:v>0.03</c:v>
                </c:pt>
                <c:pt idx="1350">
                  <c:v>-0.44</c:v>
                </c:pt>
                <c:pt idx="1351">
                  <c:v>2.08</c:v>
                </c:pt>
                <c:pt idx="1352">
                  <c:v>-0.04</c:v>
                </c:pt>
                <c:pt idx="1353">
                  <c:v>0</c:v>
                </c:pt>
                <c:pt idx="1354">
                  <c:v>-0.75</c:v>
                </c:pt>
                <c:pt idx="1355">
                  <c:v>1.89</c:v>
                </c:pt>
                <c:pt idx="1356">
                  <c:v>-0.15</c:v>
                </c:pt>
                <c:pt idx="1357">
                  <c:v>0.03</c:v>
                </c:pt>
                <c:pt idx="1358">
                  <c:v>-0.79</c:v>
                </c:pt>
                <c:pt idx="1359">
                  <c:v>2.33</c:v>
                </c:pt>
                <c:pt idx="1360">
                  <c:v>0.73</c:v>
                </c:pt>
                <c:pt idx="1361">
                  <c:v>0.09</c:v>
                </c:pt>
                <c:pt idx="1362">
                  <c:v>0.05</c:v>
                </c:pt>
                <c:pt idx="1363">
                  <c:v>2.25</c:v>
                </c:pt>
                <c:pt idx="1364">
                  <c:v>1.69</c:v>
                </c:pt>
                <c:pt idx="1365">
                  <c:v>0.05</c:v>
                </c:pt>
                <c:pt idx="1366">
                  <c:v>1.48</c:v>
                </c:pt>
                <c:pt idx="1367">
                  <c:v>0.47</c:v>
                </c:pt>
                <c:pt idx="1368">
                  <c:v>-0.11</c:v>
                </c:pt>
                <c:pt idx="1369">
                  <c:v>-0.26</c:v>
                </c:pt>
                <c:pt idx="1370">
                  <c:v>-0.24</c:v>
                </c:pt>
                <c:pt idx="1371">
                  <c:v>0.17</c:v>
                </c:pt>
                <c:pt idx="1372">
                  <c:v>-0.24</c:v>
                </c:pt>
                <c:pt idx="1373">
                  <c:v>1.3</c:v>
                </c:pt>
                <c:pt idx="1374">
                  <c:v>0.09</c:v>
                </c:pt>
                <c:pt idx="1375">
                  <c:v>2.16</c:v>
                </c:pt>
                <c:pt idx="1376">
                  <c:v>0.24</c:v>
                </c:pt>
                <c:pt idx="1377">
                  <c:v>-0.12</c:v>
                </c:pt>
                <c:pt idx="1378">
                  <c:v>2.4900000000000002</c:v>
                </c:pt>
                <c:pt idx="1379">
                  <c:v>2.29</c:v>
                </c:pt>
                <c:pt idx="1380">
                  <c:v>1.06</c:v>
                </c:pt>
                <c:pt idx="1381">
                  <c:v>2.39</c:v>
                </c:pt>
                <c:pt idx="1382">
                  <c:v>0.35</c:v>
                </c:pt>
                <c:pt idx="1383">
                  <c:v>0.31</c:v>
                </c:pt>
                <c:pt idx="1384">
                  <c:v>0.47</c:v>
                </c:pt>
                <c:pt idx="1385">
                  <c:v>0.25</c:v>
                </c:pt>
                <c:pt idx="1386">
                  <c:v>0.38</c:v>
                </c:pt>
                <c:pt idx="1387">
                  <c:v>0.33</c:v>
                </c:pt>
                <c:pt idx="1388">
                  <c:v>1.17</c:v>
                </c:pt>
                <c:pt idx="1389">
                  <c:v>2.39</c:v>
                </c:pt>
                <c:pt idx="1390">
                  <c:v>0.59</c:v>
                </c:pt>
                <c:pt idx="1391">
                  <c:v>1.76</c:v>
                </c:pt>
                <c:pt idx="1392">
                  <c:v>-0.03</c:v>
                </c:pt>
                <c:pt idx="1393">
                  <c:v>0.41</c:v>
                </c:pt>
                <c:pt idx="1394">
                  <c:v>2.0699999999999998</c:v>
                </c:pt>
                <c:pt idx="1395">
                  <c:v>1.18</c:v>
                </c:pt>
                <c:pt idx="1396">
                  <c:v>-0.24</c:v>
                </c:pt>
                <c:pt idx="1397">
                  <c:v>1.08</c:v>
                </c:pt>
                <c:pt idx="1398">
                  <c:v>1.84</c:v>
                </c:pt>
                <c:pt idx="1399">
                  <c:v>0.55000000000000004</c:v>
                </c:pt>
                <c:pt idx="1400">
                  <c:v>-0.27</c:v>
                </c:pt>
                <c:pt idx="1401">
                  <c:v>2.92</c:v>
                </c:pt>
                <c:pt idx="1402">
                  <c:v>1.18</c:v>
                </c:pt>
                <c:pt idx="1403">
                  <c:v>2.11</c:v>
                </c:pt>
                <c:pt idx="1404">
                  <c:v>2.58</c:v>
                </c:pt>
                <c:pt idx="1405">
                  <c:v>-0.26</c:v>
                </c:pt>
                <c:pt idx="1406">
                  <c:v>1.02</c:v>
                </c:pt>
                <c:pt idx="1407">
                  <c:v>2.0499999999999998</c:v>
                </c:pt>
                <c:pt idx="1408">
                  <c:v>-0.25</c:v>
                </c:pt>
                <c:pt idx="1409">
                  <c:v>2.48</c:v>
                </c:pt>
                <c:pt idx="1410">
                  <c:v>-0.24</c:v>
                </c:pt>
                <c:pt idx="1411">
                  <c:v>2.57</c:v>
                </c:pt>
                <c:pt idx="1412">
                  <c:v>2.62</c:v>
                </c:pt>
                <c:pt idx="1413">
                  <c:v>2.85</c:v>
                </c:pt>
                <c:pt idx="1414">
                  <c:v>2.31</c:v>
                </c:pt>
                <c:pt idx="1415">
                  <c:v>2.44</c:v>
                </c:pt>
                <c:pt idx="1416">
                  <c:v>2.13</c:v>
                </c:pt>
                <c:pt idx="1417">
                  <c:v>2.23</c:v>
                </c:pt>
                <c:pt idx="1418">
                  <c:v>2.6</c:v>
                </c:pt>
                <c:pt idx="1419">
                  <c:v>1.81</c:v>
                </c:pt>
                <c:pt idx="1420">
                  <c:v>2.5499999999999998</c:v>
                </c:pt>
                <c:pt idx="1421">
                  <c:v>2.66</c:v>
                </c:pt>
                <c:pt idx="1422">
                  <c:v>2.85</c:v>
                </c:pt>
                <c:pt idx="1423">
                  <c:v>2.75</c:v>
                </c:pt>
                <c:pt idx="1424">
                  <c:v>2.91</c:v>
                </c:pt>
                <c:pt idx="1425">
                  <c:v>2.69</c:v>
                </c:pt>
                <c:pt idx="1426">
                  <c:v>2.7</c:v>
                </c:pt>
                <c:pt idx="1427">
                  <c:v>4</c:v>
                </c:pt>
                <c:pt idx="1428">
                  <c:v>3.64</c:v>
                </c:pt>
                <c:pt idx="1429">
                  <c:v>4.12</c:v>
                </c:pt>
                <c:pt idx="1430">
                  <c:v>4.17</c:v>
                </c:pt>
                <c:pt idx="1431">
                  <c:v>4.12</c:v>
                </c:pt>
                <c:pt idx="1432">
                  <c:v>3.17</c:v>
                </c:pt>
                <c:pt idx="1433">
                  <c:v>4.1100000000000003</c:v>
                </c:pt>
                <c:pt idx="1434">
                  <c:v>3.61</c:v>
                </c:pt>
                <c:pt idx="1435">
                  <c:v>4.05</c:v>
                </c:pt>
                <c:pt idx="1436">
                  <c:v>4.17</c:v>
                </c:pt>
                <c:pt idx="1437">
                  <c:v>2.93</c:v>
                </c:pt>
                <c:pt idx="1438">
                  <c:v>4.22</c:v>
                </c:pt>
                <c:pt idx="1439">
                  <c:v>4.25</c:v>
                </c:pt>
                <c:pt idx="1440">
                  <c:v>4.1100000000000003</c:v>
                </c:pt>
                <c:pt idx="1441">
                  <c:v>4.1900000000000004</c:v>
                </c:pt>
                <c:pt idx="1442">
                  <c:v>4.1900000000000004</c:v>
                </c:pt>
                <c:pt idx="1443">
                  <c:v>3.99</c:v>
                </c:pt>
                <c:pt idx="1444">
                  <c:v>3.9</c:v>
                </c:pt>
                <c:pt idx="1445">
                  <c:v>4.05</c:v>
                </c:pt>
                <c:pt idx="1446">
                  <c:v>4.13</c:v>
                </c:pt>
                <c:pt idx="1447">
                  <c:v>4.01</c:v>
                </c:pt>
                <c:pt idx="1448">
                  <c:v>3.4</c:v>
                </c:pt>
                <c:pt idx="1449">
                  <c:v>4.21</c:v>
                </c:pt>
                <c:pt idx="1450">
                  <c:v>4.1399999999999997</c:v>
                </c:pt>
                <c:pt idx="1451">
                  <c:v>4.16</c:v>
                </c:pt>
                <c:pt idx="1452">
                  <c:v>3.6</c:v>
                </c:pt>
                <c:pt idx="1453">
                  <c:v>3.84</c:v>
                </c:pt>
                <c:pt idx="1454">
                  <c:v>3.68</c:v>
                </c:pt>
                <c:pt idx="1455">
                  <c:v>4.0599999999999996</c:v>
                </c:pt>
                <c:pt idx="1456">
                  <c:v>-1.1616763506389767</c:v>
                </c:pt>
                <c:pt idx="1457">
                  <c:v>-0.46422033723749512</c:v>
                </c:pt>
                <c:pt idx="1458">
                  <c:v>-0.420763847648153</c:v>
                </c:pt>
                <c:pt idx="1459">
                  <c:v>-1.2738170956648571</c:v>
                </c:pt>
                <c:pt idx="1460">
                  <c:v>-0.92620517604722163</c:v>
                </c:pt>
                <c:pt idx="1461">
                  <c:v>-0.9009319992384679</c:v>
                </c:pt>
                <c:pt idx="1462">
                  <c:v>-1.0232100992207764</c:v>
                </c:pt>
                <c:pt idx="1463">
                  <c:v>-0.93008658383222031</c:v>
                </c:pt>
                <c:pt idx="1464">
                  <c:v>-1.0003436944258401</c:v>
                </c:pt>
                <c:pt idx="1465">
                  <c:v>-0.89575078822369281</c:v>
                </c:pt>
                <c:pt idx="1466">
                  <c:v>-0.98563618440408129</c:v>
                </c:pt>
                <c:pt idx="1467">
                  <c:v>-0.9391153279957094</c:v>
                </c:pt>
                <c:pt idx="1468">
                  <c:v>-1.00096271466558</c:v>
                </c:pt>
                <c:pt idx="1469">
                  <c:v>2.91</c:v>
                </c:pt>
                <c:pt idx="1470">
                  <c:v>1.6080000000000001</c:v>
                </c:pt>
                <c:pt idx="1471">
                  <c:v>2.327</c:v>
                </c:pt>
                <c:pt idx="1472">
                  <c:v>0.57799999999999996</c:v>
                </c:pt>
                <c:pt idx="1473">
                  <c:v>0.55500000000000005</c:v>
                </c:pt>
                <c:pt idx="1474">
                  <c:v>1.34</c:v>
                </c:pt>
                <c:pt idx="1475">
                  <c:v>3.4580000000000002</c:v>
                </c:pt>
                <c:pt idx="1476">
                  <c:v>0.36199999999999999</c:v>
                </c:pt>
                <c:pt idx="1477">
                  <c:v>0.23799999999999999</c:v>
                </c:pt>
                <c:pt idx="1478">
                  <c:v>1.7230000000000001</c:v>
                </c:pt>
                <c:pt idx="1479">
                  <c:v>0.34399999999999997</c:v>
                </c:pt>
                <c:pt idx="1480">
                  <c:v>0.73799999999999999</c:v>
                </c:pt>
                <c:pt idx="1481">
                  <c:v>-4.1000000000000002E-2</c:v>
                </c:pt>
                <c:pt idx="1482">
                  <c:v>0.73699999999999999</c:v>
                </c:pt>
                <c:pt idx="1483">
                  <c:v>0.65900000000000003</c:v>
                </c:pt>
                <c:pt idx="1484">
                  <c:v>-0.1</c:v>
                </c:pt>
                <c:pt idx="1485">
                  <c:v>-1.2270000000000001</c:v>
                </c:pt>
                <c:pt idx="1486">
                  <c:v>-1.137</c:v>
                </c:pt>
                <c:pt idx="1487">
                  <c:v>-1.004</c:v>
                </c:pt>
                <c:pt idx="1488">
                  <c:v>-1.004</c:v>
                </c:pt>
                <c:pt idx="1489">
                  <c:v>-1.3109999999999999</c:v>
                </c:pt>
                <c:pt idx="1490">
                  <c:v>-1.1499999999999999</c:v>
                </c:pt>
                <c:pt idx="1491">
                  <c:v>-1.4239999999999999</c:v>
                </c:pt>
                <c:pt idx="1492">
                  <c:v>-1.3340000000000001</c:v>
                </c:pt>
                <c:pt idx="1493">
                  <c:v>-1.262</c:v>
                </c:pt>
                <c:pt idx="1494">
                  <c:v>-0.86199999999999999</c:v>
                </c:pt>
                <c:pt idx="1495">
                  <c:v>-0.67900000000000005</c:v>
                </c:pt>
                <c:pt idx="1496">
                  <c:v>-0.67400000000000004</c:v>
                </c:pt>
                <c:pt idx="1497">
                  <c:v>-0.70199999999999996</c:v>
                </c:pt>
                <c:pt idx="1498">
                  <c:v>-1.1539999999999999</c:v>
                </c:pt>
                <c:pt idx="1499">
                  <c:v>-1.0740000000000001</c:v>
                </c:pt>
                <c:pt idx="1500">
                  <c:v>-0.88500000000000001</c:v>
                </c:pt>
                <c:pt idx="1501">
                  <c:v>-0.97299999999999998</c:v>
                </c:pt>
                <c:pt idx="1502">
                  <c:v>-0.79600000000000004</c:v>
                </c:pt>
                <c:pt idx="1503">
                  <c:v>0.70166666666666666</c:v>
                </c:pt>
                <c:pt idx="1504">
                  <c:v>0.88</c:v>
                </c:pt>
                <c:pt idx="1505">
                  <c:v>1.4620000000000002</c:v>
                </c:pt>
                <c:pt idx="1506">
                  <c:v>0.4081818181818182</c:v>
                </c:pt>
                <c:pt idx="1507">
                  <c:v>0.40294117647058825</c:v>
                </c:pt>
                <c:pt idx="1508">
                  <c:v>2.4350000000000001</c:v>
                </c:pt>
                <c:pt idx="1509">
                  <c:v>0.46</c:v>
                </c:pt>
                <c:pt idx="1510">
                  <c:v>2.0274999999999999</c:v>
                </c:pt>
                <c:pt idx="1511">
                  <c:v>1.18</c:v>
                </c:pt>
                <c:pt idx="1512">
                  <c:v>2.5166666666666666</c:v>
                </c:pt>
                <c:pt idx="1513">
                  <c:v>4.74</c:v>
                </c:pt>
                <c:pt idx="1514">
                  <c:v>-1.3223100000000001</c:v>
                </c:pt>
                <c:pt idx="1515">
                  <c:v>-0.31184028750728837</c:v>
                </c:pt>
                <c:pt idx="1516">
                  <c:v>-0.32634662784284008</c:v>
                </c:pt>
                <c:pt idx="1517">
                  <c:v>-0.36620865063380337</c:v>
                </c:pt>
                <c:pt idx="1518">
                  <c:v>-0.31184028750728837</c:v>
                </c:pt>
                <c:pt idx="1519">
                  <c:v>-0.31476266887171822</c:v>
                </c:pt>
                <c:pt idx="1520">
                  <c:v>-0.32057574923242416</c:v>
                </c:pt>
                <c:pt idx="1521">
                  <c:v>-1.0071990840019307</c:v>
                </c:pt>
                <c:pt idx="1522">
                  <c:v>-1.0573371629540862</c:v>
                </c:pt>
                <c:pt idx="1523">
                  <c:v>-1.0162216513187605</c:v>
                </c:pt>
                <c:pt idx="1524">
                  <c:v>-1.0713763854144354</c:v>
                </c:pt>
                <c:pt idx="1525">
                  <c:v>-1.01221565379217</c:v>
                </c:pt>
                <c:pt idx="1526">
                  <c:v>-0.79965202671794522</c:v>
                </c:pt>
                <c:pt idx="1527">
                  <c:v>-0.92398773237456489</c:v>
                </c:pt>
                <c:pt idx="1528">
                  <c:v>-0.93701796437839491</c:v>
                </c:pt>
                <c:pt idx="1529">
                  <c:v>-1.0573338832866597</c:v>
                </c:pt>
                <c:pt idx="1530">
                  <c:v>-1.0382863510256524</c:v>
                </c:pt>
                <c:pt idx="1531">
                  <c:v>-1.0412827877839259</c:v>
                </c:pt>
                <c:pt idx="1532">
                  <c:v>-1.0452985633300216</c:v>
                </c:pt>
                <c:pt idx="1533">
                  <c:v>-1.0463022010664957</c:v>
                </c:pt>
                <c:pt idx="1534">
                  <c:v>-1.0733768948012479</c:v>
                </c:pt>
                <c:pt idx="1535">
                  <c:v>-1.0382877565815463</c:v>
                </c:pt>
                <c:pt idx="1536">
                  <c:v>-1.0142193066260408</c:v>
                </c:pt>
                <c:pt idx="1537">
                  <c:v>-1.1495701309875983</c:v>
                </c:pt>
                <c:pt idx="1538">
                  <c:v>-1.1245022239043667</c:v>
                </c:pt>
                <c:pt idx="1539">
                  <c:v>-1.0302766236596206</c:v>
                </c:pt>
                <c:pt idx="1540">
                  <c:v>-0.99618895248387851</c:v>
                </c:pt>
                <c:pt idx="1541">
                  <c:v>-1.0513218449041961</c:v>
                </c:pt>
                <c:pt idx="1542">
                  <c:v>-1.0493094227281841</c:v>
                </c:pt>
                <c:pt idx="1543">
                  <c:v>-1.043299767146566</c:v>
                </c:pt>
                <c:pt idx="1544">
                  <c:v>-5.9062499999999997E-2</c:v>
                </c:pt>
                <c:pt idx="1545">
                  <c:v>-5.4444444444444441E-2</c:v>
                </c:pt>
                <c:pt idx="1546">
                  <c:v>3.2121428571428572</c:v>
                </c:pt>
                <c:pt idx="1547">
                  <c:v>1.2306903191999761</c:v>
                </c:pt>
                <c:pt idx="1548">
                  <c:v>1.2771178900918241</c:v>
                </c:pt>
                <c:pt idx="1549">
                  <c:v>0.21983339293647977</c:v>
                </c:pt>
                <c:pt idx="1550">
                  <c:v>1.2508905419577838</c:v>
                </c:pt>
                <c:pt idx="1551">
                  <c:v>2.2853468100942664</c:v>
                </c:pt>
                <c:pt idx="1552">
                  <c:v>1.2722535148498244</c:v>
                </c:pt>
                <c:pt idx="1553">
                  <c:v>1.9512263169776369</c:v>
                </c:pt>
                <c:pt idx="1554">
                  <c:v>2.8648845007056472</c:v>
                </c:pt>
                <c:pt idx="1555">
                  <c:v>0.28911092154588836</c:v>
                </c:pt>
                <c:pt idx="1556">
                  <c:v>1.3604717587338697</c:v>
                </c:pt>
                <c:pt idx="1557">
                  <c:v>0.77038346959403292</c:v>
                </c:pt>
                <c:pt idx="1558">
                  <c:v>1.4534263475367553</c:v>
                </c:pt>
                <c:pt idx="1559">
                  <c:v>1.1620773861940756</c:v>
                </c:pt>
                <c:pt idx="1560">
                  <c:v>-0.66730151095460966</c:v>
                </c:pt>
                <c:pt idx="1561">
                  <c:v>-4.5532967720614437E-2</c:v>
                </c:pt>
                <c:pt idx="1562">
                  <c:v>-0.91196032952282846</c:v>
                </c:pt>
                <c:pt idx="1563">
                  <c:v>-0.86623366230204057</c:v>
                </c:pt>
                <c:pt idx="1564">
                  <c:v>-0.88038600963900693</c:v>
                </c:pt>
                <c:pt idx="1565">
                  <c:v>-0.88057296705347099</c:v>
                </c:pt>
                <c:pt idx="1566">
                  <c:v>-0.10246693871601087</c:v>
                </c:pt>
                <c:pt idx="1567">
                  <c:v>0.36949671044640403</c:v>
                </c:pt>
                <c:pt idx="1568">
                  <c:v>3.0109591030822584</c:v>
                </c:pt>
                <c:pt idx="1569">
                  <c:v>3.0437220255760824</c:v>
                </c:pt>
                <c:pt idx="1570">
                  <c:v>0.20339797444612895</c:v>
                </c:pt>
                <c:pt idx="1571">
                  <c:v>3.453807513700502</c:v>
                </c:pt>
                <c:pt idx="1572">
                  <c:v>3.4684074971693679</c:v>
                </c:pt>
                <c:pt idx="1573">
                  <c:v>0.10294065472049585</c:v>
                </c:pt>
                <c:pt idx="1574">
                  <c:v>0.25540206247431918</c:v>
                </c:pt>
                <c:pt idx="1575">
                  <c:v>0.19980083567905371</c:v>
                </c:pt>
                <c:pt idx="1576">
                  <c:v>0.12062291246472168</c:v>
                </c:pt>
              </c:numCache>
            </c:numRef>
          </c:yVal>
          <c:smooth val="0"/>
        </c:ser>
        <c:dLbls>
          <c:showLegendKey val="0"/>
          <c:showVal val="0"/>
          <c:showCatName val="0"/>
          <c:showSerName val="0"/>
          <c:showPercent val="0"/>
          <c:showBubbleSize val="0"/>
        </c:dLbls>
        <c:axId val="210923456"/>
        <c:axId val="210924032"/>
      </c:scatterChart>
      <c:valAx>
        <c:axId val="210923456"/>
        <c:scaling>
          <c:orientation val="minMax"/>
          <c:max val="4000"/>
          <c:min val="0"/>
        </c:scaling>
        <c:delete val="0"/>
        <c:axPos val="b"/>
        <c:title>
          <c:tx>
            <c:rich>
              <a:bodyPr/>
              <a:lstStyle/>
              <a:p>
                <a:pPr>
                  <a:defRPr sz="1800" b="1" i="0" u="none" strike="noStrike" baseline="0">
                    <a:solidFill>
                      <a:srgbClr val="000000"/>
                    </a:solidFill>
                    <a:latin typeface="Arial"/>
                    <a:ea typeface="Arial"/>
                    <a:cs typeface="Arial"/>
                  </a:defRPr>
                </a:pPr>
                <a:r>
                  <a:rPr lang="en-US"/>
                  <a:t>Sample Age (Millions of years)</a:t>
                </a:r>
              </a:p>
            </c:rich>
          </c:tx>
          <c:layout>
            <c:manualLayout>
              <c:xMode val="edge"/>
              <c:yMode val="edge"/>
              <c:x val="0.31298559346748323"/>
              <c:y val="0.9102773268727965"/>
            </c:manualLayout>
          </c:layout>
          <c:overlay val="0"/>
          <c:spPr>
            <a:noFill/>
            <a:ln w="25400">
              <a:noFill/>
            </a:ln>
          </c:spPr>
        </c:title>
        <c:numFmt formatCode="General" sourceLinked="1"/>
        <c:majorTickMark val="cross"/>
        <c:minorTickMark val="none"/>
        <c:tickLblPos val="low"/>
        <c:spPr>
          <a:ln w="25400">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10924032"/>
        <c:crosses val="autoZero"/>
        <c:crossBetween val="midCat"/>
        <c:majorUnit val="1000"/>
      </c:valAx>
      <c:valAx>
        <c:axId val="210924032"/>
        <c:scaling>
          <c:orientation val="minMax"/>
          <c:max val="14"/>
          <c:min val="-4"/>
        </c:scaling>
        <c:delete val="0"/>
        <c:axPos val="l"/>
        <c:title>
          <c:tx>
            <c:rich>
              <a:bodyPr/>
              <a:lstStyle/>
              <a:p>
                <a:pPr>
                  <a:defRPr sz="1000" b="0" i="0" u="none" strike="noStrike" baseline="0">
                    <a:solidFill>
                      <a:srgbClr val="000000"/>
                    </a:solidFill>
                    <a:latin typeface="Arial"/>
                    <a:ea typeface="Arial"/>
                    <a:cs typeface="Arial"/>
                  </a:defRPr>
                </a:pPr>
                <a:r>
                  <a:rPr lang="en-US" sz="1800" b="1" i="0" u="none" strike="noStrike" baseline="0">
                    <a:solidFill>
                      <a:srgbClr val="000000"/>
                    </a:solidFill>
                    <a:latin typeface="Symbol"/>
                  </a:rPr>
                  <a:t>D</a:t>
                </a:r>
                <a:r>
                  <a:rPr lang="en-US" sz="1800" b="1" i="0" u="none" strike="noStrike" baseline="30000">
                    <a:solidFill>
                      <a:srgbClr val="000000"/>
                    </a:solidFill>
                    <a:latin typeface="Arial"/>
                    <a:cs typeface="Arial"/>
                  </a:rPr>
                  <a:t>33</a:t>
                </a:r>
                <a:r>
                  <a:rPr lang="en-US" sz="1800" b="1" i="0" u="none" strike="noStrike" baseline="0">
                    <a:solidFill>
                      <a:srgbClr val="000000"/>
                    </a:solidFill>
                    <a:latin typeface="Arial"/>
                    <a:cs typeface="Arial"/>
                  </a:rPr>
                  <a:t>S</a:t>
                </a:r>
              </a:p>
            </c:rich>
          </c:tx>
          <c:layout>
            <c:manualLayout>
              <c:xMode val="edge"/>
              <c:yMode val="edge"/>
              <c:x val="1.2208690580344123E-2"/>
              <c:y val="0.39314850596081319"/>
            </c:manualLayout>
          </c:layout>
          <c:overlay val="0"/>
          <c:spPr>
            <a:noFill/>
            <a:ln w="25400">
              <a:noFill/>
            </a:ln>
          </c:spPr>
        </c:title>
        <c:numFmt formatCode="General" sourceLinked="1"/>
        <c:majorTickMark val="in"/>
        <c:minorTickMark val="none"/>
        <c:tickLblPos val="nextTo"/>
        <c:spPr>
          <a:ln w="25400">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10923456"/>
        <c:crosses val="autoZero"/>
        <c:crossBetween val="midCat"/>
      </c:valAx>
      <c:spPr>
        <a:noFill/>
        <a:ln w="38100">
          <a:solidFill>
            <a:srgbClr val="000000"/>
          </a:solidFill>
          <a:prstDash val="solid"/>
        </a:ln>
      </c:spPr>
    </c:plotArea>
    <c:legend>
      <c:legendPos val="r"/>
      <c:layout>
        <c:manualLayout>
          <c:xMode val="edge"/>
          <c:yMode val="edge"/>
          <c:x val="0.14955893846602508"/>
          <c:y val="8.8667160726563249E-2"/>
          <c:w val="0.16426188393117525"/>
          <c:h val="7.014677972606106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33477444412152E-2"/>
          <c:y val="5.6451612903225826E-2"/>
          <c:w val="0.60833457099318666"/>
          <c:h val="0.79838709677419362"/>
        </c:manualLayout>
      </c:layout>
      <c:scatterChart>
        <c:scatterStyle val="lineMarker"/>
        <c:varyColors val="0"/>
        <c:ser>
          <c:idx val="0"/>
          <c:order val="0"/>
          <c:spPr>
            <a:ln w="28575">
              <a:noFill/>
            </a:ln>
          </c:spPr>
          <c:trendline>
            <c:trendlineType val="linear"/>
            <c:dispRSqr val="1"/>
            <c:dispEq val="1"/>
            <c:trendlineLbl>
              <c:layout>
                <c:manualLayout>
                  <c:x val="0.37457152230971197"/>
                  <c:y val="-0.20967884222805455"/>
                </c:manualLayout>
              </c:layout>
              <c:numFmt formatCode="General" sourceLinked="0"/>
              <c:spPr>
                <a:noFill/>
                <a:ln w="25400">
                  <a:noFill/>
                </a:ln>
              </c:spPr>
            </c:trendlineLbl>
          </c:trendline>
          <c:xVal>
            <c:numRef>
              <c:f>('Aubrey data 2011'!$G$4:$G$6,'Aubrey data 2011'!$G$7:$G$15,'Aubrey data 2011'!$G$16:$G$17,'Aubrey data 2011'!$G$19,'Aubrey data 2011'!$G$22,'Aubrey data 2011'!$G$24:$G$34,'Aubrey data 2011'!$G$39:$G$41,'Aubrey data 2011'!$G$55:$G$62,'Aubrey data 2011'!$G$63:$G$73)</c:f>
              <c:numCache>
                <c:formatCode>General</c:formatCode>
                <c:ptCount val="49"/>
                <c:pt idx="0">
                  <c:v>-6.0470428623424386</c:v>
                </c:pt>
                <c:pt idx="1">
                  <c:v>-0.76020036912801725</c:v>
                </c:pt>
                <c:pt idx="2">
                  <c:v>-3.0849298496099848</c:v>
                </c:pt>
                <c:pt idx="3">
                  <c:v>-2.4367737419717059</c:v>
                </c:pt>
                <c:pt idx="4">
                  <c:v>-1.2887195619286889</c:v>
                </c:pt>
                <c:pt idx="5">
                  <c:v>-1.801755574406076</c:v>
                </c:pt>
                <c:pt idx="6">
                  <c:v>0.9416289661842816</c:v>
                </c:pt>
                <c:pt idx="7">
                  <c:v>4.7542617548030144</c:v>
                </c:pt>
                <c:pt idx="8">
                  <c:v>2.0869580253791513</c:v>
                </c:pt>
                <c:pt idx="9">
                  <c:v>-2.2130258327990759E-2</c:v>
                </c:pt>
                <c:pt idx="10">
                  <c:v>-2.6628116549573182</c:v>
                </c:pt>
                <c:pt idx="11">
                  <c:v>-6.2656015202536679</c:v>
                </c:pt>
                <c:pt idx="12">
                  <c:v>-4.9523968000338314E-2</c:v>
                </c:pt>
                <c:pt idx="13">
                  <c:v>1.7763568394002505E-15</c:v>
                </c:pt>
                <c:pt idx="14">
                  <c:v>-6.2740441749018165</c:v>
                </c:pt>
                <c:pt idx="15">
                  <c:v>1.3995330740518463</c:v>
                </c:pt>
                <c:pt idx="16">
                  <c:v>-1.2851520877892124</c:v>
                </c:pt>
                <c:pt idx="17">
                  <c:v>0.63154807025189186</c:v>
                </c:pt>
                <c:pt idx="18">
                  <c:v>4.9234223412156677</c:v>
                </c:pt>
                <c:pt idx="19">
                  <c:v>-1.101529888293753</c:v>
                </c:pt>
                <c:pt idx="20">
                  <c:v>-1.101529888293753</c:v>
                </c:pt>
                <c:pt idx="21">
                  <c:v>-1.101529888293753</c:v>
                </c:pt>
                <c:pt idx="22">
                  <c:v>-1.7339630142390399</c:v>
                </c:pt>
                <c:pt idx="23">
                  <c:v>-2.8949943406213352</c:v>
                </c:pt>
                <c:pt idx="24">
                  <c:v>-2.7327045798212417</c:v>
                </c:pt>
                <c:pt idx="25">
                  <c:v>2.1649616756218979</c:v>
                </c:pt>
                <c:pt idx="26">
                  <c:v>0.3073741640450387</c:v>
                </c:pt>
                <c:pt idx="27">
                  <c:v>-1.7693115670384973</c:v>
                </c:pt>
                <c:pt idx="28">
                  <c:v>-4.5733942335230617</c:v>
                </c:pt>
                <c:pt idx="29">
                  <c:v>4.8740788408353275</c:v>
                </c:pt>
                <c:pt idx="30">
                  <c:v>-8.6234148522151592</c:v>
                </c:pt>
                <c:pt idx="31">
                  <c:v>-6.001558250807224</c:v>
                </c:pt>
                <c:pt idx="32">
                  <c:v>-4.2600849309119564</c:v>
                </c:pt>
                <c:pt idx="33">
                  <c:v>-6.261897326805963</c:v>
                </c:pt>
                <c:pt idx="34">
                  <c:v>-4.7391492609451342</c:v>
                </c:pt>
                <c:pt idx="35">
                  <c:v>1.8514220027200379</c:v>
                </c:pt>
                <c:pt idx="36">
                  <c:v>-1.8719265102176439</c:v>
                </c:pt>
                <c:pt idx="37">
                  <c:v>-8.6226401841753297</c:v>
                </c:pt>
                <c:pt idx="38">
                  <c:v>-1.2953662813604936</c:v>
                </c:pt>
                <c:pt idx="39">
                  <c:v>-2.1947022826228646</c:v>
                </c:pt>
                <c:pt idx="40">
                  <c:v>-2.1947022826228646</c:v>
                </c:pt>
                <c:pt idx="41">
                  <c:v>-2.1463587595244973</c:v>
                </c:pt>
                <c:pt idx="42">
                  <c:v>-1.7664668872384235</c:v>
                </c:pt>
                <c:pt idx="43">
                  <c:v>1.8241132476135158</c:v>
                </c:pt>
                <c:pt idx="44">
                  <c:v>1.8176082697344285</c:v>
                </c:pt>
                <c:pt idx="45">
                  <c:v>0.57941757393178417</c:v>
                </c:pt>
                <c:pt idx="46">
                  <c:v>-0.4816192416002778</c:v>
                </c:pt>
                <c:pt idx="47">
                  <c:v>1.1584313039207474</c:v>
                </c:pt>
                <c:pt idx="48">
                  <c:v>1.4362815699820368</c:v>
                </c:pt>
              </c:numCache>
            </c:numRef>
          </c:xVal>
          <c:yVal>
            <c:numRef>
              <c:f>('Aubrey data 2011'!$F$4:$F$6,'Aubrey data 2011'!$F$7:$F$15,'Aubrey data 2011'!$F$16:$F$17,'Aubrey data 2011'!$F$19,'Aubrey data 2011'!$F$22,'Aubrey data 2011'!$F$24:$F$34,'Aubrey data 2011'!$F$39:$F$41,'Aubrey data 2011'!$F$55:$F$62,'Aubrey data 2011'!$F$63:$F$73)</c:f>
              <c:numCache>
                <c:formatCode>General</c:formatCode>
                <c:ptCount val="49"/>
                <c:pt idx="0">
                  <c:v>0.58569793669248593</c:v>
                </c:pt>
                <c:pt idx="1">
                  <c:v>9.7518051602376588E-3</c:v>
                </c:pt>
                <c:pt idx="2">
                  <c:v>0.546720406233689</c:v>
                </c:pt>
                <c:pt idx="3">
                  <c:v>0.80188299624751469</c:v>
                </c:pt>
                <c:pt idx="4">
                  <c:v>0.9109715308653108</c:v>
                </c:pt>
                <c:pt idx="5">
                  <c:v>0.71576701163561474</c:v>
                </c:pt>
                <c:pt idx="6">
                  <c:v>1.742983966447655</c:v>
                </c:pt>
                <c:pt idx="7">
                  <c:v>2.4009563039356578</c:v>
                </c:pt>
                <c:pt idx="8">
                  <c:v>2.6114886150713952</c:v>
                </c:pt>
                <c:pt idx="9">
                  <c:v>2.2547600139986717</c:v>
                </c:pt>
                <c:pt idx="10">
                  <c:v>2.211565602359844E-2</c:v>
                </c:pt>
                <c:pt idx="11">
                  <c:v>0.35860493794404746</c:v>
                </c:pt>
                <c:pt idx="12">
                  <c:v>2.8245448761603509E-2</c:v>
                </c:pt>
                <c:pt idx="13">
                  <c:v>0.4737718075890528</c:v>
                </c:pt>
                <c:pt idx="14">
                  <c:v>0.28791678987412572</c:v>
                </c:pt>
                <c:pt idx="15">
                  <c:v>0.3781893642889651</c:v>
                </c:pt>
                <c:pt idx="16">
                  <c:v>-0.33501297716382528</c:v>
                </c:pt>
                <c:pt idx="17">
                  <c:v>0.58899533284525152</c:v>
                </c:pt>
                <c:pt idx="18">
                  <c:v>1.2083846736208788</c:v>
                </c:pt>
                <c:pt idx="19">
                  <c:v>1.7885277151963122</c:v>
                </c:pt>
                <c:pt idx="20">
                  <c:v>2.0362014775302821</c:v>
                </c:pt>
                <c:pt idx="21">
                  <c:v>1.7608085387976864</c:v>
                </c:pt>
                <c:pt idx="22">
                  <c:v>1.2250831106536202</c:v>
                </c:pt>
                <c:pt idx="23">
                  <c:v>-0.27297609255758104</c:v>
                </c:pt>
                <c:pt idx="24">
                  <c:v>0.50566223164559609</c:v>
                </c:pt>
                <c:pt idx="25">
                  <c:v>-0.31692855235186634</c:v>
                </c:pt>
                <c:pt idx="26">
                  <c:v>0.26750748756938414</c:v>
                </c:pt>
                <c:pt idx="27">
                  <c:v>-0.29696722075027271</c:v>
                </c:pt>
                <c:pt idx="28">
                  <c:v>-0.11180628380563107</c:v>
                </c:pt>
                <c:pt idx="29">
                  <c:v>-9.2611804717207313E-2</c:v>
                </c:pt>
                <c:pt idx="30">
                  <c:v>0.76007347073110054</c:v>
                </c:pt>
                <c:pt idx="31">
                  <c:v>1.0871184658663644</c:v>
                </c:pt>
                <c:pt idx="32">
                  <c:v>1.3768351790825988</c:v>
                </c:pt>
                <c:pt idx="33">
                  <c:v>1.312372084443407</c:v>
                </c:pt>
                <c:pt idx="34">
                  <c:v>0.75207982333242773</c:v>
                </c:pt>
                <c:pt idx="35">
                  <c:v>0.70448309180321456</c:v>
                </c:pt>
                <c:pt idx="36">
                  <c:v>0.71654808616937771</c:v>
                </c:pt>
                <c:pt idx="37">
                  <c:v>0.26785838243310756</c:v>
                </c:pt>
                <c:pt idx="38">
                  <c:v>-0.43808566386323911</c:v>
                </c:pt>
                <c:pt idx="39">
                  <c:v>-0.24575685484034171</c:v>
                </c:pt>
                <c:pt idx="40">
                  <c:v>-1.5672944636068831E-2</c:v>
                </c:pt>
                <c:pt idx="41">
                  <c:v>-7.6812964512114501E-2</c:v>
                </c:pt>
                <c:pt idx="42">
                  <c:v>6.3836234661394542E-2</c:v>
                </c:pt>
                <c:pt idx="43">
                  <c:v>3.559432971022769E-2</c:v>
                </c:pt>
                <c:pt idx="44">
                  <c:v>0.21982384107157404</c:v>
                </c:pt>
                <c:pt idx="45">
                  <c:v>0.14499945287974914</c:v>
                </c:pt>
                <c:pt idx="46">
                  <c:v>-1.1589316964749408E-2</c:v>
                </c:pt>
                <c:pt idx="47">
                  <c:v>0.13011455635433622</c:v>
                </c:pt>
                <c:pt idx="48">
                  <c:v>0.12796329242536286</c:v>
                </c:pt>
              </c:numCache>
            </c:numRef>
          </c:yVal>
          <c:smooth val="0"/>
        </c:ser>
        <c:dLbls>
          <c:showLegendKey val="0"/>
          <c:showVal val="0"/>
          <c:showCatName val="0"/>
          <c:showSerName val="0"/>
          <c:showPercent val="0"/>
          <c:showBubbleSize val="0"/>
        </c:dLbls>
        <c:axId val="243537536"/>
        <c:axId val="243538112"/>
      </c:scatterChart>
      <c:valAx>
        <c:axId val="243537536"/>
        <c:scaling>
          <c:orientation val="minMax"/>
        </c:scaling>
        <c:delete val="0"/>
        <c:axPos val="b"/>
        <c:title>
          <c:tx>
            <c:rich>
              <a:bodyPr/>
              <a:lstStyle/>
              <a:p>
                <a:pPr>
                  <a:defRPr/>
                </a:pPr>
                <a:r>
                  <a:rPr lang="en-US"/>
                  <a:t>33/34 diff</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3538112"/>
        <c:crosses val="autoZero"/>
        <c:crossBetween val="midCat"/>
      </c:valAx>
      <c:valAx>
        <c:axId val="243538112"/>
        <c:scaling>
          <c:orientation val="minMax"/>
        </c:scaling>
        <c:delete val="0"/>
        <c:axPos val="l"/>
        <c:title>
          <c:tx>
            <c:rich>
              <a:bodyPr rot="-5400000" vert="horz"/>
              <a:lstStyle/>
              <a:p>
                <a:pPr>
                  <a:defRPr/>
                </a:pPr>
                <a:r>
                  <a:rPr lang="en-US"/>
                  <a:t>33/36 diff</a:t>
                </a:r>
              </a:p>
            </c:rich>
          </c:tx>
          <c:overlay val="0"/>
          <c:spPr>
            <a:noFill/>
            <a:ln w="25400">
              <a:noFill/>
            </a:ln>
          </c:spPr>
        </c:title>
        <c:numFmt formatCode="General" sourceLinked="1"/>
        <c:majorTickMark val="out"/>
        <c:minorTickMark val="none"/>
        <c:tickLblPos val="nextTo"/>
        <c:crossAx val="243537536"/>
        <c:crosses val="autoZero"/>
        <c:crossBetween val="midCat"/>
      </c:valAx>
    </c:plotArea>
    <c:legend>
      <c:legendPos val="r"/>
      <c:layout>
        <c:manualLayout>
          <c:xMode val="edge"/>
          <c:yMode val="edge"/>
          <c:x val="0.72499999999999998"/>
          <c:y val="0.3911290322580645"/>
          <c:w val="0.25624999999999998"/>
          <c:h val="0.19354838709677424"/>
        </c:manualLayout>
      </c:layout>
      <c:overlay val="0"/>
    </c:legend>
    <c:plotVisOnly val="1"/>
    <c:dispBlanksAs val="gap"/>
    <c:showDLblsOverMax val="0"/>
  </c:chart>
  <c:printSettings>
    <c:headerFooter alignWithMargins="0"/>
    <c:pageMargins b="0.75000000000000122" l="0.70000000000000062" r="0.70000000000000062" t="0.750000000000001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257879656160458E-2"/>
          <c:y val="7.784442517956057E-2"/>
          <c:w val="0.76790830945558741"/>
          <c:h val="0.84730662791598621"/>
        </c:manualLayout>
      </c:layout>
      <c:scatterChart>
        <c:scatterStyle val="lineMarker"/>
        <c:varyColors val="0"/>
        <c:ser>
          <c:idx val="0"/>
          <c:order val="0"/>
          <c:spPr>
            <a:ln w="28575">
              <a:noFill/>
            </a:ln>
          </c:spPr>
          <c:marker>
            <c:symbol val="diamond"/>
            <c:size val="5"/>
            <c:spPr>
              <a:solidFill>
                <a:srgbClr val="DD0806"/>
              </a:solidFill>
              <a:ln>
                <a:solidFill>
                  <a:srgbClr val="DD0806"/>
                </a:solidFill>
                <a:prstDash val="solid"/>
              </a:ln>
            </c:spPr>
          </c:marker>
          <c:xVal>
            <c:numRef>
              <c:f>'Aubrey data 2011'!$K$4:$K$73</c:f>
              <c:numCache>
                <c:formatCode>General</c:formatCode>
                <c:ptCount val="70"/>
                <c:pt idx="0">
                  <c:v>2529.8840300000002</c:v>
                </c:pt>
                <c:pt idx="1">
                  <c:v>2530.2609699999998</c:v>
                </c:pt>
                <c:pt idx="2">
                  <c:v>2531.9050699999998</c:v>
                </c:pt>
                <c:pt idx="3">
                  <c:v>2533.69353</c:v>
                </c:pt>
                <c:pt idx="4">
                  <c:v>2533.9862600000001</c:v>
                </c:pt>
                <c:pt idx="5">
                  <c:v>2533.9862600000001</c:v>
                </c:pt>
                <c:pt idx="6">
                  <c:v>2534.2629499999998</c:v>
                </c:pt>
                <c:pt idx="7">
                  <c:v>2534.3672099999999</c:v>
                </c:pt>
                <c:pt idx="8">
                  <c:v>2534.4674599999998</c:v>
                </c:pt>
                <c:pt idx="9">
                  <c:v>2534.5717199999999</c:v>
                </c:pt>
                <c:pt idx="10">
                  <c:v>2535.8910099999998</c:v>
                </c:pt>
                <c:pt idx="11">
                  <c:v>2536.6208299999998</c:v>
                </c:pt>
                <c:pt idx="12">
                  <c:v>2536.9215800000002</c:v>
                </c:pt>
                <c:pt idx="13">
                  <c:v>2536.96569</c:v>
                </c:pt>
                <c:pt idx="14">
                  <c:v>2537.8077899999998</c:v>
                </c:pt>
                <c:pt idx="15">
                  <c:v>2539.7526400000002</c:v>
                </c:pt>
                <c:pt idx="16">
                  <c:v>2540.3782000000001</c:v>
                </c:pt>
                <c:pt idx="17">
                  <c:v>2541.68145</c:v>
                </c:pt>
                <c:pt idx="18">
                  <c:v>2543.6864500000001</c:v>
                </c:pt>
                <c:pt idx="19">
                  <c:v>2543.6864500000001</c:v>
                </c:pt>
                <c:pt idx="20">
                  <c:v>2544.80123</c:v>
                </c:pt>
                <c:pt idx="21">
                  <c:v>2545.1661399999998</c:v>
                </c:pt>
                <c:pt idx="22">
                  <c:v>2545.2102500000001</c:v>
                </c:pt>
                <c:pt idx="23">
                  <c:v>2545.2703999999999</c:v>
                </c:pt>
                <c:pt idx="24">
                  <c:v>2545.2703999999999</c:v>
                </c:pt>
                <c:pt idx="25">
                  <c:v>2545.2703999999999</c:v>
                </c:pt>
                <c:pt idx="26">
                  <c:v>2545.2784200000001</c:v>
                </c:pt>
                <c:pt idx="27">
                  <c:v>2546.7861800000001</c:v>
                </c:pt>
                <c:pt idx="28">
                  <c:v>2548.1776500000001</c:v>
                </c:pt>
                <c:pt idx="29">
                  <c:v>2548.6468199999999</c:v>
                </c:pt>
                <c:pt idx="30">
                  <c:v>2548.83529</c:v>
                </c:pt>
                <c:pt idx="31">
                  <c:v>2550.9525699999999</c:v>
                </c:pt>
                <c:pt idx="32">
                  <c:v>2551.95507</c:v>
                </c:pt>
                <c:pt idx="33">
                  <c:v>2552.4442899999999</c:v>
                </c:pt>
                <c:pt idx="34">
                  <c:v>2552.9174699999999</c:v>
                </c:pt>
                <c:pt idx="35">
                  <c:v>2553.4868900000001</c:v>
                </c:pt>
                <c:pt idx="36">
                  <c:v>2553.7435300000002</c:v>
                </c:pt>
                <c:pt idx="37">
                  <c:v>2554.2046799999998</c:v>
                </c:pt>
                <c:pt idx="38">
                  <c:v>2554.5776099999998</c:v>
                </c:pt>
                <c:pt idx="39">
                  <c:v>2554.90643</c:v>
                </c:pt>
                <c:pt idx="40">
                  <c:v>2555.2673300000001</c:v>
                </c:pt>
                <c:pt idx="41">
                  <c:v>2555.33149</c:v>
                </c:pt>
                <c:pt idx="42">
                  <c:v>2555.3836200000001</c:v>
                </c:pt>
                <c:pt idx="43">
                  <c:v>2555.8086800000001</c:v>
                </c:pt>
                <c:pt idx="44">
                  <c:v>2556.3861200000001</c:v>
                </c:pt>
                <c:pt idx="45">
                  <c:v>2556.5144399999999</c:v>
                </c:pt>
                <c:pt idx="46">
                  <c:v>2556.5986499999999</c:v>
                </c:pt>
                <c:pt idx="47">
                  <c:v>2556.5986499999999</c:v>
                </c:pt>
                <c:pt idx="48">
                  <c:v>2556.9555399999999</c:v>
                </c:pt>
                <c:pt idx="49">
                  <c:v>2557.0156900000002</c:v>
                </c:pt>
                <c:pt idx="50">
                  <c:v>2557.3244599999998</c:v>
                </c:pt>
                <c:pt idx="51">
                  <c:v>2557.6853599999999</c:v>
                </c:pt>
                <c:pt idx="52">
                  <c:v>2557.7856099999999</c:v>
                </c:pt>
                <c:pt idx="53">
                  <c:v>2557.8497699999998</c:v>
                </c:pt>
                <c:pt idx="54">
                  <c:v>2557.87383</c:v>
                </c:pt>
                <c:pt idx="55">
                  <c:v>2557.97408</c:v>
                </c:pt>
                <c:pt idx="56">
                  <c:v>2558.02621</c:v>
                </c:pt>
                <c:pt idx="57">
                  <c:v>2558.1424999999999</c:v>
                </c:pt>
                <c:pt idx="58">
                  <c:v>2558.3710700000001</c:v>
                </c:pt>
                <c:pt idx="59">
                  <c:v>2558.5956299999998</c:v>
                </c:pt>
                <c:pt idx="60">
                  <c:v>2558.7079100000001</c:v>
                </c:pt>
                <c:pt idx="61">
                  <c:v>2558.7079100000001</c:v>
                </c:pt>
                <c:pt idx="62">
                  <c:v>2558.9525199999998</c:v>
                </c:pt>
                <c:pt idx="63">
                  <c:v>2559.0728199999999</c:v>
                </c:pt>
                <c:pt idx="64">
                  <c:v>2559.19713</c:v>
                </c:pt>
                <c:pt idx="65">
                  <c:v>2559.63823</c:v>
                </c:pt>
                <c:pt idx="66">
                  <c:v>2559.7665499999998</c:v>
                </c:pt>
                <c:pt idx="67">
                  <c:v>2559.94299</c:v>
                </c:pt>
                <c:pt idx="68">
                  <c:v>2560.1354700000002</c:v>
                </c:pt>
                <c:pt idx="69">
                  <c:v>2560.5404800000001</c:v>
                </c:pt>
              </c:numCache>
            </c:numRef>
          </c:xVal>
          <c:yVal>
            <c:numRef>
              <c:f>'Aubrey data 2011'!$L$4:$L$73</c:f>
              <c:numCache>
                <c:formatCode>0.00</c:formatCode>
                <c:ptCount val="70"/>
                <c:pt idx="0">
                  <c:v>-3.1988607124191493</c:v>
                </c:pt>
                <c:pt idx="1">
                  <c:v>3.680030253688793</c:v>
                </c:pt>
                <c:pt idx="2">
                  <c:v>3.1548524839517533</c:v>
                </c:pt>
                <c:pt idx="3">
                  <c:v>1.0705532103083559</c:v>
                </c:pt>
                <c:pt idx="4">
                  <c:v>3.5909375963225632</c:v>
                </c:pt>
                <c:pt idx="5">
                  <c:v>3.323994559026433</c:v>
                </c:pt>
                <c:pt idx="6">
                  <c:v>5.4176720071295037</c:v>
                </c:pt>
                <c:pt idx="7">
                  <c:v>8.2341387582249848</c:v>
                </c:pt>
                <c:pt idx="8">
                  <c:v>6.9597118361275356</c:v>
                </c:pt>
                <c:pt idx="9">
                  <c:v>4.5678754271700761</c:v>
                </c:pt>
                <c:pt idx="10">
                  <c:v>2.9623487064285303</c:v>
                </c:pt>
                <c:pt idx="11">
                  <c:v>-1.1604475066672171</c:v>
                </c:pt>
                <c:pt idx="12">
                  <c:v>2.9573749246170067</c:v>
                </c:pt>
                <c:pt idx="13">
                  <c:v>-16.026947367627663</c:v>
                </c:pt>
                <c:pt idx="14">
                  <c:v>10.922995349709863</c:v>
                </c:pt>
                <c:pt idx="15">
                  <c:v>-2.9235443050698029</c:v>
                </c:pt>
                <c:pt idx="16">
                  <c:v>9.153534790066864</c:v>
                </c:pt>
                <c:pt idx="17">
                  <c:v>14.164963273429088</c:v>
                </c:pt>
                <c:pt idx="18">
                  <c:v>6.3302018755275746</c:v>
                </c:pt>
                <c:pt idx="19">
                  <c:v>7.0597903550033703</c:v>
                </c:pt>
                <c:pt idx="20">
                  <c:v>5.14151826277498</c:v>
                </c:pt>
                <c:pt idx="21">
                  <c:v>6.3387427129819596</c:v>
                </c:pt>
                <c:pt idx="22">
                  <c:v>9.9447847666143119</c:v>
                </c:pt>
                <c:pt idx="23">
                  <c:v>3.1188469927230233</c:v>
                </c:pt>
                <c:pt idx="24">
                  <c:v>3.7064901030567921</c:v>
                </c:pt>
                <c:pt idx="25">
                  <c:v>3.2730844691031269</c:v>
                </c:pt>
                <c:pt idx="26">
                  <c:v>0.83869459353524967</c:v>
                </c:pt>
                <c:pt idx="27">
                  <c:v>3.567492160173602</c:v>
                </c:pt>
                <c:pt idx="28">
                  <c:v>-0.82872807863954012</c:v>
                </c:pt>
                <c:pt idx="29">
                  <c:v>7.3013453342982704</c:v>
                </c:pt>
                <c:pt idx="30">
                  <c:v>2.2039725807099231</c:v>
                </c:pt>
                <c:pt idx="31">
                  <c:v>12.033304218764584</c:v>
                </c:pt>
                <c:pt idx="32">
                  <c:v>12.513265790214279</c:v>
                </c:pt>
                <c:pt idx="33">
                  <c:v>7.7645601656413099</c:v>
                </c:pt>
                <c:pt idx="34">
                  <c:v>9.5822513367909146</c:v>
                </c:pt>
                <c:pt idx="35">
                  <c:v>-0.24540562725317017</c:v>
                </c:pt>
                <c:pt idx="36">
                  <c:v>0.32163899274983976</c:v>
                </c:pt>
                <c:pt idx="37">
                  <c:v>9.5423940953376363</c:v>
                </c:pt>
                <c:pt idx="38">
                  <c:v>6.1002691338667425</c:v>
                </c:pt>
                <c:pt idx="39">
                  <c:v>6.2040989225264909</c:v>
                </c:pt>
                <c:pt idx="40">
                  <c:v>5.8544269891045442</c:v>
                </c:pt>
                <c:pt idx="41">
                  <c:v>7.8804476071778762</c:v>
                </c:pt>
                <c:pt idx="42">
                  <c:v>8.3141881759336567</c:v>
                </c:pt>
                <c:pt idx="43">
                  <c:v>4.1450537329634773</c:v>
                </c:pt>
                <c:pt idx="44">
                  <c:v>11.422383139682912</c:v>
                </c:pt>
                <c:pt idx="45">
                  <c:v>11.796170378858051</c:v>
                </c:pt>
                <c:pt idx="46">
                  <c:v>-6.9608484099223933</c:v>
                </c:pt>
                <c:pt idx="47">
                  <c:v>-7.1336747678205636</c:v>
                </c:pt>
                <c:pt idx="48">
                  <c:v>7.97355948216949</c:v>
                </c:pt>
                <c:pt idx="49">
                  <c:v>4.7177420043822416</c:v>
                </c:pt>
                <c:pt idx="50">
                  <c:v>11.710427069512974</c:v>
                </c:pt>
                <c:pt idx="51">
                  <c:v>-9.1807962784278274</c:v>
                </c:pt>
                <c:pt idx="52">
                  <c:v>-7.092477787158713</c:v>
                </c:pt>
                <c:pt idx="53">
                  <c:v>-4.8976500288130387</c:v>
                </c:pt>
                <c:pt idx="54">
                  <c:v>-6.5023226658089683</c:v>
                </c:pt>
                <c:pt idx="55">
                  <c:v>-5.4911544981841587</c:v>
                </c:pt>
                <c:pt idx="56">
                  <c:v>1.3599368793471012</c:v>
                </c:pt>
                <c:pt idx="57">
                  <c:v>-2.3799451212157541</c:v>
                </c:pt>
                <c:pt idx="58">
                  <c:v>-8.6382018989802347</c:v>
                </c:pt>
                <c:pt idx="59">
                  <c:v>2.6983363486512424</c:v>
                </c:pt>
                <c:pt idx="60">
                  <c:v>0.76408786636106285</c:v>
                </c:pt>
                <c:pt idx="61">
                  <c:v>0.63614277194812274</c:v>
                </c:pt>
                <c:pt idx="62">
                  <c:v>-0.19717501574667562</c:v>
                </c:pt>
                <c:pt idx="63">
                  <c:v>5.5208319261850214</c:v>
                </c:pt>
                <c:pt idx="64">
                  <c:v>5.7562910920812005</c:v>
                </c:pt>
                <c:pt idx="65">
                  <c:v>3.7921217674676821</c:v>
                </c:pt>
                <c:pt idx="66">
                  <c:v>6.4185241828489392</c:v>
                </c:pt>
                <c:pt idx="67">
                  <c:v>6.9794729894530061</c:v>
                </c:pt>
                <c:pt idx="68">
                  <c:v>2.4460390967935286</c:v>
                </c:pt>
                <c:pt idx="69">
                  <c:v>1.8978421715649674</c:v>
                </c:pt>
              </c:numCache>
            </c:numRef>
          </c:yVal>
          <c:smooth val="0"/>
        </c:ser>
        <c:dLbls>
          <c:showLegendKey val="0"/>
          <c:showVal val="0"/>
          <c:showCatName val="0"/>
          <c:showSerName val="0"/>
          <c:showPercent val="0"/>
          <c:showBubbleSize val="0"/>
        </c:dLbls>
        <c:axId val="243536960"/>
        <c:axId val="243573312"/>
      </c:scatterChart>
      <c:valAx>
        <c:axId val="243536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573312"/>
        <c:crosses val="autoZero"/>
        <c:crossBetween val="midCat"/>
      </c:valAx>
      <c:valAx>
        <c:axId val="24357331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536960"/>
        <c:crosses val="autoZero"/>
        <c:crossBetween val="midCat"/>
      </c:valAx>
      <c:spPr>
        <a:solidFill>
          <a:srgbClr val="C0C0C0"/>
        </a:solidFill>
        <a:ln w="12700">
          <a:solidFill>
            <a:srgbClr val="808080"/>
          </a:solidFill>
          <a:prstDash val="solid"/>
        </a:ln>
      </c:spPr>
    </c:plotArea>
    <c:legend>
      <c:legendPos val="r"/>
      <c:layout>
        <c:manualLayout>
          <c:xMode val="edge"/>
          <c:yMode val="edge"/>
          <c:x val="0.8968481375358166"/>
          <c:y val="0.47006050890345291"/>
          <c:w val="9.1690544412607489E-2"/>
          <c:h val="6.586826347305391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469914040114609E-2"/>
          <c:y val="7.784442517956057E-2"/>
          <c:w val="0.79369627507163321"/>
          <c:h val="0.84730662791598621"/>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'Aubrey data 2011'!$Z$33:$Z$169</c:f>
              <c:numCache>
                <c:formatCode>General</c:formatCode>
                <c:ptCount val="137"/>
                <c:pt idx="0">
                  <c:v>2560.5404800000001</c:v>
                </c:pt>
                <c:pt idx="1">
                  <c:v>2560.3399800000002</c:v>
                </c:pt>
                <c:pt idx="2">
                  <c:v>2560.2425370000001</c:v>
                </c:pt>
                <c:pt idx="3">
                  <c:v>2560.1354700000002</c:v>
                </c:pt>
                <c:pt idx="4">
                  <c:v>2559.94299</c:v>
                </c:pt>
                <c:pt idx="5">
                  <c:v>2559.9249450000002</c:v>
                </c:pt>
                <c:pt idx="6">
                  <c:v>2559.7665499999998</c:v>
                </c:pt>
                <c:pt idx="7">
                  <c:v>2559.730861</c:v>
                </c:pt>
                <c:pt idx="8">
                  <c:v>2559.63823</c:v>
                </c:pt>
                <c:pt idx="9">
                  <c:v>2559.238433</c:v>
                </c:pt>
                <c:pt idx="10">
                  <c:v>2559.19713</c:v>
                </c:pt>
                <c:pt idx="11">
                  <c:v>2559.0728199999999</c:v>
                </c:pt>
                <c:pt idx="12">
                  <c:v>2558.9525199999998</c:v>
                </c:pt>
                <c:pt idx="13">
                  <c:v>2558.754426</c:v>
                </c:pt>
                <c:pt idx="14">
                  <c:v>2558.7079100000001</c:v>
                </c:pt>
                <c:pt idx="15">
                  <c:v>2558.7079100000001</c:v>
                </c:pt>
                <c:pt idx="16">
                  <c:v>2558.5956299999998</c:v>
                </c:pt>
                <c:pt idx="17">
                  <c:v>2558.3710700000001</c:v>
                </c:pt>
                <c:pt idx="18">
                  <c:v>2558.1424999999999</c:v>
                </c:pt>
                <c:pt idx="19">
                  <c:v>2558.02621</c:v>
                </c:pt>
                <c:pt idx="20">
                  <c:v>2557.97408</c:v>
                </c:pt>
                <c:pt idx="21">
                  <c:v>2557.87383</c:v>
                </c:pt>
                <c:pt idx="22">
                  <c:v>2557.8497699999998</c:v>
                </c:pt>
                <c:pt idx="23">
                  <c:v>2557.7856099999999</c:v>
                </c:pt>
                <c:pt idx="24">
                  <c:v>2557.6853599999999</c:v>
                </c:pt>
                <c:pt idx="25">
                  <c:v>2557.3244599999998</c:v>
                </c:pt>
                <c:pt idx="26">
                  <c:v>2557.0156900000002</c:v>
                </c:pt>
                <c:pt idx="27">
                  <c:v>2556.9555399999999</c:v>
                </c:pt>
                <c:pt idx="28">
                  <c:v>2556.9543370000001</c:v>
                </c:pt>
                <c:pt idx="29">
                  <c:v>2556.7041129999998</c:v>
                </c:pt>
                <c:pt idx="30">
                  <c:v>2556.5986499999999</c:v>
                </c:pt>
                <c:pt idx="31">
                  <c:v>2556.5986499999999</c:v>
                </c:pt>
                <c:pt idx="32">
                  <c:v>2556.5144399999999</c:v>
                </c:pt>
                <c:pt idx="33">
                  <c:v>2556.3861200000001</c:v>
                </c:pt>
                <c:pt idx="34">
                  <c:v>2555.8086800000001</c:v>
                </c:pt>
                <c:pt idx="35">
                  <c:v>2555.7268760000002</c:v>
                </c:pt>
                <c:pt idx="36">
                  <c:v>2555.3836200000001</c:v>
                </c:pt>
                <c:pt idx="37">
                  <c:v>2555.33149</c:v>
                </c:pt>
                <c:pt idx="38">
                  <c:v>2555.2673300000001</c:v>
                </c:pt>
                <c:pt idx="39">
                  <c:v>2555.0872810000001</c:v>
                </c:pt>
                <c:pt idx="40">
                  <c:v>2554.90643</c:v>
                </c:pt>
                <c:pt idx="41">
                  <c:v>2554.5776099999998</c:v>
                </c:pt>
                <c:pt idx="42">
                  <c:v>2554.2046799999998</c:v>
                </c:pt>
                <c:pt idx="43">
                  <c:v>2554.0282400000001</c:v>
                </c:pt>
                <c:pt idx="44">
                  <c:v>2553.7435300000002</c:v>
                </c:pt>
                <c:pt idx="45">
                  <c:v>2553.4868900000001</c:v>
                </c:pt>
                <c:pt idx="46">
                  <c:v>2552.9174699999999</c:v>
                </c:pt>
                <c:pt idx="47">
                  <c:v>2552.4442899999999</c:v>
                </c:pt>
                <c:pt idx="48">
                  <c:v>2551.95507</c:v>
                </c:pt>
                <c:pt idx="49">
                  <c:v>2550.9525699999999</c:v>
                </c:pt>
                <c:pt idx="50">
                  <c:v>2550.8843999999999</c:v>
                </c:pt>
                <c:pt idx="51">
                  <c:v>2548.83529</c:v>
                </c:pt>
                <c:pt idx="52">
                  <c:v>2548.8304779999999</c:v>
                </c:pt>
                <c:pt idx="53">
                  <c:v>2548.6468199999999</c:v>
                </c:pt>
                <c:pt idx="54">
                  <c:v>2548.5249159999998</c:v>
                </c:pt>
                <c:pt idx="55">
                  <c:v>2548.1776500000001</c:v>
                </c:pt>
                <c:pt idx="56">
                  <c:v>2547.73254</c:v>
                </c:pt>
                <c:pt idx="57">
                  <c:v>2546.7861800000001</c:v>
                </c:pt>
                <c:pt idx="58">
                  <c:v>2546.785378</c:v>
                </c:pt>
                <c:pt idx="59">
                  <c:v>2546.2881379999999</c:v>
                </c:pt>
                <c:pt idx="60">
                  <c:v>2545.2784200000001</c:v>
                </c:pt>
                <c:pt idx="61">
                  <c:v>2545.2703999999999</c:v>
                </c:pt>
                <c:pt idx="62">
                  <c:v>2545.2703999999999</c:v>
                </c:pt>
                <c:pt idx="63">
                  <c:v>2545.2703999999999</c:v>
                </c:pt>
                <c:pt idx="64">
                  <c:v>2545.2102500000001</c:v>
                </c:pt>
                <c:pt idx="65">
                  <c:v>2545.1661399999998</c:v>
                </c:pt>
                <c:pt idx="66">
                  <c:v>2544.8020320000001</c:v>
                </c:pt>
                <c:pt idx="67">
                  <c:v>2544.80123</c:v>
                </c:pt>
                <c:pt idx="68">
                  <c:v>2543.6864500000001</c:v>
                </c:pt>
                <c:pt idx="69">
                  <c:v>2543.6864500000001</c:v>
                </c:pt>
                <c:pt idx="70">
                  <c:v>2542.8724200000001</c:v>
                </c:pt>
                <c:pt idx="71">
                  <c:v>2542.8563800000002</c:v>
                </c:pt>
                <c:pt idx="72">
                  <c:v>2541.68145</c:v>
                </c:pt>
                <c:pt idx="73">
                  <c:v>2540.9335850000002</c:v>
                </c:pt>
                <c:pt idx="74">
                  <c:v>2540.7603530000001</c:v>
                </c:pt>
                <c:pt idx="75">
                  <c:v>2540.3782000000001</c:v>
                </c:pt>
                <c:pt idx="76">
                  <c:v>2540.3697790000001</c:v>
                </c:pt>
                <c:pt idx="77">
                  <c:v>2540.1752940000001</c:v>
                </c:pt>
                <c:pt idx="78">
                  <c:v>2539.7754970000001</c:v>
                </c:pt>
                <c:pt idx="79">
                  <c:v>2539.7526400000002</c:v>
                </c:pt>
                <c:pt idx="80">
                  <c:v>2539.7458230000002</c:v>
                </c:pt>
                <c:pt idx="81">
                  <c:v>2539.5709870000001</c:v>
                </c:pt>
                <c:pt idx="82">
                  <c:v>2538.32107</c:v>
                </c:pt>
                <c:pt idx="83">
                  <c:v>2537.8077899999998</c:v>
                </c:pt>
                <c:pt idx="84">
                  <c:v>2537.3526550000001</c:v>
                </c:pt>
                <c:pt idx="85">
                  <c:v>2536.96569</c:v>
                </c:pt>
                <c:pt idx="86">
                  <c:v>2536.9215800000002</c:v>
                </c:pt>
                <c:pt idx="87">
                  <c:v>2536.6208299999998</c:v>
                </c:pt>
                <c:pt idx="88">
                  <c:v>2535.8910099999998</c:v>
                </c:pt>
                <c:pt idx="89">
                  <c:v>2535.7334169999999</c:v>
                </c:pt>
                <c:pt idx="90">
                  <c:v>2534.5717199999999</c:v>
                </c:pt>
                <c:pt idx="91">
                  <c:v>2534.5215950000002</c:v>
                </c:pt>
                <c:pt idx="92">
                  <c:v>2534.4674599999998</c:v>
                </c:pt>
                <c:pt idx="93">
                  <c:v>2534.3672099999999</c:v>
                </c:pt>
                <c:pt idx="94">
                  <c:v>2534.2629499999998</c:v>
                </c:pt>
                <c:pt idx="95">
                  <c:v>2533.9862600000001</c:v>
                </c:pt>
                <c:pt idx="96">
                  <c:v>2533.9862600000001</c:v>
                </c:pt>
                <c:pt idx="97">
                  <c:v>2533.69353</c:v>
                </c:pt>
                <c:pt idx="98">
                  <c:v>2532.5855670000001</c:v>
                </c:pt>
                <c:pt idx="99">
                  <c:v>2531.9050699999998</c:v>
                </c:pt>
                <c:pt idx="100">
                  <c:v>2531.4411129999999</c:v>
                </c:pt>
                <c:pt idx="101">
                  <c:v>2531.3444720000002</c:v>
                </c:pt>
                <c:pt idx="102">
                  <c:v>2531.1359520000001</c:v>
                </c:pt>
                <c:pt idx="103">
                  <c:v>2530.2609699999998</c:v>
                </c:pt>
                <c:pt idx="104">
                  <c:v>2530.1446799999999</c:v>
                </c:pt>
                <c:pt idx="105">
                  <c:v>2529.8840300000002</c:v>
                </c:pt>
                <c:pt idx="106">
                  <c:v>2529.8836289999999</c:v>
                </c:pt>
                <c:pt idx="107">
                  <c:v>2528.9208279999998</c:v>
                </c:pt>
                <c:pt idx="108">
                  <c:v>2528.3081000000002</c:v>
                </c:pt>
                <c:pt idx="109">
                  <c:v>2528.1252439999998</c:v>
                </c:pt>
                <c:pt idx="110">
                  <c:v>2528.064292</c:v>
                </c:pt>
                <c:pt idx="111">
                  <c:v>2527.8678020000002</c:v>
                </c:pt>
                <c:pt idx="112">
                  <c:v>2527.6255980000001</c:v>
                </c:pt>
                <c:pt idx="113">
                  <c:v>2526.8929710000002</c:v>
                </c:pt>
                <c:pt idx="114">
                  <c:v>2526.1647549999998</c:v>
                </c:pt>
                <c:pt idx="115">
                  <c:v>2525.8972880000001</c:v>
                </c:pt>
                <c:pt idx="116">
                  <c:v>2525.7417</c:v>
                </c:pt>
                <c:pt idx="117">
                  <c:v>2524.3309819999999</c:v>
                </c:pt>
                <c:pt idx="118">
                  <c:v>2523.4752480000002</c:v>
                </c:pt>
                <c:pt idx="119">
                  <c:v>2523.2077810000001</c:v>
                </c:pt>
                <c:pt idx="120">
                  <c:v>2521.280976</c:v>
                </c:pt>
                <c:pt idx="121">
                  <c:v>2521.02594</c:v>
                </c:pt>
                <c:pt idx="122">
                  <c:v>2515.6413120000002</c:v>
                </c:pt>
                <c:pt idx="123">
                  <c:v>2514.3091899999999</c:v>
                </c:pt>
                <c:pt idx="124">
                  <c:v>2513.1402750000002</c:v>
                </c:pt>
                <c:pt idx="125">
                  <c:v>2512.5528100000001</c:v>
                </c:pt>
                <c:pt idx="126">
                  <c:v>2512.5327600000001</c:v>
                </c:pt>
                <c:pt idx="127">
                  <c:v>2512.2280000000001</c:v>
                </c:pt>
                <c:pt idx="128">
                  <c:v>2511.9886029999998</c:v>
                </c:pt>
                <c:pt idx="129">
                  <c:v>2511.8310099999999</c:v>
                </c:pt>
                <c:pt idx="130">
                  <c:v>2510.9047</c:v>
                </c:pt>
                <c:pt idx="131">
                  <c:v>2510.6781350000001</c:v>
                </c:pt>
                <c:pt idx="132">
                  <c:v>2510.3813949999999</c:v>
                </c:pt>
                <c:pt idx="133">
                  <c:v>2510.2631000000001</c:v>
                </c:pt>
                <c:pt idx="134">
                  <c:v>2509.8881649999998</c:v>
                </c:pt>
                <c:pt idx="135">
                  <c:v>2509.4129800000001</c:v>
                </c:pt>
                <c:pt idx="136">
                  <c:v>2509.3367899999998</c:v>
                </c:pt>
              </c:numCache>
            </c:numRef>
          </c:xVal>
          <c:yVal>
            <c:numRef>
              <c:f>'Aubrey data 2011'!$AA$33:$AA$169</c:f>
              <c:numCache>
                <c:formatCode>General</c:formatCode>
                <c:ptCount val="137"/>
                <c:pt idx="0">
                  <c:v>1.8978421715649674</c:v>
                </c:pt>
                <c:pt idx="1">
                  <c:v>5.0999999999999996</c:v>
                </c:pt>
                <c:pt idx="2">
                  <c:v>6.9</c:v>
                </c:pt>
                <c:pt idx="3">
                  <c:v>2.4460390967935286</c:v>
                </c:pt>
                <c:pt idx="4">
                  <c:v>6.9794729894530061</c:v>
                </c:pt>
                <c:pt idx="5">
                  <c:v>6.6</c:v>
                </c:pt>
                <c:pt idx="6">
                  <c:v>6.4185241828489392</c:v>
                </c:pt>
                <c:pt idx="7">
                  <c:v>5.2</c:v>
                </c:pt>
                <c:pt idx="8">
                  <c:v>3.7921217674676821</c:v>
                </c:pt>
                <c:pt idx="9">
                  <c:v>4.5</c:v>
                </c:pt>
                <c:pt idx="10">
                  <c:v>5.7562910920812005</c:v>
                </c:pt>
                <c:pt idx="11">
                  <c:v>5.5208319261850214</c:v>
                </c:pt>
                <c:pt idx="12">
                  <c:v>-0.19717501574667562</c:v>
                </c:pt>
                <c:pt idx="13">
                  <c:v>3.6</c:v>
                </c:pt>
                <c:pt idx="14">
                  <c:v>0.76408786636106285</c:v>
                </c:pt>
                <c:pt idx="15">
                  <c:v>0.63614277194812274</c:v>
                </c:pt>
                <c:pt idx="16">
                  <c:v>2.6983363486512424</c:v>
                </c:pt>
                <c:pt idx="17">
                  <c:v>-8.6382018989802347</c:v>
                </c:pt>
                <c:pt idx="18">
                  <c:v>-2.3799451212157541</c:v>
                </c:pt>
                <c:pt idx="19">
                  <c:v>1.3599368793471012</c:v>
                </c:pt>
                <c:pt idx="20">
                  <c:v>-5.4911544981841587</c:v>
                </c:pt>
                <c:pt idx="21">
                  <c:v>-6.5023226658089683</c:v>
                </c:pt>
                <c:pt idx="22">
                  <c:v>-4.8976500288130387</c:v>
                </c:pt>
                <c:pt idx="23">
                  <c:v>-7.092477787158713</c:v>
                </c:pt>
                <c:pt idx="24">
                  <c:v>-9.1807962784278274</c:v>
                </c:pt>
                <c:pt idx="25">
                  <c:v>11.710427069512974</c:v>
                </c:pt>
                <c:pt idx="26">
                  <c:v>4.7177420043822416</c:v>
                </c:pt>
                <c:pt idx="27">
                  <c:v>7.97355948216949</c:v>
                </c:pt>
                <c:pt idx="28">
                  <c:v>9.1999999999999993</c:v>
                </c:pt>
                <c:pt idx="29">
                  <c:v>4.9000000000000004</c:v>
                </c:pt>
                <c:pt idx="30">
                  <c:v>-6.9608484099223933</c:v>
                </c:pt>
                <c:pt idx="31">
                  <c:v>-7.1336747678205636</c:v>
                </c:pt>
                <c:pt idx="32">
                  <c:v>11.796170378858051</c:v>
                </c:pt>
                <c:pt idx="33">
                  <c:v>11.422383139682912</c:v>
                </c:pt>
                <c:pt idx="34">
                  <c:v>4.1450537329634773</c:v>
                </c:pt>
                <c:pt idx="35">
                  <c:v>1.2</c:v>
                </c:pt>
                <c:pt idx="36">
                  <c:v>8.3141881759336567</c:v>
                </c:pt>
                <c:pt idx="37">
                  <c:v>7.8804476071778762</c:v>
                </c:pt>
                <c:pt idx="38">
                  <c:v>5.8544269891045442</c:v>
                </c:pt>
                <c:pt idx="39">
                  <c:v>9.1</c:v>
                </c:pt>
                <c:pt idx="40">
                  <c:v>6.2040989225264909</c:v>
                </c:pt>
                <c:pt idx="41">
                  <c:v>6.1002691338667425</c:v>
                </c:pt>
                <c:pt idx="42">
                  <c:v>9.5423940953376363</c:v>
                </c:pt>
                <c:pt idx="43">
                  <c:v>5</c:v>
                </c:pt>
                <c:pt idx="44">
                  <c:v>0.32163899274983976</c:v>
                </c:pt>
                <c:pt idx="45">
                  <c:v>-0.24540562725317017</c:v>
                </c:pt>
                <c:pt idx="46">
                  <c:v>9.5822513367909146</c:v>
                </c:pt>
                <c:pt idx="47">
                  <c:v>7.7645601656413099</c:v>
                </c:pt>
                <c:pt idx="48">
                  <c:v>12.513265790214279</c:v>
                </c:pt>
                <c:pt idx="49">
                  <c:v>12.033304218764584</c:v>
                </c:pt>
                <c:pt idx="50">
                  <c:v>12</c:v>
                </c:pt>
                <c:pt idx="51">
                  <c:v>2.2039725807099231</c:v>
                </c:pt>
                <c:pt idx="52">
                  <c:v>10.1</c:v>
                </c:pt>
                <c:pt idx="53">
                  <c:v>7.3013453342982704</c:v>
                </c:pt>
                <c:pt idx="54">
                  <c:v>9.9</c:v>
                </c:pt>
                <c:pt idx="55">
                  <c:v>-0.82872807863954012</c:v>
                </c:pt>
                <c:pt idx="56">
                  <c:v>2</c:v>
                </c:pt>
                <c:pt idx="57">
                  <c:v>3.567492160173602</c:v>
                </c:pt>
                <c:pt idx="58">
                  <c:v>4.3</c:v>
                </c:pt>
                <c:pt idx="59">
                  <c:v>8.6</c:v>
                </c:pt>
                <c:pt idx="60">
                  <c:v>0.83869459353524967</c:v>
                </c:pt>
                <c:pt idx="61">
                  <c:v>3.1188469927230233</c:v>
                </c:pt>
                <c:pt idx="62">
                  <c:v>3.7064901030567921</c:v>
                </c:pt>
                <c:pt idx="63">
                  <c:v>3.2730844691031269</c:v>
                </c:pt>
                <c:pt idx="64">
                  <c:v>9.9447847666143119</c:v>
                </c:pt>
                <c:pt idx="65">
                  <c:v>6.3387427129819596</c:v>
                </c:pt>
                <c:pt idx="66">
                  <c:v>5.4</c:v>
                </c:pt>
                <c:pt idx="67">
                  <c:v>5.14151826277498</c:v>
                </c:pt>
                <c:pt idx="68">
                  <c:v>6.3302018755275746</c:v>
                </c:pt>
                <c:pt idx="69">
                  <c:v>7.0597903550033703</c:v>
                </c:pt>
                <c:pt idx="70">
                  <c:v>1.3</c:v>
                </c:pt>
                <c:pt idx="71">
                  <c:v>1</c:v>
                </c:pt>
                <c:pt idx="72">
                  <c:v>14.164963273429088</c:v>
                </c:pt>
                <c:pt idx="73">
                  <c:v>18.5</c:v>
                </c:pt>
                <c:pt idx="74">
                  <c:v>25.5</c:v>
                </c:pt>
                <c:pt idx="75">
                  <c:v>9.153534790066864</c:v>
                </c:pt>
                <c:pt idx="76">
                  <c:v>11.8</c:v>
                </c:pt>
                <c:pt idx="77">
                  <c:v>11.9</c:v>
                </c:pt>
                <c:pt idx="78">
                  <c:v>6</c:v>
                </c:pt>
                <c:pt idx="79">
                  <c:v>-2.9235443050698029</c:v>
                </c:pt>
                <c:pt idx="80">
                  <c:v>8.9</c:v>
                </c:pt>
                <c:pt idx="81">
                  <c:v>14</c:v>
                </c:pt>
                <c:pt idx="82">
                  <c:v>17.5</c:v>
                </c:pt>
                <c:pt idx="83">
                  <c:v>10.922995349709863</c:v>
                </c:pt>
                <c:pt idx="84">
                  <c:v>7.5</c:v>
                </c:pt>
                <c:pt idx="85">
                  <c:v>-16.026947367627663</c:v>
                </c:pt>
                <c:pt idx="86">
                  <c:v>2.9573749246170067</c:v>
                </c:pt>
                <c:pt idx="87">
                  <c:v>-1.1604475066672171</c:v>
                </c:pt>
                <c:pt idx="88">
                  <c:v>2.9623487064285303</c:v>
                </c:pt>
                <c:pt idx="89">
                  <c:v>4.3</c:v>
                </c:pt>
                <c:pt idx="90">
                  <c:v>4.5678754271700761</c:v>
                </c:pt>
                <c:pt idx="91">
                  <c:v>9.4</c:v>
                </c:pt>
                <c:pt idx="92">
                  <c:v>6.9597118361275356</c:v>
                </c:pt>
                <c:pt idx="93">
                  <c:v>8.2341387582249848</c:v>
                </c:pt>
                <c:pt idx="94">
                  <c:v>5.4176720071295037</c:v>
                </c:pt>
                <c:pt idx="95">
                  <c:v>3.5909375963225632</c:v>
                </c:pt>
                <c:pt idx="96">
                  <c:v>3.323994559026433</c:v>
                </c:pt>
                <c:pt idx="97">
                  <c:v>1.0705532103083559</c:v>
                </c:pt>
                <c:pt idx="98">
                  <c:v>6.3</c:v>
                </c:pt>
                <c:pt idx="99">
                  <c:v>3.1548524839517533</c:v>
                </c:pt>
                <c:pt idx="100">
                  <c:v>3.3</c:v>
                </c:pt>
                <c:pt idx="101">
                  <c:v>0.5</c:v>
                </c:pt>
                <c:pt idx="102">
                  <c:v>1.3</c:v>
                </c:pt>
                <c:pt idx="103">
                  <c:v>3.680030253688793</c:v>
                </c:pt>
                <c:pt idx="104">
                  <c:v>0.8</c:v>
                </c:pt>
                <c:pt idx="105">
                  <c:v>-3.1988607124191493</c:v>
                </c:pt>
                <c:pt idx="106">
                  <c:v>-3.5</c:v>
                </c:pt>
                <c:pt idx="107">
                  <c:v>-1.5</c:v>
                </c:pt>
                <c:pt idx="108">
                  <c:v>-3.4</c:v>
                </c:pt>
                <c:pt idx="109">
                  <c:v>-3.3</c:v>
                </c:pt>
                <c:pt idx="110">
                  <c:v>-1.4</c:v>
                </c:pt>
                <c:pt idx="111">
                  <c:v>-0.1</c:v>
                </c:pt>
                <c:pt idx="112">
                  <c:v>-1.9</c:v>
                </c:pt>
                <c:pt idx="113">
                  <c:v>0.3</c:v>
                </c:pt>
                <c:pt idx="114">
                  <c:v>0.3</c:v>
                </c:pt>
                <c:pt idx="115">
                  <c:v>-0.6</c:v>
                </c:pt>
                <c:pt idx="116">
                  <c:v>-2</c:v>
                </c:pt>
                <c:pt idx="117">
                  <c:v>16.3</c:v>
                </c:pt>
                <c:pt idx="118">
                  <c:v>-0.3</c:v>
                </c:pt>
                <c:pt idx="119">
                  <c:v>2.1</c:v>
                </c:pt>
                <c:pt idx="120">
                  <c:v>2.5</c:v>
                </c:pt>
                <c:pt idx="121">
                  <c:v>-2.9</c:v>
                </c:pt>
                <c:pt idx="122">
                  <c:v>7</c:v>
                </c:pt>
                <c:pt idx="123">
                  <c:v>7.9</c:v>
                </c:pt>
                <c:pt idx="124">
                  <c:v>-0.2</c:v>
                </c:pt>
                <c:pt idx="125">
                  <c:v>9.9</c:v>
                </c:pt>
                <c:pt idx="126">
                  <c:v>10.8</c:v>
                </c:pt>
                <c:pt idx="127">
                  <c:v>6</c:v>
                </c:pt>
                <c:pt idx="128">
                  <c:v>2.6</c:v>
                </c:pt>
                <c:pt idx="129">
                  <c:v>2.1</c:v>
                </c:pt>
                <c:pt idx="130">
                  <c:v>-6.9</c:v>
                </c:pt>
                <c:pt idx="131">
                  <c:v>-6.9</c:v>
                </c:pt>
                <c:pt idx="132">
                  <c:v>-3.5</c:v>
                </c:pt>
                <c:pt idx="133">
                  <c:v>-4.5</c:v>
                </c:pt>
                <c:pt idx="134">
                  <c:v>-5.2</c:v>
                </c:pt>
                <c:pt idx="135">
                  <c:v>2.2000000000000002</c:v>
                </c:pt>
                <c:pt idx="136">
                  <c:v>3.7</c:v>
                </c:pt>
              </c:numCache>
            </c:numRef>
          </c:yVal>
          <c:smooth val="0"/>
        </c:ser>
        <c:dLbls>
          <c:showLegendKey val="0"/>
          <c:showVal val="0"/>
          <c:showCatName val="0"/>
          <c:showSerName val="0"/>
          <c:showPercent val="0"/>
          <c:showBubbleSize val="0"/>
        </c:dLbls>
        <c:axId val="243576192"/>
        <c:axId val="243576768"/>
      </c:scatterChart>
      <c:valAx>
        <c:axId val="243576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576768"/>
        <c:crosses val="autoZero"/>
        <c:crossBetween val="midCat"/>
      </c:valAx>
      <c:valAx>
        <c:axId val="2435767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576192"/>
        <c:crosses val="autoZero"/>
        <c:crossBetween val="midCat"/>
      </c:valAx>
      <c:spPr>
        <a:solidFill>
          <a:srgbClr val="C0C0C0"/>
        </a:solidFill>
        <a:ln w="12700">
          <a:solidFill>
            <a:srgbClr val="808080"/>
          </a:solidFill>
          <a:prstDash val="solid"/>
        </a:ln>
      </c:spPr>
    </c:plotArea>
    <c:legend>
      <c:legendPos val="r"/>
      <c:layout>
        <c:manualLayout>
          <c:xMode val="edge"/>
          <c:yMode val="edge"/>
          <c:x val="0.8968481375358166"/>
          <c:y val="0.47006050890345291"/>
          <c:w val="9.1690544412607489E-2"/>
          <c:h val="6.586826347305391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7974029390573"/>
          <c:y val="9.7015102129310957E-2"/>
          <c:w val="0.52857195528933687"/>
          <c:h val="0.6455235641681075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errBars>
            <c:errDir val="x"/>
            <c:errBarType val="both"/>
            <c:errValType val="fixedVal"/>
            <c:noEndCap val="1"/>
            <c:val val="0.02"/>
            <c:spPr>
              <a:ln w="12700">
                <a:solidFill>
                  <a:srgbClr val="000000"/>
                </a:solidFill>
                <a:prstDash val="solid"/>
              </a:ln>
            </c:spPr>
          </c:errBars>
          <c:errBars>
            <c:errDir val="y"/>
            <c:errBarType val="both"/>
            <c:errValType val="fixedVal"/>
            <c:noEndCap val="1"/>
            <c:val val="0.2"/>
            <c:spPr>
              <a:ln w="12700">
                <a:solidFill>
                  <a:srgbClr val="000000"/>
                </a:solidFill>
                <a:prstDash val="solid"/>
              </a:ln>
            </c:spPr>
          </c:errBars>
          <c:xVal>
            <c:numRef>
              <c:f>'Andy Czaja data'!$K$47:$K$73</c:f>
              <c:numCache>
                <c:formatCode>0.000</c:formatCode>
                <c:ptCount val="27"/>
                <c:pt idx="0">
                  <c:v>-1.9882766307816269E-2</c:v>
                </c:pt>
                <c:pt idx="1">
                  <c:v>-2.363963275202785E-2</c:v>
                </c:pt>
                <c:pt idx="2">
                  <c:v>-4.7383047449489624E-2</c:v>
                </c:pt>
                <c:pt idx="3">
                  <c:v>3.6911180316037573E-2</c:v>
                </c:pt>
                <c:pt idx="4">
                  <c:v>-6.4742251044028976E-2</c:v>
                </c:pt>
                <c:pt idx="5">
                  <c:v>-5.2734704227699325E-3</c:v>
                </c:pt>
                <c:pt idx="6">
                  <c:v>-1.6583448678776591E-2</c:v>
                </c:pt>
                <c:pt idx="7">
                  <c:v>-2.2807086774495389E-2</c:v>
                </c:pt>
                <c:pt idx="8">
                  <c:v>3.7791596776880709E-2</c:v>
                </c:pt>
                <c:pt idx="9">
                  <c:v>-7.2015329522212568E-2</c:v>
                </c:pt>
                <c:pt idx="10">
                  <c:v>-1.1789559436870434E-2</c:v>
                </c:pt>
                <c:pt idx="11">
                  <c:v>-3.123380706118084E-2</c:v>
                </c:pt>
                <c:pt idx="12">
                  <c:v>-2.4202384405944244E-2</c:v>
                </c:pt>
                <c:pt idx="13">
                  <c:v>-4.6149749726563272E-2</c:v>
                </c:pt>
                <c:pt idx="14">
                  <c:v>-8.7630082600007597E-2</c:v>
                </c:pt>
                <c:pt idx="15">
                  <c:v>-4.5342402159942452E-3</c:v>
                </c:pt>
                <c:pt idx="16">
                  <c:v>-3.7546026195917293E-2</c:v>
                </c:pt>
                <c:pt idx="17">
                  <c:v>-4.4135960845602895E-2</c:v>
                </c:pt>
                <c:pt idx="18">
                  <c:v>-8.0284446237435247E-3</c:v>
                </c:pt>
                <c:pt idx="19">
                  <c:v>4.9210670554042935E-3</c:v>
                </c:pt>
                <c:pt idx="20">
                  <c:v>-2.5910162114692881E-2</c:v>
                </c:pt>
                <c:pt idx="21">
                  <c:v>-5.3610164567160723E-2</c:v>
                </c:pt>
                <c:pt idx="22">
                  <c:v>-3.8357219286844213E-2</c:v>
                </c:pt>
                <c:pt idx="23">
                  <c:v>-1.9279081564503642E-2</c:v>
                </c:pt>
                <c:pt idx="24">
                  <c:v>-0.12113551991955696</c:v>
                </c:pt>
                <c:pt idx="25">
                  <c:v>-4.6282521963808776E-2</c:v>
                </c:pt>
                <c:pt idx="26">
                  <c:v>-3.511164619257201E-2</c:v>
                </c:pt>
              </c:numCache>
            </c:numRef>
          </c:xVal>
          <c:yVal>
            <c:numRef>
              <c:f>'Andy Czaja data'!$L$47:$L$73</c:f>
              <c:numCache>
                <c:formatCode>0.00</c:formatCode>
                <c:ptCount val="27"/>
                <c:pt idx="0">
                  <c:v>0.22537684940917124</c:v>
                </c:pt>
                <c:pt idx="1">
                  <c:v>0.37245082962812148</c:v>
                </c:pt>
                <c:pt idx="2">
                  <c:v>0.41654135228619538</c:v>
                </c:pt>
                <c:pt idx="3">
                  <c:v>-0.20436501515012395</c:v>
                </c:pt>
                <c:pt idx="4">
                  <c:v>0.49029886926810207</c:v>
                </c:pt>
                <c:pt idx="5">
                  <c:v>0.20538090168703604</c:v>
                </c:pt>
                <c:pt idx="6">
                  <c:v>0.26935504811189759</c:v>
                </c:pt>
                <c:pt idx="7">
                  <c:v>0.30557063178730459</c:v>
                </c:pt>
                <c:pt idx="8">
                  <c:v>-0.3204916145045491</c:v>
                </c:pt>
                <c:pt idx="9">
                  <c:v>0.44466627943309334</c:v>
                </c:pt>
                <c:pt idx="10">
                  <c:v>0.15204633993777605</c:v>
                </c:pt>
                <c:pt idx="11">
                  <c:v>0.26791162978049243</c:v>
                </c:pt>
                <c:pt idx="12">
                  <c:v>0.16797881779745438</c:v>
                </c:pt>
                <c:pt idx="13">
                  <c:v>0.40325454715730302</c:v>
                </c:pt>
                <c:pt idx="14">
                  <c:v>0.29044841021032397</c:v>
                </c:pt>
                <c:pt idx="15">
                  <c:v>0.1104810236244802</c:v>
                </c:pt>
                <c:pt idx="16">
                  <c:v>0.21246286986384888</c:v>
                </c:pt>
                <c:pt idx="17">
                  <c:v>0.407522260009614</c:v>
                </c:pt>
                <c:pt idx="18">
                  <c:v>0.12459542583474104</c:v>
                </c:pt>
                <c:pt idx="19">
                  <c:v>1.1812041125114803E-2</c:v>
                </c:pt>
                <c:pt idx="20">
                  <c:v>6.0411437227614329E-2</c:v>
                </c:pt>
                <c:pt idx="21">
                  <c:v>0.36146158826976915</c:v>
                </c:pt>
                <c:pt idx="22">
                  <c:v>0.14696919976895373</c:v>
                </c:pt>
                <c:pt idx="23">
                  <c:v>0.32132801525845167</c:v>
                </c:pt>
                <c:pt idx="24">
                  <c:v>0.78502521950922244</c:v>
                </c:pt>
                <c:pt idx="25">
                  <c:v>0.10238798099747726</c:v>
                </c:pt>
                <c:pt idx="26">
                  <c:v>0.27963054265365983</c:v>
                </c:pt>
              </c:numCache>
            </c:numRef>
          </c:yVal>
          <c:smooth val="0"/>
        </c:ser>
        <c:ser>
          <c:idx val="1"/>
          <c:order val="1"/>
          <c:tx>
            <c:v>Y=-6.5*x+.038</c:v>
          </c:tx>
          <c:spPr>
            <a:ln w="38100">
              <a:solidFill>
                <a:srgbClr val="FF00FF"/>
              </a:solidFill>
              <a:prstDash val="solid"/>
            </a:ln>
          </c:spPr>
          <c:marker>
            <c:symbol val="none"/>
          </c:marker>
          <c:xVal>
            <c:numRef>
              <c:f>'Andy Czaja data'!$N$78:$N$79</c:f>
              <c:numCache>
                <c:formatCode>General</c:formatCode>
                <c:ptCount val="2"/>
                <c:pt idx="0">
                  <c:v>-0.15</c:v>
                </c:pt>
                <c:pt idx="1">
                  <c:v>0.05</c:v>
                </c:pt>
              </c:numCache>
            </c:numRef>
          </c:xVal>
          <c:yVal>
            <c:numRef>
              <c:f>'Andy Czaja data'!$O$78:$O$79</c:f>
              <c:numCache>
                <c:formatCode>General</c:formatCode>
                <c:ptCount val="2"/>
                <c:pt idx="0">
                  <c:v>1.0129886210454278</c:v>
                </c:pt>
                <c:pt idx="1">
                  <c:v>-0.28669109968948575</c:v>
                </c:pt>
              </c:numCache>
            </c:numRef>
          </c:yVal>
          <c:smooth val="0"/>
        </c:ser>
        <c:dLbls>
          <c:showLegendKey val="0"/>
          <c:showVal val="0"/>
          <c:showCatName val="0"/>
          <c:showSerName val="0"/>
          <c:showPercent val="0"/>
          <c:showBubbleSize val="0"/>
        </c:dLbls>
        <c:axId val="243578496"/>
        <c:axId val="243579072"/>
      </c:scatterChart>
      <c:valAx>
        <c:axId val="2435784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D33S</a:t>
                </a:r>
              </a:p>
            </c:rich>
          </c:tx>
          <c:layout>
            <c:manualLayout>
              <c:xMode val="edge"/>
              <c:yMode val="edge"/>
              <c:x val="0.37551063259949646"/>
              <c:y val="0.8582105221921886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579072"/>
        <c:crossesAt val="-0.6"/>
        <c:crossBetween val="midCat"/>
      </c:valAx>
      <c:valAx>
        <c:axId val="2435790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a:t>D36S</a:t>
                </a:r>
              </a:p>
            </c:rich>
          </c:tx>
          <c:layout>
            <c:manualLayout>
              <c:xMode val="edge"/>
              <c:yMode val="edge"/>
              <c:x val="3.2653061224489799E-2"/>
              <c:y val="0.3507470521408704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3578496"/>
        <c:crossesAt val="-0.6"/>
        <c:crossBetween val="midCat"/>
      </c:valAx>
      <c:spPr>
        <a:noFill/>
        <a:ln w="25400">
          <a:noFill/>
        </a:ln>
      </c:spPr>
    </c:plotArea>
    <c:legend>
      <c:legendPos val="r"/>
      <c:layout>
        <c:manualLayout>
          <c:xMode val="edge"/>
          <c:yMode val="edge"/>
          <c:x val="0.44489838770153728"/>
          <c:y val="0.1119406902495397"/>
          <c:w val="0.25102062242219719"/>
          <c:h val="0.1604481529361068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Farquhar 2013 SF6</c:v>
          </c:tx>
          <c:spPr>
            <a:ln w="28575">
              <a:noFill/>
            </a:ln>
          </c:spPr>
          <c:marker>
            <c:symbol val="circle"/>
            <c:size val="7"/>
            <c:spPr>
              <a:solidFill>
                <a:srgbClr val="FF0000"/>
              </a:solidFill>
              <a:ln>
                <a:solidFill>
                  <a:schemeClr val="tx1"/>
                </a:solidFill>
              </a:ln>
            </c:spPr>
          </c:marker>
          <c:xVal>
            <c:numRef>
              <c:f>'Farquhar 2013 PNAS'!$AD$32</c:f>
              <c:numCache>
                <c:formatCode>0.00</c:formatCode>
                <c:ptCount val="1"/>
                <c:pt idx="0">
                  <c:v>-18.602987831079943</c:v>
                </c:pt>
              </c:numCache>
            </c:numRef>
          </c:xVal>
          <c:yVal>
            <c:numRef>
              <c:f>'Farquhar 2013 PNAS'!$AF$32</c:f>
              <c:numCache>
                <c:formatCode>0.00</c:formatCode>
                <c:ptCount val="1"/>
                <c:pt idx="0">
                  <c:v>-0.64415812865725641</c:v>
                </c:pt>
              </c:numCache>
            </c:numRef>
          </c:yVal>
          <c:smooth val="0"/>
        </c:ser>
        <c:ser>
          <c:idx val="0"/>
          <c:order val="1"/>
          <c:tx>
            <c:v>Farquhar2013 SIMS</c:v>
          </c:tx>
          <c:spPr>
            <a:ln w="28575">
              <a:noFill/>
            </a:ln>
          </c:spPr>
          <c:marker>
            <c:symbol val="circle"/>
            <c:size val="7"/>
            <c:spPr>
              <a:noFill/>
              <a:ln>
                <a:solidFill>
                  <a:srgbClr val="FF0000"/>
                </a:solidFill>
              </a:ln>
            </c:spPr>
          </c:marker>
          <c:xVal>
            <c:numRef>
              <c:f>'Farquhar 2013 PNAS'!$T$8:$T$80</c:f>
              <c:numCache>
                <c:formatCode>0.00</c:formatCode>
                <c:ptCount val="73"/>
                <c:pt idx="0">
                  <c:v>-18.828574122012775</c:v>
                </c:pt>
                <c:pt idx="1">
                  <c:v>-20.131657723909903</c:v>
                </c:pt>
                <c:pt idx="2">
                  <c:v>-20.613913694284889</c:v>
                </c:pt>
                <c:pt idx="3">
                  <c:v>-13.311502662985642</c:v>
                </c:pt>
                <c:pt idx="4">
                  <c:v>-16.040602282053062</c:v>
                </c:pt>
                <c:pt idx="5">
                  <c:v>-19.021431397349907</c:v>
                </c:pt>
                <c:pt idx="6">
                  <c:v>-20.351582687013646</c:v>
                </c:pt>
                <c:pt idx="7">
                  <c:v>-20.78647020379687</c:v>
                </c:pt>
                <c:pt idx="8">
                  <c:v>-18.942935102826851</c:v>
                </c:pt>
                <c:pt idx="9">
                  <c:v>-19.681882978854979</c:v>
                </c:pt>
                <c:pt idx="10">
                  <c:v>-20.863387549866943</c:v>
                </c:pt>
                <c:pt idx="11">
                  <c:v>-20.636695664821737</c:v>
                </c:pt>
                <c:pt idx="12">
                  <c:v>-19.689101028925961</c:v>
                </c:pt>
                <c:pt idx="13">
                  <c:v>-20.017747871225456</c:v>
                </c:pt>
                <c:pt idx="14">
                  <c:v>-19.788800345532987</c:v>
                </c:pt>
                <c:pt idx="15">
                  <c:v>-19.875416946386171</c:v>
                </c:pt>
                <c:pt idx="16">
                  <c:v>-17.270151998850956</c:v>
                </c:pt>
                <c:pt idx="17">
                  <c:v>-19.039702086592335</c:v>
                </c:pt>
                <c:pt idx="18">
                  <c:v>-20.102280003800988</c:v>
                </c:pt>
                <c:pt idx="19">
                  <c:v>-21.552781935021748</c:v>
                </c:pt>
                <c:pt idx="20">
                  <c:v>-19.011246368345947</c:v>
                </c:pt>
                <c:pt idx="21">
                  <c:v>-18.315086626169542</c:v>
                </c:pt>
                <c:pt idx="22">
                  <c:v>-20.795508072297906</c:v>
                </c:pt>
                <c:pt idx="23">
                  <c:v>-19.713269457881211</c:v>
                </c:pt>
                <c:pt idx="24">
                  <c:v>-18.552777707560473</c:v>
                </c:pt>
                <c:pt idx="25">
                  <c:v>-20.380112463263657</c:v>
                </c:pt>
                <c:pt idx="26">
                  <c:v>-16.197741689566225</c:v>
                </c:pt>
                <c:pt idx="27">
                  <c:v>-19.619004873420607</c:v>
                </c:pt>
                <c:pt idx="28">
                  <c:v>-19.783629626186627</c:v>
                </c:pt>
                <c:pt idx="29">
                  <c:v>-19.820613817219002</c:v>
                </c:pt>
                <c:pt idx="30">
                  <c:v>-15.115954101869388</c:v>
                </c:pt>
                <c:pt idx="31">
                  <c:v>-17.095961402260997</c:v>
                </c:pt>
                <c:pt idx="32">
                  <c:v>-20.172640172106405</c:v>
                </c:pt>
                <c:pt idx="33">
                  <c:v>-20.629079212652336</c:v>
                </c:pt>
                <c:pt idx="34">
                  <c:v>-19.286372667489115</c:v>
                </c:pt>
                <c:pt idx="35">
                  <c:v>-19.344329600997302</c:v>
                </c:pt>
                <c:pt idx="36">
                  <c:v>-20.750132776661047</c:v>
                </c:pt>
                <c:pt idx="37">
                  <c:v>-18.090250251776684</c:v>
                </c:pt>
                <c:pt idx="38">
                  <c:v>-17.895201219560121</c:v>
                </c:pt>
                <c:pt idx="39">
                  <c:v>-14.176416665440783</c:v>
                </c:pt>
                <c:pt idx="40">
                  <c:v>-20.453613149649776</c:v>
                </c:pt>
                <c:pt idx="41">
                  <c:v>-19.966779784846068</c:v>
                </c:pt>
                <c:pt idx="42">
                  <c:v>-15.364524585381067</c:v>
                </c:pt>
                <c:pt idx="43">
                  <c:v>-13.432975440911822</c:v>
                </c:pt>
                <c:pt idx="44">
                  <c:v>-20.498711191780817</c:v>
                </c:pt>
                <c:pt idx="45">
                  <c:v>-20.282691569973423</c:v>
                </c:pt>
                <c:pt idx="46">
                  <c:v>-20.477966092400489</c:v>
                </c:pt>
                <c:pt idx="47">
                  <c:v>-19.457397398976894</c:v>
                </c:pt>
                <c:pt idx="48">
                  <c:v>-20.413701382363982</c:v>
                </c:pt>
                <c:pt idx="49">
                  <c:v>-20.386642557085331</c:v>
                </c:pt>
                <c:pt idx="50">
                  <c:v>-19.908603310497153</c:v>
                </c:pt>
                <c:pt idx="51">
                  <c:v>-19.525720932805246</c:v>
                </c:pt>
                <c:pt idx="52">
                  <c:v>-20.324181768734071</c:v>
                </c:pt>
                <c:pt idx="53">
                  <c:v>-20.158446463902635</c:v>
                </c:pt>
                <c:pt idx="54">
                  <c:v>-18.328584760518353</c:v>
                </c:pt>
                <c:pt idx="55">
                  <c:v>-19.927850982432549</c:v>
                </c:pt>
                <c:pt idx="56">
                  <c:v>-19.711142742266151</c:v>
                </c:pt>
                <c:pt idx="57">
                  <c:v>-20.394416381916525</c:v>
                </c:pt>
                <c:pt idx="58">
                  <c:v>-19.548780689280008</c:v>
                </c:pt>
                <c:pt idx="59">
                  <c:v>-19.53525051819782</c:v>
                </c:pt>
                <c:pt idx="60">
                  <c:v>-20.258438162540472</c:v>
                </c:pt>
                <c:pt idx="61">
                  <c:v>-17.673498977289537</c:v>
                </c:pt>
                <c:pt idx="62">
                  <c:v>-20.39644590757872</c:v>
                </c:pt>
                <c:pt idx="63">
                  <c:v>-18.502221956073207</c:v>
                </c:pt>
                <c:pt idx="64">
                  <c:v>-18.527252772575274</c:v>
                </c:pt>
                <c:pt idx="65">
                  <c:v>-19.05515494763177</c:v>
                </c:pt>
                <c:pt idx="66">
                  <c:v>-16.42466418640398</c:v>
                </c:pt>
                <c:pt idx="67">
                  <c:v>-20.342325223249969</c:v>
                </c:pt>
                <c:pt idx="68">
                  <c:v>-19.530063952616359</c:v>
                </c:pt>
                <c:pt idx="69">
                  <c:v>-19.246606868444704</c:v>
                </c:pt>
                <c:pt idx="70">
                  <c:v>-19.070714644376263</c:v>
                </c:pt>
                <c:pt idx="71">
                  <c:v>-20.647881586855931</c:v>
                </c:pt>
                <c:pt idx="72">
                  <c:v>-18.706978545116826</c:v>
                </c:pt>
              </c:numCache>
            </c:numRef>
          </c:xVal>
          <c:yVal>
            <c:numRef>
              <c:f>'Farquhar 2013 PNAS'!$U$8:$U$80</c:f>
              <c:numCache>
                <c:formatCode>0.00</c:formatCode>
                <c:ptCount val="73"/>
                <c:pt idx="0">
                  <c:v>-0.82777107570697339</c:v>
                </c:pt>
                <c:pt idx="1">
                  <c:v>-0.96941321462351659</c:v>
                </c:pt>
                <c:pt idx="2">
                  <c:v>-0.95560933009097937</c:v>
                </c:pt>
                <c:pt idx="3">
                  <c:v>-0.2177882653456864</c:v>
                </c:pt>
                <c:pt idx="4">
                  <c:v>-0.53599311632579472</c:v>
                </c:pt>
                <c:pt idx="5">
                  <c:v>-0.8170517182883863</c:v>
                </c:pt>
                <c:pt idx="6">
                  <c:v>-0.81399511885926756</c:v>
                </c:pt>
                <c:pt idx="7">
                  <c:v>-0.81227247257065116</c:v>
                </c:pt>
                <c:pt idx="8">
                  <c:v>-0.85734829536143842</c:v>
                </c:pt>
                <c:pt idx="9">
                  <c:v>-0.87167552745637344</c:v>
                </c:pt>
                <c:pt idx="10">
                  <c:v>-0.90293490821602518</c:v>
                </c:pt>
                <c:pt idx="11">
                  <c:v>-0.87170545109782616</c:v>
                </c:pt>
                <c:pt idx="12">
                  <c:v>-0.83575841677463458</c:v>
                </c:pt>
                <c:pt idx="13">
                  <c:v>-0.81794575067795172</c:v>
                </c:pt>
                <c:pt idx="14">
                  <c:v>-0.91497553794372877</c:v>
                </c:pt>
                <c:pt idx="15">
                  <c:v>-0.89386540776414947</c:v>
                </c:pt>
                <c:pt idx="16">
                  <c:v>-0.62495346733681956</c:v>
                </c:pt>
                <c:pt idx="17">
                  <c:v>-0.78096210387168519</c:v>
                </c:pt>
                <c:pt idx="18">
                  <c:v>-0.91068085505574459</c:v>
                </c:pt>
                <c:pt idx="19">
                  <c:v>-0.92000378475209921</c:v>
                </c:pt>
                <c:pt idx="20">
                  <c:v>-0.88731150624765753</c:v>
                </c:pt>
                <c:pt idx="21">
                  <c:v>-0.93549886143173921</c:v>
                </c:pt>
                <c:pt idx="22">
                  <c:v>-0.90915361765053859</c:v>
                </c:pt>
                <c:pt idx="23">
                  <c:v>-0.8457000500462506</c:v>
                </c:pt>
                <c:pt idx="24">
                  <c:v>-0.80881295341272974</c:v>
                </c:pt>
                <c:pt idx="25">
                  <c:v>-0.85252257171752888</c:v>
                </c:pt>
                <c:pt idx="26">
                  <c:v>-0.61632677486778142</c:v>
                </c:pt>
                <c:pt idx="27">
                  <c:v>-0.86876010996217445</c:v>
                </c:pt>
                <c:pt idx="28">
                  <c:v>-0.86520285207691927</c:v>
                </c:pt>
                <c:pt idx="29">
                  <c:v>-0.84660340855191407</c:v>
                </c:pt>
                <c:pt idx="30">
                  <c:v>-0.58478886511192929</c:v>
                </c:pt>
                <c:pt idx="31">
                  <c:v>-0.72745388220840645</c:v>
                </c:pt>
                <c:pt idx="32">
                  <c:v>-0.88231607389299782</c:v>
                </c:pt>
                <c:pt idx="33">
                  <c:v>-0.89596619442244751</c:v>
                </c:pt>
                <c:pt idx="34">
                  <c:v>-0.82810580160852609</c:v>
                </c:pt>
                <c:pt idx="35">
                  <c:v>-0.77531017503751265</c:v>
                </c:pt>
                <c:pt idx="36">
                  <c:v>-0.84679244027130451</c:v>
                </c:pt>
                <c:pt idx="37">
                  <c:v>-0.72724144309710503</c:v>
                </c:pt>
                <c:pt idx="38">
                  <c:v>-0.61828077342818055</c:v>
                </c:pt>
                <c:pt idx="39">
                  <c:v>-0.32740931034003218</c:v>
                </c:pt>
                <c:pt idx="40">
                  <c:v>-0.8757056305171993</c:v>
                </c:pt>
                <c:pt idx="41">
                  <c:v>-0.89608387283079871</c:v>
                </c:pt>
                <c:pt idx="42">
                  <c:v>-0.62092197750107569</c:v>
                </c:pt>
                <c:pt idx="43">
                  <c:v>-0.38811664136439994</c:v>
                </c:pt>
                <c:pt idx="44">
                  <c:v>-0.86883184447117401</c:v>
                </c:pt>
                <c:pt idx="45">
                  <c:v>-0.84724560843962848</c:v>
                </c:pt>
                <c:pt idx="46">
                  <c:v>-0.84759101932518988</c:v>
                </c:pt>
                <c:pt idx="47">
                  <c:v>-0.95952443118041408</c:v>
                </c:pt>
                <c:pt idx="48">
                  <c:v>-0.75466371836485635</c:v>
                </c:pt>
                <c:pt idx="49">
                  <c:v>-0.65010534560283517</c:v>
                </c:pt>
                <c:pt idx="50">
                  <c:v>-0.79985533756521221</c:v>
                </c:pt>
                <c:pt idx="51">
                  <c:v>-0.861581502590413</c:v>
                </c:pt>
                <c:pt idx="52">
                  <c:v>-0.93480243211285696</c:v>
                </c:pt>
                <c:pt idx="53">
                  <c:v>-0.77854849006686777</c:v>
                </c:pt>
                <c:pt idx="54">
                  <c:v>-0.77904875508538751</c:v>
                </c:pt>
                <c:pt idx="55">
                  <c:v>-0.75737777593198885</c:v>
                </c:pt>
                <c:pt idx="56">
                  <c:v>-0.67951592520509863</c:v>
                </c:pt>
                <c:pt idx="57">
                  <c:v>-0.79794887521067537</c:v>
                </c:pt>
                <c:pt idx="58">
                  <c:v>-0.93588329988736163</c:v>
                </c:pt>
                <c:pt idx="59">
                  <c:v>-0.60067824949561199</c:v>
                </c:pt>
                <c:pt idx="60">
                  <c:v>-0.80473809192593926</c:v>
                </c:pt>
                <c:pt idx="61">
                  <c:v>-0.68840614789589338</c:v>
                </c:pt>
                <c:pt idx="62">
                  <c:v>-0.8109474264179628</c:v>
                </c:pt>
                <c:pt idx="63">
                  <c:v>-0.6902085930158286</c:v>
                </c:pt>
                <c:pt idx="64">
                  <c:v>-0.70784115941579984</c:v>
                </c:pt>
                <c:pt idx="65">
                  <c:v>-0.78937318691418668</c:v>
                </c:pt>
                <c:pt idx="66">
                  <c:v>-0.67386017440740353</c:v>
                </c:pt>
                <c:pt idx="67">
                  <c:v>-0.79870901148537676</c:v>
                </c:pt>
                <c:pt idx="68">
                  <c:v>-0.67529227736984154</c:v>
                </c:pt>
                <c:pt idx="69">
                  <c:v>-0.56968887141972679</c:v>
                </c:pt>
                <c:pt idx="70">
                  <c:v>-0.81053283544918386</c:v>
                </c:pt>
                <c:pt idx="71">
                  <c:v>-0.92768138363486052</c:v>
                </c:pt>
                <c:pt idx="72">
                  <c:v>-0.7199051326814967</c:v>
                </c:pt>
              </c:numCache>
            </c:numRef>
          </c:yVal>
          <c:smooth val="0"/>
        </c:ser>
        <c:ser>
          <c:idx val="3"/>
          <c:order val="2"/>
          <c:tx>
            <c:v>Roerdink Disseminatede pyrite</c:v>
          </c:tx>
          <c:spPr>
            <a:ln w="28575">
              <a:noFill/>
            </a:ln>
          </c:spPr>
          <c:marker>
            <c:symbol val="circle"/>
            <c:size val="7"/>
            <c:spPr>
              <a:noFill/>
              <a:ln>
                <a:solidFill>
                  <a:schemeClr val="accent6">
                    <a:lumMod val="75000"/>
                  </a:schemeClr>
                </a:solidFill>
              </a:ln>
            </c:spPr>
          </c:marker>
          <c:xVal>
            <c:numRef>
              <c:f>('Roerdink 2013 Table S4 Samples'!$X$170:$X$195,'Roerdink 2013 Table S4 Samples'!$X$264:$X$340)</c:f>
              <c:numCache>
                <c:formatCode>0.00</c:formatCode>
                <c:ptCount val="103"/>
                <c:pt idx="0">
                  <c:v>-7.6150941322494781</c:v>
                </c:pt>
                <c:pt idx="1">
                  <c:v>-1.2334700842876467</c:v>
                </c:pt>
                <c:pt idx="2">
                  <c:v>3.7508532834136243</c:v>
                </c:pt>
                <c:pt idx="3">
                  <c:v>-0.51719531772476124</c:v>
                </c:pt>
                <c:pt idx="4">
                  <c:v>1.8550976709645894</c:v>
                </c:pt>
                <c:pt idx="5">
                  <c:v>0.88349467531112502</c:v>
                </c:pt>
                <c:pt idx="6">
                  <c:v>0.58297560921394265</c:v>
                </c:pt>
                <c:pt idx="7">
                  <c:v>0.66929010789751331</c:v>
                </c:pt>
                <c:pt idx="8">
                  <c:v>1.1926000004400805</c:v>
                </c:pt>
                <c:pt idx="9">
                  <c:v>5.6502358080745552E-2</c:v>
                </c:pt>
                <c:pt idx="10">
                  <c:v>-1.0753021547628139</c:v>
                </c:pt>
                <c:pt idx="11">
                  <c:v>1.1313664162952985</c:v>
                </c:pt>
                <c:pt idx="12">
                  <c:v>1.8060656128118246</c:v>
                </c:pt>
                <c:pt idx="13">
                  <c:v>-10.831551956231976</c:v>
                </c:pt>
                <c:pt idx="14">
                  <c:v>0.25963517042781881</c:v>
                </c:pt>
                <c:pt idx="15">
                  <c:v>-0.68723541465587346</c:v>
                </c:pt>
                <c:pt idx="16">
                  <c:v>0.13387901127970281</c:v>
                </c:pt>
                <c:pt idx="17">
                  <c:v>1.508358075128946</c:v>
                </c:pt>
                <c:pt idx="18">
                  <c:v>1.688139393944299</c:v>
                </c:pt>
                <c:pt idx="19">
                  <c:v>-0.30234509437421231</c:v>
                </c:pt>
                <c:pt idx="20">
                  <c:v>-1.9812086300796672</c:v>
                </c:pt>
                <c:pt idx="21">
                  <c:v>-1.0771008154581985</c:v>
                </c:pt>
                <c:pt idx="22">
                  <c:v>-12.239824663718203</c:v>
                </c:pt>
                <c:pt idx="23">
                  <c:v>1.2406082871070367</c:v>
                </c:pt>
                <c:pt idx="24">
                  <c:v>0.43170542244941323</c:v>
                </c:pt>
                <c:pt idx="25">
                  <c:v>-5.0313852693026906</c:v>
                </c:pt>
                <c:pt idx="26">
                  <c:v>-2.29872810372167</c:v>
                </c:pt>
                <c:pt idx="27">
                  <c:v>-5.2921564342544025</c:v>
                </c:pt>
                <c:pt idx="28">
                  <c:v>2.4011811500883606</c:v>
                </c:pt>
                <c:pt idx="29">
                  <c:v>-7.654697066640348</c:v>
                </c:pt>
                <c:pt idx="30">
                  <c:v>-0.76028736172661926</c:v>
                </c:pt>
                <c:pt idx="31">
                  <c:v>-8.3536172268450226</c:v>
                </c:pt>
                <c:pt idx="32">
                  <c:v>4.2008665463846295</c:v>
                </c:pt>
                <c:pt idx="33">
                  <c:v>-3.5963339300330022</c:v>
                </c:pt>
                <c:pt idx="34">
                  <c:v>-5.4767511813040848</c:v>
                </c:pt>
                <c:pt idx="35">
                  <c:v>-8.6200777032371398</c:v>
                </c:pt>
                <c:pt idx="36">
                  <c:v>-3.6069923490886779</c:v>
                </c:pt>
                <c:pt idx="37">
                  <c:v>-6.2505070497721471</c:v>
                </c:pt>
                <c:pt idx="38">
                  <c:v>-5.4309426568520669</c:v>
                </c:pt>
                <c:pt idx="39">
                  <c:v>-5.5119012867005379</c:v>
                </c:pt>
                <c:pt idx="40">
                  <c:v>-5.6561301062626468</c:v>
                </c:pt>
                <c:pt idx="41">
                  <c:v>-5.9727078297037162</c:v>
                </c:pt>
                <c:pt idx="42">
                  <c:v>-7.7864532681584109</c:v>
                </c:pt>
                <c:pt idx="43">
                  <c:v>-1.1210861855052157</c:v>
                </c:pt>
                <c:pt idx="44">
                  <c:v>-9.9725630489414527</c:v>
                </c:pt>
                <c:pt idx="45">
                  <c:v>-5.4558878929398258</c:v>
                </c:pt>
                <c:pt idx="46">
                  <c:v>-4.1907108735426135</c:v>
                </c:pt>
                <c:pt idx="47">
                  <c:v>-4.4748597900697851</c:v>
                </c:pt>
                <c:pt idx="48">
                  <c:v>-7.266685258038641</c:v>
                </c:pt>
                <c:pt idx="49">
                  <c:v>-6.0194234536499192</c:v>
                </c:pt>
                <c:pt idx="50">
                  <c:v>-8.4159803170645873</c:v>
                </c:pt>
                <c:pt idx="51">
                  <c:v>-7.7630954561853649</c:v>
                </c:pt>
                <c:pt idx="52">
                  <c:v>-6.4784157976649492</c:v>
                </c:pt>
                <c:pt idx="53">
                  <c:v>-8.6012553887344634</c:v>
                </c:pt>
                <c:pt idx="54">
                  <c:v>-4.5723729856855799</c:v>
                </c:pt>
                <c:pt idx="55">
                  <c:v>-5.8331853746780293</c:v>
                </c:pt>
                <c:pt idx="56">
                  <c:v>-5.6700800424824838</c:v>
                </c:pt>
                <c:pt idx="57">
                  <c:v>-4.1231809279850262</c:v>
                </c:pt>
                <c:pt idx="58">
                  <c:v>-3.6338649313986116</c:v>
                </c:pt>
                <c:pt idx="59">
                  <c:v>-8.2035288847257526</c:v>
                </c:pt>
                <c:pt idx="60">
                  <c:v>-2.2930531367763018</c:v>
                </c:pt>
                <c:pt idx="61">
                  <c:v>-2.0783694193650115</c:v>
                </c:pt>
                <c:pt idx="62">
                  <c:v>-5.0889183248539194</c:v>
                </c:pt>
                <c:pt idx="63">
                  <c:v>-5.3094837879477108</c:v>
                </c:pt>
                <c:pt idx="64">
                  <c:v>-5.3348205385798098</c:v>
                </c:pt>
                <c:pt idx="65">
                  <c:v>0.53923363033536731</c:v>
                </c:pt>
                <c:pt idx="66">
                  <c:v>1.3981947209680268</c:v>
                </c:pt>
                <c:pt idx="67">
                  <c:v>-5.4339053312314478</c:v>
                </c:pt>
                <c:pt idx="68">
                  <c:v>-4.2742965478278494</c:v>
                </c:pt>
                <c:pt idx="69">
                  <c:v>-7.2025010137616308</c:v>
                </c:pt>
                <c:pt idx="70">
                  <c:v>-5.6515299214837666</c:v>
                </c:pt>
                <c:pt idx="71">
                  <c:v>-5.9223164438666487</c:v>
                </c:pt>
                <c:pt idx="72">
                  <c:v>-4.0277156711382434</c:v>
                </c:pt>
                <c:pt idx="73">
                  <c:v>-5.8370311314704937</c:v>
                </c:pt>
                <c:pt idx="74">
                  <c:v>-6.5765475405510365</c:v>
                </c:pt>
                <c:pt idx="75">
                  <c:v>-5.7442805264771302</c:v>
                </c:pt>
                <c:pt idx="76">
                  <c:v>-9.2396911503789259</c:v>
                </c:pt>
                <c:pt idx="77">
                  <c:v>-8.7437704536914573</c:v>
                </c:pt>
                <c:pt idx="78">
                  <c:v>-8.0845009352701336</c:v>
                </c:pt>
                <c:pt idx="79">
                  <c:v>-6.1159555911977082</c:v>
                </c:pt>
                <c:pt idx="80">
                  <c:v>-5.8823419236010421</c:v>
                </c:pt>
                <c:pt idx="81">
                  <c:v>-7.4100939741710281</c:v>
                </c:pt>
                <c:pt idx="82">
                  <c:v>-5.5124912719027863</c:v>
                </c:pt>
                <c:pt idx="83">
                  <c:v>-6.7313943054470027</c:v>
                </c:pt>
                <c:pt idx="84">
                  <c:v>-5.520172959231795</c:v>
                </c:pt>
                <c:pt idx="85">
                  <c:v>-5.8672044809229273</c:v>
                </c:pt>
                <c:pt idx="86">
                  <c:v>-6.5949313893651773</c:v>
                </c:pt>
                <c:pt idx="87">
                  <c:v>-4.9107627165347889</c:v>
                </c:pt>
                <c:pt idx="88">
                  <c:v>-5.5558702121141224</c:v>
                </c:pt>
                <c:pt idx="89">
                  <c:v>-8.9866473324791141</c:v>
                </c:pt>
                <c:pt idx="90">
                  <c:v>-4.7513264303807867</c:v>
                </c:pt>
                <c:pt idx="91">
                  <c:v>-9.5968896111821032</c:v>
                </c:pt>
                <c:pt idx="92">
                  <c:v>-4.5610917029954567</c:v>
                </c:pt>
                <c:pt idx="93">
                  <c:v>-8.8806852337337538</c:v>
                </c:pt>
                <c:pt idx="94">
                  <c:v>-9.074534872803186</c:v>
                </c:pt>
                <c:pt idx="95">
                  <c:v>-5.5518034364693269</c:v>
                </c:pt>
                <c:pt idx="96">
                  <c:v>-8.614311428997933</c:v>
                </c:pt>
                <c:pt idx="97">
                  <c:v>-9.8384108980883447</c:v>
                </c:pt>
                <c:pt idx="98">
                  <c:v>-5.5240138028964658</c:v>
                </c:pt>
                <c:pt idx="99">
                  <c:v>-5.131118089210851</c:v>
                </c:pt>
                <c:pt idx="100">
                  <c:v>-4.828369235652108</c:v>
                </c:pt>
                <c:pt idx="101">
                  <c:v>4.0893919574942483</c:v>
                </c:pt>
                <c:pt idx="102">
                  <c:v>-7.6757899829659193</c:v>
                </c:pt>
              </c:numCache>
            </c:numRef>
          </c:xVal>
          <c:yVal>
            <c:numRef>
              <c:f>('Roerdink 2013 Table S4 Samples'!$Y$170:$Y$195,'Roerdink 2013 Table S4 Samples'!$Y$264:$Y$340)</c:f>
              <c:numCache>
                <c:formatCode>0.00</c:formatCode>
                <c:ptCount val="103"/>
                <c:pt idx="0">
                  <c:v>-0.47742883740897746</c:v>
                </c:pt>
                <c:pt idx="1">
                  <c:v>-0.20567751867950346</c:v>
                </c:pt>
                <c:pt idx="2">
                  <c:v>-0.13081315183083309</c:v>
                </c:pt>
                <c:pt idx="3">
                  <c:v>-0.1379476721606876</c:v>
                </c:pt>
                <c:pt idx="4">
                  <c:v>0.24726409410713579</c:v>
                </c:pt>
                <c:pt idx="5">
                  <c:v>0.29794152830375786</c:v>
                </c:pt>
                <c:pt idx="6">
                  <c:v>-0.42260451883147088</c:v>
                </c:pt>
                <c:pt idx="7">
                  <c:v>0.20023937722468688</c:v>
                </c:pt>
                <c:pt idx="8">
                  <c:v>-4.8911613272917265E-3</c:v>
                </c:pt>
                <c:pt idx="9">
                  <c:v>2.1058395078337178</c:v>
                </c:pt>
                <c:pt idx="10">
                  <c:v>-0.28852067485651833</c:v>
                </c:pt>
                <c:pt idx="11">
                  <c:v>7.3597079704779134E-2</c:v>
                </c:pt>
                <c:pt idx="12">
                  <c:v>0.11768297720493592</c:v>
                </c:pt>
                <c:pt idx="13">
                  <c:v>-0.39444138771926873</c:v>
                </c:pt>
                <c:pt idx="14">
                  <c:v>4.9875815295363779E-2</c:v>
                </c:pt>
                <c:pt idx="15">
                  <c:v>-0.27065232610168355</c:v>
                </c:pt>
                <c:pt idx="16">
                  <c:v>-0.13135767606398119</c:v>
                </c:pt>
                <c:pt idx="17">
                  <c:v>7.3941022206369666E-2</c:v>
                </c:pt>
                <c:pt idx="18">
                  <c:v>-3.9733347121706508E-2</c:v>
                </c:pt>
                <c:pt idx="19">
                  <c:v>-0.12556492224613525</c:v>
                </c:pt>
                <c:pt idx="20">
                  <c:v>-0.29873715137773704</c:v>
                </c:pt>
                <c:pt idx="21">
                  <c:v>-0.24763355279833199</c:v>
                </c:pt>
                <c:pt idx="22">
                  <c:v>-0.64853639411865949</c:v>
                </c:pt>
                <c:pt idx="23">
                  <c:v>-0.10502714467819363</c:v>
                </c:pt>
                <c:pt idx="24">
                  <c:v>-0.36374068519251512</c:v>
                </c:pt>
                <c:pt idx="25">
                  <c:v>-0.30344004387838908</c:v>
                </c:pt>
                <c:pt idx="26">
                  <c:v>2.9321364205525668E-3</c:v>
                </c:pt>
                <c:pt idx="27">
                  <c:v>-0.19728264188856315</c:v>
                </c:pt>
                <c:pt idx="28">
                  <c:v>0.11309759120936569</c:v>
                </c:pt>
                <c:pt idx="29">
                  <c:v>-0.31113288652384608</c:v>
                </c:pt>
                <c:pt idx="30">
                  <c:v>3.7861743744649345E-2</c:v>
                </c:pt>
                <c:pt idx="31">
                  <c:v>-0.32101616208279893</c:v>
                </c:pt>
                <c:pt idx="32">
                  <c:v>-0.11765149529463503</c:v>
                </c:pt>
                <c:pt idx="33">
                  <c:v>-0.26332142194229746</c:v>
                </c:pt>
                <c:pt idx="34">
                  <c:v>-0.19160384646543793</c:v>
                </c:pt>
                <c:pt idx="35">
                  <c:v>-0.29634775763431875</c:v>
                </c:pt>
                <c:pt idx="36">
                  <c:v>-6.2507330769734359E-2</c:v>
                </c:pt>
                <c:pt idx="37">
                  <c:v>-0.64278031271036706</c:v>
                </c:pt>
                <c:pt idx="38">
                  <c:v>-0.18545540116021719</c:v>
                </c:pt>
                <c:pt idx="39">
                  <c:v>-0.47408548623439906</c:v>
                </c:pt>
                <c:pt idx="40">
                  <c:v>-0.17540668027904438</c:v>
                </c:pt>
                <c:pt idx="41">
                  <c:v>-0.15860608935092113</c:v>
                </c:pt>
                <c:pt idx="42">
                  <c:v>-0.2831200190271943</c:v>
                </c:pt>
                <c:pt idx="43">
                  <c:v>-0.19104415657011931</c:v>
                </c:pt>
                <c:pt idx="44">
                  <c:v>-0.31684036054335785</c:v>
                </c:pt>
                <c:pt idx="45">
                  <c:v>-7.9976634667078272E-2</c:v>
                </c:pt>
                <c:pt idx="46">
                  <c:v>-0.14164604870181563</c:v>
                </c:pt>
                <c:pt idx="47">
                  <c:v>-0.18556029088512282</c:v>
                </c:pt>
                <c:pt idx="48">
                  <c:v>-9.4821827528179803E-2</c:v>
                </c:pt>
                <c:pt idx="49">
                  <c:v>-0.46598381280593681</c:v>
                </c:pt>
                <c:pt idx="50">
                  <c:v>-0.29187269607178212</c:v>
                </c:pt>
                <c:pt idx="51">
                  <c:v>-0.22138677130723039</c:v>
                </c:pt>
                <c:pt idx="52">
                  <c:v>-0.64592862175605337</c:v>
                </c:pt>
                <c:pt idx="53">
                  <c:v>-0.48828609179396576</c:v>
                </c:pt>
                <c:pt idx="54">
                  <c:v>-0.20104501999096414</c:v>
                </c:pt>
                <c:pt idx="55">
                  <c:v>-0.26925416941681046</c:v>
                </c:pt>
                <c:pt idx="56">
                  <c:v>-0.22391649245667722</c:v>
                </c:pt>
                <c:pt idx="57">
                  <c:v>-9.8996802439854648E-2</c:v>
                </c:pt>
                <c:pt idx="58">
                  <c:v>-0.20498790881995355</c:v>
                </c:pt>
                <c:pt idx="59">
                  <c:v>-0.2851288754687209</c:v>
                </c:pt>
                <c:pt idx="60">
                  <c:v>-0.16366916341403748</c:v>
                </c:pt>
                <c:pt idx="61">
                  <c:v>-0.19571457930611658</c:v>
                </c:pt>
                <c:pt idx="62">
                  <c:v>-0.22666368876778087</c:v>
                </c:pt>
                <c:pt idx="63">
                  <c:v>-0.31245204541519023</c:v>
                </c:pt>
                <c:pt idx="64">
                  <c:v>-0.42475040783851448</c:v>
                </c:pt>
                <c:pt idx="65">
                  <c:v>-6.0993366189920906E-2</c:v>
                </c:pt>
                <c:pt idx="66">
                  <c:v>-0.10439141818474607</c:v>
                </c:pt>
                <c:pt idx="67">
                  <c:v>-0.2145587873239041</c:v>
                </c:pt>
                <c:pt idx="68">
                  <c:v>-0.2679171330627339</c:v>
                </c:pt>
                <c:pt idx="69">
                  <c:v>-0.58230775464895856</c:v>
                </c:pt>
                <c:pt idx="70">
                  <c:v>-0.24282619137216965</c:v>
                </c:pt>
                <c:pt idx="71">
                  <c:v>-0.3389741722582551</c:v>
                </c:pt>
                <c:pt idx="72">
                  <c:v>-0.39479205257497707</c:v>
                </c:pt>
                <c:pt idx="73">
                  <c:v>-0.43215413001451708</c:v>
                </c:pt>
                <c:pt idx="74">
                  <c:v>2.5386250315895253E-2</c:v>
                </c:pt>
                <c:pt idx="75">
                  <c:v>-0.37568798204368203</c:v>
                </c:pt>
                <c:pt idx="76">
                  <c:v>-0.44168447731784966</c:v>
                </c:pt>
                <c:pt idx="77">
                  <c:v>-0.44578862591015955</c:v>
                </c:pt>
                <c:pt idx="78">
                  <c:v>-0.28197103768978771</c:v>
                </c:pt>
                <c:pt idx="79">
                  <c:v>-0.29539867621775073</c:v>
                </c:pt>
                <c:pt idx="80">
                  <c:v>-0.4578599756672741</c:v>
                </c:pt>
                <c:pt idx="81">
                  <c:v>-0.34658659703756811</c:v>
                </c:pt>
                <c:pt idx="82">
                  <c:v>-0.11255355811934376</c:v>
                </c:pt>
                <c:pt idx="83">
                  <c:v>-0.43182388183782283</c:v>
                </c:pt>
                <c:pt idx="84">
                  <c:v>-0.18069045097879322</c:v>
                </c:pt>
                <c:pt idx="85">
                  <c:v>-0.47532001138317348</c:v>
                </c:pt>
                <c:pt idx="86">
                  <c:v>-0.49336857993576011</c:v>
                </c:pt>
                <c:pt idx="87">
                  <c:v>-0.25241490236449504</c:v>
                </c:pt>
                <c:pt idx="88">
                  <c:v>-0.39900838100304092</c:v>
                </c:pt>
                <c:pt idx="89">
                  <c:v>-0.48786935260825004</c:v>
                </c:pt>
                <c:pt idx="90">
                  <c:v>-0.23959065390455336</c:v>
                </c:pt>
                <c:pt idx="91">
                  <c:v>-0.40978337499497641</c:v>
                </c:pt>
                <c:pt idx="92">
                  <c:v>-0.31949423944088728</c:v>
                </c:pt>
                <c:pt idx="93">
                  <c:v>-0.37093596679904639</c:v>
                </c:pt>
                <c:pt idx="94">
                  <c:v>-0.4624388146083902</c:v>
                </c:pt>
                <c:pt idx="95">
                  <c:v>-0.30412567864779305</c:v>
                </c:pt>
                <c:pt idx="96">
                  <c:v>-0.42971290596605094</c:v>
                </c:pt>
                <c:pt idx="97">
                  <c:v>-0.44367799111355577</c:v>
                </c:pt>
                <c:pt idx="98">
                  <c:v>-0.31466012426073497</c:v>
                </c:pt>
                <c:pt idx="99">
                  <c:v>-0.43518251705276789</c:v>
                </c:pt>
                <c:pt idx="100">
                  <c:v>-0.3072184134034206</c:v>
                </c:pt>
                <c:pt idx="101">
                  <c:v>-3.9394653417179626E-2</c:v>
                </c:pt>
                <c:pt idx="102">
                  <c:v>-0.13583232140879087</c:v>
                </c:pt>
              </c:numCache>
            </c:numRef>
          </c:yVal>
          <c:smooth val="0"/>
        </c:ser>
        <c:ser>
          <c:idx val="4"/>
          <c:order val="3"/>
          <c:tx>
            <c:v>Ueno</c:v>
          </c:tx>
          <c:spPr>
            <a:ln w="28575">
              <a:noFill/>
            </a:ln>
          </c:spPr>
          <c:marker>
            <c:symbol val="circle"/>
            <c:size val="7"/>
            <c:spPr>
              <a:solidFill>
                <a:schemeClr val="accent6">
                  <a:lumMod val="60000"/>
                  <a:lumOff val="40000"/>
                </a:schemeClr>
              </a:solidFill>
              <a:ln>
                <a:solidFill>
                  <a:schemeClr val="tx1"/>
                </a:solidFill>
              </a:ln>
            </c:spPr>
          </c:marker>
          <c:xVal>
            <c:numRef>
              <c:f>'Ueno et al 2008 '!$AJ$32:$AJ$41</c:f>
              <c:numCache>
                <c:formatCode>General</c:formatCode>
                <c:ptCount val="10"/>
                <c:pt idx="0">
                  <c:v>-11.74</c:v>
                </c:pt>
                <c:pt idx="1">
                  <c:v>-8.8699999999999992</c:v>
                </c:pt>
                <c:pt idx="2">
                  <c:v>-8.5299999999999994</c:v>
                </c:pt>
                <c:pt idx="4">
                  <c:v>-10.76</c:v>
                </c:pt>
                <c:pt idx="5">
                  <c:v>-18.100000000000001</c:v>
                </c:pt>
                <c:pt idx="6">
                  <c:v>-17.05</c:v>
                </c:pt>
                <c:pt idx="7">
                  <c:v>-10.36</c:v>
                </c:pt>
                <c:pt idx="8">
                  <c:v>-9.81</c:v>
                </c:pt>
                <c:pt idx="9">
                  <c:v>-11.36</c:v>
                </c:pt>
              </c:numCache>
            </c:numRef>
          </c:xVal>
          <c:yVal>
            <c:numRef>
              <c:f>'Ueno et al 2008 '!$AK$32:$AK$41</c:f>
              <c:numCache>
                <c:formatCode>General</c:formatCode>
                <c:ptCount val="10"/>
                <c:pt idx="0">
                  <c:v>-0.86199999999999999</c:v>
                </c:pt>
                <c:pt idx="1">
                  <c:v>-0.67900000000000005</c:v>
                </c:pt>
                <c:pt idx="2">
                  <c:v>-0.67400000000000004</c:v>
                </c:pt>
                <c:pt idx="4">
                  <c:v>-0.70199999999999996</c:v>
                </c:pt>
                <c:pt idx="5">
                  <c:v>-1.1539999999999999</c:v>
                </c:pt>
                <c:pt idx="6">
                  <c:v>-1.0740000000000001</c:v>
                </c:pt>
                <c:pt idx="7">
                  <c:v>-0.88500000000000001</c:v>
                </c:pt>
                <c:pt idx="8">
                  <c:v>-0.97299999999999998</c:v>
                </c:pt>
                <c:pt idx="9">
                  <c:v>-0.79600000000000004</c:v>
                </c:pt>
              </c:numCache>
            </c:numRef>
          </c:yVal>
          <c:smooth val="0"/>
        </c:ser>
        <c:ser>
          <c:idx val="5"/>
          <c:order val="4"/>
          <c:tx>
            <c:v>Shen 2009</c:v>
          </c:tx>
          <c:spPr>
            <a:ln w="28575">
              <a:noFill/>
            </a:ln>
          </c:spPr>
          <c:marker>
            <c:spPr>
              <a:ln>
                <a:solidFill>
                  <a:schemeClr val="tx1"/>
                </a:solidFill>
              </a:ln>
            </c:spPr>
          </c:marker>
          <c:xVal>
            <c:numRef>
              <c:f>'Shen et al 2009'!$AP$4:$AP$20</c:f>
              <c:numCache>
                <c:formatCode>General</c:formatCode>
                <c:ptCount val="17"/>
                <c:pt idx="0">
                  <c:v>-7.7634359295220001</c:v>
                </c:pt>
                <c:pt idx="1">
                  <c:v>-3.2516129437543118</c:v>
                </c:pt>
                <c:pt idx="2">
                  <c:v>-19.686026347177087</c:v>
                </c:pt>
                <c:pt idx="3">
                  <c:v>-16.060105913038303</c:v>
                </c:pt>
                <c:pt idx="4">
                  <c:v>-1.2535593816588309</c:v>
                </c:pt>
                <c:pt idx="5">
                  <c:v>-1.8487385250406385</c:v>
                </c:pt>
                <c:pt idx="6">
                  <c:v>-4.7301826277489356</c:v>
                </c:pt>
                <c:pt idx="7">
                  <c:v>-4.6963542127340663</c:v>
                </c:pt>
                <c:pt idx="8">
                  <c:v>-6.3147591766172795</c:v>
                </c:pt>
                <c:pt idx="9">
                  <c:v>-5.6125683639555728</c:v>
                </c:pt>
                <c:pt idx="10">
                  <c:v>-8.4647056714778337</c:v>
                </c:pt>
                <c:pt idx="11">
                  <c:v>-10.441658341039162</c:v>
                </c:pt>
                <c:pt idx="12">
                  <c:v>-8.0872341494794284</c:v>
                </c:pt>
                <c:pt idx="13">
                  <c:v>-9.575014540532667</c:v>
                </c:pt>
                <c:pt idx="14">
                  <c:v>-7.1554455299588371</c:v>
                </c:pt>
                <c:pt idx="15">
                  <c:v>-12.928549246840614</c:v>
                </c:pt>
                <c:pt idx="16">
                  <c:v>-10.349383803052836</c:v>
                </c:pt>
              </c:numCache>
            </c:numRef>
          </c:xVal>
          <c:yVal>
            <c:numRef>
              <c:f>'Shen et al 2009'!$AQ$4:$AQ$20</c:f>
              <c:numCache>
                <c:formatCode>General</c:formatCode>
                <c:ptCount val="17"/>
                <c:pt idx="0">
                  <c:v>-0.58165261051701389</c:v>
                </c:pt>
                <c:pt idx="1">
                  <c:v>2.2030896914215781E-2</c:v>
                </c:pt>
                <c:pt idx="2">
                  <c:v>-1.212882660434401</c:v>
                </c:pt>
                <c:pt idx="3">
                  <c:v>-1.1828203966932627</c:v>
                </c:pt>
                <c:pt idx="4">
                  <c:v>-0.2148808947410874</c:v>
                </c:pt>
                <c:pt idx="5">
                  <c:v>-0.29007749979204078</c:v>
                </c:pt>
                <c:pt idx="6">
                  <c:v>-0.33287570184092896</c:v>
                </c:pt>
                <c:pt idx="7">
                  <c:v>-0.46695909387939327</c:v>
                </c:pt>
                <c:pt idx="8">
                  <c:v>-0.49538319797992614</c:v>
                </c:pt>
                <c:pt idx="9">
                  <c:v>-0.4178063861424719</c:v>
                </c:pt>
                <c:pt idx="10">
                  <c:v>-0.65163875768881052</c:v>
                </c:pt>
                <c:pt idx="11">
                  <c:v>-0.80521688198886832</c:v>
                </c:pt>
                <c:pt idx="12">
                  <c:v>-0.66670953465719496</c:v>
                </c:pt>
                <c:pt idx="13">
                  <c:v>-0.6714475790752239</c:v>
                </c:pt>
                <c:pt idx="14">
                  <c:v>-0.69925369778667257</c:v>
                </c:pt>
                <c:pt idx="15">
                  <c:v>-0.82889043268363771</c:v>
                </c:pt>
                <c:pt idx="16">
                  <c:v>-1.2688416838998462</c:v>
                </c:pt>
              </c:numCache>
            </c:numRef>
          </c:yVal>
          <c:smooth val="0"/>
        </c:ser>
        <c:ser>
          <c:idx val="6"/>
          <c:order val="5"/>
          <c:tx>
            <c:v>Partridge 2008</c:v>
          </c:tx>
          <c:spPr>
            <a:ln w="28575">
              <a:noFill/>
            </a:ln>
          </c:spPr>
          <c:marker>
            <c:symbol val="circle"/>
            <c:size val="7"/>
            <c:spPr>
              <a:solidFill>
                <a:schemeClr val="tx2">
                  <a:lumMod val="60000"/>
                  <a:lumOff val="40000"/>
                </a:schemeClr>
              </a:solidFill>
              <a:ln>
                <a:solidFill>
                  <a:schemeClr val="tx1"/>
                </a:solidFill>
              </a:ln>
            </c:spPr>
          </c:marker>
          <c:xVal>
            <c:numRef>
              <c:f>(Partidgeetal2008epsl!$AF$59:$AF$64,Partidgeetal2008epsl!$AF$68:$AF$69)</c:f>
              <c:numCache>
                <c:formatCode>General</c:formatCode>
                <c:ptCount val="8"/>
                <c:pt idx="0">
                  <c:v>-8.15</c:v>
                </c:pt>
                <c:pt idx="1">
                  <c:v>-8.8699999999999992</c:v>
                </c:pt>
                <c:pt idx="2">
                  <c:v>-8.4499999999999993</c:v>
                </c:pt>
                <c:pt idx="3">
                  <c:v>-8.2799999999999994</c:v>
                </c:pt>
                <c:pt idx="4">
                  <c:v>-7.16</c:v>
                </c:pt>
                <c:pt idx="5">
                  <c:v>-7.89</c:v>
                </c:pt>
                <c:pt idx="6">
                  <c:v>-11.5</c:v>
                </c:pt>
                <c:pt idx="7">
                  <c:v>-12.23</c:v>
                </c:pt>
              </c:numCache>
            </c:numRef>
          </c:xVal>
          <c:yVal>
            <c:numRef>
              <c:f>(Partidgeetal2008epsl!$AG$59:$AG$64,Partidgeetal2008epsl!$AG$68:$AG$69)</c:f>
              <c:numCache>
                <c:formatCode>General</c:formatCode>
                <c:ptCount val="8"/>
                <c:pt idx="0">
                  <c:v>-1.04</c:v>
                </c:pt>
                <c:pt idx="1">
                  <c:v>-0.85</c:v>
                </c:pt>
                <c:pt idx="2">
                  <c:v>-0.82</c:v>
                </c:pt>
                <c:pt idx="3">
                  <c:v>-0.92</c:v>
                </c:pt>
                <c:pt idx="4">
                  <c:v>-0.79</c:v>
                </c:pt>
                <c:pt idx="5">
                  <c:v>-0.69</c:v>
                </c:pt>
                <c:pt idx="6">
                  <c:v>-1.1499999999999999</c:v>
                </c:pt>
                <c:pt idx="7">
                  <c:v>-1.2</c:v>
                </c:pt>
              </c:numCache>
            </c:numRef>
          </c:yVal>
          <c:smooth val="0"/>
        </c:ser>
        <c:dLbls>
          <c:showLegendKey val="0"/>
          <c:showVal val="0"/>
          <c:showCatName val="0"/>
          <c:showSerName val="0"/>
          <c:showPercent val="0"/>
          <c:showBubbleSize val="0"/>
        </c:dLbls>
        <c:axId val="244048448"/>
        <c:axId val="244049024"/>
      </c:scatterChart>
      <c:valAx>
        <c:axId val="244048448"/>
        <c:scaling>
          <c:orientation val="minMax"/>
        </c:scaling>
        <c:delete val="0"/>
        <c:axPos val="b"/>
        <c:numFmt formatCode="0.00" sourceLinked="1"/>
        <c:majorTickMark val="out"/>
        <c:minorTickMark val="none"/>
        <c:tickLblPos val="nextTo"/>
        <c:crossAx val="244049024"/>
        <c:crosses val="autoZero"/>
        <c:crossBetween val="midCat"/>
      </c:valAx>
      <c:valAx>
        <c:axId val="244049024"/>
        <c:scaling>
          <c:orientation val="minMax"/>
        </c:scaling>
        <c:delete val="0"/>
        <c:axPos val="l"/>
        <c:numFmt formatCode="0.00" sourceLinked="1"/>
        <c:majorTickMark val="out"/>
        <c:minorTickMark val="none"/>
        <c:tickLblPos val="nextTo"/>
        <c:crossAx val="244048448"/>
        <c:crosses val="autoZero"/>
        <c:crossBetween val="midCat"/>
      </c:valAx>
    </c:plotArea>
    <c:legend>
      <c:legendPos val="r"/>
      <c:layout>
        <c:manualLayout>
          <c:xMode val="edge"/>
          <c:yMode val="edge"/>
          <c:x val="0.66143044619422575"/>
          <c:y val="8.1030183727034119E-2"/>
          <c:w val="0.20791250215544863"/>
          <c:h val="0.21946391236338633"/>
        </c:manualLayout>
      </c:layout>
      <c:overlay val="0"/>
    </c:legend>
    <c:plotVisOnly val="1"/>
    <c:dispBlanksAs val="gap"/>
    <c:showDLblsOverMax val="0"/>
  </c:char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'Farquhar 2013 PNAS'!$T$8:$T$171</c:f>
              <c:numCache>
                <c:formatCode>0.00</c:formatCode>
                <c:ptCount val="164"/>
                <c:pt idx="0">
                  <c:v>-18.828574122012775</c:v>
                </c:pt>
                <c:pt idx="1">
                  <c:v>-20.131657723909903</c:v>
                </c:pt>
                <c:pt idx="2">
                  <c:v>-20.613913694284889</c:v>
                </c:pt>
                <c:pt idx="3">
                  <c:v>-13.311502662985642</c:v>
                </c:pt>
                <c:pt idx="4">
                  <c:v>-16.040602282053062</c:v>
                </c:pt>
                <c:pt idx="5">
                  <c:v>-19.021431397349907</c:v>
                </c:pt>
                <c:pt idx="6">
                  <c:v>-20.351582687013646</c:v>
                </c:pt>
                <c:pt idx="7">
                  <c:v>-20.78647020379687</c:v>
                </c:pt>
                <c:pt idx="8">
                  <c:v>-18.942935102826851</c:v>
                </c:pt>
                <c:pt idx="9">
                  <c:v>-19.681882978854979</c:v>
                </c:pt>
                <c:pt idx="10">
                  <c:v>-20.863387549866943</c:v>
                </c:pt>
                <c:pt idx="11">
                  <c:v>-20.636695664821737</c:v>
                </c:pt>
                <c:pt idx="12">
                  <c:v>-19.689101028925961</c:v>
                </c:pt>
                <c:pt idx="13">
                  <c:v>-20.017747871225456</c:v>
                </c:pt>
                <c:pt idx="14">
                  <c:v>-19.788800345532987</c:v>
                </c:pt>
                <c:pt idx="15">
                  <c:v>-19.875416946386171</c:v>
                </c:pt>
                <c:pt idx="16">
                  <c:v>-17.270151998850956</c:v>
                </c:pt>
                <c:pt idx="17">
                  <c:v>-19.039702086592335</c:v>
                </c:pt>
                <c:pt idx="18">
                  <c:v>-20.102280003800988</c:v>
                </c:pt>
                <c:pt idx="19">
                  <c:v>-21.552781935021748</c:v>
                </c:pt>
                <c:pt idx="20">
                  <c:v>-19.011246368345947</c:v>
                </c:pt>
                <c:pt idx="21">
                  <c:v>-18.315086626169542</c:v>
                </c:pt>
                <c:pt idx="22">
                  <c:v>-20.795508072297906</c:v>
                </c:pt>
                <c:pt idx="23">
                  <c:v>-19.713269457881211</c:v>
                </c:pt>
                <c:pt idx="24">
                  <c:v>-18.552777707560473</c:v>
                </c:pt>
                <c:pt idx="25">
                  <c:v>-20.380112463263657</c:v>
                </c:pt>
                <c:pt idx="26">
                  <c:v>-16.197741689566225</c:v>
                </c:pt>
                <c:pt idx="27">
                  <c:v>-19.619004873420607</c:v>
                </c:pt>
                <c:pt idx="28">
                  <c:v>-19.783629626186627</c:v>
                </c:pt>
                <c:pt idx="29">
                  <c:v>-19.820613817219002</c:v>
                </c:pt>
                <c:pt idx="30">
                  <c:v>-15.115954101869388</c:v>
                </c:pt>
                <c:pt idx="31">
                  <c:v>-17.095961402260997</c:v>
                </c:pt>
                <c:pt idx="32">
                  <c:v>-20.172640172106405</c:v>
                </c:pt>
                <c:pt idx="33">
                  <c:v>-20.629079212652336</c:v>
                </c:pt>
                <c:pt idx="34">
                  <c:v>-19.286372667489115</c:v>
                </c:pt>
                <c:pt idx="35">
                  <c:v>-19.344329600997302</c:v>
                </c:pt>
                <c:pt idx="36">
                  <c:v>-20.750132776661047</c:v>
                </c:pt>
                <c:pt idx="37">
                  <c:v>-18.090250251776684</c:v>
                </c:pt>
                <c:pt idx="38">
                  <c:v>-17.895201219560121</c:v>
                </c:pt>
                <c:pt idx="39">
                  <c:v>-14.176416665440783</c:v>
                </c:pt>
                <c:pt idx="40">
                  <c:v>-20.453613149649776</c:v>
                </c:pt>
                <c:pt idx="41">
                  <c:v>-19.966779784846068</c:v>
                </c:pt>
                <c:pt idx="42">
                  <c:v>-15.364524585381067</c:v>
                </c:pt>
                <c:pt idx="43">
                  <c:v>-13.432975440911822</c:v>
                </c:pt>
                <c:pt idx="44">
                  <c:v>-20.498711191780817</c:v>
                </c:pt>
                <c:pt idx="45">
                  <c:v>-20.282691569973423</c:v>
                </c:pt>
                <c:pt idx="46">
                  <c:v>-20.477966092400489</c:v>
                </c:pt>
                <c:pt idx="47">
                  <c:v>-19.457397398976894</c:v>
                </c:pt>
                <c:pt idx="48">
                  <c:v>-20.413701382363982</c:v>
                </c:pt>
                <c:pt idx="49">
                  <c:v>-20.386642557085331</c:v>
                </c:pt>
                <c:pt idx="50">
                  <c:v>-19.908603310497153</c:v>
                </c:pt>
                <c:pt idx="51">
                  <c:v>-19.525720932805246</c:v>
                </c:pt>
                <c:pt idx="52">
                  <c:v>-20.324181768734071</c:v>
                </c:pt>
                <c:pt idx="53">
                  <c:v>-20.158446463902635</c:v>
                </c:pt>
                <c:pt idx="54">
                  <c:v>-18.328584760518353</c:v>
                </c:pt>
                <c:pt idx="55">
                  <c:v>-19.927850982432549</c:v>
                </c:pt>
                <c:pt idx="56">
                  <c:v>-19.711142742266151</c:v>
                </c:pt>
                <c:pt idx="57">
                  <c:v>-20.394416381916525</c:v>
                </c:pt>
                <c:pt idx="58">
                  <c:v>-19.548780689280008</c:v>
                </c:pt>
                <c:pt idx="59">
                  <c:v>-19.53525051819782</c:v>
                </c:pt>
                <c:pt idx="60">
                  <c:v>-20.258438162540472</c:v>
                </c:pt>
                <c:pt idx="61">
                  <c:v>-17.673498977289537</c:v>
                </c:pt>
                <c:pt idx="62">
                  <c:v>-20.39644590757872</c:v>
                </c:pt>
                <c:pt idx="63">
                  <c:v>-18.502221956073207</c:v>
                </c:pt>
                <c:pt idx="64">
                  <c:v>-18.527252772575274</c:v>
                </c:pt>
                <c:pt idx="65">
                  <c:v>-19.05515494763177</c:v>
                </c:pt>
                <c:pt idx="66">
                  <c:v>-16.42466418640398</c:v>
                </c:pt>
                <c:pt idx="67">
                  <c:v>-20.342325223249969</c:v>
                </c:pt>
                <c:pt idx="68">
                  <c:v>-19.530063952616359</c:v>
                </c:pt>
                <c:pt idx="69">
                  <c:v>-19.246606868444704</c:v>
                </c:pt>
                <c:pt idx="70">
                  <c:v>-19.070714644376263</c:v>
                </c:pt>
                <c:pt idx="71">
                  <c:v>-20.647881586855931</c:v>
                </c:pt>
                <c:pt idx="72">
                  <c:v>-18.706978545116826</c:v>
                </c:pt>
                <c:pt idx="73">
                  <c:v>11.858861085117356</c:v>
                </c:pt>
                <c:pt idx="74">
                  <c:v>11.791654971096133</c:v>
                </c:pt>
                <c:pt idx="75">
                  <c:v>17.116950173722056</c:v>
                </c:pt>
                <c:pt idx="76">
                  <c:v>16.972614895287563</c:v>
                </c:pt>
                <c:pt idx="77">
                  <c:v>12.536109274398077</c:v>
                </c:pt>
                <c:pt idx="78">
                  <c:v>15.459124186575135</c:v>
                </c:pt>
                <c:pt idx="79">
                  <c:v>14.214006886202446</c:v>
                </c:pt>
                <c:pt idx="80">
                  <c:v>14.478997436453866</c:v>
                </c:pt>
                <c:pt idx="81">
                  <c:v>15.156471149607276</c:v>
                </c:pt>
                <c:pt idx="82">
                  <c:v>21.578714468337701</c:v>
                </c:pt>
                <c:pt idx="83">
                  <c:v>13.77897133604522</c:v>
                </c:pt>
                <c:pt idx="84">
                  <c:v>13.768597237907798</c:v>
                </c:pt>
                <c:pt idx="85">
                  <c:v>14.64475748278149</c:v>
                </c:pt>
                <c:pt idx="86">
                  <c:v>14.752783417735005</c:v>
                </c:pt>
                <c:pt idx="87">
                  <c:v>13.053912085783104</c:v>
                </c:pt>
                <c:pt idx="88">
                  <c:v>11.928322437864347</c:v>
                </c:pt>
                <c:pt idx="89">
                  <c:v>13.688536263150919</c:v>
                </c:pt>
                <c:pt idx="90">
                  <c:v>14.824951056952251</c:v>
                </c:pt>
                <c:pt idx="91">
                  <c:v>11.44818211319576</c:v>
                </c:pt>
                <c:pt idx="92">
                  <c:v>12.230298903214365</c:v>
                </c:pt>
                <c:pt idx="93">
                  <c:v>6.259779901210516</c:v>
                </c:pt>
                <c:pt idx="94">
                  <c:v>14.875468404404568</c:v>
                </c:pt>
                <c:pt idx="95">
                  <c:v>-19.04016469355485</c:v>
                </c:pt>
                <c:pt idx="96">
                  <c:v>12.931452622986006</c:v>
                </c:pt>
                <c:pt idx="98">
                  <c:v>-19.291172763707731</c:v>
                </c:pt>
                <c:pt idx="99">
                  <c:v>-19.715834215727533</c:v>
                </c:pt>
                <c:pt idx="100">
                  <c:v>-17.519231697048276</c:v>
                </c:pt>
                <c:pt idx="101">
                  <c:v>-17.585084667834039</c:v>
                </c:pt>
                <c:pt idx="102">
                  <c:v>-17.882550655733297</c:v>
                </c:pt>
                <c:pt idx="103">
                  <c:v>-19.773793850974108</c:v>
                </c:pt>
                <c:pt idx="104">
                  <c:v>-19.72079574092389</c:v>
                </c:pt>
                <c:pt idx="105">
                  <c:v>-17.326859833759368</c:v>
                </c:pt>
                <c:pt idx="106">
                  <c:v>10.973073335888373</c:v>
                </c:pt>
                <c:pt idx="109">
                  <c:v>10.930495016355051</c:v>
                </c:pt>
                <c:pt idx="112">
                  <c:v>12.309841946984776</c:v>
                </c:pt>
                <c:pt idx="115">
                  <c:v>11.467748650977105</c:v>
                </c:pt>
                <c:pt idx="118">
                  <c:v>7.8039078492047791</c:v>
                </c:pt>
                <c:pt idx="121">
                  <c:v>17.70075808704415</c:v>
                </c:pt>
                <c:pt idx="124">
                  <c:v>17.590629314381861</c:v>
                </c:pt>
                <c:pt idx="127">
                  <c:v>13.162047385732567</c:v>
                </c:pt>
                <c:pt idx="128">
                  <c:v>13.381039863978872</c:v>
                </c:pt>
                <c:pt idx="129">
                  <c:v>13.474184965436953</c:v>
                </c:pt>
                <c:pt idx="130">
                  <c:v>13.512074498233551</c:v>
                </c:pt>
                <c:pt idx="131">
                  <c:v>13.358261037714314</c:v>
                </c:pt>
                <c:pt idx="132">
                  <c:v>13.226098738793102</c:v>
                </c:pt>
                <c:pt idx="133">
                  <c:v>13.614691982890559</c:v>
                </c:pt>
                <c:pt idx="134">
                  <c:v>13.420057061442003</c:v>
                </c:pt>
                <c:pt idx="135">
                  <c:v>14.24708632789895</c:v>
                </c:pt>
                <c:pt idx="136">
                  <c:v>17.423717693606065</c:v>
                </c:pt>
                <c:pt idx="137">
                  <c:v>14.128907070843244</c:v>
                </c:pt>
                <c:pt idx="138">
                  <c:v>13.810905634872528</c:v>
                </c:pt>
                <c:pt idx="139">
                  <c:v>13.850148365268877</c:v>
                </c:pt>
                <c:pt idx="140">
                  <c:v>13.641304869021598</c:v>
                </c:pt>
                <c:pt idx="141">
                  <c:v>13.378784534645805</c:v>
                </c:pt>
                <c:pt idx="142">
                  <c:v>13.219558283727117</c:v>
                </c:pt>
                <c:pt idx="143">
                  <c:v>13.572968390227924</c:v>
                </c:pt>
                <c:pt idx="144">
                  <c:v>13.812258832472502</c:v>
                </c:pt>
                <c:pt idx="145">
                  <c:v>17.802613021570934</c:v>
                </c:pt>
                <c:pt idx="146">
                  <c:v>14.027642783785765</c:v>
                </c:pt>
                <c:pt idx="147">
                  <c:v>13.802109850473476</c:v>
                </c:pt>
                <c:pt idx="148">
                  <c:v>14.284975860695326</c:v>
                </c:pt>
                <c:pt idx="149">
                  <c:v>14.055157801649898</c:v>
                </c:pt>
                <c:pt idx="150">
                  <c:v>13.140621757067761</c:v>
                </c:pt>
                <c:pt idx="151">
                  <c:v>13.80865030553946</c:v>
                </c:pt>
                <c:pt idx="152">
                  <c:v>14.258588507497949</c:v>
                </c:pt>
                <c:pt idx="153">
                  <c:v>14.32918031562469</c:v>
                </c:pt>
                <c:pt idx="154">
                  <c:v>14.258588507497949</c:v>
                </c:pt>
                <c:pt idx="155">
                  <c:v>14.32918031562469</c:v>
                </c:pt>
                <c:pt idx="156">
                  <c:v>14.103647382312179</c:v>
                </c:pt>
                <c:pt idx="157">
                  <c:v>13.767828844609697</c:v>
                </c:pt>
                <c:pt idx="158">
                  <c:v>13.601385539825372</c:v>
                </c:pt>
                <c:pt idx="159">
                  <c:v>13.716858401681131</c:v>
                </c:pt>
                <c:pt idx="160">
                  <c:v>13.926604029661727</c:v>
                </c:pt>
                <c:pt idx="161">
                  <c:v>13.67603694075159</c:v>
                </c:pt>
                <c:pt idx="162">
                  <c:v>14.081770687780937</c:v>
                </c:pt>
                <c:pt idx="163">
                  <c:v>13.815190760605445</c:v>
                </c:pt>
              </c:numCache>
            </c:numRef>
          </c:xVal>
          <c:yVal>
            <c:numRef>
              <c:f>'Farquhar 2013 PNAS'!$U$8:$U$171</c:f>
              <c:numCache>
                <c:formatCode>0.00</c:formatCode>
                <c:ptCount val="164"/>
                <c:pt idx="0">
                  <c:v>-0.82777107570697339</c:v>
                </c:pt>
                <c:pt idx="1">
                  <c:v>-0.96941321462351659</c:v>
                </c:pt>
                <c:pt idx="2">
                  <c:v>-0.95560933009097937</c:v>
                </c:pt>
                <c:pt idx="3">
                  <c:v>-0.2177882653456864</c:v>
                </c:pt>
                <c:pt idx="4">
                  <c:v>-0.53599311632579472</c:v>
                </c:pt>
                <c:pt idx="5">
                  <c:v>-0.8170517182883863</c:v>
                </c:pt>
                <c:pt idx="6">
                  <c:v>-0.81399511885926756</c:v>
                </c:pt>
                <c:pt idx="7">
                  <c:v>-0.81227247257065116</c:v>
                </c:pt>
                <c:pt idx="8">
                  <c:v>-0.85734829536143842</c:v>
                </c:pt>
                <c:pt idx="9">
                  <c:v>-0.87167552745637344</c:v>
                </c:pt>
                <c:pt idx="10">
                  <c:v>-0.90293490821602518</c:v>
                </c:pt>
                <c:pt idx="11">
                  <c:v>-0.87170545109782616</c:v>
                </c:pt>
                <c:pt idx="12">
                  <c:v>-0.83575841677463458</c:v>
                </c:pt>
                <c:pt idx="13">
                  <c:v>-0.81794575067795172</c:v>
                </c:pt>
                <c:pt idx="14">
                  <c:v>-0.91497553794372877</c:v>
                </c:pt>
                <c:pt idx="15">
                  <c:v>-0.89386540776414947</c:v>
                </c:pt>
                <c:pt idx="16">
                  <c:v>-0.62495346733681956</c:v>
                </c:pt>
                <c:pt idx="17">
                  <c:v>-0.78096210387168519</c:v>
                </c:pt>
                <c:pt idx="18">
                  <c:v>-0.91068085505574459</c:v>
                </c:pt>
                <c:pt idx="19">
                  <c:v>-0.92000378475209921</c:v>
                </c:pt>
                <c:pt idx="20">
                  <c:v>-0.88731150624765753</c:v>
                </c:pt>
                <c:pt idx="21">
                  <c:v>-0.93549886143173921</c:v>
                </c:pt>
                <c:pt idx="22">
                  <c:v>-0.90915361765053859</c:v>
                </c:pt>
                <c:pt idx="23">
                  <c:v>-0.8457000500462506</c:v>
                </c:pt>
                <c:pt idx="24">
                  <c:v>-0.80881295341272974</c:v>
                </c:pt>
                <c:pt idx="25">
                  <c:v>-0.85252257171752888</c:v>
                </c:pt>
                <c:pt idx="26">
                  <c:v>-0.61632677486778142</c:v>
                </c:pt>
                <c:pt idx="27">
                  <c:v>-0.86876010996217445</c:v>
                </c:pt>
                <c:pt idx="28">
                  <c:v>-0.86520285207691927</c:v>
                </c:pt>
                <c:pt idx="29">
                  <c:v>-0.84660340855191407</c:v>
                </c:pt>
                <c:pt idx="30">
                  <c:v>-0.58478886511192929</c:v>
                </c:pt>
                <c:pt idx="31">
                  <c:v>-0.72745388220840645</c:v>
                </c:pt>
                <c:pt idx="32">
                  <c:v>-0.88231607389299782</c:v>
                </c:pt>
                <c:pt idx="33">
                  <c:v>-0.89596619442244751</c:v>
                </c:pt>
                <c:pt idx="34">
                  <c:v>-0.82810580160852609</c:v>
                </c:pt>
                <c:pt idx="35">
                  <c:v>-0.77531017503751265</c:v>
                </c:pt>
                <c:pt idx="36">
                  <c:v>-0.84679244027130451</c:v>
                </c:pt>
                <c:pt idx="37">
                  <c:v>-0.72724144309710503</c:v>
                </c:pt>
                <c:pt idx="38">
                  <c:v>-0.61828077342818055</c:v>
                </c:pt>
                <c:pt idx="39">
                  <c:v>-0.32740931034003218</c:v>
                </c:pt>
                <c:pt idx="40">
                  <c:v>-0.8757056305171993</c:v>
                </c:pt>
                <c:pt idx="41">
                  <c:v>-0.89608387283079871</c:v>
                </c:pt>
                <c:pt idx="42">
                  <c:v>-0.62092197750107569</c:v>
                </c:pt>
                <c:pt idx="43">
                  <c:v>-0.38811664136439994</c:v>
                </c:pt>
                <c:pt idx="44">
                  <c:v>-0.86883184447117401</c:v>
                </c:pt>
                <c:pt idx="45">
                  <c:v>-0.84724560843962848</c:v>
                </c:pt>
                <c:pt idx="46">
                  <c:v>-0.84759101932518988</c:v>
                </c:pt>
                <c:pt idx="47">
                  <c:v>-0.95952443118041408</c:v>
                </c:pt>
                <c:pt idx="48">
                  <c:v>-0.75466371836485635</c:v>
                </c:pt>
                <c:pt idx="49">
                  <c:v>-0.65010534560283517</c:v>
                </c:pt>
                <c:pt idx="50">
                  <c:v>-0.79985533756521221</c:v>
                </c:pt>
                <c:pt idx="51">
                  <c:v>-0.861581502590413</c:v>
                </c:pt>
                <c:pt idx="52">
                  <c:v>-0.93480243211285696</c:v>
                </c:pt>
                <c:pt idx="53">
                  <c:v>-0.77854849006686777</c:v>
                </c:pt>
                <c:pt idx="54">
                  <c:v>-0.77904875508538751</c:v>
                </c:pt>
                <c:pt idx="55">
                  <c:v>-0.75737777593198885</c:v>
                </c:pt>
                <c:pt idx="56">
                  <c:v>-0.67951592520509863</c:v>
                </c:pt>
                <c:pt idx="57">
                  <c:v>-0.79794887521067537</c:v>
                </c:pt>
                <c:pt idx="58">
                  <c:v>-0.93588329988736163</c:v>
                </c:pt>
                <c:pt idx="59">
                  <c:v>-0.60067824949561199</c:v>
                </c:pt>
                <c:pt idx="60">
                  <c:v>-0.80473809192593926</c:v>
                </c:pt>
                <c:pt idx="61">
                  <c:v>-0.68840614789589338</c:v>
                </c:pt>
                <c:pt idx="62">
                  <c:v>-0.8109474264179628</c:v>
                </c:pt>
                <c:pt idx="63">
                  <c:v>-0.6902085930158286</c:v>
                </c:pt>
                <c:pt idx="64">
                  <c:v>-0.70784115941579984</c:v>
                </c:pt>
                <c:pt idx="65">
                  <c:v>-0.78937318691418668</c:v>
                </c:pt>
                <c:pt idx="66">
                  <c:v>-0.67386017440740353</c:v>
                </c:pt>
                <c:pt idx="67">
                  <c:v>-0.79870901148537676</c:v>
                </c:pt>
                <c:pt idx="68">
                  <c:v>-0.67529227736984154</c:v>
                </c:pt>
                <c:pt idx="69">
                  <c:v>-0.56968887141972679</c:v>
                </c:pt>
                <c:pt idx="70">
                  <c:v>-0.81053283544918386</c:v>
                </c:pt>
                <c:pt idx="71">
                  <c:v>-0.92768138363486052</c:v>
                </c:pt>
                <c:pt idx="72">
                  <c:v>-0.7199051326814967</c:v>
                </c:pt>
                <c:pt idx="73">
                  <c:v>5.6435887391408368</c:v>
                </c:pt>
                <c:pt idx="74">
                  <c:v>5.6305216913632439</c:v>
                </c:pt>
                <c:pt idx="75">
                  <c:v>8.6435296560269936</c:v>
                </c:pt>
                <c:pt idx="76">
                  <c:v>8.7877812399876909</c:v>
                </c:pt>
                <c:pt idx="77">
                  <c:v>7.8823722712577649</c:v>
                </c:pt>
                <c:pt idx="78">
                  <c:v>7.8689339469841801</c:v>
                </c:pt>
                <c:pt idx="79">
                  <c:v>6.3992030789030707</c:v>
                </c:pt>
                <c:pt idx="80">
                  <c:v>6.6622632001216431</c:v>
                </c:pt>
                <c:pt idx="81">
                  <c:v>7.1601273153498735</c:v>
                </c:pt>
                <c:pt idx="82">
                  <c:v>9.914915046133066</c:v>
                </c:pt>
                <c:pt idx="83">
                  <c:v>6.7311383295582949</c:v>
                </c:pt>
                <c:pt idx="84">
                  <c:v>6.7840536965335652</c:v>
                </c:pt>
                <c:pt idx="85">
                  <c:v>8.0228276283911271</c:v>
                </c:pt>
                <c:pt idx="86">
                  <c:v>8.6623347219227931</c:v>
                </c:pt>
                <c:pt idx="87">
                  <c:v>6.2762145925663315</c:v>
                </c:pt>
                <c:pt idx="88">
                  <c:v>7.98323118844535</c:v>
                </c:pt>
                <c:pt idx="89">
                  <c:v>6.5736783547412081</c:v>
                </c:pt>
                <c:pt idx="90">
                  <c:v>7.0479094129145547</c:v>
                </c:pt>
                <c:pt idx="91">
                  <c:v>5.7924939661992969</c:v>
                </c:pt>
                <c:pt idx="92">
                  <c:v>7.2021148183996075</c:v>
                </c:pt>
                <c:pt idx="93">
                  <c:v>5.0443379054787574</c:v>
                </c:pt>
                <c:pt idx="94">
                  <c:v>7.1128627904515351</c:v>
                </c:pt>
                <c:pt idx="95">
                  <c:v>-0.47857937339546019</c:v>
                </c:pt>
                <c:pt idx="96">
                  <c:v>6.0590637689112992</c:v>
                </c:pt>
                <c:pt idx="98">
                  <c:v>-0.55029877560985874</c:v>
                </c:pt>
                <c:pt idx="99">
                  <c:v>-0.59336901526729591</c:v>
                </c:pt>
                <c:pt idx="100">
                  <c:v>-0.16239293341879879</c:v>
                </c:pt>
                <c:pt idx="101">
                  <c:v>-0.24556019756205494</c:v>
                </c:pt>
                <c:pt idx="102">
                  <c:v>-0.44201263869214813</c:v>
                </c:pt>
                <c:pt idx="103">
                  <c:v>-0.6333755825862486</c:v>
                </c:pt>
                <c:pt idx="104">
                  <c:v>-0.80971002536867154</c:v>
                </c:pt>
                <c:pt idx="105">
                  <c:v>-0.68913890564126312</c:v>
                </c:pt>
                <c:pt idx="106">
                  <c:v>7.7721471040954615</c:v>
                </c:pt>
                <c:pt idx="109">
                  <c:v>5.4040832331115523</c:v>
                </c:pt>
                <c:pt idx="112">
                  <c:v>5.6519274781017259</c:v>
                </c:pt>
                <c:pt idx="115">
                  <c:v>5.7136612289820929</c:v>
                </c:pt>
                <c:pt idx="118">
                  <c:v>7.4180709192443279</c:v>
                </c:pt>
                <c:pt idx="121">
                  <c:v>8.9626178714189795</c:v>
                </c:pt>
                <c:pt idx="124">
                  <c:v>8.3351352533495398</c:v>
                </c:pt>
                <c:pt idx="127">
                  <c:v>6.0917608768444875</c:v>
                </c:pt>
                <c:pt idx="128">
                  <c:v>6.2995508950833834</c:v>
                </c:pt>
                <c:pt idx="129">
                  <c:v>6.6402463639234632</c:v>
                </c:pt>
                <c:pt idx="130">
                  <c:v>6.6623923659490103</c:v>
                </c:pt>
                <c:pt idx="131">
                  <c:v>6.5458409845253751</c:v>
                </c:pt>
                <c:pt idx="132">
                  <c:v>6.6204343872122706</c:v>
                </c:pt>
                <c:pt idx="133">
                  <c:v>6.6493952412292057</c:v>
                </c:pt>
                <c:pt idx="134">
                  <c:v>6.4254572231470242</c:v>
                </c:pt>
                <c:pt idx="135">
                  <c:v>6.490121477898958</c:v>
                </c:pt>
                <c:pt idx="136">
                  <c:v>8.1908349974155747</c:v>
                </c:pt>
                <c:pt idx="137">
                  <c:v>6.7654503187311033</c:v>
                </c:pt>
                <c:pt idx="138">
                  <c:v>6.7803525888268101</c:v>
                </c:pt>
                <c:pt idx="139">
                  <c:v>6.6921530466663715</c:v>
                </c:pt>
                <c:pt idx="140">
                  <c:v>6.5904478866778415</c:v>
                </c:pt>
                <c:pt idx="141">
                  <c:v>6.5291346641542791</c:v>
                </c:pt>
                <c:pt idx="142">
                  <c:v>6.2547989267200954</c:v>
                </c:pt>
                <c:pt idx="143">
                  <c:v>6.6290833336193344</c:v>
                </c:pt>
                <c:pt idx="144">
                  <c:v>6.657468130699451</c:v>
                </c:pt>
                <c:pt idx="145">
                  <c:v>8.9482957151234555</c:v>
                </c:pt>
                <c:pt idx="146">
                  <c:v>6.6394688916462385</c:v>
                </c:pt>
                <c:pt idx="147">
                  <c:v>6.8552553496181723</c:v>
                </c:pt>
                <c:pt idx="148">
                  <c:v>6.4303489034147621</c:v>
                </c:pt>
                <c:pt idx="149">
                  <c:v>6.7260602616860954</c:v>
                </c:pt>
                <c:pt idx="150">
                  <c:v>6.2869633285447257</c:v>
                </c:pt>
                <c:pt idx="151">
                  <c:v>6.6960351673266416</c:v>
                </c:pt>
                <c:pt idx="152">
                  <c:v>6.3283642024909437</c:v>
                </c:pt>
                <c:pt idx="153">
                  <c:v>6.3142913884974838</c:v>
                </c:pt>
                <c:pt idx="154">
                  <c:v>6.3283642024909437</c:v>
                </c:pt>
                <c:pt idx="155">
                  <c:v>6.3142913884974838</c:v>
                </c:pt>
                <c:pt idx="156">
                  <c:v>6.4311678467827704</c:v>
                </c:pt>
                <c:pt idx="157">
                  <c:v>6.7450295885100875</c:v>
                </c:pt>
                <c:pt idx="158">
                  <c:v>6.3657277744382235</c:v>
                </c:pt>
                <c:pt idx="159">
                  <c:v>6.7288137522902858</c:v>
                </c:pt>
                <c:pt idx="160">
                  <c:v>6.6464564487231925</c:v>
                </c:pt>
                <c:pt idx="161">
                  <c:v>6.5115187700768296</c:v>
                </c:pt>
                <c:pt idx="162">
                  <c:v>6.5307417029614179</c:v>
                </c:pt>
                <c:pt idx="163">
                  <c:v>6.6792670214732563</c:v>
                </c:pt>
              </c:numCache>
            </c:numRef>
          </c:yVal>
          <c:smooth val="0"/>
        </c:ser>
        <c:dLbls>
          <c:showLegendKey val="0"/>
          <c:showVal val="0"/>
          <c:showCatName val="0"/>
          <c:showSerName val="0"/>
          <c:showPercent val="0"/>
          <c:showBubbleSize val="0"/>
        </c:dLbls>
        <c:axId val="244051328"/>
        <c:axId val="244051904"/>
      </c:scatterChart>
      <c:valAx>
        <c:axId val="244051328"/>
        <c:scaling>
          <c:orientation val="minMax"/>
        </c:scaling>
        <c:delete val="0"/>
        <c:axPos val="b"/>
        <c:numFmt formatCode="0.00" sourceLinked="1"/>
        <c:majorTickMark val="out"/>
        <c:minorTickMark val="none"/>
        <c:tickLblPos val="nextTo"/>
        <c:crossAx val="244051904"/>
        <c:crosses val="autoZero"/>
        <c:crossBetween val="midCat"/>
      </c:valAx>
      <c:valAx>
        <c:axId val="244051904"/>
        <c:scaling>
          <c:orientation val="minMax"/>
        </c:scaling>
        <c:delete val="0"/>
        <c:axPos val="l"/>
        <c:majorGridlines/>
        <c:numFmt formatCode="0.00" sourceLinked="1"/>
        <c:majorTickMark val="out"/>
        <c:minorTickMark val="none"/>
        <c:tickLblPos val="nextTo"/>
        <c:crossAx val="24405132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0764818796244"/>
          <c:y val="2.6237333969617433E-2"/>
          <c:w val="0.65907078779331685"/>
          <c:h val="0.84264821442774196"/>
        </c:manualLayout>
      </c:layout>
      <c:scatterChart>
        <c:scatterStyle val="lineMarker"/>
        <c:varyColors val="0"/>
        <c:ser>
          <c:idx val="2"/>
          <c:order val="6"/>
          <c:tx>
            <c:v>1308 SIMS</c:v>
          </c:tx>
          <c:spPr>
            <a:ln w="28575">
              <a:noFill/>
            </a:ln>
          </c:spPr>
          <c:marker>
            <c:symbol val="diamond"/>
            <c:size val="7"/>
            <c:spPr>
              <a:noFill/>
              <a:ln>
                <a:solidFill>
                  <a:srgbClr val="0070C0"/>
                </a:solidFill>
              </a:ln>
            </c:spPr>
          </c:marker>
          <c:xVal>
            <c:numRef>
              <c:f>'[5]Yadviga Batatal'!$C$51:$C$55</c:f>
              <c:numCache>
                <c:formatCode>General</c:formatCode>
                <c:ptCount val="5"/>
                <c:pt idx="0">
                  <c:v>-18.163241097357453</c:v>
                </c:pt>
                <c:pt idx="1">
                  <c:v>-18.07636504985366</c:v>
                </c:pt>
                <c:pt idx="2">
                  <c:v>-17.5162966085447</c:v>
                </c:pt>
                <c:pt idx="3">
                  <c:v>-16.881086027446536</c:v>
                </c:pt>
                <c:pt idx="4">
                  <c:v>-19.317451442762867</c:v>
                </c:pt>
              </c:numCache>
            </c:numRef>
          </c:xVal>
          <c:yVal>
            <c:numRef>
              <c:f>'[5]Yadviga Batatal'!$F$51:$F$55</c:f>
              <c:numCache>
                <c:formatCode>General</c:formatCode>
                <c:ptCount val="5"/>
                <c:pt idx="0">
                  <c:v>-3.1147240609031837</c:v>
                </c:pt>
                <c:pt idx="1">
                  <c:v>-3.1142673258406361</c:v>
                </c:pt>
                <c:pt idx="2">
                  <c:v>-3.0231018452324676</c:v>
                </c:pt>
                <c:pt idx="3">
                  <c:v>-2.9275590832729144</c:v>
                </c:pt>
                <c:pt idx="4">
                  <c:v>-3.1527971083464834</c:v>
                </c:pt>
              </c:numCache>
            </c:numRef>
          </c:yVal>
          <c:smooth val="0"/>
        </c:ser>
        <c:ser>
          <c:idx val="7"/>
          <c:order val="7"/>
          <c:tx>
            <c:v>1308 SF6</c:v>
          </c:tx>
          <c:spPr>
            <a:ln w="28575">
              <a:noFill/>
            </a:ln>
          </c:spPr>
          <c:marker>
            <c:symbol val="diamond"/>
            <c:size val="7"/>
            <c:spPr>
              <a:solidFill>
                <a:srgbClr val="0070C0"/>
              </a:solidFill>
              <a:ln>
                <a:solidFill>
                  <a:schemeClr val="tx1"/>
                </a:solidFill>
              </a:ln>
            </c:spPr>
          </c:marker>
          <c:xVal>
            <c:numRef>
              <c:f>('[5]Yadviga Batatal'!$C$65,'[5]Yadviga Batatal'!$E$70)</c:f>
              <c:numCache>
                <c:formatCode>General</c:formatCode>
                <c:ptCount val="2"/>
                <c:pt idx="0">
                  <c:v>-14.038</c:v>
                </c:pt>
                <c:pt idx="1">
                  <c:v>-12.451599999999999</c:v>
                </c:pt>
              </c:numCache>
            </c:numRef>
          </c:xVal>
          <c:yVal>
            <c:numRef>
              <c:f>('[5]Yadviga Batatal'!$F$65,'[5]Yadviga Batatal'!$G$70)</c:f>
              <c:numCache>
                <c:formatCode>General</c:formatCode>
                <c:ptCount val="2"/>
                <c:pt idx="0">
                  <c:v>-2.6863000000000001</c:v>
                </c:pt>
                <c:pt idx="1">
                  <c:v>-2.5375000000000001</c:v>
                </c:pt>
              </c:numCache>
            </c:numRef>
          </c:yVal>
          <c:smooth val="0"/>
        </c:ser>
        <c:ser>
          <c:idx val="10"/>
          <c:order val="8"/>
          <c:tx>
            <c:v>1266 SIMS</c:v>
          </c:tx>
          <c:spPr>
            <a:ln w="28575">
              <a:noFill/>
            </a:ln>
          </c:spPr>
          <c:marker>
            <c:symbol val="diamond"/>
            <c:size val="7"/>
            <c:spPr>
              <a:noFill/>
              <a:ln>
                <a:solidFill>
                  <a:srgbClr val="FF0000"/>
                </a:solidFill>
              </a:ln>
            </c:spPr>
          </c:marker>
          <c:xVal>
            <c:numRef>
              <c:f>'[5]Yadviga Batatal'!$C$16:$C$30</c:f>
              <c:numCache>
                <c:formatCode>General</c:formatCode>
                <c:ptCount val="15"/>
                <c:pt idx="0">
                  <c:v>-15.107191554853072</c:v>
                </c:pt>
                <c:pt idx="1">
                  <c:v>-19.67224925847999</c:v>
                </c:pt>
                <c:pt idx="2">
                  <c:v>-36.137146455090587</c:v>
                </c:pt>
                <c:pt idx="3">
                  <c:v>-35.233612542815649</c:v>
                </c:pt>
                <c:pt idx="4">
                  <c:v>-36.819987019162561</c:v>
                </c:pt>
                <c:pt idx="5">
                  <c:v>-33.403076304959981</c:v>
                </c:pt>
                <c:pt idx="6">
                  <c:v>-21.323838844878761</c:v>
                </c:pt>
                <c:pt idx="7">
                  <c:v>-34.878652791564882</c:v>
                </c:pt>
                <c:pt idx="8">
                  <c:v>-38.372189311204231</c:v>
                </c:pt>
                <c:pt idx="9">
                  <c:v>-33.912853075446002</c:v>
                </c:pt>
                <c:pt idx="10">
                  <c:v>-12.046490396886767</c:v>
                </c:pt>
                <c:pt idx="11">
                  <c:v>-34.087733430810509</c:v>
                </c:pt>
                <c:pt idx="12">
                  <c:v>-31.293709482264841</c:v>
                </c:pt>
                <c:pt idx="13">
                  <c:v>-29.869619259419444</c:v>
                </c:pt>
                <c:pt idx="14">
                  <c:v>-26.468816890776957</c:v>
                </c:pt>
              </c:numCache>
            </c:numRef>
          </c:xVal>
          <c:yVal>
            <c:numRef>
              <c:f>'[5]Yadviga Batatal'!$F$16:$F$30</c:f>
              <c:numCache>
                <c:formatCode>General</c:formatCode>
                <c:ptCount val="15"/>
                <c:pt idx="0">
                  <c:v>-1.1044194627647377</c:v>
                </c:pt>
                <c:pt idx="1">
                  <c:v>-1.327268807127302</c:v>
                </c:pt>
                <c:pt idx="2">
                  <c:v>-1.888931901766199</c:v>
                </c:pt>
                <c:pt idx="3">
                  <c:v>-1.9098074638855813</c:v>
                </c:pt>
                <c:pt idx="4">
                  <c:v>-1.9645909037412359</c:v>
                </c:pt>
                <c:pt idx="5">
                  <c:v>-1.9648474998034118</c:v>
                </c:pt>
                <c:pt idx="6">
                  <c:v>-1.3860891034820355</c:v>
                </c:pt>
                <c:pt idx="7">
                  <c:v>-1.9776202343155802</c:v>
                </c:pt>
                <c:pt idx="8">
                  <c:v>-1.9651153154518468</c:v>
                </c:pt>
                <c:pt idx="9">
                  <c:v>-1.8992252938720959</c:v>
                </c:pt>
                <c:pt idx="10">
                  <c:v>-0.73796471619103077</c:v>
                </c:pt>
                <c:pt idx="11">
                  <c:v>-1.9503804232210449</c:v>
                </c:pt>
                <c:pt idx="12">
                  <c:v>-1.9732315182603415</c:v>
                </c:pt>
                <c:pt idx="13">
                  <c:v>-1.4443616198420699</c:v>
                </c:pt>
                <c:pt idx="14">
                  <c:v>-2.0149494321940455</c:v>
                </c:pt>
              </c:numCache>
            </c:numRef>
          </c:yVal>
          <c:smooth val="0"/>
        </c:ser>
        <c:ser>
          <c:idx val="11"/>
          <c:order val="9"/>
          <c:tx>
            <c:v>1266 SF6</c:v>
          </c:tx>
          <c:spPr>
            <a:ln w="28575">
              <a:noFill/>
            </a:ln>
          </c:spPr>
          <c:dPt>
            <c:idx val="1"/>
            <c:marker>
              <c:symbol val="diamond"/>
              <c:size val="7"/>
              <c:spPr>
                <a:solidFill>
                  <a:srgbClr val="FF0000"/>
                </a:solidFill>
                <a:ln>
                  <a:solidFill>
                    <a:schemeClr val="tx1"/>
                  </a:solidFill>
                </a:ln>
              </c:spPr>
            </c:marker>
            <c:bubble3D val="0"/>
          </c:dPt>
          <c:xVal>
            <c:numRef>
              <c:f>('[5]Yadviga Batatal'!$C$63,'[5]Yadviga Batatal'!$E$68)</c:f>
              <c:numCache>
                <c:formatCode>General</c:formatCode>
                <c:ptCount val="2"/>
                <c:pt idx="0">
                  <c:v>-8.8201999999999998</c:v>
                </c:pt>
                <c:pt idx="1">
                  <c:v>-29.455500000000001</c:v>
                </c:pt>
              </c:numCache>
            </c:numRef>
          </c:xVal>
          <c:yVal>
            <c:numRef>
              <c:f>('[5]Yadviga Batatal'!$F$63,'[5]Yadviga Batatal'!$G$68)</c:f>
              <c:numCache>
                <c:formatCode>General</c:formatCode>
                <c:ptCount val="2"/>
                <c:pt idx="0">
                  <c:v>-0.40889999999999999</c:v>
                </c:pt>
                <c:pt idx="1">
                  <c:v>-1.7632000000000001</c:v>
                </c:pt>
              </c:numCache>
            </c:numRef>
          </c:yVal>
          <c:smooth val="0"/>
        </c:ser>
        <c:ser>
          <c:idx val="12"/>
          <c:order val="10"/>
          <c:tx>
            <c:v>1251 SIMS</c:v>
          </c:tx>
          <c:spPr>
            <a:ln w="28575">
              <a:noFill/>
            </a:ln>
          </c:spPr>
          <c:marker>
            <c:symbol val="diamond"/>
            <c:size val="7"/>
            <c:spPr>
              <a:noFill/>
              <a:ln>
                <a:solidFill>
                  <a:schemeClr val="accent6">
                    <a:lumMod val="75000"/>
                  </a:schemeClr>
                </a:solidFill>
              </a:ln>
            </c:spPr>
          </c:marker>
          <c:xVal>
            <c:numRef>
              <c:f>'[5]Yadviga Batatal'!$C$9:$C$13</c:f>
              <c:numCache>
                <c:formatCode>General</c:formatCode>
                <c:ptCount val="5"/>
                <c:pt idx="0">
                  <c:v>-9.3310283299528063</c:v>
                </c:pt>
                <c:pt idx="1">
                  <c:v>-6.2219148825690684</c:v>
                </c:pt>
                <c:pt idx="2">
                  <c:v>-5.7448742505638029</c:v>
                </c:pt>
                <c:pt idx="3">
                  <c:v>-5.8340090895618868</c:v>
                </c:pt>
                <c:pt idx="4">
                  <c:v>-5.0399192201076026</c:v>
                </c:pt>
              </c:numCache>
            </c:numRef>
          </c:xVal>
          <c:yVal>
            <c:numRef>
              <c:f>'[5]Yadviga Batatal'!$F$9:$F$13</c:f>
              <c:numCache>
                <c:formatCode>General</c:formatCode>
                <c:ptCount val="5"/>
                <c:pt idx="0">
                  <c:v>-1.7090851480273672</c:v>
                </c:pt>
                <c:pt idx="1">
                  <c:v>-1.5077620553560767</c:v>
                </c:pt>
                <c:pt idx="2">
                  <c:v>-1.3651512071434224</c:v>
                </c:pt>
                <c:pt idx="3">
                  <c:v>-1.4451537460895558</c:v>
                </c:pt>
                <c:pt idx="4">
                  <c:v>-1.4411092844225371</c:v>
                </c:pt>
              </c:numCache>
            </c:numRef>
          </c:yVal>
          <c:smooth val="0"/>
        </c:ser>
        <c:ser>
          <c:idx val="13"/>
          <c:order val="11"/>
          <c:tx>
            <c:v>1251 SF6</c:v>
          </c:tx>
          <c:spPr>
            <a:ln w="28575">
              <a:noFill/>
            </a:ln>
          </c:spPr>
          <c:marker>
            <c:symbol val="diamond"/>
            <c:size val="7"/>
            <c:spPr>
              <a:solidFill>
                <a:schemeClr val="accent6">
                  <a:lumMod val="75000"/>
                </a:schemeClr>
              </a:solidFill>
              <a:ln>
                <a:solidFill>
                  <a:schemeClr val="tx1"/>
                </a:solidFill>
              </a:ln>
            </c:spPr>
          </c:marker>
          <c:xVal>
            <c:numRef>
              <c:f>'[5]Yadviga Batatal'!$C$62</c:f>
              <c:numCache>
                <c:formatCode>General</c:formatCode>
                <c:ptCount val="1"/>
                <c:pt idx="0">
                  <c:v>-5.9873000000000003</c:v>
                </c:pt>
              </c:numCache>
            </c:numRef>
          </c:xVal>
          <c:yVal>
            <c:numRef>
              <c:f>'[5]Yadviga Batatal'!$F$62</c:f>
              <c:numCache>
                <c:formatCode>General</c:formatCode>
                <c:ptCount val="1"/>
                <c:pt idx="0">
                  <c:v>-1.4362999999999999</c:v>
                </c:pt>
              </c:numCache>
            </c:numRef>
          </c:yVal>
          <c:smooth val="0"/>
        </c:ser>
        <c:ser>
          <c:idx val="1"/>
          <c:order val="0"/>
          <c:tx>
            <c:v>Farquhar 2013 SF6</c:v>
          </c:tx>
          <c:spPr>
            <a:ln w="28575">
              <a:noFill/>
            </a:ln>
          </c:spPr>
          <c:marker>
            <c:symbol val="circle"/>
            <c:size val="7"/>
            <c:spPr>
              <a:solidFill>
                <a:srgbClr val="FF0000"/>
              </a:solidFill>
              <a:ln>
                <a:solidFill>
                  <a:schemeClr val="tx1"/>
                </a:solidFill>
              </a:ln>
            </c:spPr>
          </c:marker>
          <c:xVal>
            <c:numRef>
              <c:f>'Farquhar 2013 PNAS'!$AD$32</c:f>
              <c:numCache>
                <c:formatCode>0.00</c:formatCode>
                <c:ptCount val="1"/>
                <c:pt idx="0">
                  <c:v>-18.602987831079943</c:v>
                </c:pt>
              </c:numCache>
            </c:numRef>
          </c:xVal>
          <c:yVal>
            <c:numRef>
              <c:f>'Farquhar 2013 PNAS'!$AF$32</c:f>
              <c:numCache>
                <c:formatCode>0.00</c:formatCode>
                <c:ptCount val="1"/>
                <c:pt idx="0">
                  <c:v>-0.64415812865725641</c:v>
                </c:pt>
              </c:numCache>
            </c:numRef>
          </c:yVal>
          <c:smooth val="0"/>
        </c:ser>
        <c:ser>
          <c:idx val="0"/>
          <c:order val="1"/>
          <c:tx>
            <c:v>Farquhar2013 SIMS</c:v>
          </c:tx>
          <c:spPr>
            <a:ln w="28575">
              <a:noFill/>
            </a:ln>
          </c:spPr>
          <c:marker>
            <c:symbol val="circle"/>
            <c:size val="7"/>
            <c:spPr>
              <a:noFill/>
              <a:ln>
                <a:solidFill>
                  <a:srgbClr val="FF0000"/>
                </a:solidFill>
              </a:ln>
            </c:spPr>
          </c:marker>
          <c:xVal>
            <c:numRef>
              <c:f>'Farquhar 2013 PNAS'!$T$8:$T$80</c:f>
              <c:numCache>
                <c:formatCode>0.00</c:formatCode>
                <c:ptCount val="73"/>
                <c:pt idx="0">
                  <c:v>-18.828574122012775</c:v>
                </c:pt>
                <c:pt idx="1">
                  <c:v>-20.131657723909903</c:v>
                </c:pt>
                <c:pt idx="2">
                  <c:v>-20.613913694284889</c:v>
                </c:pt>
                <c:pt idx="3">
                  <c:v>-13.311502662985642</c:v>
                </c:pt>
                <c:pt idx="4">
                  <c:v>-16.040602282053062</c:v>
                </c:pt>
                <c:pt idx="5">
                  <c:v>-19.021431397349907</c:v>
                </c:pt>
                <c:pt idx="6">
                  <c:v>-20.351582687013646</c:v>
                </c:pt>
                <c:pt idx="7">
                  <c:v>-20.78647020379687</c:v>
                </c:pt>
                <c:pt idx="8">
                  <c:v>-18.942935102826851</c:v>
                </c:pt>
                <c:pt idx="9">
                  <c:v>-19.681882978854979</c:v>
                </c:pt>
                <c:pt idx="10">
                  <c:v>-20.863387549866943</c:v>
                </c:pt>
                <c:pt idx="11">
                  <c:v>-20.636695664821737</c:v>
                </c:pt>
                <c:pt idx="12">
                  <c:v>-19.689101028925961</c:v>
                </c:pt>
                <c:pt idx="13">
                  <c:v>-20.017747871225456</c:v>
                </c:pt>
                <c:pt idx="14">
                  <c:v>-19.788800345532987</c:v>
                </c:pt>
                <c:pt idx="15">
                  <c:v>-19.875416946386171</c:v>
                </c:pt>
                <c:pt idx="16">
                  <c:v>-17.270151998850956</c:v>
                </c:pt>
                <c:pt idx="17">
                  <c:v>-19.039702086592335</c:v>
                </c:pt>
                <c:pt idx="18">
                  <c:v>-20.102280003800988</c:v>
                </c:pt>
                <c:pt idx="19">
                  <c:v>-21.552781935021748</c:v>
                </c:pt>
                <c:pt idx="20">
                  <c:v>-19.011246368345947</c:v>
                </c:pt>
                <c:pt idx="21">
                  <c:v>-18.315086626169542</c:v>
                </c:pt>
                <c:pt idx="22">
                  <c:v>-20.795508072297906</c:v>
                </c:pt>
                <c:pt idx="23">
                  <c:v>-19.713269457881211</c:v>
                </c:pt>
                <c:pt idx="24">
                  <c:v>-18.552777707560473</c:v>
                </c:pt>
                <c:pt idx="25">
                  <c:v>-20.380112463263657</c:v>
                </c:pt>
                <c:pt idx="26">
                  <c:v>-16.197741689566225</c:v>
                </c:pt>
                <c:pt idx="27">
                  <c:v>-19.619004873420607</c:v>
                </c:pt>
                <c:pt idx="28">
                  <c:v>-19.783629626186627</c:v>
                </c:pt>
                <c:pt idx="29">
                  <c:v>-19.820613817219002</c:v>
                </c:pt>
                <c:pt idx="30">
                  <c:v>-15.115954101869388</c:v>
                </c:pt>
                <c:pt idx="31">
                  <c:v>-17.095961402260997</c:v>
                </c:pt>
                <c:pt idx="32">
                  <c:v>-20.172640172106405</c:v>
                </c:pt>
                <c:pt idx="33">
                  <c:v>-20.629079212652336</c:v>
                </c:pt>
                <c:pt idx="34">
                  <c:v>-19.286372667489115</c:v>
                </c:pt>
                <c:pt idx="35">
                  <c:v>-19.344329600997302</c:v>
                </c:pt>
                <c:pt idx="36">
                  <c:v>-20.750132776661047</c:v>
                </c:pt>
                <c:pt idx="37">
                  <c:v>-18.090250251776684</c:v>
                </c:pt>
                <c:pt idx="38">
                  <c:v>-17.895201219560121</c:v>
                </c:pt>
                <c:pt idx="39">
                  <c:v>-14.176416665440783</c:v>
                </c:pt>
                <c:pt idx="40">
                  <c:v>-20.453613149649776</c:v>
                </c:pt>
                <c:pt idx="41">
                  <c:v>-19.966779784846068</c:v>
                </c:pt>
                <c:pt idx="42">
                  <c:v>-15.364524585381067</c:v>
                </c:pt>
                <c:pt idx="43">
                  <c:v>-13.432975440911822</c:v>
                </c:pt>
                <c:pt idx="44">
                  <c:v>-20.498711191780817</c:v>
                </c:pt>
                <c:pt idx="45">
                  <c:v>-20.282691569973423</c:v>
                </c:pt>
                <c:pt idx="46">
                  <c:v>-20.477966092400489</c:v>
                </c:pt>
                <c:pt idx="47">
                  <c:v>-19.457397398976894</c:v>
                </c:pt>
                <c:pt idx="48">
                  <c:v>-20.413701382363982</c:v>
                </c:pt>
                <c:pt idx="49">
                  <c:v>-20.386642557085331</c:v>
                </c:pt>
                <c:pt idx="50">
                  <c:v>-19.908603310497153</c:v>
                </c:pt>
                <c:pt idx="51">
                  <c:v>-19.525720932805246</c:v>
                </c:pt>
                <c:pt idx="52">
                  <c:v>-20.324181768734071</c:v>
                </c:pt>
                <c:pt idx="53">
                  <c:v>-20.158446463902635</c:v>
                </c:pt>
                <c:pt idx="54">
                  <c:v>-18.328584760518353</c:v>
                </c:pt>
                <c:pt idx="55">
                  <c:v>-19.927850982432549</c:v>
                </c:pt>
                <c:pt idx="56">
                  <c:v>-19.711142742266151</c:v>
                </c:pt>
                <c:pt idx="57">
                  <c:v>-20.394416381916525</c:v>
                </c:pt>
                <c:pt idx="58">
                  <c:v>-19.548780689280008</c:v>
                </c:pt>
                <c:pt idx="59">
                  <c:v>-19.53525051819782</c:v>
                </c:pt>
                <c:pt idx="60">
                  <c:v>-20.258438162540472</c:v>
                </c:pt>
                <c:pt idx="61">
                  <c:v>-17.673498977289537</c:v>
                </c:pt>
                <c:pt idx="62">
                  <c:v>-20.39644590757872</c:v>
                </c:pt>
                <c:pt idx="63">
                  <c:v>-18.502221956073207</c:v>
                </c:pt>
                <c:pt idx="64">
                  <c:v>-18.527252772575274</c:v>
                </c:pt>
                <c:pt idx="65">
                  <c:v>-19.05515494763177</c:v>
                </c:pt>
                <c:pt idx="66">
                  <c:v>-16.42466418640398</c:v>
                </c:pt>
                <c:pt idx="67">
                  <c:v>-20.342325223249969</c:v>
                </c:pt>
                <c:pt idx="68">
                  <c:v>-19.530063952616359</c:v>
                </c:pt>
                <c:pt idx="69">
                  <c:v>-19.246606868444704</c:v>
                </c:pt>
                <c:pt idx="70">
                  <c:v>-19.070714644376263</c:v>
                </c:pt>
                <c:pt idx="71">
                  <c:v>-20.647881586855931</c:v>
                </c:pt>
                <c:pt idx="72">
                  <c:v>-18.706978545116826</c:v>
                </c:pt>
              </c:numCache>
            </c:numRef>
          </c:xVal>
          <c:yVal>
            <c:numRef>
              <c:f>'Farquhar 2013 PNAS'!$U$8:$U$80</c:f>
              <c:numCache>
                <c:formatCode>0.00</c:formatCode>
                <c:ptCount val="73"/>
                <c:pt idx="0">
                  <c:v>-0.82777107570697339</c:v>
                </c:pt>
                <c:pt idx="1">
                  <c:v>-0.96941321462351659</c:v>
                </c:pt>
                <c:pt idx="2">
                  <c:v>-0.95560933009097937</c:v>
                </c:pt>
                <c:pt idx="3">
                  <c:v>-0.2177882653456864</c:v>
                </c:pt>
                <c:pt idx="4">
                  <c:v>-0.53599311632579472</c:v>
                </c:pt>
                <c:pt idx="5">
                  <c:v>-0.8170517182883863</c:v>
                </c:pt>
                <c:pt idx="6">
                  <c:v>-0.81399511885926756</c:v>
                </c:pt>
                <c:pt idx="7">
                  <c:v>-0.81227247257065116</c:v>
                </c:pt>
                <c:pt idx="8">
                  <c:v>-0.85734829536143842</c:v>
                </c:pt>
                <c:pt idx="9">
                  <c:v>-0.87167552745637344</c:v>
                </c:pt>
                <c:pt idx="10">
                  <c:v>-0.90293490821602518</c:v>
                </c:pt>
                <c:pt idx="11">
                  <c:v>-0.87170545109782616</c:v>
                </c:pt>
                <c:pt idx="12">
                  <c:v>-0.83575841677463458</c:v>
                </c:pt>
                <c:pt idx="13">
                  <c:v>-0.81794575067795172</c:v>
                </c:pt>
                <c:pt idx="14">
                  <c:v>-0.91497553794372877</c:v>
                </c:pt>
                <c:pt idx="15">
                  <c:v>-0.89386540776414947</c:v>
                </c:pt>
                <c:pt idx="16">
                  <c:v>-0.62495346733681956</c:v>
                </c:pt>
                <c:pt idx="17">
                  <c:v>-0.78096210387168519</c:v>
                </c:pt>
                <c:pt idx="18">
                  <c:v>-0.91068085505574459</c:v>
                </c:pt>
                <c:pt idx="19">
                  <c:v>-0.92000378475209921</c:v>
                </c:pt>
                <c:pt idx="20">
                  <c:v>-0.88731150624765753</c:v>
                </c:pt>
                <c:pt idx="21">
                  <c:v>-0.93549886143173921</c:v>
                </c:pt>
                <c:pt idx="22">
                  <c:v>-0.90915361765053859</c:v>
                </c:pt>
                <c:pt idx="23">
                  <c:v>-0.8457000500462506</c:v>
                </c:pt>
                <c:pt idx="24">
                  <c:v>-0.80881295341272974</c:v>
                </c:pt>
                <c:pt idx="25">
                  <c:v>-0.85252257171752888</c:v>
                </c:pt>
                <c:pt idx="26">
                  <c:v>-0.61632677486778142</c:v>
                </c:pt>
                <c:pt idx="27">
                  <c:v>-0.86876010996217445</c:v>
                </c:pt>
                <c:pt idx="28">
                  <c:v>-0.86520285207691927</c:v>
                </c:pt>
                <c:pt idx="29">
                  <c:v>-0.84660340855191407</c:v>
                </c:pt>
                <c:pt idx="30">
                  <c:v>-0.58478886511192929</c:v>
                </c:pt>
                <c:pt idx="31">
                  <c:v>-0.72745388220840645</c:v>
                </c:pt>
                <c:pt idx="32">
                  <c:v>-0.88231607389299782</c:v>
                </c:pt>
                <c:pt idx="33">
                  <c:v>-0.89596619442244751</c:v>
                </c:pt>
                <c:pt idx="34">
                  <c:v>-0.82810580160852609</c:v>
                </c:pt>
                <c:pt idx="35">
                  <c:v>-0.77531017503751265</c:v>
                </c:pt>
                <c:pt idx="36">
                  <c:v>-0.84679244027130451</c:v>
                </c:pt>
                <c:pt idx="37">
                  <c:v>-0.72724144309710503</c:v>
                </c:pt>
                <c:pt idx="38">
                  <c:v>-0.61828077342818055</c:v>
                </c:pt>
                <c:pt idx="39">
                  <c:v>-0.32740931034003218</c:v>
                </c:pt>
                <c:pt idx="40">
                  <c:v>-0.8757056305171993</c:v>
                </c:pt>
                <c:pt idx="41">
                  <c:v>-0.89608387283079871</c:v>
                </c:pt>
                <c:pt idx="42">
                  <c:v>-0.62092197750107569</c:v>
                </c:pt>
                <c:pt idx="43">
                  <c:v>-0.38811664136439994</c:v>
                </c:pt>
                <c:pt idx="44">
                  <c:v>-0.86883184447117401</c:v>
                </c:pt>
                <c:pt idx="45">
                  <c:v>-0.84724560843962848</c:v>
                </c:pt>
                <c:pt idx="46">
                  <c:v>-0.84759101932518988</c:v>
                </c:pt>
                <c:pt idx="47">
                  <c:v>-0.95952443118041408</c:v>
                </c:pt>
                <c:pt idx="48">
                  <c:v>-0.75466371836485635</c:v>
                </c:pt>
                <c:pt idx="49">
                  <c:v>-0.65010534560283517</c:v>
                </c:pt>
                <c:pt idx="50">
                  <c:v>-0.79985533756521221</c:v>
                </c:pt>
                <c:pt idx="51">
                  <c:v>-0.861581502590413</c:v>
                </c:pt>
                <c:pt idx="52">
                  <c:v>-0.93480243211285696</c:v>
                </c:pt>
                <c:pt idx="53">
                  <c:v>-0.77854849006686777</c:v>
                </c:pt>
                <c:pt idx="54">
                  <c:v>-0.77904875508538751</c:v>
                </c:pt>
                <c:pt idx="55">
                  <c:v>-0.75737777593198885</c:v>
                </c:pt>
                <c:pt idx="56">
                  <c:v>-0.67951592520509863</c:v>
                </c:pt>
                <c:pt idx="57">
                  <c:v>-0.79794887521067537</c:v>
                </c:pt>
                <c:pt idx="58">
                  <c:v>-0.93588329988736163</c:v>
                </c:pt>
                <c:pt idx="59">
                  <c:v>-0.60067824949561199</c:v>
                </c:pt>
                <c:pt idx="60">
                  <c:v>-0.80473809192593926</c:v>
                </c:pt>
                <c:pt idx="61">
                  <c:v>-0.68840614789589338</c:v>
                </c:pt>
                <c:pt idx="62">
                  <c:v>-0.8109474264179628</c:v>
                </c:pt>
                <c:pt idx="63">
                  <c:v>-0.6902085930158286</c:v>
                </c:pt>
                <c:pt idx="64">
                  <c:v>-0.70784115941579984</c:v>
                </c:pt>
                <c:pt idx="65">
                  <c:v>-0.78937318691418668</c:v>
                </c:pt>
                <c:pt idx="66">
                  <c:v>-0.67386017440740353</c:v>
                </c:pt>
                <c:pt idx="67">
                  <c:v>-0.79870901148537676</c:v>
                </c:pt>
                <c:pt idx="68">
                  <c:v>-0.67529227736984154</c:v>
                </c:pt>
                <c:pt idx="69">
                  <c:v>-0.56968887141972679</c:v>
                </c:pt>
                <c:pt idx="70">
                  <c:v>-0.81053283544918386</c:v>
                </c:pt>
                <c:pt idx="71">
                  <c:v>-0.92768138363486052</c:v>
                </c:pt>
                <c:pt idx="72">
                  <c:v>-0.7199051326814967</c:v>
                </c:pt>
              </c:numCache>
            </c:numRef>
          </c:yVal>
          <c:smooth val="0"/>
        </c:ser>
        <c:ser>
          <c:idx val="3"/>
          <c:order val="2"/>
          <c:tx>
            <c:v>Roerdink Disseminatede pyrite</c:v>
          </c:tx>
          <c:spPr>
            <a:ln w="28575">
              <a:noFill/>
            </a:ln>
          </c:spPr>
          <c:marker>
            <c:symbol val="circle"/>
            <c:size val="7"/>
            <c:spPr>
              <a:noFill/>
              <a:ln>
                <a:solidFill>
                  <a:schemeClr val="accent6">
                    <a:lumMod val="75000"/>
                  </a:schemeClr>
                </a:solidFill>
              </a:ln>
            </c:spPr>
          </c:marker>
          <c:xVal>
            <c:numRef>
              <c:f>('Roerdink 2013 Table S4 Samples'!$X$170:$X$195,'Roerdink 2013 Table S4 Samples'!$X$264:$X$340)</c:f>
              <c:numCache>
                <c:formatCode>0.00</c:formatCode>
                <c:ptCount val="103"/>
                <c:pt idx="0">
                  <c:v>-7.6150941322494781</c:v>
                </c:pt>
                <c:pt idx="1">
                  <c:v>-1.2334700842876467</c:v>
                </c:pt>
                <c:pt idx="2">
                  <c:v>3.7508532834136243</c:v>
                </c:pt>
                <c:pt idx="3">
                  <c:v>-0.51719531772476124</c:v>
                </c:pt>
                <c:pt idx="4">
                  <c:v>1.8550976709645894</c:v>
                </c:pt>
                <c:pt idx="5">
                  <c:v>0.88349467531112502</c:v>
                </c:pt>
                <c:pt idx="6">
                  <c:v>0.58297560921394265</c:v>
                </c:pt>
                <c:pt idx="7">
                  <c:v>0.66929010789751331</c:v>
                </c:pt>
                <c:pt idx="8">
                  <c:v>1.1926000004400805</c:v>
                </c:pt>
                <c:pt idx="9">
                  <c:v>5.6502358080745552E-2</c:v>
                </c:pt>
                <c:pt idx="10">
                  <c:v>-1.0753021547628139</c:v>
                </c:pt>
                <c:pt idx="11">
                  <c:v>1.1313664162952985</c:v>
                </c:pt>
                <c:pt idx="12">
                  <c:v>1.8060656128118246</c:v>
                </c:pt>
                <c:pt idx="13">
                  <c:v>-10.831551956231976</c:v>
                </c:pt>
                <c:pt idx="14">
                  <c:v>0.25963517042781881</c:v>
                </c:pt>
                <c:pt idx="15">
                  <c:v>-0.68723541465587346</c:v>
                </c:pt>
                <c:pt idx="16">
                  <c:v>0.13387901127970281</c:v>
                </c:pt>
                <c:pt idx="17">
                  <c:v>1.508358075128946</c:v>
                </c:pt>
                <c:pt idx="18">
                  <c:v>1.688139393944299</c:v>
                </c:pt>
                <c:pt idx="19">
                  <c:v>-0.30234509437421231</c:v>
                </c:pt>
                <c:pt idx="20">
                  <c:v>-1.9812086300796672</c:v>
                </c:pt>
                <c:pt idx="21">
                  <c:v>-1.0771008154581985</c:v>
                </c:pt>
                <c:pt idx="22">
                  <c:v>-12.239824663718203</c:v>
                </c:pt>
                <c:pt idx="23">
                  <c:v>1.2406082871070367</c:v>
                </c:pt>
                <c:pt idx="24">
                  <c:v>0.43170542244941323</c:v>
                </c:pt>
                <c:pt idx="25">
                  <c:v>-5.0313852693026906</c:v>
                </c:pt>
                <c:pt idx="26">
                  <c:v>-2.29872810372167</c:v>
                </c:pt>
                <c:pt idx="27">
                  <c:v>-5.2921564342544025</c:v>
                </c:pt>
                <c:pt idx="28">
                  <c:v>2.4011811500883606</c:v>
                </c:pt>
                <c:pt idx="29">
                  <c:v>-7.654697066640348</c:v>
                </c:pt>
                <c:pt idx="30">
                  <c:v>-0.76028736172661926</c:v>
                </c:pt>
                <c:pt idx="31">
                  <c:v>-8.3536172268450226</c:v>
                </c:pt>
                <c:pt idx="32">
                  <c:v>4.2008665463846295</c:v>
                </c:pt>
                <c:pt idx="33">
                  <c:v>-3.5963339300330022</c:v>
                </c:pt>
                <c:pt idx="34">
                  <c:v>-5.4767511813040848</c:v>
                </c:pt>
                <c:pt idx="35">
                  <c:v>-8.6200777032371398</c:v>
                </c:pt>
                <c:pt idx="36">
                  <c:v>-3.6069923490886779</c:v>
                </c:pt>
                <c:pt idx="37">
                  <c:v>-6.2505070497721471</c:v>
                </c:pt>
                <c:pt idx="38">
                  <c:v>-5.4309426568520669</c:v>
                </c:pt>
                <c:pt idx="39">
                  <c:v>-5.5119012867005379</c:v>
                </c:pt>
                <c:pt idx="40">
                  <c:v>-5.6561301062626468</c:v>
                </c:pt>
                <c:pt idx="41">
                  <c:v>-5.9727078297037162</c:v>
                </c:pt>
                <c:pt idx="42">
                  <c:v>-7.7864532681584109</c:v>
                </c:pt>
                <c:pt idx="43">
                  <c:v>-1.1210861855052157</c:v>
                </c:pt>
                <c:pt idx="44">
                  <c:v>-9.9725630489414527</c:v>
                </c:pt>
                <c:pt idx="45">
                  <c:v>-5.4558878929398258</c:v>
                </c:pt>
                <c:pt idx="46">
                  <c:v>-4.1907108735426135</c:v>
                </c:pt>
                <c:pt idx="47">
                  <c:v>-4.4748597900697851</c:v>
                </c:pt>
                <c:pt idx="48">
                  <c:v>-7.266685258038641</c:v>
                </c:pt>
                <c:pt idx="49">
                  <c:v>-6.0194234536499192</c:v>
                </c:pt>
                <c:pt idx="50">
                  <c:v>-8.4159803170645873</c:v>
                </c:pt>
                <c:pt idx="51">
                  <c:v>-7.7630954561853649</c:v>
                </c:pt>
                <c:pt idx="52">
                  <c:v>-6.4784157976649492</c:v>
                </c:pt>
                <c:pt idx="53">
                  <c:v>-8.6012553887344634</c:v>
                </c:pt>
                <c:pt idx="54">
                  <c:v>-4.5723729856855799</c:v>
                </c:pt>
                <c:pt idx="55">
                  <c:v>-5.8331853746780293</c:v>
                </c:pt>
                <c:pt idx="56">
                  <c:v>-5.6700800424824838</c:v>
                </c:pt>
                <c:pt idx="57">
                  <c:v>-4.1231809279850262</c:v>
                </c:pt>
                <c:pt idx="58">
                  <c:v>-3.6338649313986116</c:v>
                </c:pt>
                <c:pt idx="59">
                  <c:v>-8.2035288847257526</c:v>
                </c:pt>
                <c:pt idx="60">
                  <c:v>-2.2930531367763018</c:v>
                </c:pt>
                <c:pt idx="61">
                  <c:v>-2.0783694193650115</c:v>
                </c:pt>
                <c:pt idx="62">
                  <c:v>-5.0889183248539194</c:v>
                </c:pt>
                <c:pt idx="63">
                  <c:v>-5.3094837879477108</c:v>
                </c:pt>
                <c:pt idx="64">
                  <c:v>-5.3348205385798098</c:v>
                </c:pt>
                <c:pt idx="65">
                  <c:v>0.53923363033536731</c:v>
                </c:pt>
                <c:pt idx="66">
                  <c:v>1.3981947209680268</c:v>
                </c:pt>
                <c:pt idx="67">
                  <c:v>-5.4339053312314478</c:v>
                </c:pt>
                <c:pt idx="68">
                  <c:v>-4.2742965478278494</c:v>
                </c:pt>
                <c:pt idx="69">
                  <c:v>-7.2025010137616308</c:v>
                </c:pt>
                <c:pt idx="70">
                  <c:v>-5.6515299214837666</c:v>
                </c:pt>
                <c:pt idx="71">
                  <c:v>-5.9223164438666487</c:v>
                </c:pt>
                <c:pt idx="72">
                  <c:v>-4.0277156711382434</c:v>
                </c:pt>
                <c:pt idx="73">
                  <c:v>-5.8370311314704937</c:v>
                </c:pt>
                <c:pt idx="74">
                  <c:v>-6.5765475405510365</c:v>
                </c:pt>
                <c:pt idx="75">
                  <c:v>-5.7442805264771302</c:v>
                </c:pt>
                <c:pt idx="76">
                  <c:v>-9.2396911503789259</c:v>
                </c:pt>
                <c:pt idx="77">
                  <c:v>-8.7437704536914573</c:v>
                </c:pt>
                <c:pt idx="78">
                  <c:v>-8.0845009352701336</c:v>
                </c:pt>
                <c:pt idx="79">
                  <c:v>-6.1159555911977082</c:v>
                </c:pt>
                <c:pt idx="80">
                  <c:v>-5.8823419236010421</c:v>
                </c:pt>
                <c:pt idx="81">
                  <c:v>-7.4100939741710281</c:v>
                </c:pt>
                <c:pt idx="82">
                  <c:v>-5.5124912719027863</c:v>
                </c:pt>
                <c:pt idx="83">
                  <c:v>-6.7313943054470027</c:v>
                </c:pt>
                <c:pt idx="84">
                  <c:v>-5.520172959231795</c:v>
                </c:pt>
                <c:pt idx="85">
                  <c:v>-5.8672044809229273</c:v>
                </c:pt>
                <c:pt idx="86">
                  <c:v>-6.5949313893651773</c:v>
                </c:pt>
                <c:pt idx="87">
                  <c:v>-4.9107627165347889</c:v>
                </c:pt>
                <c:pt idx="88">
                  <c:v>-5.5558702121141224</c:v>
                </c:pt>
                <c:pt idx="89">
                  <c:v>-8.9866473324791141</c:v>
                </c:pt>
                <c:pt idx="90">
                  <c:v>-4.7513264303807867</c:v>
                </c:pt>
                <c:pt idx="91">
                  <c:v>-9.5968896111821032</c:v>
                </c:pt>
                <c:pt idx="92">
                  <c:v>-4.5610917029954567</c:v>
                </c:pt>
                <c:pt idx="93">
                  <c:v>-8.8806852337337538</c:v>
                </c:pt>
                <c:pt idx="94">
                  <c:v>-9.074534872803186</c:v>
                </c:pt>
                <c:pt idx="95">
                  <c:v>-5.5518034364693269</c:v>
                </c:pt>
                <c:pt idx="96">
                  <c:v>-8.614311428997933</c:v>
                </c:pt>
                <c:pt idx="97">
                  <c:v>-9.8384108980883447</c:v>
                </c:pt>
                <c:pt idx="98">
                  <c:v>-5.5240138028964658</c:v>
                </c:pt>
                <c:pt idx="99">
                  <c:v>-5.131118089210851</c:v>
                </c:pt>
                <c:pt idx="100">
                  <c:v>-4.828369235652108</c:v>
                </c:pt>
                <c:pt idx="101">
                  <c:v>4.0893919574942483</c:v>
                </c:pt>
                <c:pt idx="102">
                  <c:v>-7.6757899829659193</c:v>
                </c:pt>
              </c:numCache>
            </c:numRef>
          </c:xVal>
          <c:yVal>
            <c:numRef>
              <c:f>('Roerdink 2013 Table S4 Samples'!$Y$170:$Y$195,'Roerdink 2013 Table S4 Samples'!$Y$264:$Y$340)</c:f>
              <c:numCache>
                <c:formatCode>0.00</c:formatCode>
                <c:ptCount val="103"/>
                <c:pt idx="0">
                  <c:v>-0.47742883740897746</c:v>
                </c:pt>
                <c:pt idx="1">
                  <c:v>-0.20567751867950346</c:v>
                </c:pt>
                <c:pt idx="2">
                  <c:v>-0.13081315183083309</c:v>
                </c:pt>
                <c:pt idx="3">
                  <c:v>-0.1379476721606876</c:v>
                </c:pt>
                <c:pt idx="4">
                  <c:v>0.24726409410713579</c:v>
                </c:pt>
                <c:pt idx="5">
                  <c:v>0.29794152830375786</c:v>
                </c:pt>
                <c:pt idx="6">
                  <c:v>-0.42260451883147088</c:v>
                </c:pt>
                <c:pt idx="7">
                  <c:v>0.20023937722468688</c:v>
                </c:pt>
                <c:pt idx="8">
                  <c:v>-4.8911613272917265E-3</c:v>
                </c:pt>
                <c:pt idx="9">
                  <c:v>2.1058395078337178</c:v>
                </c:pt>
                <c:pt idx="10">
                  <c:v>-0.28852067485651833</c:v>
                </c:pt>
                <c:pt idx="11">
                  <c:v>7.3597079704779134E-2</c:v>
                </c:pt>
                <c:pt idx="12">
                  <c:v>0.11768297720493592</c:v>
                </c:pt>
                <c:pt idx="13">
                  <c:v>-0.39444138771926873</c:v>
                </c:pt>
                <c:pt idx="14">
                  <c:v>4.9875815295363779E-2</c:v>
                </c:pt>
                <c:pt idx="15">
                  <c:v>-0.27065232610168355</c:v>
                </c:pt>
                <c:pt idx="16">
                  <c:v>-0.13135767606398119</c:v>
                </c:pt>
                <c:pt idx="17">
                  <c:v>7.3941022206369666E-2</c:v>
                </c:pt>
                <c:pt idx="18">
                  <c:v>-3.9733347121706508E-2</c:v>
                </c:pt>
                <c:pt idx="19">
                  <c:v>-0.12556492224613525</c:v>
                </c:pt>
                <c:pt idx="20">
                  <c:v>-0.29873715137773704</c:v>
                </c:pt>
                <c:pt idx="21">
                  <c:v>-0.24763355279833199</c:v>
                </c:pt>
                <c:pt idx="22">
                  <c:v>-0.64853639411865949</c:v>
                </c:pt>
                <c:pt idx="23">
                  <c:v>-0.10502714467819363</c:v>
                </c:pt>
                <c:pt idx="24">
                  <c:v>-0.36374068519251512</c:v>
                </c:pt>
                <c:pt idx="25">
                  <c:v>-0.30344004387838908</c:v>
                </c:pt>
                <c:pt idx="26">
                  <c:v>2.9321364205525668E-3</c:v>
                </c:pt>
                <c:pt idx="27">
                  <c:v>-0.19728264188856315</c:v>
                </c:pt>
                <c:pt idx="28">
                  <c:v>0.11309759120936569</c:v>
                </c:pt>
                <c:pt idx="29">
                  <c:v>-0.31113288652384608</c:v>
                </c:pt>
                <c:pt idx="30">
                  <c:v>3.7861743744649345E-2</c:v>
                </c:pt>
                <c:pt idx="31">
                  <c:v>-0.32101616208279893</c:v>
                </c:pt>
                <c:pt idx="32">
                  <c:v>-0.11765149529463503</c:v>
                </c:pt>
                <c:pt idx="33">
                  <c:v>-0.26332142194229746</c:v>
                </c:pt>
                <c:pt idx="34">
                  <c:v>-0.19160384646543793</c:v>
                </c:pt>
                <c:pt idx="35">
                  <c:v>-0.29634775763431875</c:v>
                </c:pt>
                <c:pt idx="36">
                  <c:v>-6.2507330769734359E-2</c:v>
                </c:pt>
                <c:pt idx="37">
                  <c:v>-0.64278031271036706</c:v>
                </c:pt>
                <c:pt idx="38">
                  <c:v>-0.18545540116021719</c:v>
                </c:pt>
                <c:pt idx="39">
                  <c:v>-0.47408548623439906</c:v>
                </c:pt>
                <c:pt idx="40">
                  <c:v>-0.17540668027904438</c:v>
                </c:pt>
                <c:pt idx="41">
                  <c:v>-0.15860608935092113</c:v>
                </c:pt>
                <c:pt idx="42">
                  <c:v>-0.2831200190271943</c:v>
                </c:pt>
                <c:pt idx="43">
                  <c:v>-0.19104415657011931</c:v>
                </c:pt>
                <c:pt idx="44">
                  <c:v>-0.31684036054335785</c:v>
                </c:pt>
                <c:pt idx="45">
                  <c:v>-7.9976634667078272E-2</c:v>
                </c:pt>
                <c:pt idx="46">
                  <c:v>-0.14164604870181563</c:v>
                </c:pt>
                <c:pt idx="47">
                  <c:v>-0.18556029088512282</c:v>
                </c:pt>
                <c:pt idx="48">
                  <c:v>-9.4821827528179803E-2</c:v>
                </c:pt>
                <c:pt idx="49">
                  <c:v>-0.46598381280593681</c:v>
                </c:pt>
                <c:pt idx="50">
                  <c:v>-0.29187269607178212</c:v>
                </c:pt>
                <c:pt idx="51">
                  <c:v>-0.22138677130723039</c:v>
                </c:pt>
                <c:pt idx="52">
                  <c:v>-0.64592862175605337</c:v>
                </c:pt>
                <c:pt idx="53">
                  <c:v>-0.48828609179396576</c:v>
                </c:pt>
                <c:pt idx="54">
                  <c:v>-0.20104501999096414</c:v>
                </c:pt>
                <c:pt idx="55">
                  <c:v>-0.26925416941681046</c:v>
                </c:pt>
                <c:pt idx="56">
                  <c:v>-0.22391649245667722</c:v>
                </c:pt>
                <c:pt idx="57">
                  <c:v>-9.8996802439854648E-2</c:v>
                </c:pt>
                <c:pt idx="58">
                  <c:v>-0.20498790881995355</c:v>
                </c:pt>
                <c:pt idx="59">
                  <c:v>-0.2851288754687209</c:v>
                </c:pt>
                <c:pt idx="60">
                  <c:v>-0.16366916341403748</c:v>
                </c:pt>
                <c:pt idx="61">
                  <c:v>-0.19571457930611658</c:v>
                </c:pt>
                <c:pt idx="62">
                  <c:v>-0.22666368876778087</c:v>
                </c:pt>
                <c:pt idx="63">
                  <c:v>-0.31245204541519023</c:v>
                </c:pt>
                <c:pt idx="64">
                  <c:v>-0.42475040783851448</c:v>
                </c:pt>
                <c:pt idx="65">
                  <c:v>-6.0993366189920906E-2</c:v>
                </c:pt>
                <c:pt idx="66">
                  <c:v>-0.10439141818474607</c:v>
                </c:pt>
                <c:pt idx="67">
                  <c:v>-0.2145587873239041</c:v>
                </c:pt>
                <c:pt idx="68">
                  <c:v>-0.2679171330627339</c:v>
                </c:pt>
                <c:pt idx="69">
                  <c:v>-0.58230775464895856</c:v>
                </c:pt>
                <c:pt idx="70">
                  <c:v>-0.24282619137216965</c:v>
                </c:pt>
                <c:pt idx="71">
                  <c:v>-0.3389741722582551</c:v>
                </c:pt>
                <c:pt idx="72">
                  <c:v>-0.39479205257497707</c:v>
                </c:pt>
                <c:pt idx="73">
                  <c:v>-0.43215413001451708</c:v>
                </c:pt>
                <c:pt idx="74">
                  <c:v>2.5386250315895253E-2</c:v>
                </c:pt>
                <c:pt idx="75">
                  <c:v>-0.37568798204368203</c:v>
                </c:pt>
                <c:pt idx="76">
                  <c:v>-0.44168447731784966</c:v>
                </c:pt>
                <c:pt idx="77">
                  <c:v>-0.44578862591015955</c:v>
                </c:pt>
                <c:pt idx="78">
                  <c:v>-0.28197103768978771</c:v>
                </c:pt>
                <c:pt idx="79">
                  <c:v>-0.29539867621775073</c:v>
                </c:pt>
                <c:pt idx="80">
                  <c:v>-0.4578599756672741</c:v>
                </c:pt>
                <c:pt idx="81">
                  <c:v>-0.34658659703756811</c:v>
                </c:pt>
                <c:pt idx="82">
                  <c:v>-0.11255355811934376</c:v>
                </c:pt>
                <c:pt idx="83">
                  <c:v>-0.43182388183782283</c:v>
                </c:pt>
                <c:pt idx="84">
                  <c:v>-0.18069045097879322</c:v>
                </c:pt>
                <c:pt idx="85">
                  <c:v>-0.47532001138317348</c:v>
                </c:pt>
                <c:pt idx="86">
                  <c:v>-0.49336857993576011</c:v>
                </c:pt>
                <c:pt idx="87">
                  <c:v>-0.25241490236449504</c:v>
                </c:pt>
                <c:pt idx="88">
                  <c:v>-0.39900838100304092</c:v>
                </c:pt>
                <c:pt idx="89">
                  <c:v>-0.48786935260825004</c:v>
                </c:pt>
                <c:pt idx="90">
                  <c:v>-0.23959065390455336</c:v>
                </c:pt>
                <c:pt idx="91">
                  <c:v>-0.40978337499497641</c:v>
                </c:pt>
                <c:pt idx="92">
                  <c:v>-0.31949423944088728</c:v>
                </c:pt>
                <c:pt idx="93">
                  <c:v>-0.37093596679904639</c:v>
                </c:pt>
                <c:pt idx="94">
                  <c:v>-0.4624388146083902</c:v>
                </c:pt>
                <c:pt idx="95">
                  <c:v>-0.30412567864779305</c:v>
                </c:pt>
                <c:pt idx="96">
                  <c:v>-0.42971290596605094</c:v>
                </c:pt>
                <c:pt idx="97">
                  <c:v>-0.44367799111355577</c:v>
                </c:pt>
                <c:pt idx="98">
                  <c:v>-0.31466012426073497</c:v>
                </c:pt>
                <c:pt idx="99">
                  <c:v>-0.43518251705276789</c:v>
                </c:pt>
                <c:pt idx="100">
                  <c:v>-0.3072184134034206</c:v>
                </c:pt>
                <c:pt idx="101">
                  <c:v>-3.9394653417179626E-2</c:v>
                </c:pt>
                <c:pt idx="102">
                  <c:v>-0.13583232140879087</c:v>
                </c:pt>
              </c:numCache>
            </c:numRef>
          </c:yVal>
          <c:smooth val="0"/>
        </c:ser>
        <c:ser>
          <c:idx val="4"/>
          <c:order val="3"/>
          <c:tx>
            <c:v>Ueno</c:v>
          </c:tx>
          <c:spPr>
            <a:ln w="28575">
              <a:noFill/>
            </a:ln>
          </c:spPr>
          <c:marker>
            <c:symbol val="circle"/>
            <c:size val="7"/>
            <c:spPr>
              <a:solidFill>
                <a:schemeClr val="accent6">
                  <a:lumMod val="60000"/>
                  <a:lumOff val="40000"/>
                </a:schemeClr>
              </a:solidFill>
              <a:ln>
                <a:solidFill>
                  <a:schemeClr val="tx1"/>
                </a:solidFill>
              </a:ln>
            </c:spPr>
          </c:marker>
          <c:xVal>
            <c:numRef>
              <c:f>'Ueno et al 2008 '!$AJ$32:$AJ$41</c:f>
              <c:numCache>
                <c:formatCode>General</c:formatCode>
                <c:ptCount val="10"/>
                <c:pt idx="0">
                  <c:v>-11.74</c:v>
                </c:pt>
                <c:pt idx="1">
                  <c:v>-8.8699999999999992</c:v>
                </c:pt>
                <c:pt idx="2">
                  <c:v>-8.5299999999999994</c:v>
                </c:pt>
                <c:pt idx="4">
                  <c:v>-10.76</c:v>
                </c:pt>
                <c:pt idx="5">
                  <c:v>-18.100000000000001</c:v>
                </c:pt>
                <c:pt idx="6">
                  <c:v>-17.05</c:v>
                </c:pt>
                <c:pt idx="7">
                  <c:v>-10.36</c:v>
                </c:pt>
                <c:pt idx="8">
                  <c:v>-9.81</c:v>
                </c:pt>
                <c:pt idx="9">
                  <c:v>-11.36</c:v>
                </c:pt>
              </c:numCache>
            </c:numRef>
          </c:xVal>
          <c:yVal>
            <c:numRef>
              <c:f>'Ueno et al 2008 '!$AK$32:$AK$41</c:f>
              <c:numCache>
                <c:formatCode>General</c:formatCode>
                <c:ptCount val="10"/>
                <c:pt idx="0">
                  <c:v>-0.86199999999999999</c:v>
                </c:pt>
                <c:pt idx="1">
                  <c:v>-0.67900000000000005</c:v>
                </c:pt>
                <c:pt idx="2">
                  <c:v>-0.67400000000000004</c:v>
                </c:pt>
                <c:pt idx="4">
                  <c:v>-0.70199999999999996</c:v>
                </c:pt>
                <c:pt idx="5">
                  <c:v>-1.1539999999999999</c:v>
                </c:pt>
                <c:pt idx="6">
                  <c:v>-1.0740000000000001</c:v>
                </c:pt>
                <c:pt idx="7">
                  <c:v>-0.88500000000000001</c:v>
                </c:pt>
                <c:pt idx="8">
                  <c:v>-0.97299999999999998</c:v>
                </c:pt>
                <c:pt idx="9">
                  <c:v>-0.79600000000000004</c:v>
                </c:pt>
              </c:numCache>
            </c:numRef>
          </c:yVal>
          <c:smooth val="0"/>
        </c:ser>
        <c:ser>
          <c:idx val="5"/>
          <c:order val="4"/>
          <c:tx>
            <c:v>Shen 2009</c:v>
          </c:tx>
          <c:spPr>
            <a:ln w="28575">
              <a:noFill/>
            </a:ln>
          </c:spPr>
          <c:marker>
            <c:spPr>
              <a:ln>
                <a:solidFill>
                  <a:schemeClr val="tx1"/>
                </a:solidFill>
              </a:ln>
            </c:spPr>
          </c:marker>
          <c:xVal>
            <c:numRef>
              <c:f>'Shen et al 2009'!$AP$4:$AP$20</c:f>
              <c:numCache>
                <c:formatCode>General</c:formatCode>
                <c:ptCount val="17"/>
                <c:pt idx="0">
                  <c:v>-7.7634359295220001</c:v>
                </c:pt>
                <c:pt idx="1">
                  <c:v>-3.2516129437543118</c:v>
                </c:pt>
                <c:pt idx="2">
                  <c:v>-19.686026347177087</c:v>
                </c:pt>
                <c:pt idx="3">
                  <c:v>-16.060105913038303</c:v>
                </c:pt>
                <c:pt idx="4">
                  <c:v>-1.2535593816588309</c:v>
                </c:pt>
                <c:pt idx="5">
                  <c:v>-1.8487385250406385</c:v>
                </c:pt>
                <c:pt idx="6">
                  <c:v>-4.7301826277489356</c:v>
                </c:pt>
                <c:pt idx="7">
                  <c:v>-4.6963542127340663</c:v>
                </c:pt>
                <c:pt idx="8">
                  <c:v>-6.3147591766172795</c:v>
                </c:pt>
                <c:pt idx="9">
                  <c:v>-5.6125683639555728</c:v>
                </c:pt>
                <c:pt idx="10">
                  <c:v>-8.4647056714778337</c:v>
                </c:pt>
                <c:pt idx="11">
                  <c:v>-10.441658341039162</c:v>
                </c:pt>
                <c:pt idx="12">
                  <c:v>-8.0872341494794284</c:v>
                </c:pt>
                <c:pt idx="13">
                  <c:v>-9.575014540532667</c:v>
                </c:pt>
                <c:pt idx="14">
                  <c:v>-7.1554455299588371</c:v>
                </c:pt>
                <c:pt idx="15">
                  <c:v>-12.928549246840614</c:v>
                </c:pt>
                <c:pt idx="16">
                  <c:v>-10.349383803052836</c:v>
                </c:pt>
              </c:numCache>
            </c:numRef>
          </c:xVal>
          <c:yVal>
            <c:numRef>
              <c:f>'Shen et al 2009'!$AQ$4:$AQ$20</c:f>
              <c:numCache>
                <c:formatCode>General</c:formatCode>
                <c:ptCount val="17"/>
                <c:pt idx="0">
                  <c:v>-0.58165261051701389</c:v>
                </c:pt>
                <c:pt idx="1">
                  <c:v>2.2030896914215781E-2</c:v>
                </c:pt>
                <c:pt idx="2">
                  <c:v>-1.212882660434401</c:v>
                </c:pt>
                <c:pt idx="3">
                  <c:v>-1.1828203966932627</c:v>
                </c:pt>
                <c:pt idx="4">
                  <c:v>-0.2148808947410874</c:v>
                </c:pt>
                <c:pt idx="5">
                  <c:v>-0.29007749979204078</c:v>
                </c:pt>
                <c:pt idx="6">
                  <c:v>-0.33287570184092896</c:v>
                </c:pt>
                <c:pt idx="7">
                  <c:v>-0.46695909387939327</c:v>
                </c:pt>
                <c:pt idx="8">
                  <c:v>-0.49538319797992614</c:v>
                </c:pt>
                <c:pt idx="9">
                  <c:v>-0.4178063861424719</c:v>
                </c:pt>
                <c:pt idx="10">
                  <c:v>-0.65163875768881052</c:v>
                </c:pt>
                <c:pt idx="11">
                  <c:v>-0.80521688198886832</c:v>
                </c:pt>
                <c:pt idx="12">
                  <c:v>-0.66670953465719496</c:v>
                </c:pt>
                <c:pt idx="13">
                  <c:v>-0.6714475790752239</c:v>
                </c:pt>
                <c:pt idx="14">
                  <c:v>-0.69925369778667257</c:v>
                </c:pt>
                <c:pt idx="15">
                  <c:v>-0.82889043268363771</c:v>
                </c:pt>
                <c:pt idx="16">
                  <c:v>-1.2688416838998462</c:v>
                </c:pt>
              </c:numCache>
            </c:numRef>
          </c:yVal>
          <c:smooth val="0"/>
        </c:ser>
        <c:ser>
          <c:idx val="6"/>
          <c:order val="5"/>
          <c:tx>
            <c:v>Partridge 2008</c:v>
          </c:tx>
          <c:spPr>
            <a:ln w="28575">
              <a:noFill/>
            </a:ln>
          </c:spPr>
          <c:marker>
            <c:symbol val="circle"/>
            <c:size val="7"/>
            <c:spPr>
              <a:solidFill>
                <a:schemeClr val="tx2">
                  <a:lumMod val="60000"/>
                  <a:lumOff val="40000"/>
                </a:schemeClr>
              </a:solidFill>
              <a:ln>
                <a:solidFill>
                  <a:schemeClr val="tx1"/>
                </a:solidFill>
              </a:ln>
            </c:spPr>
          </c:marker>
          <c:xVal>
            <c:numRef>
              <c:f>(Partidgeetal2008epsl!$AF$59:$AF$64,Partidgeetal2008epsl!$AF$68:$AF$69)</c:f>
              <c:numCache>
                <c:formatCode>General</c:formatCode>
                <c:ptCount val="8"/>
                <c:pt idx="0">
                  <c:v>-8.15</c:v>
                </c:pt>
                <c:pt idx="1">
                  <c:v>-8.8699999999999992</c:v>
                </c:pt>
                <c:pt idx="2">
                  <c:v>-8.4499999999999993</c:v>
                </c:pt>
                <c:pt idx="3">
                  <c:v>-8.2799999999999994</c:v>
                </c:pt>
                <c:pt idx="4">
                  <c:v>-7.16</c:v>
                </c:pt>
                <c:pt idx="5">
                  <c:v>-7.89</c:v>
                </c:pt>
                <c:pt idx="6">
                  <c:v>-11.5</c:v>
                </c:pt>
                <c:pt idx="7">
                  <c:v>-12.23</c:v>
                </c:pt>
              </c:numCache>
            </c:numRef>
          </c:xVal>
          <c:yVal>
            <c:numRef>
              <c:f>(Partidgeetal2008epsl!$AG$59:$AG$64,Partidgeetal2008epsl!$AG$68:$AG$69)</c:f>
              <c:numCache>
                <c:formatCode>General</c:formatCode>
                <c:ptCount val="8"/>
                <c:pt idx="0">
                  <c:v>-1.04</c:v>
                </c:pt>
                <c:pt idx="1">
                  <c:v>-0.85</c:v>
                </c:pt>
                <c:pt idx="2">
                  <c:v>-0.82</c:v>
                </c:pt>
                <c:pt idx="3">
                  <c:v>-0.92</c:v>
                </c:pt>
                <c:pt idx="4">
                  <c:v>-0.79</c:v>
                </c:pt>
                <c:pt idx="5">
                  <c:v>-0.69</c:v>
                </c:pt>
                <c:pt idx="6">
                  <c:v>-1.1499999999999999</c:v>
                </c:pt>
                <c:pt idx="7">
                  <c:v>-1.2</c:v>
                </c:pt>
              </c:numCache>
            </c:numRef>
          </c:yVal>
          <c:smooth val="0"/>
        </c:ser>
        <c:dLbls>
          <c:showLegendKey val="0"/>
          <c:showVal val="0"/>
          <c:showCatName val="0"/>
          <c:showSerName val="0"/>
          <c:showPercent val="0"/>
          <c:showBubbleSize val="0"/>
        </c:dLbls>
        <c:axId val="244053632"/>
        <c:axId val="244054208"/>
      </c:scatterChart>
      <c:valAx>
        <c:axId val="244053632"/>
        <c:scaling>
          <c:orientation val="minMax"/>
        </c:scaling>
        <c:delete val="0"/>
        <c:axPos val="b"/>
        <c:title>
          <c:tx>
            <c:rich>
              <a:bodyPr/>
              <a:lstStyle/>
              <a:p>
                <a:pPr>
                  <a:defRPr sz="2400"/>
                </a:pPr>
                <a:r>
                  <a:rPr lang="el-GR" sz="2400">
                    <a:latin typeface="Times New Roman"/>
                    <a:cs typeface="Times New Roman"/>
                  </a:rPr>
                  <a:t>δ</a:t>
                </a:r>
                <a:r>
                  <a:rPr lang="en-US" sz="2400" baseline="30000">
                    <a:latin typeface="Times New Roman"/>
                    <a:cs typeface="Times New Roman"/>
                  </a:rPr>
                  <a:t>34</a:t>
                </a:r>
                <a:r>
                  <a:rPr lang="en-US" sz="2400">
                    <a:latin typeface="Times New Roman"/>
                    <a:cs typeface="Times New Roman"/>
                  </a:rPr>
                  <a:t>S</a:t>
                </a:r>
                <a:endParaRPr lang="en-US" sz="2400"/>
              </a:p>
            </c:rich>
          </c:tx>
          <c:layout/>
          <c:overlay val="0"/>
        </c:title>
        <c:numFmt formatCode="0" sourceLinked="0"/>
        <c:majorTickMark val="cross"/>
        <c:minorTickMark val="none"/>
        <c:tickLblPos val="low"/>
        <c:txPr>
          <a:bodyPr/>
          <a:lstStyle/>
          <a:p>
            <a:pPr>
              <a:defRPr sz="1800"/>
            </a:pPr>
            <a:endParaRPr lang="en-US"/>
          </a:p>
        </c:txPr>
        <c:crossAx val="244054208"/>
        <c:crosses val="autoZero"/>
        <c:crossBetween val="midCat"/>
      </c:valAx>
      <c:valAx>
        <c:axId val="244054208"/>
        <c:scaling>
          <c:orientation val="minMax"/>
        </c:scaling>
        <c:delete val="0"/>
        <c:axPos val="l"/>
        <c:title>
          <c:tx>
            <c:rich>
              <a:bodyPr rot="-5400000" vert="horz"/>
              <a:lstStyle/>
              <a:p>
                <a:pPr>
                  <a:defRPr sz="2400"/>
                </a:pPr>
                <a:r>
                  <a:rPr lang="el-GR" sz="2400"/>
                  <a:t>Δ</a:t>
                </a:r>
                <a:r>
                  <a:rPr lang="en-US" sz="2400" baseline="30000"/>
                  <a:t>33</a:t>
                </a:r>
                <a:r>
                  <a:rPr lang="en-US" sz="2400"/>
                  <a:t>S</a:t>
                </a:r>
              </a:p>
            </c:rich>
          </c:tx>
          <c:layout/>
          <c:overlay val="0"/>
        </c:title>
        <c:numFmt formatCode="0" sourceLinked="0"/>
        <c:majorTickMark val="cross"/>
        <c:minorTickMark val="none"/>
        <c:tickLblPos val="low"/>
        <c:txPr>
          <a:bodyPr/>
          <a:lstStyle/>
          <a:p>
            <a:pPr>
              <a:defRPr sz="1800"/>
            </a:pPr>
            <a:endParaRPr lang="en-US"/>
          </a:p>
        </c:txPr>
        <c:crossAx val="244053632"/>
        <c:crosses val="autoZero"/>
        <c:crossBetween val="midCat"/>
      </c:valAx>
      <c:spPr>
        <a:ln w="25400">
          <a:solidFill>
            <a:schemeClr val="tx1"/>
          </a:solidFill>
        </a:ln>
      </c:spPr>
    </c:plotArea>
    <c:legend>
      <c:legendPos val="r"/>
      <c:layout>
        <c:manualLayout>
          <c:xMode val="edge"/>
          <c:yMode val="edge"/>
          <c:x val="0.22537543869351712"/>
          <c:y val="4.8706911636045493E-2"/>
          <c:w val="0.20791250215544863"/>
          <c:h val="0.21946391236338633"/>
        </c:manualLayout>
      </c:layout>
      <c:overlay val="0"/>
    </c:legend>
    <c:plotVisOnly val="1"/>
    <c:dispBlanksAs val="gap"/>
    <c:showDLblsOverMax val="0"/>
  </c:char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('[5]Bulk+pyrite FM253'!$E$17:$E$35,'[5]Bulk+pyrite FM253'!$E$63:$E$68)</c:f>
              <c:numCache>
                <c:formatCode>General</c:formatCode>
                <c:ptCount val="25"/>
                <c:pt idx="0">
                  <c:v>-5.9873000000000003</c:v>
                </c:pt>
                <c:pt idx="1">
                  <c:v>-10.334199999999999</c:v>
                </c:pt>
                <c:pt idx="2">
                  <c:v>-4.7918000000000003</c:v>
                </c:pt>
                <c:pt idx="3">
                  <c:v>-8.8201999999999998</c:v>
                </c:pt>
                <c:pt idx="4">
                  <c:v>-7.3160999999999996</c:v>
                </c:pt>
                <c:pt idx="5">
                  <c:v>-12.072100000000001</c:v>
                </c:pt>
                <c:pt idx="6">
                  <c:v>-12.3072</c:v>
                </c:pt>
                <c:pt idx="7">
                  <c:v>-10.6675</c:v>
                </c:pt>
                <c:pt idx="8">
                  <c:v>-13.847099999999999</c:v>
                </c:pt>
                <c:pt idx="9">
                  <c:v>-13.3178</c:v>
                </c:pt>
                <c:pt idx="10">
                  <c:v>-9.3320000000000007</c:v>
                </c:pt>
                <c:pt idx="11">
                  <c:v>-7.1326000000000001</c:v>
                </c:pt>
                <c:pt idx="12">
                  <c:v>-13.0951</c:v>
                </c:pt>
                <c:pt idx="13">
                  <c:v>-14.038</c:v>
                </c:pt>
                <c:pt idx="14">
                  <c:v>-10.165100000000001</c:v>
                </c:pt>
                <c:pt idx="15">
                  <c:v>-9.5213000000000001</c:v>
                </c:pt>
                <c:pt idx="16">
                  <c:v>-6.9580000000000002</c:v>
                </c:pt>
                <c:pt idx="17">
                  <c:v>-9.0349000000000004</c:v>
                </c:pt>
                <c:pt idx="18">
                  <c:v>-6.2476000000000003</c:v>
                </c:pt>
                <c:pt idx="19">
                  <c:v>-13.6882</c:v>
                </c:pt>
                <c:pt idx="20">
                  <c:v>-29.455500000000001</c:v>
                </c:pt>
                <c:pt idx="21">
                  <c:v>-3.069</c:v>
                </c:pt>
                <c:pt idx="22">
                  <c:v>-11.6701</c:v>
                </c:pt>
                <c:pt idx="23">
                  <c:v>-12.451599999999999</c:v>
                </c:pt>
                <c:pt idx="24">
                  <c:v>-14.3626</c:v>
                </c:pt>
              </c:numCache>
            </c:numRef>
          </c:xVal>
          <c:yVal>
            <c:numRef>
              <c:f>('[5]Bulk+pyrite FM253'!$G$17:$G$35,'[5]Bulk+pyrite FM253'!$G$63:$G$68)</c:f>
              <c:numCache>
                <c:formatCode>General</c:formatCode>
                <c:ptCount val="25"/>
                <c:pt idx="0">
                  <c:v>-1.4362999999999999</c:v>
                </c:pt>
                <c:pt idx="1">
                  <c:v>-1.7238</c:v>
                </c:pt>
                <c:pt idx="2">
                  <c:v>-0.872</c:v>
                </c:pt>
                <c:pt idx="3">
                  <c:v>-0.40889999999999999</c:v>
                </c:pt>
                <c:pt idx="4">
                  <c:v>-1.4100999999999999</c:v>
                </c:pt>
                <c:pt idx="5">
                  <c:v>-1.6808000000000001</c:v>
                </c:pt>
                <c:pt idx="6">
                  <c:v>-1.8855</c:v>
                </c:pt>
                <c:pt idx="7">
                  <c:v>-1.8962000000000001</c:v>
                </c:pt>
                <c:pt idx="8">
                  <c:v>-1.9255</c:v>
                </c:pt>
                <c:pt idx="9">
                  <c:v>-1.8991</c:v>
                </c:pt>
                <c:pt idx="10">
                  <c:v>-1.6623000000000001</c:v>
                </c:pt>
                <c:pt idx="11">
                  <c:v>-1.9463999999999999</c:v>
                </c:pt>
                <c:pt idx="12">
                  <c:v>-2.3460999999999999</c:v>
                </c:pt>
                <c:pt idx="13">
                  <c:v>-2.6863000000000001</c:v>
                </c:pt>
                <c:pt idx="14">
                  <c:v>-2.1459000000000001</c:v>
                </c:pt>
                <c:pt idx="15">
                  <c:v>-1.8224</c:v>
                </c:pt>
                <c:pt idx="16">
                  <c:v>-1.1052</c:v>
                </c:pt>
                <c:pt idx="17">
                  <c:v>-1.7528999999999999</c:v>
                </c:pt>
                <c:pt idx="18">
                  <c:v>-1.7654000000000001</c:v>
                </c:pt>
                <c:pt idx="19">
                  <c:v>-1.3609</c:v>
                </c:pt>
                <c:pt idx="20">
                  <c:v>-1.7632000000000001</c:v>
                </c:pt>
                <c:pt idx="21">
                  <c:v>-1.8504</c:v>
                </c:pt>
                <c:pt idx="22">
                  <c:v>-2.0072999999999999</c:v>
                </c:pt>
                <c:pt idx="23">
                  <c:v>-2.5375000000000001</c:v>
                </c:pt>
                <c:pt idx="24">
                  <c:v>-2.12</c:v>
                </c:pt>
              </c:numCache>
            </c:numRef>
          </c:yVal>
          <c:smooth val="0"/>
        </c:ser>
        <c:dLbls>
          <c:showLegendKey val="0"/>
          <c:showVal val="0"/>
          <c:showCatName val="0"/>
          <c:showSerName val="0"/>
          <c:showPercent val="0"/>
          <c:showBubbleSize val="0"/>
        </c:dLbls>
        <c:axId val="245711424"/>
        <c:axId val="245712000"/>
      </c:scatterChart>
      <c:valAx>
        <c:axId val="245711424"/>
        <c:scaling>
          <c:orientation val="minMax"/>
        </c:scaling>
        <c:delete val="0"/>
        <c:axPos val="b"/>
        <c:numFmt formatCode="General" sourceLinked="1"/>
        <c:majorTickMark val="out"/>
        <c:minorTickMark val="none"/>
        <c:tickLblPos val="nextTo"/>
        <c:crossAx val="245712000"/>
        <c:crosses val="autoZero"/>
        <c:crossBetween val="midCat"/>
      </c:valAx>
      <c:valAx>
        <c:axId val="245712000"/>
        <c:scaling>
          <c:orientation val="minMax"/>
        </c:scaling>
        <c:delete val="0"/>
        <c:axPos val="l"/>
        <c:majorGridlines/>
        <c:numFmt formatCode="General" sourceLinked="1"/>
        <c:majorTickMark val="out"/>
        <c:minorTickMark val="none"/>
        <c:tickLblPos val="nextTo"/>
        <c:crossAx val="24571142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49317077896022E-2"/>
          <c:y val="2.6237333969617433E-2"/>
          <c:w val="0.87436078398811745"/>
          <c:h val="0.84264821442774196"/>
        </c:manualLayout>
      </c:layout>
      <c:scatterChart>
        <c:scatterStyle val="lineMarker"/>
        <c:varyColors val="0"/>
        <c:ser>
          <c:idx val="2"/>
          <c:order val="6"/>
          <c:tx>
            <c:v>1308 SIMS</c:v>
          </c:tx>
          <c:spPr>
            <a:ln w="28575">
              <a:noFill/>
            </a:ln>
          </c:spPr>
          <c:marker>
            <c:symbol val="diamond"/>
            <c:size val="7"/>
            <c:spPr>
              <a:noFill/>
              <a:ln>
                <a:solidFill>
                  <a:srgbClr val="0070C0"/>
                </a:solidFill>
              </a:ln>
            </c:spPr>
          </c:marker>
          <c:xVal>
            <c:numRef>
              <c:f>'[5]Yadviga Batatal'!$C$51:$C$55</c:f>
              <c:numCache>
                <c:formatCode>General</c:formatCode>
                <c:ptCount val="5"/>
                <c:pt idx="0">
                  <c:v>-18.163241097357453</c:v>
                </c:pt>
                <c:pt idx="1">
                  <c:v>-18.07636504985366</c:v>
                </c:pt>
                <c:pt idx="2">
                  <c:v>-17.5162966085447</c:v>
                </c:pt>
                <c:pt idx="3">
                  <c:v>-16.881086027446536</c:v>
                </c:pt>
                <c:pt idx="4">
                  <c:v>-19.317451442762867</c:v>
                </c:pt>
              </c:numCache>
            </c:numRef>
          </c:xVal>
          <c:yVal>
            <c:numRef>
              <c:f>'[5]Yadviga Batatal'!$F$51:$F$55</c:f>
              <c:numCache>
                <c:formatCode>General</c:formatCode>
                <c:ptCount val="5"/>
                <c:pt idx="0">
                  <c:v>-3.1147240609031837</c:v>
                </c:pt>
                <c:pt idx="1">
                  <c:v>-3.1142673258406361</c:v>
                </c:pt>
                <c:pt idx="2">
                  <c:v>-3.0231018452324676</c:v>
                </c:pt>
                <c:pt idx="3">
                  <c:v>-2.9275590832729144</c:v>
                </c:pt>
                <c:pt idx="4">
                  <c:v>-3.1527971083464834</c:v>
                </c:pt>
              </c:numCache>
            </c:numRef>
          </c:yVal>
          <c:smooth val="0"/>
        </c:ser>
        <c:ser>
          <c:idx val="7"/>
          <c:order val="7"/>
          <c:tx>
            <c:v>1308 SF6</c:v>
          </c:tx>
          <c:spPr>
            <a:ln w="28575">
              <a:noFill/>
            </a:ln>
          </c:spPr>
          <c:marker>
            <c:symbol val="diamond"/>
            <c:size val="7"/>
            <c:spPr>
              <a:solidFill>
                <a:srgbClr val="0070C0"/>
              </a:solidFill>
              <a:ln>
                <a:solidFill>
                  <a:schemeClr val="tx1"/>
                </a:solidFill>
              </a:ln>
            </c:spPr>
          </c:marker>
          <c:xVal>
            <c:numRef>
              <c:f>('[5]Yadviga Batatal'!$C$65,'[5]Yadviga Batatal'!$E$70)</c:f>
              <c:numCache>
                <c:formatCode>General</c:formatCode>
                <c:ptCount val="2"/>
                <c:pt idx="0">
                  <c:v>-14.038</c:v>
                </c:pt>
                <c:pt idx="1">
                  <c:v>-12.451599999999999</c:v>
                </c:pt>
              </c:numCache>
            </c:numRef>
          </c:xVal>
          <c:yVal>
            <c:numRef>
              <c:f>('[5]Yadviga Batatal'!$F$65,'[5]Yadviga Batatal'!$G$70)</c:f>
              <c:numCache>
                <c:formatCode>General</c:formatCode>
                <c:ptCount val="2"/>
                <c:pt idx="0">
                  <c:v>-2.6863000000000001</c:v>
                </c:pt>
                <c:pt idx="1">
                  <c:v>-2.5375000000000001</c:v>
                </c:pt>
              </c:numCache>
            </c:numRef>
          </c:yVal>
          <c:smooth val="0"/>
        </c:ser>
        <c:ser>
          <c:idx val="10"/>
          <c:order val="8"/>
          <c:tx>
            <c:v>1266 SIMS</c:v>
          </c:tx>
          <c:spPr>
            <a:ln w="28575">
              <a:noFill/>
            </a:ln>
          </c:spPr>
          <c:marker>
            <c:symbol val="diamond"/>
            <c:size val="7"/>
            <c:spPr>
              <a:noFill/>
              <a:ln>
                <a:solidFill>
                  <a:srgbClr val="FF0000"/>
                </a:solidFill>
              </a:ln>
            </c:spPr>
          </c:marker>
          <c:xVal>
            <c:numRef>
              <c:f>'[5]Yadviga Batatal'!$C$16:$C$30</c:f>
              <c:numCache>
                <c:formatCode>General</c:formatCode>
                <c:ptCount val="15"/>
                <c:pt idx="0">
                  <c:v>-15.107191554853072</c:v>
                </c:pt>
                <c:pt idx="1">
                  <c:v>-19.67224925847999</c:v>
                </c:pt>
                <c:pt idx="2">
                  <c:v>-36.137146455090587</c:v>
                </c:pt>
                <c:pt idx="3">
                  <c:v>-35.233612542815649</c:v>
                </c:pt>
                <c:pt idx="4">
                  <c:v>-36.819987019162561</c:v>
                </c:pt>
                <c:pt idx="5">
                  <c:v>-33.403076304959981</c:v>
                </c:pt>
                <c:pt idx="6">
                  <c:v>-21.323838844878761</c:v>
                </c:pt>
                <c:pt idx="7">
                  <c:v>-34.878652791564882</c:v>
                </c:pt>
                <c:pt idx="8">
                  <c:v>-38.372189311204231</c:v>
                </c:pt>
                <c:pt idx="9">
                  <c:v>-33.912853075446002</c:v>
                </c:pt>
                <c:pt idx="10">
                  <c:v>-12.046490396886767</c:v>
                </c:pt>
                <c:pt idx="11">
                  <c:v>-34.087733430810509</c:v>
                </c:pt>
                <c:pt idx="12">
                  <c:v>-31.293709482264841</c:v>
                </c:pt>
                <c:pt idx="13">
                  <c:v>-29.869619259419444</c:v>
                </c:pt>
                <c:pt idx="14">
                  <c:v>-26.468816890776957</c:v>
                </c:pt>
              </c:numCache>
            </c:numRef>
          </c:xVal>
          <c:yVal>
            <c:numRef>
              <c:f>'[5]Yadviga Batatal'!$F$16:$F$30</c:f>
              <c:numCache>
                <c:formatCode>General</c:formatCode>
                <c:ptCount val="15"/>
                <c:pt idx="0">
                  <c:v>-1.1044194627647377</c:v>
                </c:pt>
                <c:pt idx="1">
                  <c:v>-1.327268807127302</c:v>
                </c:pt>
                <c:pt idx="2">
                  <c:v>-1.888931901766199</c:v>
                </c:pt>
                <c:pt idx="3">
                  <c:v>-1.9098074638855813</c:v>
                </c:pt>
                <c:pt idx="4">
                  <c:v>-1.9645909037412359</c:v>
                </c:pt>
                <c:pt idx="5">
                  <c:v>-1.9648474998034118</c:v>
                </c:pt>
                <c:pt idx="6">
                  <c:v>-1.3860891034820355</c:v>
                </c:pt>
                <c:pt idx="7">
                  <c:v>-1.9776202343155802</c:v>
                </c:pt>
                <c:pt idx="8">
                  <c:v>-1.9651153154518468</c:v>
                </c:pt>
                <c:pt idx="9">
                  <c:v>-1.8992252938720959</c:v>
                </c:pt>
                <c:pt idx="10">
                  <c:v>-0.73796471619103077</c:v>
                </c:pt>
                <c:pt idx="11">
                  <c:v>-1.9503804232210449</c:v>
                </c:pt>
                <c:pt idx="12">
                  <c:v>-1.9732315182603415</c:v>
                </c:pt>
                <c:pt idx="13">
                  <c:v>-1.4443616198420699</c:v>
                </c:pt>
                <c:pt idx="14">
                  <c:v>-2.0149494321940455</c:v>
                </c:pt>
              </c:numCache>
            </c:numRef>
          </c:yVal>
          <c:smooth val="0"/>
        </c:ser>
        <c:ser>
          <c:idx val="11"/>
          <c:order val="9"/>
          <c:tx>
            <c:v>1266 SF6</c:v>
          </c:tx>
          <c:spPr>
            <a:ln w="28575">
              <a:noFill/>
            </a:ln>
          </c:spPr>
          <c:dPt>
            <c:idx val="1"/>
            <c:marker>
              <c:symbol val="diamond"/>
              <c:size val="7"/>
              <c:spPr>
                <a:solidFill>
                  <a:srgbClr val="FF0000"/>
                </a:solidFill>
                <a:ln>
                  <a:solidFill>
                    <a:schemeClr val="tx1"/>
                  </a:solidFill>
                </a:ln>
              </c:spPr>
            </c:marker>
            <c:bubble3D val="0"/>
          </c:dPt>
          <c:xVal>
            <c:numRef>
              <c:f>('[5]Yadviga Batatal'!$C$63,'[5]Yadviga Batatal'!$E$68)</c:f>
              <c:numCache>
                <c:formatCode>General</c:formatCode>
                <c:ptCount val="2"/>
                <c:pt idx="0">
                  <c:v>-8.8201999999999998</c:v>
                </c:pt>
                <c:pt idx="1">
                  <c:v>-29.455500000000001</c:v>
                </c:pt>
              </c:numCache>
            </c:numRef>
          </c:xVal>
          <c:yVal>
            <c:numRef>
              <c:f>('[5]Yadviga Batatal'!$F$63,'[5]Yadviga Batatal'!$G$68)</c:f>
              <c:numCache>
                <c:formatCode>General</c:formatCode>
                <c:ptCount val="2"/>
                <c:pt idx="0">
                  <c:v>-0.40889999999999999</c:v>
                </c:pt>
                <c:pt idx="1">
                  <c:v>-1.7632000000000001</c:v>
                </c:pt>
              </c:numCache>
            </c:numRef>
          </c:yVal>
          <c:smooth val="0"/>
        </c:ser>
        <c:ser>
          <c:idx val="12"/>
          <c:order val="10"/>
          <c:tx>
            <c:v>1251 SIMS</c:v>
          </c:tx>
          <c:spPr>
            <a:ln w="28575">
              <a:noFill/>
            </a:ln>
          </c:spPr>
          <c:marker>
            <c:symbol val="diamond"/>
            <c:size val="7"/>
            <c:spPr>
              <a:noFill/>
              <a:ln>
                <a:solidFill>
                  <a:schemeClr val="accent6">
                    <a:lumMod val="75000"/>
                  </a:schemeClr>
                </a:solidFill>
              </a:ln>
            </c:spPr>
          </c:marker>
          <c:xVal>
            <c:numRef>
              <c:f>'[5]Yadviga Batatal'!$C$9:$C$13</c:f>
              <c:numCache>
                <c:formatCode>General</c:formatCode>
                <c:ptCount val="5"/>
                <c:pt idx="0">
                  <c:v>-9.3310283299528063</c:v>
                </c:pt>
                <c:pt idx="1">
                  <c:v>-6.2219148825690684</c:v>
                </c:pt>
                <c:pt idx="2">
                  <c:v>-5.7448742505638029</c:v>
                </c:pt>
                <c:pt idx="3">
                  <c:v>-5.8340090895618868</c:v>
                </c:pt>
                <c:pt idx="4">
                  <c:v>-5.0399192201076026</c:v>
                </c:pt>
              </c:numCache>
            </c:numRef>
          </c:xVal>
          <c:yVal>
            <c:numRef>
              <c:f>'[5]Yadviga Batatal'!$F$9:$F$13</c:f>
              <c:numCache>
                <c:formatCode>General</c:formatCode>
                <c:ptCount val="5"/>
                <c:pt idx="0">
                  <c:v>-1.7090851480273672</c:v>
                </c:pt>
                <c:pt idx="1">
                  <c:v>-1.5077620553560767</c:v>
                </c:pt>
                <c:pt idx="2">
                  <c:v>-1.3651512071434224</c:v>
                </c:pt>
                <c:pt idx="3">
                  <c:v>-1.4451537460895558</c:v>
                </c:pt>
                <c:pt idx="4">
                  <c:v>-1.4411092844225371</c:v>
                </c:pt>
              </c:numCache>
            </c:numRef>
          </c:yVal>
          <c:smooth val="0"/>
        </c:ser>
        <c:ser>
          <c:idx val="13"/>
          <c:order val="11"/>
          <c:tx>
            <c:v>1251 SF6</c:v>
          </c:tx>
          <c:spPr>
            <a:ln w="28575">
              <a:noFill/>
            </a:ln>
          </c:spPr>
          <c:marker>
            <c:symbol val="diamond"/>
            <c:size val="7"/>
            <c:spPr>
              <a:solidFill>
                <a:schemeClr val="accent6">
                  <a:lumMod val="75000"/>
                </a:schemeClr>
              </a:solidFill>
              <a:ln>
                <a:solidFill>
                  <a:schemeClr val="tx1"/>
                </a:solidFill>
              </a:ln>
            </c:spPr>
          </c:marker>
          <c:xVal>
            <c:numRef>
              <c:f>'[5]Yadviga Batatal'!$C$62</c:f>
              <c:numCache>
                <c:formatCode>General</c:formatCode>
                <c:ptCount val="1"/>
                <c:pt idx="0">
                  <c:v>-5.9873000000000003</c:v>
                </c:pt>
              </c:numCache>
            </c:numRef>
          </c:xVal>
          <c:yVal>
            <c:numRef>
              <c:f>'[5]Yadviga Batatal'!$F$62</c:f>
              <c:numCache>
                <c:formatCode>General</c:formatCode>
                <c:ptCount val="1"/>
                <c:pt idx="0">
                  <c:v>-1.4362999999999999</c:v>
                </c:pt>
              </c:numCache>
            </c:numRef>
          </c:yVal>
          <c:smooth val="0"/>
        </c:ser>
        <c:ser>
          <c:idx val="1"/>
          <c:order val="0"/>
          <c:tx>
            <c:v>Farquhar 2013 SF6</c:v>
          </c:tx>
          <c:spPr>
            <a:ln w="28575">
              <a:noFill/>
            </a:ln>
          </c:spPr>
          <c:marker>
            <c:symbol val="circle"/>
            <c:size val="7"/>
            <c:spPr>
              <a:solidFill>
                <a:srgbClr val="FF0000"/>
              </a:solidFill>
              <a:ln>
                <a:solidFill>
                  <a:schemeClr val="tx1"/>
                </a:solidFill>
              </a:ln>
            </c:spPr>
          </c:marker>
          <c:xVal>
            <c:numRef>
              <c:f>'Farquhar 2013 PNAS'!$AD$32</c:f>
              <c:numCache>
                <c:formatCode>0.00</c:formatCode>
                <c:ptCount val="1"/>
                <c:pt idx="0">
                  <c:v>-18.602987831079943</c:v>
                </c:pt>
              </c:numCache>
            </c:numRef>
          </c:xVal>
          <c:yVal>
            <c:numRef>
              <c:f>'Farquhar 2013 PNAS'!$AF$32</c:f>
              <c:numCache>
                <c:formatCode>0.00</c:formatCode>
                <c:ptCount val="1"/>
                <c:pt idx="0">
                  <c:v>-0.64415812865725641</c:v>
                </c:pt>
              </c:numCache>
            </c:numRef>
          </c:yVal>
          <c:smooth val="0"/>
        </c:ser>
        <c:ser>
          <c:idx val="0"/>
          <c:order val="1"/>
          <c:tx>
            <c:v>Farquhar2013 SIMS</c:v>
          </c:tx>
          <c:spPr>
            <a:ln w="28575">
              <a:noFill/>
            </a:ln>
          </c:spPr>
          <c:marker>
            <c:symbol val="circle"/>
            <c:size val="7"/>
            <c:spPr>
              <a:noFill/>
              <a:ln>
                <a:solidFill>
                  <a:srgbClr val="FF0000"/>
                </a:solidFill>
              </a:ln>
            </c:spPr>
          </c:marker>
          <c:xVal>
            <c:numRef>
              <c:f>'Farquhar 2013 PNAS'!$T$8:$T$80</c:f>
              <c:numCache>
                <c:formatCode>0.00</c:formatCode>
                <c:ptCount val="73"/>
                <c:pt idx="0">
                  <c:v>-18.828574122012775</c:v>
                </c:pt>
                <c:pt idx="1">
                  <c:v>-20.131657723909903</c:v>
                </c:pt>
                <c:pt idx="2">
                  <c:v>-20.613913694284889</c:v>
                </c:pt>
                <c:pt idx="3">
                  <c:v>-13.311502662985642</c:v>
                </c:pt>
                <c:pt idx="4">
                  <c:v>-16.040602282053062</c:v>
                </c:pt>
                <c:pt idx="5">
                  <c:v>-19.021431397349907</c:v>
                </c:pt>
                <c:pt idx="6">
                  <c:v>-20.351582687013646</c:v>
                </c:pt>
                <c:pt idx="7">
                  <c:v>-20.78647020379687</c:v>
                </c:pt>
                <c:pt idx="8">
                  <c:v>-18.942935102826851</c:v>
                </c:pt>
                <c:pt idx="9">
                  <c:v>-19.681882978854979</c:v>
                </c:pt>
                <c:pt idx="10">
                  <c:v>-20.863387549866943</c:v>
                </c:pt>
                <c:pt idx="11">
                  <c:v>-20.636695664821737</c:v>
                </c:pt>
                <c:pt idx="12">
                  <c:v>-19.689101028925961</c:v>
                </c:pt>
                <c:pt idx="13">
                  <c:v>-20.017747871225456</c:v>
                </c:pt>
                <c:pt idx="14">
                  <c:v>-19.788800345532987</c:v>
                </c:pt>
                <c:pt idx="15">
                  <c:v>-19.875416946386171</c:v>
                </c:pt>
                <c:pt idx="16">
                  <c:v>-17.270151998850956</c:v>
                </c:pt>
                <c:pt idx="17">
                  <c:v>-19.039702086592335</c:v>
                </c:pt>
                <c:pt idx="18">
                  <c:v>-20.102280003800988</c:v>
                </c:pt>
                <c:pt idx="19">
                  <c:v>-21.552781935021748</c:v>
                </c:pt>
                <c:pt idx="20">
                  <c:v>-19.011246368345947</c:v>
                </c:pt>
                <c:pt idx="21">
                  <c:v>-18.315086626169542</c:v>
                </c:pt>
                <c:pt idx="22">
                  <c:v>-20.795508072297906</c:v>
                </c:pt>
                <c:pt idx="23">
                  <c:v>-19.713269457881211</c:v>
                </c:pt>
                <c:pt idx="24">
                  <c:v>-18.552777707560473</c:v>
                </c:pt>
                <c:pt idx="25">
                  <c:v>-20.380112463263657</c:v>
                </c:pt>
                <c:pt idx="26">
                  <c:v>-16.197741689566225</c:v>
                </c:pt>
                <c:pt idx="27">
                  <c:v>-19.619004873420607</c:v>
                </c:pt>
                <c:pt idx="28">
                  <c:v>-19.783629626186627</c:v>
                </c:pt>
                <c:pt idx="29">
                  <c:v>-19.820613817219002</c:v>
                </c:pt>
                <c:pt idx="30">
                  <c:v>-15.115954101869388</c:v>
                </c:pt>
                <c:pt idx="31">
                  <c:v>-17.095961402260997</c:v>
                </c:pt>
                <c:pt idx="32">
                  <c:v>-20.172640172106405</c:v>
                </c:pt>
                <c:pt idx="33">
                  <c:v>-20.629079212652336</c:v>
                </c:pt>
                <c:pt idx="34">
                  <c:v>-19.286372667489115</c:v>
                </c:pt>
                <c:pt idx="35">
                  <c:v>-19.344329600997302</c:v>
                </c:pt>
                <c:pt idx="36">
                  <c:v>-20.750132776661047</c:v>
                </c:pt>
                <c:pt idx="37">
                  <c:v>-18.090250251776684</c:v>
                </c:pt>
                <c:pt idx="38">
                  <c:v>-17.895201219560121</c:v>
                </c:pt>
                <c:pt idx="39">
                  <c:v>-14.176416665440783</c:v>
                </c:pt>
                <c:pt idx="40">
                  <c:v>-20.453613149649776</c:v>
                </c:pt>
                <c:pt idx="41">
                  <c:v>-19.966779784846068</c:v>
                </c:pt>
                <c:pt idx="42">
                  <c:v>-15.364524585381067</c:v>
                </c:pt>
                <c:pt idx="43">
                  <c:v>-13.432975440911822</c:v>
                </c:pt>
                <c:pt idx="44">
                  <c:v>-20.498711191780817</c:v>
                </c:pt>
                <c:pt idx="45">
                  <c:v>-20.282691569973423</c:v>
                </c:pt>
                <c:pt idx="46">
                  <c:v>-20.477966092400489</c:v>
                </c:pt>
                <c:pt idx="47">
                  <c:v>-19.457397398976894</c:v>
                </c:pt>
                <c:pt idx="48">
                  <c:v>-20.413701382363982</c:v>
                </c:pt>
                <c:pt idx="49">
                  <c:v>-20.386642557085331</c:v>
                </c:pt>
                <c:pt idx="50">
                  <c:v>-19.908603310497153</c:v>
                </c:pt>
                <c:pt idx="51">
                  <c:v>-19.525720932805246</c:v>
                </c:pt>
                <c:pt idx="52">
                  <c:v>-20.324181768734071</c:v>
                </c:pt>
                <c:pt idx="53">
                  <c:v>-20.158446463902635</c:v>
                </c:pt>
                <c:pt idx="54">
                  <c:v>-18.328584760518353</c:v>
                </c:pt>
                <c:pt idx="55">
                  <c:v>-19.927850982432549</c:v>
                </c:pt>
                <c:pt idx="56">
                  <c:v>-19.711142742266151</c:v>
                </c:pt>
                <c:pt idx="57">
                  <c:v>-20.394416381916525</c:v>
                </c:pt>
                <c:pt idx="58">
                  <c:v>-19.548780689280008</c:v>
                </c:pt>
                <c:pt idx="59">
                  <c:v>-19.53525051819782</c:v>
                </c:pt>
                <c:pt idx="60">
                  <c:v>-20.258438162540472</c:v>
                </c:pt>
                <c:pt idx="61">
                  <c:v>-17.673498977289537</c:v>
                </c:pt>
                <c:pt idx="62">
                  <c:v>-20.39644590757872</c:v>
                </c:pt>
                <c:pt idx="63">
                  <c:v>-18.502221956073207</c:v>
                </c:pt>
                <c:pt idx="64">
                  <c:v>-18.527252772575274</c:v>
                </c:pt>
                <c:pt idx="65">
                  <c:v>-19.05515494763177</c:v>
                </c:pt>
                <c:pt idx="66">
                  <c:v>-16.42466418640398</c:v>
                </c:pt>
                <c:pt idx="67">
                  <c:v>-20.342325223249969</c:v>
                </c:pt>
                <c:pt idx="68">
                  <c:v>-19.530063952616359</c:v>
                </c:pt>
                <c:pt idx="69">
                  <c:v>-19.246606868444704</c:v>
                </c:pt>
                <c:pt idx="70">
                  <c:v>-19.070714644376263</c:v>
                </c:pt>
                <c:pt idx="71">
                  <c:v>-20.647881586855931</c:v>
                </c:pt>
                <c:pt idx="72">
                  <c:v>-18.706978545116826</c:v>
                </c:pt>
              </c:numCache>
            </c:numRef>
          </c:xVal>
          <c:yVal>
            <c:numRef>
              <c:f>'Farquhar 2013 PNAS'!$U$8:$U$80</c:f>
              <c:numCache>
                <c:formatCode>0.00</c:formatCode>
                <c:ptCount val="73"/>
                <c:pt idx="0">
                  <c:v>-0.82777107570697339</c:v>
                </c:pt>
                <c:pt idx="1">
                  <c:v>-0.96941321462351659</c:v>
                </c:pt>
                <c:pt idx="2">
                  <c:v>-0.95560933009097937</c:v>
                </c:pt>
                <c:pt idx="3">
                  <c:v>-0.2177882653456864</c:v>
                </c:pt>
                <c:pt idx="4">
                  <c:v>-0.53599311632579472</c:v>
                </c:pt>
                <c:pt idx="5">
                  <c:v>-0.8170517182883863</c:v>
                </c:pt>
                <c:pt idx="6">
                  <c:v>-0.81399511885926756</c:v>
                </c:pt>
                <c:pt idx="7">
                  <c:v>-0.81227247257065116</c:v>
                </c:pt>
                <c:pt idx="8">
                  <c:v>-0.85734829536143842</c:v>
                </c:pt>
                <c:pt idx="9">
                  <c:v>-0.87167552745637344</c:v>
                </c:pt>
                <c:pt idx="10">
                  <c:v>-0.90293490821602518</c:v>
                </c:pt>
                <c:pt idx="11">
                  <c:v>-0.87170545109782616</c:v>
                </c:pt>
                <c:pt idx="12">
                  <c:v>-0.83575841677463458</c:v>
                </c:pt>
                <c:pt idx="13">
                  <c:v>-0.81794575067795172</c:v>
                </c:pt>
                <c:pt idx="14">
                  <c:v>-0.91497553794372877</c:v>
                </c:pt>
                <c:pt idx="15">
                  <c:v>-0.89386540776414947</c:v>
                </c:pt>
                <c:pt idx="16">
                  <c:v>-0.62495346733681956</c:v>
                </c:pt>
                <c:pt idx="17">
                  <c:v>-0.78096210387168519</c:v>
                </c:pt>
                <c:pt idx="18">
                  <c:v>-0.91068085505574459</c:v>
                </c:pt>
                <c:pt idx="19">
                  <c:v>-0.92000378475209921</c:v>
                </c:pt>
                <c:pt idx="20">
                  <c:v>-0.88731150624765753</c:v>
                </c:pt>
                <c:pt idx="21">
                  <c:v>-0.93549886143173921</c:v>
                </c:pt>
                <c:pt idx="22">
                  <c:v>-0.90915361765053859</c:v>
                </c:pt>
                <c:pt idx="23">
                  <c:v>-0.8457000500462506</c:v>
                </c:pt>
                <c:pt idx="24">
                  <c:v>-0.80881295341272974</c:v>
                </c:pt>
                <c:pt idx="25">
                  <c:v>-0.85252257171752888</c:v>
                </c:pt>
                <c:pt idx="26">
                  <c:v>-0.61632677486778142</c:v>
                </c:pt>
                <c:pt idx="27">
                  <c:v>-0.86876010996217445</c:v>
                </c:pt>
                <c:pt idx="28">
                  <c:v>-0.86520285207691927</c:v>
                </c:pt>
                <c:pt idx="29">
                  <c:v>-0.84660340855191407</c:v>
                </c:pt>
                <c:pt idx="30">
                  <c:v>-0.58478886511192929</c:v>
                </c:pt>
                <c:pt idx="31">
                  <c:v>-0.72745388220840645</c:v>
                </c:pt>
                <c:pt idx="32">
                  <c:v>-0.88231607389299782</c:v>
                </c:pt>
                <c:pt idx="33">
                  <c:v>-0.89596619442244751</c:v>
                </c:pt>
                <c:pt idx="34">
                  <c:v>-0.82810580160852609</c:v>
                </c:pt>
                <c:pt idx="35">
                  <c:v>-0.77531017503751265</c:v>
                </c:pt>
                <c:pt idx="36">
                  <c:v>-0.84679244027130451</c:v>
                </c:pt>
                <c:pt idx="37">
                  <c:v>-0.72724144309710503</c:v>
                </c:pt>
                <c:pt idx="38">
                  <c:v>-0.61828077342818055</c:v>
                </c:pt>
                <c:pt idx="39">
                  <c:v>-0.32740931034003218</c:v>
                </c:pt>
                <c:pt idx="40">
                  <c:v>-0.8757056305171993</c:v>
                </c:pt>
                <c:pt idx="41">
                  <c:v>-0.89608387283079871</c:v>
                </c:pt>
                <c:pt idx="42">
                  <c:v>-0.62092197750107569</c:v>
                </c:pt>
                <c:pt idx="43">
                  <c:v>-0.38811664136439994</c:v>
                </c:pt>
                <c:pt idx="44">
                  <c:v>-0.86883184447117401</c:v>
                </c:pt>
                <c:pt idx="45">
                  <c:v>-0.84724560843962848</c:v>
                </c:pt>
                <c:pt idx="46">
                  <c:v>-0.84759101932518988</c:v>
                </c:pt>
                <c:pt idx="47">
                  <c:v>-0.95952443118041408</c:v>
                </c:pt>
                <c:pt idx="48">
                  <c:v>-0.75466371836485635</c:v>
                </c:pt>
                <c:pt idx="49">
                  <c:v>-0.65010534560283517</c:v>
                </c:pt>
                <c:pt idx="50">
                  <c:v>-0.79985533756521221</c:v>
                </c:pt>
                <c:pt idx="51">
                  <c:v>-0.861581502590413</c:v>
                </c:pt>
                <c:pt idx="52">
                  <c:v>-0.93480243211285696</c:v>
                </c:pt>
                <c:pt idx="53">
                  <c:v>-0.77854849006686777</c:v>
                </c:pt>
                <c:pt idx="54">
                  <c:v>-0.77904875508538751</c:v>
                </c:pt>
                <c:pt idx="55">
                  <c:v>-0.75737777593198885</c:v>
                </c:pt>
                <c:pt idx="56">
                  <c:v>-0.67951592520509863</c:v>
                </c:pt>
                <c:pt idx="57">
                  <c:v>-0.79794887521067537</c:v>
                </c:pt>
                <c:pt idx="58">
                  <c:v>-0.93588329988736163</c:v>
                </c:pt>
                <c:pt idx="59">
                  <c:v>-0.60067824949561199</c:v>
                </c:pt>
                <c:pt idx="60">
                  <c:v>-0.80473809192593926</c:v>
                </c:pt>
                <c:pt idx="61">
                  <c:v>-0.68840614789589338</c:v>
                </c:pt>
                <c:pt idx="62">
                  <c:v>-0.8109474264179628</c:v>
                </c:pt>
                <c:pt idx="63">
                  <c:v>-0.6902085930158286</c:v>
                </c:pt>
                <c:pt idx="64">
                  <c:v>-0.70784115941579984</c:v>
                </c:pt>
                <c:pt idx="65">
                  <c:v>-0.78937318691418668</c:v>
                </c:pt>
                <c:pt idx="66">
                  <c:v>-0.67386017440740353</c:v>
                </c:pt>
                <c:pt idx="67">
                  <c:v>-0.79870901148537676</c:v>
                </c:pt>
                <c:pt idx="68">
                  <c:v>-0.67529227736984154</c:v>
                </c:pt>
                <c:pt idx="69">
                  <c:v>-0.56968887141972679</c:v>
                </c:pt>
                <c:pt idx="70">
                  <c:v>-0.81053283544918386</c:v>
                </c:pt>
                <c:pt idx="71">
                  <c:v>-0.92768138363486052</c:v>
                </c:pt>
                <c:pt idx="72">
                  <c:v>-0.7199051326814967</c:v>
                </c:pt>
              </c:numCache>
            </c:numRef>
          </c:yVal>
          <c:smooth val="0"/>
        </c:ser>
        <c:ser>
          <c:idx val="3"/>
          <c:order val="2"/>
          <c:tx>
            <c:v>Roerdink Disseminatede pyrite</c:v>
          </c:tx>
          <c:spPr>
            <a:ln w="28575">
              <a:noFill/>
            </a:ln>
          </c:spPr>
          <c:marker>
            <c:symbol val="circle"/>
            <c:size val="7"/>
            <c:spPr>
              <a:noFill/>
              <a:ln>
                <a:solidFill>
                  <a:schemeClr val="accent6">
                    <a:lumMod val="75000"/>
                  </a:schemeClr>
                </a:solidFill>
              </a:ln>
            </c:spPr>
          </c:marker>
          <c:xVal>
            <c:numRef>
              <c:f>('Roerdink 2013 Table S4 Samples'!$X$170:$X$195,'Roerdink 2013 Table S4 Samples'!$X$264:$X$340)</c:f>
              <c:numCache>
                <c:formatCode>0.00</c:formatCode>
                <c:ptCount val="103"/>
                <c:pt idx="0">
                  <c:v>-7.6150941322494781</c:v>
                </c:pt>
                <c:pt idx="1">
                  <c:v>-1.2334700842876467</c:v>
                </c:pt>
                <c:pt idx="2">
                  <c:v>3.7508532834136243</c:v>
                </c:pt>
                <c:pt idx="3">
                  <c:v>-0.51719531772476124</c:v>
                </c:pt>
                <c:pt idx="4">
                  <c:v>1.8550976709645894</c:v>
                </c:pt>
                <c:pt idx="5">
                  <c:v>0.88349467531112502</c:v>
                </c:pt>
                <c:pt idx="6">
                  <c:v>0.58297560921394265</c:v>
                </c:pt>
                <c:pt idx="7">
                  <c:v>0.66929010789751331</c:v>
                </c:pt>
                <c:pt idx="8">
                  <c:v>1.1926000004400805</c:v>
                </c:pt>
                <c:pt idx="9">
                  <c:v>5.6502358080745552E-2</c:v>
                </c:pt>
                <c:pt idx="10">
                  <c:v>-1.0753021547628139</c:v>
                </c:pt>
                <c:pt idx="11">
                  <c:v>1.1313664162952985</c:v>
                </c:pt>
                <c:pt idx="12">
                  <c:v>1.8060656128118246</c:v>
                </c:pt>
                <c:pt idx="13">
                  <c:v>-10.831551956231976</c:v>
                </c:pt>
                <c:pt idx="14">
                  <c:v>0.25963517042781881</c:v>
                </c:pt>
                <c:pt idx="15">
                  <c:v>-0.68723541465587346</c:v>
                </c:pt>
                <c:pt idx="16">
                  <c:v>0.13387901127970281</c:v>
                </c:pt>
                <c:pt idx="17">
                  <c:v>1.508358075128946</c:v>
                </c:pt>
                <c:pt idx="18">
                  <c:v>1.688139393944299</c:v>
                </c:pt>
                <c:pt idx="19">
                  <c:v>-0.30234509437421231</c:v>
                </c:pt>
                <c:pt idx="20">
                  <c:v>-1.9812086300796672</c:v>
                </c:pt>
                <c:pt idx="21">
                  <c:v>-1.0771008154581985</c:v>
                </c:pt>
                <c:pt idx="22">
                  <c:v>-12.239824663718203</c:v>
                </c:pt>
                <c:pt idx="23">
                  <c:v>1.2406082871070367</c:v>
                </c:pt>
                <c:pt idx="24">
                  <c:v>0.43170542244941323</c:v>
                </c:pt>
                <c:pt idx="25">
                  <c:v>-5.0313852693026906</c:v>
                </c:pt>
                <c:pt idx="26">
                  <c:v>-2.29872810372167</c:v>
                </c:pt>
                <c:pt idx="27">
                  <c:v>-5.2921564342544025</c:v>
                </c:pt>
                <c:pt idx="28">
                  <c:v>2.4011811500883606</c:v>
                </c:pt>
                <c:pt idx="29">
                  <c:v>-7.654697066640348</c:v>
                </c:pt>
                <c:pt idx="30">
                  <c:v>-0.76028736172661926</c:v>
                </c:pt>
                <c:pt idx="31">
                  <c:v>-8.3536172268450226</c:v>
                </c:pt>
                <c:pt idx="32">
                  <c:v>4.2008665463846295</c:v>
                </c:pt>
                <c:pt idx="33">
                  <c:v>-3.5963339300330022</c:v>
                </c:pt>
                <c:pt idx="34">
                  <c:v>-5.4767511813040848</c:v>
                </c:pt>
                <c:pt idx="35">
                  <c:v>-8.6200777032371398</c:v>
                </c:pt>
                <c:pt idx="36">
                  <c:v>-3.6069923490886779</c:v>
                </c:pt>
                <c:pt idx="37">
                  <c:v>-6.2505070497721471</c:v>
                </c:pt>
                <c:pt idx="38">
                  <c:v>-5.4309426568520669</c:v>
                </c:pt>
                <c:pt idx="39">
                  <c:v>-5.5119012867005379</c:v>
                </c:pt>
                <c:pt idx="40">
                  <c:v>-5.6561301062626468</c:v>
                </c:pt>
                <c:pt idx="41">
                  <c:v>-5.9727078297037162</c:v>
                </c:pt>
                <c:pt idx="42">
                  <c:v>-7.7864532681584109</c:v>
                </c:pt>
                <c:pt idx="43">
                  <c:v>-1.1210861855052157</c:v>
                </c:pt>
                <c:pt idx="44">
                  <c:v>-9.9725630489414527</c:v>
                </c:pt>
                <c:pt idx="45">
                  <c:v>-5.4558878929398258</c:v>
                </c:pt>
                <c:pt idx="46">
                  <c:v>-4.1907108735426135</c:v>
                </c:pt>
                <c:pt idx="47">
                  <c:v>-4.4748597900697851</c:v>
                </c:pt>
                <c:pt idx="48">
                  <c:v>-7.266685258038641</c:v>
                </c:pt>
                <c:pt idx="49">
                  <c:v>-6.0194234536499192</c:v>
                </c:pt>
                <c:pt idx="50">
                  <c:v>-8.4159803170645873</c:v>
                </c:pt>
                <c:pt idx="51">
                  <c:v>-7.7630954561853649</c:v>
                </c:pt>
                <c:pt idx="52">
                  <c:v>-6.4784157976649492</c:v>
                </c:pt>
                <c:pt idx="53">
                  <c:v>-8.6012553887344634</c:v>
                </c:pt>
                <c:pt idx="54">
                  <c:v>-4.5723729856855799</c:v>
                </c:pt>
                <c:pt idx="55">
                  <c:v>-5.8331853746780293</c:v>
                </c:pt>
                <c:pt idx="56">
                  <c:v>-5.6700800424824838</c:v>
                </c:pt>
                <c:pt idx="57">
                  <c:v>-4.1231809279850262</c:v>
                </c:pt>
                <c:pt idx="58">
                  <c:v>-3.6338649313986116</c:v>
                </c:pt>
                <c:pt idx="59">
                  <c:v>-8.2035288847257526</c:v>
                </c:pt>
                <c:pt idx="60">
                  <c:v>-2.2930531367763018</c:v>
                </c:pt>
                <c:pt idx="61">
                  <c:v>-2.0783694193650115</c:v>
                </c:pt>
                <c:pt idx="62">
                  <c:v>-5.0889183248539194</c:v>
                </c:pt>
                <c:pt idx="63">
                  <c:v>-5.3094837879477108</c:v>
                </c:pt>
                <c:pt idx="64">
                  <c:v>-5.3348205385798098</c:v>
                </c:pt>
                <c:pt idx="65">
                  <c:v>0.53923363033536731</c:v>
                </c:pt>
                <c:pt idx="66">
                  <c:v>1.3981947209680268</c:v>
                </c:pt>
                <c:pt idx="67">
                  <c:v>-5.4339053312314478</c:v>
                </c:pt>
                <c:pt idx="68">
                  <c:v>-4.2742965478278494</c:v>
                </c:pt>
                <c:pt idx="69">
                  <c:v>-7.2025010137616308</c:v>
                </c:pt>
                <c:pt idx="70">
                  <c:v>-5.6515299214837666</c:v>
                </c:pt>
                <c:pt idx="71">
                  <c:v>-5.9223164438666487</c:v>
                </c:pt>
                <c:pt idx="72">
                  <c:v>-4.0277156711382434</c:v>
                </c:pt>
                <c:pt idx="73">
                  <c:v>-5.8370311314704937</c:v>
                </c:pt>
                <c:pt idx="74">
                  <c:v>-6.5765475405510365</c:v>
                </c:pt>
                <c:pt idx="75">
                  <c:v>-5.7442805264771302</c:v>
                </c:pt>
                <c:pt idx="76">
                  <c:v>-9.2396911503789259</c:v>
                </c:pt>
                <c:pt idx="77">
                  <c:v>-8.7437704536914573</c:v>
                </c:pt>
                <c:pt idx="78">
                  <c:v>-8.0845009352701336</c:v>
                </c:pt>
                <c:pt idx="79">
                  <c:v>-6.1159555911977082</c:v>
                </c:pt>
                <c:pt idx="80">
                  <c:v>-5.8823419236010421</c:v>
                </c:pt>
                <c:pt idx="81">
                  <c:v>-7.4100939741710281</c:v>
                </c:pt>
                <c:pt idx="82">
                  <c:v>-5.5124912719027863</c:v>
                </c:pt>
                <c:pt idx="83">
                  <c:v>-6.7313943054470027</c:v>
                </c:pt>
                <c:pt idx="84">
                  <c:v>-5.520172959231795</c:v>
                </c:pt>
                <c:pt idx="85">
                  <c:v>-5.8672044809229273</c:v>
                </c:pt>
                <c:pt idx="86">
                  <c:v>-6.5949313893651773</c:v>
                </c:pt>
                <c:pt idx="87">
                  <c:v>-4.9107627165347889</c:v>
                </c:pt>
                <c:pt idx="88">
                  <c:v>-5.5558702121141224</c:v>
                </c:pt>
                <c:pt idx="89">
                  <c:v>-8.9866473324791141</c:v>
                </c:pt>
                <c:pt idx="90">
                  <c:v>-4.7513264303807867</c:v>
                </c:pt>
                <c:pt idx="91">
                  <c:v>-9.5968896111821032</c:v>
                </c:pt>
                <c:pt idx="92">
                  <c:v>-4.5610917029954567</c:v>
                </c:pt>
                <c:pt idx="93">
                  <c:v>-8.8806852337337538</c:v>
                </c:pt>
                <c:pt idx="94">
                  <c:v>-9.074534872803186</c:v>
                </c:pt>
                <c:pt idx="95">
                  <c:v>-5.5518034364693269</c:v>
                </c:pt>
                <c:pt idx="96">
                  <c:v>-8.614311428997933</c:v>
                </c:pt>
                <c:pt idx="97">
                  <c:v>-9.8384108980883447</c:v>
                </c:pt>
                <c:pt idx="98">
                  <c:v>-5.5240138028964658</c:v>
                </c:pt>
                <c:pt idx="99">
                  <c:v>-5.131118089210851</c:v>
                </c:pt>
                <c:pt idx="100">
                  <c:v>-4.828369235652108</c:v>
                </c:pt>
                <c:pt idx="101">
                  <c:v>4.0893919574942483</c:v>
                </c:pt>
                <c:pt idx="102">
                  <c:v>-7.6757899829659193</c:v>
                </c:pt>
              </c:numCache>
            </c:numRef>
          </c:xVal>
          <c:yVal>
            <c:numRef>
              <c:f>('Roerdink 2013 Table S4 Samples'!$Y$170:$Y$195,'Roerdink 2013 Table S4 Samples'!$Y$264:$Y$340)</c:f>
              <c:numCache>
                <c:formatCode>0.00</c:formatCode>
                <c:ptCount val="103"/>
                <c:pt idx="0">
                  <c:v>-0.47742883740897746</c:v>
                </c:pt>
                <c:pt idx="1">
                  <c:v>-0.20567751867950346</c:v>
                </c:pt>
                <c:pt idx="2">
                  <c:v>-0.13081315183083309</c:v>
                </c:pt>
                <c:pt idx="3">
                  <c:v>-0.1379476721606876</c:v>
                </c:pt>
                <c:pt idx="4">
                  <c:v>0.24726409410713579</c:v>
                </c:pt>
                <c:pt idx="5">
                  <c:v>0.29794152830375786</c:v>
                </c:pt>
                <c:pt idx="6">
                  <c:v>-0.42260451883147088</c:v>
                </c:pt>
                <c:pt idx="7">
                  <c:v>0.20023937722468688</c:v>
                </c:pt>
                <c:pt idx="8">
                  <c:v>-4.8911613272917265E-3</c:v>
                </c:pt>
                <c:pt idx="9">
                  <c:v>2.1058395078337178</c:v>
                </c:pt>
                <c:pt idx="10">
                  <c:v>-0.28852067485651833</c:v>
                </c:pt>
                <c:pt idx="11">
                  <c:v>7.3597079704779134E-2</c:v>
                </c:pt>
                <c:pt idx="12">
                  <c:v>0.11768297720493592</c:v>
                </c:pt>
                <c:pt idx="13">
                  <c:v>-0.39444138771926873</c:v>
                </c:pt>
                <c:pt idx="14">
                  <c:v>4.9875815295363779E-2</c:v>
                </c:pt>
                <c:pt idx="15">
                  <c:v>-0.27065232610168355</c:v>
                </c:pt>
                <c:pt idx="16">
                  <c:v>-0.13135767606398119</c:v>
                </c:pt>
                <c:pt idx="17">
                  <c:v>7.3941022206369666E-2</c:v>
                </c:pt>
                <c:pt idx="18">
                  <c:v>-3.9733347121706508E-2</c:v>
                </c:pt>
                <c:pt idx="19">
                  <c:v>-0.12556492224613525</c:v>
                </c:pt>
                <c:pt idx="20">
                  <c:v>-0.29873715137773704</c:v>
                </c:pt>
                <c:pt idx="21">
                  <c:v>-0.24763355279833199</c:v>
                </c:pt>
                <c:pt idx="22">
                  <c:v>-0.64853639411865949</c:v>
                </c:pt>
                <c:pt idx="23">
                  <c:v>-0.10502714467819363</c:v>
                </c:pt>
                <c:pt idx="24">
                  <c:v>-0.36374068519251512</c:v>
                </c:pt>
                <c:pt idx="25">
                  <c:v>-0.30344004387838908</c:v>
                </c:pt>
                <c:pt idx="26">
                  <c:v>2.9321364205525668E-3</c:v>
                </c:pt>
                <c:pt idx="27">
                  <c:v>-0.19728264188856315</c:v>
                </c:pt>
                <c:pt idx="28">
                  <c:v>0.11309759120936569</c:v>
                </c:pt>
                <c:pt idx="29">
                  <c:v>-0.31113288652384608</c:v>
                </c:pt>
                <c:pt idx="30">
                  <c:v>3.7861743744649345E-2</c:v>
                </c:pt>
                <c:pt idx="31">
                  <c:v>-0.32101616208279893</c:v>
                </c:pt>
                <c:pt idx="32">
                  <c:v>-0.11765149529463503</c:v>
                </c:pt>
                <c:pt idx="33">
                  <c:v>-0.26332142194229746</c:v>
                </c:pt>
                <c:pt idx="34">
                  <c:v>-0.19160384646543793</c:v>
                </c:pt>
                <c:pt idx="35">
                  <c:v>-0.29634775763431875</c:v>
                </c:pt>
                <c:pt idx="36">
                  <c:v>-6.2507330769734359E-2</c:v>
                </c:pt>
                <c:pt idx="37">
                  <c:v>-0.64278031271036706</c:v>
                </c:pt>
                <c:pt idx="38">
                  <c:v>-0.18545540116021719</c:v>
                </c:pt>
                <c:pt idx="39">
                  <c:v>-0.47408548623439906</c:v>
                </c:pt>
                <c:pt idx="40">
                  <c:v>-0.17540668027904438</c:v>
                </c:pt>
                <c:pt idx="41">
                  <c:v>-0.15860608935092113</c:v>
                </c:pt>
                <c:pt idx="42">
                  <c:v>-0.2831200190271943</c:v>
                </c:pt>
                <c:pt idx="43">
                  <c:v>-0.19104415657011931</c:v>
                </c:pt>
                <c:pt idx="44">
                  <c:v>-0.31684036054335785</c:v>
                </c:pt>
                <c:pt idx="45">
                  <c:v>-7.9976634667078272E-2</c:v>
                </c:pt>
                <c:pt idx="46">
                  <c:v>-0.14164604870181563</c:v>
                </c:pt>
                <c:pt idx="47">
                  <c:v>-0.18556029088512282</c:v>
                </c:pt>
                <c:pt idx="48">
                  <c:v>-9.4821827528179803E-2</c:v>
                </c:pt>
                <c:pt idx="49">
                  <c:v>-0.46598381280593681</c:v>
                </c:pt>
                <c:pt idx="50">
                  <c:v>-0.29187269607178212</c:v>
                </c:pt>
                <c:pt idx="51">
                  <c:v>-0.22138677130723039</c:v>
                </c:pt>
                <c:pt idx="52">
                  <c:v>-0.64592862175605337</c:v>
                </c:pt>
                <c:pt idx="53">
                  <c:v>-0.48828609179396576</c:v>
                </c:pt>
                <c:pt idx="54">
                  <c:v>-0.20104501999096414</c:v>
                </c:pt>
                <c:pt idx="55">
                  <c:v>-0.26925416941681046</c:v>
                </c:pt>
                <c:pt idx="56">
                  <c:v>-0.22391649245667722</c:v>
                </c:pt>
                <c:pt idx="57">
                  <c:v>-9.8996802439854648E-2</c:v>
                </c:pt>
                <c:pt idx="58">
                  <c:v>-0.20498790881995355</c:v>
                </c:pt>
                <c:pt idx="59">
                  <c:v>-0.2851288754687209</c:v>
                </c:pt>
                <c:pt idx="60">
                  <c:v>-0.16366916341403748</c:v>
                </c:pt>
                <c:pt idx="61">
                  <c:v>-0.19571457930611658</c:v>
                </c:pt>
                <c:pt idx="62">
                  <c:v>-0.22666368876778087</c:v>
                </c:pt>
                <c:pt idx="63">
                  <c:v>-0.31245204541519023</c:v>
                </c:pt>
                <c:pt idx="64">
                  <c:v>-0.42475040783851448</c:v>
                </c:pt>
                <c:pt idx="65">
                  <c:v>-6.0993366189920906E-2</c:v>
                </c:pt>
                <c:pt idx="66">
                  <c:v>-0.10439141818474607</c:v>
                </c:pt>
                <c:pt idx="67">
                  <c:v>-0.2145587873239041</c:v>
                </c:pt>
                <c:pt idx="68">
                  <c:v>-0.2679171330627339</c:v>
                </c:pt>
                <c:pt idx="69">
                  <c:v>-0.58230775464895856</c:v>
                </c:pt>
                <c:pt idx="70">
                  <c:v>-0.24282619137216965</c:v>
                </c:pt>
                <c:pt idx="71">
                  <c:v>-0.3389741722582551</c:v>
                </c:pt>
                <c:pt idx="72">
                  <c:v>-0.39479205257497707</c:v>
                </c:pt>
                <c:pt idx="73">
                  <c:v>-0.43215413001451708</c:v>
                </c:pt>
                <c:pt idx="74">
                  <c:v>2.5386250315895253E-2</c:v>
                </c:pt>
                <c:pt idx="75">
                  <c:v>-0.37568798204368203</c:v>
                </c:pt>
                <c:pt idx="76">
                  <c:v>-0.44168447731784966</c:v>
                </c:pt>
                <c:pt idx="77">
                  <c:v>-0.44578862591015955</c:v>
                </c:pt>
                <c:pt idx="78">
                  <c:v>-0.28197103768978771</c:v>
                </c:pt>
                <c:pt idx="79">
                  <c:v>-0.29539867621775073</c:v>
                </c:pt>
                <c:pt idx="80">
                  <c:v>-0.4578599756672741</c:v>
                </c:pt>
                <c:pt idx="81">
                  <c:v>-0.34658659703756811</c:v>
                </c:pt>
                <c:pt idx="82">
                  <c:v>-0.11255355811934376</c:v>
                </c:pt>
                <c:pt idx="83">
                  <c:v>-0.43182388183782283</c:v>
                </c:pt>
                <c:pt idx="84">
                  <c:v>-0.18069045097879322</c:v>
                </c:pt>
                <c:pt idx="85">
                  <c:v>-0.47532001138317348</c:v>
                </c:pt>
                <c:pt idx="86">
                  <c:v>-0.49336857993576011</c:v>
                </c:pt>
                <c:pt idx="87">
                  <c:v>-0.25241490236449504</c:v>
                </c:pt>
                <c:pt idx="88">
                  <c:v>-0.39900838100304092</c:v>
                </c:pt>
                <c:pt idx="89">
                  <c:v>-0.48786935260825004</c:v>
                </c:pt>
                <c:pt idx="90">
                  <c:v>-0.23959065390455336</c:v>
                </c:pt>
                <c:pt idx="91">
                  <c:v>-0.40978337499497641</c:v>
                </c:pt>
                <c:pt idx="92">
                  <c:v>-0.31949423944088728</c:v>
                </c:pt>
                <c:pt idx="93">
                  <c:v>-0.37093596679904639</c:v>
                </c:pt>
                <c:pt idx="94">
                  <c:v>-0.4624388146083902</c:v>
                </c:pt>
                <c:pt idx="95">
                  <c:v>-0.30412567864779305</c:v>
                </c:pt>
                <c:pt idx="96">
                  <c:v>-0.42971290596605094</c:v>
                </c:pt>
                <c:pt idx="97">
                  <c:v>-0.44367799111355577</c:v>
                </c:pt>
                <c:pt idx="98">
                  <c:v>-0.31466012426073497</c:v>
                </c:pt>
                <c:pt idx="99">
                  <c:v>-0.43518251705276789</c:v>
                </c:pt>
                <c:pt idx="100">
                  <c:v>-0.3072184134034206</c:v>
                </c:pt>
                <c:pt idx="101">
                  <c:v>-3.9394653417179626E-2</c:v>
                </c:pt>
                <c:pt idx="102">
                  <c:v>-0.13583232140879087</c:v>
                </c:pt>
              </c:numCache>
            </c:numRef>
          </c:yVal>
          <c:smooth val="0"/>
        </c:ser>
        <c:ser>
          <c:idx val="4"/>
          <c:order val="3"/>
          <c:tx>
            <c:v>Ueno</c:v>
          </c:tx>
          <c:spPr>
            <a:ln w="28575">
              <a:noFill/>
            </a:ln>
          </c:spPr>
          <c:marker>
            <c:symbol val="circle"/>
            <c:size val="7"/>
            <c:spPr>
              <a:solidFill>
                <a:schemeClr val="accent6">
                  <a:lumMod val="60000"/>
                  <a:lumOff val="40000"/>
                </a:schemeClr>
              </a:solidFill>
              <a:ln>
                <a:solidFill>
                  <a:schemeClr val="tx1"/>
                </a:solidFill>
              </a:ln>
            </c:spPr>
          </c:marker>
          <c:xVal>
            <c:numRef>
              <c:f>'Ueno et al 2008 '!$AJ$32:$AJ$41</c:f>
              <c:numCache>
                <c:formatCode>General</c:formatCode>
                <c:ptCount val="10"/>
                <c:pt idx="0">
                  <c:v>-11.74</c:v>
                </c:pt>
                <c:pt idx="1">
                  <c:v>-8.8699999999999992</c:v>
                </c:pt>
                <c:pt idx="2">
                  <c:v>-8.5299999999999994</c:v>
                </c:pt>
                <c:pt idx="4">
                  <c:v>-10.76</c:v>
                </c:pt>
                <c:pt idx="5">
                  <c:v>-18.100000000000001</c:v>
                </c:pt>
                <c:pt idx="6">
                  <c:v>-17.05</c:v>
                </c:pt>
                <c:pt idx="7">
                  <c:v>-10.36</c:v>
                </c:pt>
                <c:pt idx="8">
                  <c:v>-9.81</c:v>
                </c:pt>
                <c:pt idx="9">
                  <c:v>-11.36</c:v>
                </c:pt>
              </c:numCache>
            </c:numRef>
          </c:xVal>
          <c:yVal>
            <c:numRef>
              <c:f>'Ueno et al 2008 '!$AK$32:$AK$41</c:f>
              <c:numCache>
                <c:formatCode>General</c:formatCode>
                <c:ptCount val="10"/>
                <c:pt idx="0">
                  <c:v>-0.86199999999999999</c:v>
                </c:pt>
                <c:pt idx="1">
                  <c:v>-0.67900000000000005</c:v>
                </c:pt>
                <c:pt idx="2">
                  <c:v>-0.67400000000000004</c:v>
                </c:pt>
                <c:pt idx="4">
                  <c:v>-0.70199999999999996</c:v>
                </c:pt>
                <c:pt idx="5">
                  <c:v>-1.1539999999999999</c:v>
                </c:pt>
                <c:pt idx="6">
                  <c:v>-1.0740000000000001</c:v>
                </c:pt>
                <c:pt idx="7">
                  <c:v>-0.88500000000000001</c:v>
                </c:pt>
                <c:pt idx="8">
                  <c:v>-0.97299999999999998</c:v>
                </c:pt>
                <c:pt idx="9">
                  <c:v>-0.79600000000000004</c:v>
                </c:pt>
              </c:numCache>
            </c:numRef>
          </c:yVal>
          <c:smooth val="0"/>
        </c:ser>
        <c:ser>
          <c:idx val="5"/>
          <c:order val="4"/>
          <c:tx>
            <c:v>Shen 2009</c:v>
          </c:tx>
          <c:spPr>
            <a:ln w="28575">
              <a:noFill/>
            </a:ln>
          </c:spPr>
          <c:marker>
            <c:spPr>
              <a:ln>
                <a:solidFill>
                  <a:schemeClr val="tx1"/>
                </a:solidFill>
              </a:ln>
            </c:spPr>
          </c:marker>
          <c:xVal>
            <c:numRef>
              <c:f>'Shen et al 2009'!$AP$4:$AP$20</c:f>
              <c:numCache>
                <c:formatCode>General</c:formatCode>
                <c:ptCount val="17"/>
                <c:pt idx="0">
                  <c:v>-7.7634359295220001</c:v>
                </c:pt>
                <c:pt idx="1">
                  <c:v>-3.2516129437543118</c:v>
                </c:pt>
                <c:pt idx="2">
                  <c:v>-19.686026347177087</c:v>
                </c:pt>
                <c:pt idx="3">
                  <c:v>-16.060105913038303</c:v>
                </c:pt>
                <c:pt idx="4">
                  <c:v>-1.2535593816588309</c:v>
                </c:pt>
                <c:pt idx="5">
                  <c:v>-1.8487385250406385</c:v>
                </c:pt>
                <c:pt idx="6">
                  <c:v>-4.7301826277489356</c:v>
                </c:pt>
                <c:pt idx="7">
                  <c:v>-4.6963542127340663</c:v>
                </c:pt>
                <c:pt idx="8">
                  <c:v>-6.3147591766172795</c:v>
                </c:pt>
                <c:pt idx="9">
                  <c:v>-5.6125683639555728</c:v>
                </c:pt>
                <c:pt idx="10">
                  <c:v>-8.4647056714778337</c:v>
                </c:pt>
                <c:pt idx="11">
                  <c:v>-10.441658341039162</c:v>
                </c:pt>
                <c:pt idx="12">
                  <c:v>-8.0872341494794284</c:v>
                </c:pt>
                <c:pt idx="13">
                  <c:v>-9.575014540532667</c:v>
                </c:pt>
                <c:pt idx="14">
                  <c:v>-7.1554455299588371</c:v>
                </c:pt>
                <c:pt idx="15">
                  <c:v>-12.928549246840614</c:v>
                </c:pt>
                <c:pt idx="16">
                  <c:v>-10.349383803052836</c:v>
                </c:pt>
              </c:numCache>
            </c:numRef>
          </c:xVal>
          <c:yVal>
            <c:numRef>
              <c:f>'Shen et al 2009'!$AQ$4:$AQ$20</c:f>
              <c:numCache>
                <c:formatCode>General</c:formatCode>
                <c:ptCount val="17"/>
                <c:pt idx="0">
                  <c:v>-0.58165261051701389</c:v>
                </c:pt>
                <c:pt idx="1">
                  <c:v>2.2030896914215781E-2</c:v>
                </c:pt>
                <c:pt idx="2">
                  <c:v>-1.212882660434401</c:v>
                </c:pt>
                <c:pt idx="3">
                  <c:v>-1.1828203966932627</c:v>
                </c:pt>
                <c:pt idx="4">
                  <c:v>-0.2148808947410874</c:v>
                </c:pt>
                <c:pt idx="5">
                  <c:v>-0.29007749979204078</c:v>
                </c:pt>
                <c:pt idx="6">
                  <c:v>-0.33287570184092896</c:v>
                </c:pt>
                <c:pt idx="7">
                  <c:v>-0.46695909387939327</c:v>
                </c:pt>
                <c:pt idx="8">
                  <c:v>-0.49538319797992614</c:v>
                </c:pt>
                <c:pt idx="9">
                  <c:v>-0.4178063861424719</c:v>
                </c:pt>
                <c:pt idx="10">
                  <c:v>-0.65163875768881052</c:v>
                </c:pt>
                <c:pt idx="11">
                  <c:v>-0.80521688198886832</c:v>
                </c:pt>
                <c:pt idx="12">
                  <c:v>-0.66670953465719496</c:v>
                </c:pt>
                <c:pt idx="13">
                  <c:v>-0.6714475790752239</c:v>
                </c:pt>
                <c:pt idx="14">
                  <c:v>-0.69925369778667257</c:v>
                </c:pt>
                <c:pt idx="15">
                  <c:v>-0.82889043268363771</c:v>
                </c:pt>
                <c:pt idx="16">
                  <c:v>-1.2688416838998462</c:v>
                </c:pt>
              </c:numCache>
            </c:numRef>
          </c:yVal>
          <c:smooth val="0"/>
        </c:ser>
        <c:ser>
          <c:idx val="6"/>
          <c:order val="5"/>
          <c:tx>
            <c:v>Partridge 2008</c:v>
          </c:tx>
          <c:spPr>
            <a:ln w="28575">
              <a:noFill/>
            </a:ln>
          </c:spPr>
          <c:marker>
            <c:symbol val="circle"/>
            <c:size val="7"/>
            <c:spPr>
              <a:solidFill>
                <a:schemeClr val="tx2">
                  <a:lumMod val="60000"/>
                  <a:lumOff val="40000"/>
                </a:schemeClr>
              </a:solidFill>
              <a:ln>
                <a:solidFill>
                  <a:schemeClr val="tx1"/>
                </a:solidFill>
              </a:ln>
            </c:spPr>
          </c:marker>
          <c:xVal>
            <c:numRef>
              <c:f>(Partidgeetal2008epsl!$AF$59:$AF$64,Partidgeetal2008epsl!$AF$68:$AF$69)</c:f>
              <c:numCache>
                <c:formatCode>General</c:formatCode>
                <c:ptCount val="8"/>
                <c:pt idx="0">
                  <c:v>-8.15</c:v>
                </c:pt>
                <c:pt idx="1">
                  <c:v>-8.8699999999999992</c:v>
                </c:pt>
                <c:pt idx="2">
                  <c:v>-8.4499999999999993</c:v>
                </c:pt>
                <c:pt idx="3">
                  <c:v>-8.2799999999999994</c:v>
                </c:pt>
                <c:pt idx="4">
                  <c:v>-7.16</c:v>
                </c:pt>
                <c:pt idx="5">
                  <c:v>-7.89</c:v>
                </c:pt>
                <c:pt idx="6">
                  <c:v>-11.5</c:v>
                </c:pt>
                <c:pt idx="7">
                  <c:v>-12.23</c:v>
                </c:pt>
              </c:numCache>
            </c:numRef>
          </c:xVal>
          <c:yVal>
            <c:numRef>
              <c:f>(Partidgeetal2008epsl!$AG$59:$AG$64,Partidgeetal2008epsl!$AG$68:$AG$69)</c:f>
              <c:numCache>
                <c:formatCode>General</c:formatCode>
                <c:ptCount val="8"/>
                <c:pt idx="0">
                  <c:v>-1.04</c:v>
                </c:pt>
                <c:pt idx="1">
                  <c:v>-0.85</c:v>
                </c:pt>
                <c:pt idx="2">
                  <c:v>-0.82</c:v>
                </c:pt>
                <c:pt idx="3">
                  <c:v>-0.92</c:v>
                </c:pt>
                <c:pt idx="4">
                  <c:v>-0.79</c:v>
                </c:pt>
                <c:pt idx="5">
                  <c:v>-0.69</c:v>
                </c:pt>
                <c:pt idx="6">
                  <c:v>-1.1499999999999999</c:v>
                </c:pt>
                <c:pt idx="7">
                  <c:v>-1.2</c:v>
                </c:pt>
              </c:numCache>
            </c:numRef>
          </c:yVal>
          <c:smooth val="0"/>
        </c:ser>
        <c:dLbls>
          <c:showLegendKey val="0"/>
          <c:showVal val="0"/>
          <c:showCatName val="0"/>
          <c:showSerName val="0"/>
          <c:showPercent val="0"/>
          <c:showBubbleSize val="0"/>
        </c:dLbls>
        <c:axId val="245714304"/>
        <c:axId val="245714880"/>
      </c:scatterChart>
      <c:valAx>
        <c:axId val="245714304"/>
        <c:scaling>
          <c:orientation val="minMax"/>
          <c:max val="10"/>
          <c:min val="-40"/>
        </c:scaling>
        <c:delete val="0"/>
        <c:axPos val="b"/>
        <c:title>
          <c:tx>
            <c:rich>
              <a:bodyPr/>
              <a:lstStyle/>
              <a:p>
                <a:pPr>
                  <a:defRPr sz="2400"/>
                </a:pPr>
                <a:r>
                  <a:rPr lang="el-GR" sz="2400">
                    <a:latin typeface="Times New Roman"/>
                    <a:cs typeface="Times New Roman"/>
                  </a:rPr>
                  <a:t>δ</a:t>
                </a:r>
                <a:r>
                  <a:rPr lang="en-US" sz="2400" baseline="30000">
                    <a:latin typeface="Times New Roman"/>
                    <a:cs typeface="Times New Roman"/>
                  </a:rPr>
                  <a:t>34</a:t>
                </a:r>
                <a:r>
                  <a:rPr lang="en-US" sz="2400">
                    <a:latin typeface="Times New Roman"/>
                    <a:cs typeface="Times New Roman"/>
                  </a:rPr>
                  <a:t>S</a:t>
                </a:r>
                <a:endParaRPr lang="en-US" sz="2400"/>
              </a:p>
            </c:rich>
          </c:tx>
          <c:layout/>
          <c:overlay val="0"/>
        </c:title>
        <c:numFmt formatCode="0" sourceLinked="0"/>
        <c:majorTickMark val="cross"/>
        <c:minorTickMark val="none"/>
        <c:tickLblPos val="low"/>
        <c:txPr>
          <a:bodyPr/>
          <a:lstStyle/>
          <a:p>
            <a:pPr>
              <a:defRPr sz="1800"/>
            </a:pPr>
            <a:endParaRPr lang="en-US"/>
          </a:p>
        </c:txPr>
        <c:crossAx val="245714880"/>
        <c:crosses val="autoZero"/>
        <c:crossBetween val="midCat"/>
      </c:valAx>
      <c:valAx>
        <c:axId val="245714880"/>
        <c:scaling>
          <c:orientation val="minMax"/>
          <c:max val="2"/>
          <c:min val="-4"/>
        </c:scaling>
        <c:delete val="0"/>
        <c:axPos val="l"/>
        <c:title>
          <c:tx>
            <c:rich>
              <a:bodyPr rot="-5400000" vert="horz"/>
              <a:lstStyle/>
              <a:p>
                <a:pPr>
                  <a:defRPr sz="2400"/>
                </a:pPr>
                <a:r>
                  <a:rPr lang="el-GR" sz="2400"/>
                  <a:t>Δ</a:t>
                </a:r>
                <a:r>
                  <a:rPr lang="en-US" sz="2400" baseline="30000"/>
                  <a:t>33</a:t>
                </a:r>
                <a:r>
                  <a:rPr lang="en-US" sz="2400"/>
                  <a:t>S</a:t>
                </a:r>
              </a:p>
            </c:rich>
          </c:tx>
          <c:layout/>
          <c:overlay val="0"/>
        </c:title>
        <c:numFmt formatCode="0" sourceLinked="0"/>
        <c:majorTickMark val="cross"/>
        <c:minorTickMark val="none"/>
        <c:tickLblPos val="low"/>
        <c:txPr>
          <a:bodyPr/>
          <a:lstStyle/>
          <a:p>
            <a:pPr>
              <a:defRPr sz="1800"/>
            </a:pPr>
            <a:endParaRPr lang="en-US"/>
          </a:p>
        </c:txPr>
        <c:crossAx val="245714304"/>
        <c:crosses val="autoZero"/>
        <c:crossBetween val="midCat"/>
      </c:valAx>
      <c:spPr>
        <a:ln w="25400">
          <a:solidFill>
            <a:schemeClr val="tx1"/>
          </a:solidFill>
        </a:ln>
      </c:spPr>
    </c:plotArea>
    <c:legend>
      <c:legendPos val="r"/>
      <c:layout>
        <c:manualLayout>
          <c:xMode val="edge"/>
          <c:yMode val="edge"/>
          <c:x val="0.7379706765564672"/>
          <c:y val="0.63860590153503538"/>
          <c:w val="0.20791250215544863"/>
          <c:h val="0.21946391236338633"/>
        </c:manualLayout>
      </c:layout>
      <c:overlay val="0"/>
      <c:spPr>
        <a:solidFill>
          <a:schemeClr val="bg1"/>
        </a:solidFill>
        <a:ln>
          <a:solidFill>
            <a:schemeClr val="tx1"/>
          </a:solidFill>
        </a:ln>
      </c:spPr>
    </c:legend>
    <c:plotVisOnly val="1"/>
    <c:dispBlanksAs val="gap"/>
    <c:showDLblsOverMax val="0"/>
  </c:chart>
  <c:spPr>
    <a:ln>
      <a:noFill/>
    </a:ln>
  </c:spPr>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Collective data </a:t>
            </a:r>
          </a:p>
          <a:p>
            <a:pPr>
              <a:defRPr/>
            </a:pPr>
            <a:r>
              <a:rPr lang="en-US"/>
              <a:t>suggesting sulfate reduction</a:t>
            </a:r>
          </a:p>
          <a:p>
            <a:pPr>
              <a:defRPr/>
            </a:pPr>
            <a:r>
              <a:rPr lang="en-US"/>
              <a:t>Carbonate</a:t>
            </a:r>
            <a:r>
              <a:rPr lang="en-US" baseline="0"/>
              <a:t> data</a:t>
            </a:r>
          </a:p>
          <a:p>
            <a:pPr>
              <a:defRPr/>
            </a:pPr>
            <a:r>
              <a:rPr lang="en-US"/>
              <a:t>Graduate work of Y. Zhelezenskaia</a:t>
            </a:r>
          </a:p>
        </c:rich>
      </c:tx>
      <c:layout>
        <c:manualLayout>
          <c:xMode val="edge"/>
          <c:yMode val="edge"/>
          <c:x val="0.10796745775522572"/>
          <c:y val="4.4444444444444446E-2"/>
        </c:manualLayout>
      </c:layout>
      <c:overlay val="0"/>
    </c:title>
    <c:autoTitleDeleted val="0"/>
    <c:plotArea>
      <c:layout>
        <c:manualLayout>
          <c:layoutTarget val="inner"/>
          <c:xMode val="edge"/>
          <c:yMode val="edge"/>
          <c:x val="8.8912547037853826E-2"/>
          <c:y val="2.6237333969617433E-2"/>
          <c:w val="0.87436078398811745"/>
          <c:h val="0.84264821442774196"/>
        </c:manualLayout>
      </c:layout>
      <c:scatterChart>
        <c:scatterStyle val="lineMarker"/>
        <c:varyColors val="0"/>
        <c:ser>
          <c:idx val="0"/>
          <c:order val="0"/>
          <c:tx>
            <c:v>Farquhar2013 SIMS</c:v>
          </c:tx>
          <c:spPr>
            <a:ln w="28575">
              <a:noFill/>
            </a:ln>
          </c:spPr>
          <c:marker>
            <c:symbol val="circle"/>
            <c:size val="10"/>
            <c:spPr>
              <a:solidFill>
                <a:schemeClr val="tx1"/>
              </a:solidFill>
              <a:ln>
                <a:solidFill>
                  <a:schemeClr val="bg1"/>
                </a:solidFill>
              </a:ln>
            </c:spPr>
          </c:marker>
          <c:xVal>
            <c:numRef>
              <c:f>'Farquhar 2013 PNAS'!$T$8:$T$80</c:f>
              <c:numCache>
                <c:formatCode>0.00</c:formatCode>
                <c:ptCount val="73"/>
                <c:pt idx="0">
                  <c:v>-18.828574122012775</c:v>
                </c:pt>
                <c:pt idx="1">
                  <c:v>-20.131657723909903</c:v>
                </c:pt>
                <c:pt idx="2">
                  <c:v>-20.613913694284889</c:v>
                </c:pt>
                <c:pt idx="3">
                  <c:v>-13.311502662985642</c:v>
                </c:pt>
                <c:pt idx="4">
                  <c:v>-16.040602282053062</c:v>
                </c:pt>
                <c:pt idx="5">
                  <c:v>-19.021431397349907</c:v>
                </c:pt>
                <c:pt idx="6">
                  <c:v>-20.351582687013646</c:v>
                </c:pt>
                <c:pt idx="7">
                  <c:v>-20.78647020379687</c:v>
                </c:pt>
                <c:pt idx="8">
                  <c:v>-18.942935102826851</c:v>
                </c:pt>
                <c:pt idx="9">
                  <c:v>-19.681882978854979</c:v>
                </c:pt>
                <c:pt idx="10">
                  <c:v>-20.863387549866943</c:v>
                </c:pt>
                <c:pt idx="11">
                  <c:v>-20.636695664821737</c:v>
                </c:pt>
                <c:pt idx="12">
                  <c:v>-19.689101028925961</c:v>
                </c:pt>
                <c:pt idx="13">
                  <c:v>-20.017747871225456</c:v>
                </c:pt>
                <c:pt idx="14">
                  <c:v>-19.788800345532987</c:v>
                </c:pt>
                <c:pt idx="15">
                  <c:v>-19.875416946386171</c:v>
                </c:pt>
                <c:pt idx="16">
                  <c:v>-17.270151998850956</c:v>
                </c:pt>
                <c:pt idx="17">
                  <c:v>-19.039702086592335</c:v>
                </c:pt>
                <c:pt idx="18">
                  <c:v>-20.102280003800988</c:v>
                </c:pt>
                <c:pt idx="19">
                  <c:v>-21.552781935021748</c:v>
                </c:pt>
                <c:pt idx="20">
                  <c:v>-19.011246368345947</c:v>
                </c:pt>
                <c:pt idx="21">
                  <c:v>-18.315086626169542</c:v>
                </c:pt>
                <c:pt idx="22">
                  <c:v>-20.795508072297906</c:v>
                </c:pt>
                <c:pt idx="23">
                  <c:v>-19.713269457881211</c:v>
                </c:pt>
                <c:pt idx="24">
                  <c:v>-18.552777707560473</c:v>
                </c:pt>
                <c:pt idx="25">
                  <c:v>-20.380112463263657</c:v>
                </c:pt>
                <c:pt idx="26">
                  <c:v>-16.197741689566225</c:v>
                </c:pt>
                <c:pt idx="27">
                  <c:v>-19.619004873420607</c:v>
                </c:pt>
                <c:pt idx="28">
                  <c:v>-19.783629626186627</c:v>
                </c:pt>
                <c:pt idx="29">
                  <c:v>-19.820613817219002</c:v>
                </c:pt>
                <c:pt idx="30">
                  <c:v>-15.115954101869388</c:v>
                </c:pt>
                <c:pt idx="31">
                  <c:v>-17.095961402260997</c:v>
                </c:pt>
                <c:pt idx="32">
                  <c:v>-20.172640172106405</c:v>
                </c:pt>
                <c:pt idx="33">
                  <c:v>-20.629079212652336</c:v>
                </c:pt>
                <c:pt idx="34">
                  <c:v>-19.286372667489115</c:v>
                </c:pt>
                <c:pt idx="35">
                  <c:v>-19.344329600997302</c:v>
                </c:pt>
                <c:pt idx="36">
                  <c:v>-20.750132776661047</c:v>
                </c:pt>
                <c:pt idx="37">
                  <c:v>-18.090250251776684</c:v>
                </c:pt>
                <c:pt idx="38">
                  <c:v>-17.895201219560121</c:v>
                </c:pt>
                <c:pt idx="39">
                  <c:v>-14.176416665440783</c:v>
                </c:pt>
                <c:pt idx="40">
                  <c:v>-20.453613149649776</c:v>
                </c:pt>
                <c:pt idx="41">
                  <c:v>-19.966779784846068</c:v>
                </c:pt>
                <c:pt idx="42">
                  <c:v>-15.364524585381067</c:v>
                </c:pt>
                <c:pt idx="43">
                  <c:v>-13.432975440911822</c:v>
                </c:pt>
                <c:pt idx="44">
                  <c:v>-20.498711191780817</c:v>
                </c:pt>
                <c:pt idx="45">
                  <c:v>-20.282691569973423</c:v>
                </c:pt>
                <c:pt idx="46">
                  <c:v>-20.477966092400489</c:v>
                </c:pt>
                <c:pt idx="47">
                  <c:v>-19.457397398976894</c:v>
                </c:pt>
                <c:pt idx="48">
                  <c:v>-20.413701382363982</c:v>
                </c:pt>
                <c:pt idx="49">
                  <c:v>-20.386642557085331</c:v>
                </c:pt>
                <c:pt idx="50">
                  <c:v>-19.908603310497153</c:v>
                </c:pt>
                <c:pt idx="51">
                  <c:v>-19.525720932805246</c:v>
                </c:pt>
                <c:pt idx="52">
                  <c:v>-20.324181768734071</c:v>
                </c:pt>
                <c:pt idx="53">
                  <c:v>-20.158446463902635</c:v>
                </c:pt>
                <c:pt idx="54">
                  <c:v>-18.328584760518353</c:v>
                </c:pt>
                <c:pt idx="55">
                  <c:v>-19.927850982432549</c:v>
                </c:pt>
                <c:pt idx="56">
                  <c:v>-19.711142742266151</c:v>
                </c:pt>
                <c:pt idx="57">
                  <c:v>-20.394416381916525</c:v>
                </c:pt>
                <c:pt idx="58">
                  <c:v>-19.548780689280008</c:v>
                </c:pt>
                <c:pt idx="59">
                  <c:v>-19.53525051819782</c:v>
                </c:pt>
                <c:pt idx="60">
                  <c:v>-20.258438162540472</c:v>
                </c:pt>
                <c:pt idx="61">
                  <c:v>-17.673498977289537</c:v>
                </c:pt>
                <c:pt idx="62">
                  <c:v>-20.39644590757872</c:v>
                </c:pt>
                <c:pt idx="63">
                  <c:v>-18.502221956073207</c:v>
                </c:pt>
                <c:pt idx="64">
                  <c:v>-18.527252772575274</c:v>
                </c:pt>
                <c:pt idx="65">
                  <c:v>-19.05515494763177</c:v>
                </c:pt>
                <c:pt idx="66">
                  <c:v>-16.42466418640398</c:v>
                </c:pt>
                <c:pt idx="67">
                  <c:v>-20.342325223249969</c:v>
                </c:pt>
                <c:pt idx="68">
                  <c:v>-19.530063952616359</c:v>
                </c:pt>
                <c:pt idx="69">
                  <c:v>-19.246606868444704</c:v>
                </c:pt>
                <c:pt idx="70">
                  <c:v>-19.070714644376263</c:v>
                </c:pt>
                <c:pt idx="71">
                  <c:v>-20.647881586855931</c:v>
                </c:pt>
                <c:pt idx="72">
                  <c:v>-18.706978545116826</c:v>
                </c:pt>
              </c:numCache>
            </c:numRef>
          </c:xVal>
          <c:yVal>
            <c:numRef>
              <c:f>'Farquhar 2013 PNAS'!$U$8:$U$80</c:f>
              <c:numCache>
                <c:formatCode>0.00</c:formatCode>
                <c:ptCount val="73"/>
                <c:pt idx="0">
                  <c:v>-0.82777107570697339</c:v>
                </c:pt>
                <c:pt idx="1">
                  <c:v>-0.96941321462351659</c:v>
                </c:pt>
                <c:pt idx="2">
                  <c:v>-0.95560933009097937</c:v>
                </c:pt>
                <c:pt idx="3">
                  <c:v>-0.2177882653456864</c:v>
                </c:pt>
                <c:pt idx="4">
                  <c:v>-0.53599311632579472</c:v>
                </c:pt>
                <c:pt idx="5">
                  <c:v>-0.8170517182883863</c:v>
                </c:pt>
                <c:pt idx="6">
                  <c:v>-0.81399511885926756</c:v>
                </c:pt>
                <c:pt idx="7">
                  <c:v>-0.81227247257065116</c:v>
                </c:pt>
                <c:pt idx="8">
                  <c:v>-0.85734829536143842</c:v>
                </c:pt>
                <c:pt idx="9">
                  <c:v>-0.87167552745637344</c:v>
                </c:pt>
                <c:pt idx="10">
                  <c:v>-0.90293490821602518</c:v>
                </c:pt>
                <c:pt idx="11">
                  <c:v>-0.87170545109782616</c:v>
                </c:pt>
                <c:pt idx="12">
                  <c:v>-0.83575841677463458</c:v>
                </c:pt>
                <c:pt idx="13">
                  <c:v>-0.81794575067795172</c:v>
                </c:pt>
                <c:pt idx="14">
                  <c:v>-0.91497553794372877</c:v>
                </c:pt>
                <c:pt idx="15">
                  <c:v>-0.89386540776414947</c:v>
                </c:pt>
                <c:pt idx="16">
                  <c:v>-0.62495346733681956</c:v>
                </c:pt>
                <c:pt idx="17">
                  <c:v>-0.78096210387168519</c:v>
                </c:pt>
                <c:pt idx="18">
                  <c:v>-0.91068085505574459</c:v>
                </c:pt>
                <c:pt idx="19">
                  <c:v>-0.92000378475209921</c:v>
                </c:pt>
                <c:pt idx="20">
                  <c:v>-0.88731150624765753</c:v>
                </c:pt>
                <c:pt idx="21">
                  <c:v>-0.93549886143173921</c:v>
                </c:pt>
                <c:pt idx="22">
                  <c:v>-0.90915361765053859</c:v>
                </c:pt>
                <c:pt idx="23">
                  <c:v>-0.8457000500462506</c:v>
                </c:pt>
                <c:pt idx="24">
                  <c:v>-0.80881295341272974</c:v>
                </c:pt>
                <c:pt idx="25">
                  <c:v>-0.85252257171752888</c:v>
                </c:pt>
                <c:pt idx="26">
                  <c:v>-0.61632677486778142</c:v>
                </c:pt>
                <c:pt idx="27">
                  <c:v>-0.86876010996217445</c:v>
                </c:pt>
                <c:pt idx="28">
                  <c:v>-0.86520285207691927</c:v>
                </c:pt>
                <c:pt idx="29">
                  <c:v>-0.84660340855191407</c:v>
                </c:pt>
                <c:pt idx="30">
                  <c:v>-0.58478886511192929</c:v>
                </c:pt>
                <c:pt idx="31">
                  <c:v>-0.72745388220840645</c:v>
                </c:pt>
                <c:pt idx="32">
                  <c:v>-0.88231607389299782</c:v>
                </c:pt>
                <c:pt idx="33">
                  <c:v>-0.89596619442244751</c:v>
                </c:pt>
                <c:pt idx="34">
                  <c:v>-0.82810580160852609</c:v>
                </c:pt>
                <c:pt idx="35">
                  <c:v>-0.77531017503751265</c:v>
                </c:pt>
                <c:pt idx="36">
                  <c:v>-0.84679244027130451</c:v>
                </c:pt>
                <c:pt idx="37">
                  <c:v>-0.72724144309710503</c:v>
                </c:pt>
                <c:pt idx="38">
                  <c:v>-0.61828077342818055</c:v>
                </c:pt>
                <c:pt idx="39">
                  <c:v>-0.32740931034003218</c:v>
                </c:pt>
                <c:pt idx="40">
                  <c:v>-0.8757056305171993</c:v>
                </c:pt>
                <c:pt idx="41">
                  <c:v>-0.89608387283079871</c:v>
                </c:pt>
                <c:pt idx="42">
                  <c:v>-0.62092197750107569</c:v>
                </c:pt>
                <c:pt idx="43">
                  <c:v>-0.38811664136439994</c:v>
                </c:pt>
                <c:pt idx="44">
                  <c:v>-0.86883184447117401</c:v>
                </c:pt>
                <c:pt idx="45">
                  <c:v>-0.84724560843962848</c:v>
                </c:pt>
                <c:pt idx="46">
                  <c:v>-0.84759101932518988</c:v>
                </c:pt>
                <c:pt idx="47">
                  <c:v>-0.95952443118041408</c:v>
                </c:pt>
                <c:pt idx="48">
                  <c:v>-0.75466371836485635</c:v>
                </c:pt>
                <c:pt idx="49">
                  <c:v>-0.65010534560283517</c:v>
                </c:pt>
                <c:pt idx="50">
                  <c:v>-0.79985533756521221</c:v>
                </c:pt>
                <c:pt idx="51">
                  <c:v>-0.861581502590413</c:v>
                </c:pt>
                <c:pt idx="52">
                  <c:v>-0.93480243211285696</c:v>
                </c:pt>
                <c:pt idx="53">
                  <c:v>-0.77854849006686777</c:v>
                </c:pt>
                <c:pt idx="54">
                  <c:v>-0.77904875508538751</c:v>
                </c:pt>
                <c:pt idx="55">
                  <c:v>-0.75737777593198885</c:v>
                </c:pt>
                <c:pt idx="56">
                  <c:v>-0.67951592520509863</c:v>
                </c:pt>
                <c:pt idx="57">
                  <c:v>-0.79794887521067537</c:v>
                </c:pt>
                <c:pt idx="58">
                  <c:v>-0.93588329988736163</c:v>
                </c:pt>
                <c:pt idx="59">
                  <c:v>-0.60067824949561199</c:v>
                </c:pt>
                <c:pt idx="60">
                  <c:v>-0.80473809192593926</c:v>
                </c:pt>
                <c:pt idx="61">
                  <c:v>-0.68840614789589338</c:v>
                </c:pt>
                <c:pt idx="62">
                  <c:v>-0.8109474264179628</c:v>
                </c:pt>
                <c:pt idx="63">
                  <c:v>-0.6902085930158286</c:v>
                </c:pt>
                <c:pt idx="64">
                  <c:v>-0.70784115941579984</c:v>
                </c:pt>
                <c:pt idx="65">
                  <c:v>-0.78937318691418668</c:v>
                </c:pt>
                <c:pt idx="66">
                  <c:v>-0.67386017440740353</c:v>
                </c:pt>
                <c:pt idx="67">
                  <c:v>-0.79870901148537676</c:v>
                </c:pt>
                <c:pt idx="68">
                  <c:v>-0.67529227736984154</c:v>
                </c:pt>
                <c:pt idx="69">
                  <c:v>-0.56968887141972679</c:v>
                </c:pt>
                <c:pt idx="70">
                  <c:v>-0.81053283544918386</c:v>
                </c:pt>
                <c:pt idx="71">
                  <c:v>-0.92768138363486052</c:v>
                </c:pt>
                <c:pt idx="72">
                  <c:v>-0.7199051326814967</c:v>
                </c:pt>
              </c:numCache>
            </c:numRef>
          </c:yVal>
          <c:smooth val="0"/>
        </c:ser>
        <c:ser>
          <c:idx val="1"/>
          <c:order val="1"/>
          <c:tx>
            <c:v>Farquhar 2013 SF6</c:v>
          </c:tx>
          <c:spPr>
            <a:ln w="28575">
              <a:noFill/>
            </a:ln>
          </c:spPr>
          <c:marker>
            <c:symbol val="circle"/>
            <c:size val="12"/>
            <c:spPr>
              <a:solidFill>
                <a:schemeClr val="tx1"/>
              </a:solidFill>
              <a:ln w="15875">
                <a:solidFill>
                  <a:srgbClr val="FFFF00"/>
                </a:solidFill>
              </a:ln>
            </c:spPr>
          </c:marker>
          <c:xVal>
            <c:numRef>
              <c:f>'Farquhar 2013 PNAS'!$AD$32</c:f>
              <c:numCache>
                <c:formatCode>0.00</c:formatCode>
                <c:ptCount val="1"/>
                <c:pt idx="0">
                  <c:v>-18.602987831079943</c:v>
                </c:pt>
              </c:numCache>
            </c:numRef>
          </c:xVal>
          <c:yVal>
            <c:numRef>
              <c:f>'Farquhar 2013 PNAS'!$AF$32</c:f>
              <c:numCache>
                <c:formatCode>0.00</c:formatCode>
                <c:ptCount val="1"/>
                <c:pt idx="0">
                  <c:v>-0.64415812865725641</c:v>
                </c:pt>
              </c:numCache>
            </c:numRef>
          </c:yVal>
          <c:smooth val="0"/>
        </c:ser>
        <c:ser>
          <c:idx val="3"/>
          <c:order val="2"/>
          <c:tx>
            <c:v>Roerdink Disseminatede pyrite</c:v>
          </c:tx>
          <c:spPr>
            <a:ln w="28575">
              <a:noFill/>
            </a:ln>
          </c:spPr>
          <c:marker>
            <c:symbol val="circle"/>
            <c:size val="9"/>
            <c:spPr>
              <a:solidFill>
                <a:schemeClr val="accent1">
                  <a:lumMod val="60000"/>
                  <a:lumOff val="40000"/>
                </a:schemeClr>
              </a:solidFill>
              <a:ln>
                <a:solidFill>
                  <a:schemeClr val="tx1"/>
                </a:solidFill>
              </a:ln>
            </c:spPr>
          </c:marker>
          <c:xVal>
            <c:numRef>
              <c:f>('Roerdink 2013 Table S4 Samples'!$X$170:$X$195,'Roerdink 2013 Table S4 Samples'!$X$264:$X$340)</c:f>
              <c:numCache>
                <c:formatCode>0.00</c:formatCode>
                <c:ptCount val="103"/>
                <c:pt idx="0">
                  <c:v>-7.6150941322494781</c:v>
                </c:pt>
                <c:pt idx="1">
                  <c:v>-1.2334700842876467</c:v>
                </c:pt>
                <c:pt idx="2">
                  <c:v>3.7508532834136243</c:v>
                </c:pt>
                <c:pt idx="3">
                  <c:v>-0.51719531772476124</c:v>
                </c:pt>
                <c:pt idx="4">
                  <c:v>1.8550976709645894</c:v>
                </c:pt>
                <c:pt idx="5">
                  <c:v>0.88349467531112502</c:v>
                </c:pt>
                <c:pt idx="6">
                  <c:v>0.58297560921394265</c:v>
                </c:pt>
                <c:pt idx="7">
                  <c:v>0.66929010789751331</c:v>
                </c:pt>
                <c:pt idx="8">
                  <c:v>1.1926000004400805</c:v>
                </c:pt>
                <c:pt idx="9">
                  <c:v>5.6502358080745552E-2</c:v>
                </c:pt>
                <c:pt idx="10">
                  <c:v>-1.0753021547628139</c:v>
                </c:pt>
                <c:pt idx="11">
                  <c:v>1.1313664162952985</c:v>
                </c:pt>
                <c:pt idx="12">
                  <c:v>1.8060656128118246</c:v>
                </c:pt>
                <c:pt idx="13">
                  <c:v>-10.831551956231976</c:v>
                </c:pt>
                <c:pt idx="14">
                  <c:v>0.25963517042781881</c:v>
                </c:pt>
                <c:pt idx="15">
                  <c:v>-0.68723541465587346</c:v>
                </c:pt>
                <c:pt idx="16">
                  <c:v>0.13387901127970281</c:v>
                </c:pt>
                <c:pt idx="17">
                  <c:v>1.508358075128946</c:v>
                </c:pt>
                <c:pt idx="18">
                  <c:v>1.688139393944299</c:v>
                </c:pt>
                <c:pt idx="19">
                  <c:v>-0.30234509437421231</c:v>
                </c:pt>
                <c:pt idx="20">
                  <c:v>-1.9812086300796672</c:v>
                </c:pt>
                <c:pt idx="21">
                  <c:v>-1.0771008154581985</c:v>
                </c:pt>
                <c:pt idx="22">
                  <c:v>-12.239824663718203</c:v>
                </c:pt>
                <c:pt idx="23">
                  <c:v>1.2406082871070367</c:v>
                </c:pt>
                <c:pt idx="24">
                  <c:v>0.43170542244941323</c:v>
                </c:pt>
                <c:pt idx="25">
                  <c:v>-5.0313852693026906</c:v>
                </c:pt>
                <c:pt idx="26">
                  <c:v>-2.29872810372167</c:v>
                </c:pt>
                <c:pt idx="27">
                  <c:v>-5.2921564342544025</c:v>
                </c:pt>
                <c:pt idx="28">
                  <c:v>2.4011811500883606</c:v>
                </c:pt>
                <c:pt idx="29">
                  <c:v>-7.654697066640348</c:v>
                </c:pt>
                <c:pt idx="30">
                  <c:v>-0.76028736172661926</c:v>
                </c:pt>
                <c:pt idx="31">
                  <c:v>-8.3536172268450226</c:v>
                </c:pt>
                <c:pt idx="32">
                  <c:v>4.2008665463846295</c:v>
                </c:pt>
                <c:pt idx="33">
                  <c:v>-3.5963339300330022</c:v>
                </c:pt>
                <c:pt idx="34">
                  <c:v>-5.4767511813040848</c:v>
                </c:pt>
                <c:pt idx="35">
                  <c:v>-8.6200777032371398</c:v>
                </c:pt>
                <c:pt idx="36">
                  <c:v>-3.6069923490886779</c:v>
                </c:pt>
                <c:pt idx="37">
                  <c:v>-6.2505070497721471</c:v>
                </c:pt>
                <c:pt idx="38">
                  <c:v>-5.4309426568520669</c:v>
                </c:pt>
                <c:pt idx="39">
                  <c:v>-5.5119012867005379</c:v>
                </c:pt>
                <c:pt idx="40">
                  <c:v>-5.6561301062626468</c:v>
                </c:pt>
                <c:pt idx="41">
                  <c:v>-5.9727078297037162</c:v>
                </c:pt>
                <c:pt idx="42">
                  <c:v>-7.7864532681584109</c:v>
                </c:pt>
                <c:pt idx="43">
                  <c:v>-1.1210861855052157</c:v>
                </c:pt>
                <c:pt idx="44">
                  <c:v>-9.9725630489414527</c:v>
                </c:pt>
                <c:pt idx="45">
                  <c:v>-5.4558878929398258</c:v>
                </c:pt>
                <c:pt idx="46">
                  <c:v>-4.1907108735426135</c:v>
                </c:pt>
                <c:pt idx="47">
                  <c:v>-4.4748597900697851</c:v>
                </c:pt>
                <c:pt idx="48">
                  <c:v>-7.266685258038641</c:v>
                </c:pt>
                <c:pt idx="49">
                  <c:v>-6.0194234536499192</c:v>
                </c:pt>
                <c:pt idx="50">
                  <c:v>-8.4159803170645873</c:v>
                </c:pt>
                <c:pt idx="51">
                  <c:v>-7.7630954561853649</c:v>
                </c:pt>
                <c:pt idx="52">
                  <c:v>-6.4784157976649492</c:v>
                </c:pt>
                <c:pt idx="53">
                  <c:v>-8.6012553887344634</c:v>
                </c:pt>
                <c:pt idx="54">
                  <c:v>-4.5723729856855799</c:v>
                </c:pt>
                <c:pt idx="55">
                  <c:v>-5.8331853746780293</c:v>
                </c:pt>
                <c:pt idx="56">
                  <c:v>-5.6700800424824838</c:v>
                </c:pt>
                <c:pt idx="57">
                  <c:v>-4.1231809279850262</c:v>
                </c:pt>
                <c:pt idx="58">
                  <c:v>-3.6338649313986116</c:v>
                </c:pt>
                <c:pt idx="59">
                  <c:v>-8.2035288847257526</c:v>
                </c:pt>
                <c:pt idx="60">
                  <c:v>-2.2930531367763018</c:v>
                </c:pt>
                <c:pt idx="61">
                  <c:v>-2.0783694193650115</c:v>
                </c:pt>
                <c:pt idx="62">
                  <c:v>-5.0889183248539194</c:v>
                </c:pt>
                <c:pt idx="63">
                  <c:v>-5.3094837879477108</c:v>
                </c:pt>
                <c:pt idx="64">
                  <c:v>-5.3348205385798098</c:v>
                </c:pt>
                <c:pt idx="65">
                  <c:v>0.53923363033536731</c:v>
                </c:pt>
                <c:pt idx="66">
                  <c:v>1.3981947209680268</c:v>
                </c:pt>
                <c:pt idx="67">
                  <c:v>-5.4339053312314478</c:v>
                </c:pt>
                <c:pt idx="68">
                  <c:v>-4.2742965478278494</c:v>
                </c:pt>
                <c:pt idx="69">
                  <c:v>-7.2025010137616308</c:v>
                </c:pt>
                <c:pt idx="70">
                  <c:v>-5.6515299214837666</c:v>
                </c:pt>
                <c:pt idx="71">
                  <c:v>-5.9223164438666487</c:v>
                </c:pt>
                <c:pt idx="72">
                  <c:v>-4.0277156711382434</c:v>
                </c:pt>
                <c:pt idx="73">
                  <c:v>-5.8370311314704937</c:v>
                </c:pt>
                <c:pt idx="74">
                  <c:v>-6.5765475405510365</c:v>
                </c:pt>
                <c:pt idx="75">
                  <c:v>-5.7442805264771302</c:v>
                </c:pt>
                <c:pt idx="76">
                  <c:v>-9.2396911503789259</c:v>
                </c:pt>
                <c:pt idx="77">
                  <c:v>-8.7437704536914573</c:v>
                </c:pt>
                <c:pt idx="78">
                  <c:v>-8.0845009352701336</c:v>
                </c:pt>
                <c:pt idx="79">
                  <c:v>-6.1159555911977082</c:v>
                </c:pt>
                <c:pt idx="80">
                  <c:v>-5.8823419236010421</c:v>
                </c:pt>
                <c:pt idx="81">
                  <c:v>-7.4100939741710281</c:v>
                </c:pt>
                <c:pt idx="82">
                  <c:v>-5.5124912719027863</c:v>
                </c:pt>
                <c:pt idx="83">
                  <c:v>-6.7313943054470027</c:v>
                </c:pt>
                <c:pt idx="84">
                  <c:v>-5.520172959231795</c:v>
                </c:pt>
                <c:pt idx="85">
                  <c:v>-5.8672044809229273</c:v>
                </c:pt>
                <c:pt idx="86">
                  <c:v>-6.5949313893651773</c:v>
                </c:pt>
                <c:pt idx="87">
                  <c:v>-4.9107627165347889</c:v>
                </c:pt>
                <c:pt idx="88">
                  <c:v>-5.5558702121141224</c:v>
                </c:pt>
                <c:pt idx="89">
                  <c:v>-8.9866473324791141</c:v>
                </c:pt>
                <c:pt idx="90">
                  <c:v>-4.7513264303807867</c:v>
                </c:pt>
                <c:pt idx="91">
                  <c:v>-9.5968896111821032</c:v>
                </c:pt>
                <c:pt idx="92">
                  <c:v>-4.5610917029954567</c:v>
                </c:pt>
                <c:pt idx="93">
                  <c:v>-8.8806852337337538</c:v>
                </c:pt>
                <c:pt idx="94">
                  <c:v>-9.074534872803186</c:v>
                </c:pt>
                <c:pt idx="95">
                  <c:v>-5.5518034364693269</c:v>
                </c:pt>
                <c:pt idx="96">
                  <c:v>-8.614311428997933</c:v>
                </c:pt>
                <c:pt idx="97">
                  <c:v>-9.8384108980883447</c:v>
                </c:pt>
                <c:pt idx="98">
                  <c:v>-5.5240138028964658</c:v>
                </c:pt>
                <c:pt idx="99">
                  <c:v>-5.131118089210851</c:v>
                </c:pt>
                <c:pt idx="100">
                  <c:v>-4.828369235652108</c:v>
                </c:pt>
                <c:pt idx="101">
                  <c:v>4.0893919574942483</c:v>
                </c:pt>
                <c:pt idx="102">
                  <c:v>-7.6757899829659193</c:v>
                </c:pt>
              </c:numCache>
            </c:numRef>
          </c:xVal>
          <c:yVal>
            <c:numRef>
              <c:f>('Roerdink 2013 Table S4 Samples'!$Y$170:$Y$195,'Roerdink 2013 Table S4 Samples'!$Y$264:$Y$340)</c:f>
              <c:numCache>
                <c:formatCode>0.00</c:formatCode>
                <c:ptCount val="103"/>
                <c:pt idx="0">
                  <c:v>-0.47742883740897746</c:v>
                </c:pt>
                <c:pt idx="1">
                  <c:v>-0.20567751867950346</c:v>
                </c:pt>
                <c:pt idx="2">
                  <c:v>-0.13081315183083309</c:v>
                </c:pt>
                <c:pt idx="3">
                  <c:v>-0.1379476721606876</c:v>
                </c:pt>
                <c:pt idx="4">
                  <c:v>0.24726409410713579</c:v>
                </c:pt>
                <c:pt idx="5">
                  <c:v>0.29794152830375786</c:v>
                </c:pt>
                <c:pt idx="6">
                  <c:v>-0.42260451883147088</c:v>
                </c:pt>
                <c:pt idx="7">
                  <c:v>0.20023937722468688</c:v>
                </c:pt>
                <c:pt idx="8">
                  <c:v>-4.8911613272917265E-3</c:v>
                </c:pt>
                <c:pt idx="9">
                  <c:v>2.1058395078337178</c:v>
                </c:pt>
                <c:pt idx="10">
                  <c:v>-0.28852067485651833</c:v>
                </c:pt>
                <c:pt idx="11">
                  <c:v>7.3597079704779134E-2</c:v>
                </c:pt>
                <c:pt idx="12">
                  <c:v>0.11768297720493592</c:v>
                </c:pt>
                <c:pt idx="13">
                  <c:v>-0.39444138771926873</c:v>
                </c:pt>
                <c:pt idx="14">
                  <c:v>4.9875815295363779E-2</c:v>
                </c:pt>
                <c:pt idx="15">
                  <c:v>-0.27065232610168355</c:v>
                </c:pt>
                <c:pt idx="16">
                  <c:v>-0.13135767606398119</c:v>
                </c:pt>
                <c:pt idx="17">
                  <c:v>7.3941022206369666E-2</c:v>
                </c:pt>
                <c:pt idx="18">
                  <c:v>-3.9733347121706508E-2</c:v>
                </c:pt>
                <c:pt idx="19">
                  <c:v>-0.12556492224613525</c:v>
                </c:pt>
                <c:pt idx="20">
                  <c:v>-0.29873715137773704</c:v>
                </c:pt>
                <c:pt idx="21">
                  <c:v>-0.24763355279833199</c:v>
                </c:pt>
                <c:pt idx="22">
                  <c:v>-0.64853639411865949</c:v>
                </c:pt>
                <c:pt idx="23">
                  <c:v>-0.10502714467819363</c:v>
                </c:pt>
                <c:pt idx="24">
                  <c:v>-0.36374068519251512</c:v>
                </c:pt>
                <c:pt idx="25">
                  <c:v>-0.30344004387838908</c:v>
                </c:pt>
                <c:pt idx="26">
                  <c:v>2.9321364205525668E-3</c:v>
                </c:pt>
                <c:pt idx="27">
                  <c:v>-0.19728264188856315</c:v>
                </c:pt>
                <c:pt idx="28">
                  <c:v>0.11309759120936569</c:v>
                </c:pt>
                <c:pt idx="29">
                  <c:v>-0.31113288652384608</c:v>
                </c:pt>
                <c:pt idx="30">
                  <c:v>3.7861743744649345E-2</c:v>
                </c:pt>
                <c:pt idx="31">
                  <c:v>-0.32101616208279893</c:v>
                </c:pt>
                <c:pt idx="32">
                  <c:v>-0.11765149529463503</c:v>
                </c:pt>
                <c:pt idx="33">
                  <c:v>-0.26332142194229746</c:v>
                </c:pt>
                <c:pt idx="34">
                  <c:v>-0.19160384646543793</c:v>
                </c:pt>
                <c:pt idx="35">
                  <c:v>-0.29634775763431875</c:v>
                </c:pt>
                <c:pt idx="36">
                  <c:v>-6.2507330769734359E-2</c:v>
                </c:pt>
                <c:pt idx="37">
                  <c:v>-0.64278031271036706</c:v>
                </c:pt>
                <c:pt idx="38">
                  <c:v>-0.18545540116021719</c:v>
                </c:pt>
                <c:pt idx="39">
                  <c:v>-0.47408548623439906</c:v>
                </c:pt>
                <c:pt idx="40">
                  <c:v>-0.17540668027904438</c:v>
                </c:pt>
                <c:pt idx="41">
                  <c:v>-0.15860608935092113</c:v>
                </c:pt>
                <c:pt idx="42">
                  <c:v>-0.2831200190271943</c:v>
                </c:pt>
                <c:pt idx="43">
                  <c:v>-0.19104415657011931</c:v>
                </c:pt>
                <c:pt idx="44">
                  <c:v>-0.31684036054335785</c:v>
                </c:pt>
                <c:pt idx="45">
                  <c:v>-7.9976634667078272E-2</c:v>
                </c:pt>
                <c:pt idx="46">
                  <c:v>-0.14164604870181563</c:v>
                </c:pt>
                <c:pt idx="47">
                  <c:v>-0.18556029088512282</c:v>
                </c:pt>
                <c:pt idx="48">
                  <c:v>-9.4821827528179803E-2</c:v>
                </c:pt>
                <c:pt idx="49">
                  <c:v>-0.46598381280593681</c:v>
                </c:pt>
                <c:pt idx="50">
                  <c:v>-0.29187269607178212</c:v>
                </c:pt>
                <c:pt idx="51">
                  <c:v>-0.22138677130723039</c:v>
                </c:pt>
                <c:pt idx="52">
                  <c:v>-0.64592862175605337</c:v>
                </c:pt>
                <c:pt idx="53">
                  <c:v>-0.48828609179396576</c:v>
                </c:pt>
                <c:pt idx="54">
                  <c:v>-0.20104501999096414</c:v>
                </c:pt>
                <c:pt idx="55">
                  <c:v>-0.26925416941681046</c:v>
                </c:pt>
                <c:pt idx="56">
                  <c:v>-0.22391649245667722</c:v>
                </c:pt>
                <c:pt idx="57">
                  <c:v>-9.8996802439854648E-2</c:v>
                </c:pt>
                <c:pt idx="58">
                  <c:v>-0.20498790881995355</c:v>
                </c:pt>
                <c:pt idx="59">
                  <c:v>-0.2851288754687209</c:v>
                </c:pt>
                <c:pt idx="60">
                  <c:v>-0.16366916341403748</c:v>
                </c:pt>
                <c:pt idx="61">
                  <c:v>-0.19571457930611658</c:v>
                </c:pt>
                <c:pt idx="62">
                  <c:v>-0.22666368876778087</c:v>
                </c:pt>
                <c:pt idx="63">
                  <c:v>-0.31245204541519023</c:v>
                </c:pt>
                <c:pt idx="64">
                  <c:v>-0.42475040783851448</c:v>
                </c:pt>
                <c:pt idx="65">
                  <c:v>-6.0993366189920906E-2</c:v>
                </c:pt>
                <c:pt idx="66">
                  <c:v>-0.10439141818474607</c:v>
                </c:pt>
                <c:pt idx="67">
                  <c:v>-0.2145587873239041</c:v>
                </c:pt>
                <c:pt idx="68">
                  <c:v>-0.2679171330627339</c:v>
                </c:pt>
                <c:pt idx="69">
                  <c:v>-0.58230775464895856</c:v>
                </c:pt>
                <c:pt idx="70">
                  <c:v>-0.24282619137216965</c:v>
                </c:pt>
                <c:pt idx="71">
                  <c:v>-0.3389741722582551</c:v>
                </c:pt>
                <c:pt idx="72">
                  <c:v>-0.39479205257497707</c:v>
                </c:pt>
                <c:pt idx="73">
                  <c:v>-0.43215413001451708</c:v>
                </c:pt>
                <c:pt idx="74">
                  <c:v>2.5386250315895253E-2</c:v>
                </c:pt>
                <c:pt idx="75">
                  <c:v>-0.37568798204368203</c:v>
                </c:pt>
                <c:pt idx="76">
                  <c:v>-0.44168447731784966</c:v>
                </c:pt>
                <c:pt idx="77">
                  <c:v>-0.44578862591015955</c:v>
                </c:pt>
                <c:pt idx="78">
                  <c:v>-0.28197103768978771</c:v>
                </c:pt>
                <c:pt idx="79">
                  <c:v>-0.29539867621775073</c:v>
                </c:pt>
                <c:pt idx="80">
                  <c:v>-0.4578599756672741</c:v>
                </c:pt>
                <c:pt idx="81">
                  <c:v>-0.34658659703756811</c:v>
                </c:pt>
                <c:pt idx="82">
                  <c:v>-0.11255355811934376</c:v>
                </c:pt>
                <c:pt idx="83">
                  <c:v>-0.43182388183782283</c:v>
                </c:pt>
                <c:pt idx="84">
                  <c:v>-0.18069045097879322</c:v>
                </c:pt>
                <c:pt idx="85">
                  <c:v>-0.47532001138317348</c:v>
                </c:pt>
                <c:pt idx="86">
                  <c:v>-0.49336857993576011</c:v>
                </c:pt>
                <c:pt idx="87">
                  <c:v>-0.25241490236449504</c:v>
                </c:pt>
                <c:pt idx="88">
                  <c:v>-0.39900838100304092</c:v>
                </c:pt>
                <c:pt idx="89">
                  <c:v>-0.48786935260825004</c:v>
                </c:pt>
                <c:pt idx="90">
                  <c:v>-0.23959065390455336</c:v>
                </c:pt>
                <c:pt idx="91">
                  <c:v>-0.40978337499497641</c:v>
                </c:pt>
                <c:pt idx="92">
                  <c:v>-0.31949423944088728</c:v>
                </c:pt>
                <c:pt idx="93">
                  <c:v>-0.37093596679904639</c:v>
                </c:pt>
                <c:pt idx="94">
                  <c:v>-0.4624388146083902</c:v>
                </c:pt>
                <c:pt idx="95">
                  <c:v>-0.30412567864779305</c:v>
                </c:pt>
                <c:pt idx="96">
                  <c:v>-0.42971290596605094</c:v>
                </c:pt>
                <c:pt idx="97">
                  <c:v>-0.44367799111355577</c:v>
                </c:pt>
                <c:pt idx="98">
                  <c:v>-0.31466012426073497</c:v>
                </c:pt>
                <c:pt idx="99">
                  <c:v>-0.43518251705276789</c:v>
                </c:pt>
                <c:pt idx="100">
                  <c:v>-0.3072184134034206</c:v>
                </c:pt>
                <c:pt idx="101">
                  <c:v>-3.9394653417179626E-2</c:v>
                </c:pt>
                <c:pt idx="102">
                  <c:v>-0.13583232140879087</c:v>
                </c:pt>
              </c:numCache>
            </c:numRef>
          </c:yVal>
          <c:smooth val="0"/>
        </c:ser>
        <c:ser>
          <c:idx val="4"/>
          <c:order val="3"/>
          <c:tx>
            <c:v>Ueno</c:v>
          </c:tx>
          <c:spPr>
            <a:ln w="28575">
              <a:noFill/>
            </a:ln>
          </c:spPr>
          <c:marker>
            <c:symbol val="circle"/>
            <c:size val="10"/>
            <c:spPr>
              <a:solidFill>
                <a:srgbClr val="00B0F0"/>
              </a:solidFill>
              <a:ln>
                <a:solidFill>
                  <a:schemeClr val="tx1"/>
                </a:solidFill>
              </a:ln>
            </c:spPr>
          </c:marker>
          <c:xVal>
            <c:numRef>
              <c:f>'Ueno et al 2008 '!$AJ$32:$AJ$41</c:f>
              <c:numCache>
                <c:formatCode>General</c:formatCode>
                <c:ptCount val="10"/>
                <c:pt idx="0">
                  <c:v>-11.74</c:v>
                </c:pt>
                <c:pt idx="1">
                  <c:v>-8.8699999999999992</c:v>
                </c:pt>
                <c:pt idx="2">
                  <c:v>-8.5299999999999994</c:v>
                </c:pt>
                <c:pt idx="4">
                  <c:v>-10.76</c:v>
                </c:pt>
                <c:pt idx="5">
                  <c:v>-18.100000000000001</c:v>
                </c:pt>
                <c:pt idx="6">
                  <c:v>-17.05</c:v>
                </c:pt>
                <c:pt idx="7">
                  <c:v>-10.36</c:v>
                </c:pt>
                <c:pt idx="8">
                  <c:v>-9.81</c:v>
                </c:pt>
                <c:pt idx="9">
                  <c:v>-11.36</c:v>
                </c:pt>
              </c:numCache>
            </c:numRef>
          </c:xVal>
          <c:yVal>
            <c:numRef>
              <c:f>'Ueno et al 2008 '!$AK$32:$AK$41</c:f>
              <c:numCache>
                <c:formatCode>General</c:formatCode>
                <c:ptCount val="10"/>
                <c:pt idx="0">
                  <c:v>-0.86199999999999999</c:v>
                </c:pt>
                <c:pt idx="1">
                  <c:v>-0.67900000000000005</c:v>
                </c:pt>
                <c:pt idx="2">
                  <c:v>-0.67400000000000004</c:v>
                </c:pt>
                <c:pt idx="4">
                  <c:v>-0.70199999999999996</c:v>
                </c:pt>
                <c:pt idx="5">
                  <c:v>-1.1539999999999999</c:v>
                </c:pt>
                <c:pt idx="6">
                  <c:v>-1.0740000000000001</c:v>
                </c:pt>
                <c:pt idx="7">
                  <c:v>-0.88500000000000001</c:v>
                </c:pt>
                <c:pt idx="8">
                  <c:v>-0.97299999999999998</c:v>
                </c:pt>
                <c:pt idx="9">
                  <c:v>-0.79600000000000004</c:v>
                </c:pt>
              </c:numCache>
            </c:numRef>
          </c:yVal>
          <c:smooth val="0"/>
        </c:ser>
        <c:ser>
          <c:idx val="5"/>
          <c:order val="4"/>
          <c:tx>
            <c:v>Shen 2009</c:v>
          </c:tx>
          <c:spPr>
            <a:ln w="28575">
              <a:noFill/>
            </a:ln>
          </c:spPr>
          <c:marker>
            <c:symbol val="circle"/>
            <c:size val="10"/>
            <c:spPr>
              <a:solidFill>
                <a:srgbClr val="00B0F0"/>
              </a:solidFill>
              <a:ln>
                <a:solidFill>
                  <a:schemeClr val="tx1"/>
                </a:solidFill>
              </a:ln>
            </c:spPr>
          </c:marker>
          <c:xVal>
            <c:numRef>
              <c:f>'Shen et al 2009'!$AP$4:$AP$20</c:f>
              <c:numCache>
                <c:formatCode>General</c:formatCode>
                <c:ptCount val="17"/>
                <c:pt idx="0">
                  <c:v>-7.7634359295220001</c:v>
                </c:pt>
                <c:pt idx="1">
                  <c:v>-3.2516129437543118</c:v>
                </c:pt>
                <c:pt idx="2">
                  <c:v>-19.686026347177087</c:v>
                </c:pt>
                <c:pt idx="3">
                  <c:v>-16.060105913038303</c:v>
                </c:pt>
                <c:pt idx="4">
                  <c:v>-1.2535593816588309</c:v>
                </c:pt>
                <c:pt idx="5">
                  <c:v>-1.8487385250406385</c:v>
                </c:pt>
                <c:pt idx="6">
                  <c:v>-4.7301826277489356</c:v>
                </c:pt>
                <c:pt idx="7">
                  <c:v>-4.6963542127340663</c:v>
                </c:pt>
                <c:pt idx="8">
                  <c:v>-6.3147591766172795</c:v>
                </c:pt>
                <c:pt idx="9">
                  <c:v>-5.6125683639555728</c:v>
                </c:pt>
                <c:pt idx="10">
                  <c:v>-8.4647056714778337</c:v>
                </c:pt>
                <c:pt idx="11">
                  <c:v>-10.441658341039162</c:v>
                </c:pt>
                <c:pt idx="12">
                  <c:v>-8.0872341494794284</c:v>
                </c:pt>
                <c:pt idx="13">
                  <c:v>-9.575014540532667</c:v>
                </c:pt>
                <c:pt idx="14">
                  <c:v>-7.1554455299588371</c:v>
                </c:pt>
                <c:pt idx="15">
                  <c:v>-12.928549246840614</c:v>
                </c:pt>
                <c:pt idx="16">
                  <c:v>-10.349383803052836</c:v>
                </c:pt>
              </c:numCache>
            </c:numRef>
          </c:xVal>
          <c:yVal>
            <c:numRef>
              <c:f>'Shen et al 2009'!$AQ$4:$AQ$20</c:f>
              <c:numCache>
                <c:formatCode>General</c:formatCode>
                <c:ptCount val="17"/>
                <c:pt idx="0">
                  <c:v>-0.58165261051701389</c:v>
                </c:pt>
                <c:pt idx="1">
                  <c:v>2.2030896914215781E-2</c:v>
                </c:pt>
                <c:pt idx="2">
                  <c:v>-1.212882660434401</c:v>
                </c:pt>
                <c:pt idx="3">
                  <c:v>-1.1828203966932627</c:v>
                </c:pt>
                <c:pt idx="4">
                  <c:v>-0.2148808947410874</c:v>
                </c:pt>
                <c:pt idx="5">
                  <c:v>-0.29007749979204078</c:v>
                </c:pt>
                <c:pt idx="6">
                  <c:v>-0.33287570184092896</c:v>
                </c:pt>
                <c:pt idx="7">
                  <c:v>-0.46695909387939327</c:v>
                </c:pt>
                <c:pt idx="8">
                  <c:v>-0.49538319797992614</c:v>
                </c:pt>
                <c:pt idx="9">
                  <c:v>-0.4178063861424719</c:v>
                </c:pt>
                <c:pt idx="10">
                  <c:v>-0.65163875768881052</c:v>
                </c:pt>
                <c:pt idx="11">
                  <c:v>-0.80521688198886832</c:v>
                </c:pt>
                <c:pt idx="12">
                  <c:v>-0.66670953465719496</c:v>
                </c:pt>
                <c:pt idx="13">
                  <c:v>-0.6714475790752239</c:v>
                </c:pt>
                <c:pt idx="14">
                  <c:v>-0.69925369778667257</c:v>
                </c:pt>
                <c:pt idx="15">
                  <c:v>-0.82889043268363771</c:v>
                </c:pt>
                <c:pt idx="16">
                  <c:v>-1.2688416838998462</c:v>
                </c:pt>
              </c:numCache>
            </c:numRef>
          </c:yVal>
          <c:smooth val="0"/>
        </c:ser>
        <c:ser>
          <c:idx val="6"/>
          <c:order val="5"/>
          <c:tx>
            <c:v>Partridge 2008</c:v>
          </c:tx>
          <c:spPr>
            <a:ln w="28575">
              <a:noFill/>
            </a:ln>
          </c:spPr>
          <c:marker>
            <c:symbol val="circle"/>
            <c:size val="10"/>
            <c:spPr>
              <a:solidFill>
                <a:srgbClr val="FF0000"/>
              </a:solidFill>
              <a:ln>
                <a:solidFill>
                  <a:schemeClr val="tx1"/>
                </a:solidFill>
              </a:ln>
            </c:spPr>
          </c:marker>
          <c:xVal>
            <c:numRef>
              <c:f>(Partidgeetal2008epsl!$AF$59:$AF$64,Partidgeetal2008epsl!$AF$68:$AF$69)</c:f>
              <c:numCache>
                <c:formatCode>General</c:formatCode>
                <c:ptCount val="8"/>
                <c:pt idx="0">
                  <c:v>-8.15</c:v>
                </c:pt>
                <c:pt idx="1">
                  <c:v>-8.8699999999999992</c:v>
                </c:pt>
                <c:pt idx="2">
                  <c:v>-8.4499999999999993</c:v>
                </c:pt>
                <c:pt idx="3">
                  <c:v>-8.2799999999999994</c:v>
                </c:pt>
                <c:pt idx="4">
                  <c:v>-7.16</c:v>
                </c:pt>
                <c:pt idx="5">
                  <c:v>-7.89</c:v>
                </c:pt>
                <c:pt idx="6">
                  <c:v>-11.5</c:v>
                </c:pt>
                <c:pt idx="7">
                  <c:v>-12.23</c:v>
                </c:pt>
              </c:numCache>
            </c:numRef>
          </c:xVal>
          <c:yVal>
            <c:numRef>
              <c:f>(Partidgeetal2008epsl!$AG$59:$AG$64,Partidgeetal2008epsl!$AG$68:$AG$69)</c:f>
              <c:numCache>
                <c:formatCode>General</c:formatCode>
                <c:ptCount val="8"/>
                <c:pt idx="0">
                  <c:v>-1.04</c:v>
                </c:pt>
                <c:pt idx="1">
                  <c:v>-0.85</c:v>
                </c:pt>
                <c:pt idx="2">
                  <c:v>-0.82</c:v>
                </c:pt>
                <c:pt idx="3">
                  <c:v>-0.92</c:v>
                </c:pt>
                <c:pt idx="4">
                  <c:v>-0.79</c:v>
                </c:pt>
                <c:pt idx="5">
                  <c:v>-0.69</c:v>
                </c:pt>
                <c:pt idx="6">
                  <c:v>-1.1499999999999999</c:v>
                </c:pt>
                <c:pt idx="7">
                  <c:v>-1.2</c:v>
                </c:pt>
              </c:numCache>
            </c:numRef>
          </c:yVal>
          <c:smooth val="0"/>
        </c:ser>
        <c:ser>
          <c:idx val="2"/>
          <c:order val="6"/>
          <c:tx>
            <c:v>1308 SIMS</c:v>
          </c:tx>
          <c:spPr>
            <a:ln w="28575">
              <a:noFill/>
            </a:ln>
          </c:spPr>
          <c:marker>
            <c:symbol val="circle"/>
            <c:size val="10"/>
            <c:spPr>
              <a:solidFill>
                <a:srgbClr val="00B050"/>
              </a:solidFill>
              <a:ln>
                <a:solidFill>
                  <a:srgbClr val="0070C0"/>
                </a:solidFill>
              </a:ln>
            </c:spPr>
          </c:marker>
          <c:xVal>
            <c:numRef>
              <c:f>'[5]Yadviga Batatal'!$C$51:$C$55</c:f>
              <c:numCache>
                <c:formatCode>General</c:formatCode>
                <c:ptCount val="5"/>
                <c:pt idx="0">
                  <c:v>-18.163241097357453</c:v>
                </c:pt>
                <c:pt idx="1">
                  <c:v>-18.07636504985366</c:v>
                </c:pt>
                <c:pt idx="2">
                  <c:v>-17.5162966085447</c:v>
                </c:pt>
                <c:pt idx="3">
                  <c:v>-16.881086027446536</c:v>
                </c:pt>
                <c:pt idx="4">
                  <c:v>-19.317451442762867</c:v>
                </c:pt>
              </c:numCache>
            </c:numRef>
          </c:xVal>
          <c:yVal>
            <c:numRef>
              <c:f>'[5]Yadviga Batatal'!$F$51:$F$55</c:f>
              <c:numCache>
                <c:formatCode>General</c:formatCode>
                <c:ptCount val="5"/>
                <c:pt idx="0">
                  <c:v>-3.1147240609031837</c:v>
                </c:pt>
                <c:pt idx="1">
                  <c:v>-3.1142673258406361</c:v>
                </c:pt>
                <c:pt idx="2">
                  <c:v>-3.0231018452324676</c:v>
                </c:pt>
                <c:pt idx="3">
                  <c:v>-2.9275590832729144</c:v>
                </c:pt>
                <c:pt idx="4">
                  <c:v>-3.1527971083464834</c:v>
                </c:pt>
              </c:numCache>
            </c:numRef>
          </c:yVal>
          <c:smooth val="0"/>
        </c:ser>
        <c:ser>
          <c:idx val="7"/>
          <c:order val="7"/>
          <c:tx>
            <c:v>1308 SF6</c:v>
          </c:tx>
          <c:spPr>
            <a:ln w="28575">
              <a:noFill/>
            </a:ln>
          </c:spPr>
          <c:marker>
            <c:symbol val="circle"/>
            <c:size val="12"/>
            <c:spPr>
              <a:solidFill>
                <a:srgbClr val="00B050"/>
              </a:solidFill>
              <a:ln>
                <a:solidFill>
                  <a:schemeClr val="tx1"/>
                </a:solidFill>
              </a:ln>
            </c:spPr>
          </c:marker>
          <c:xVal>
            <c:numRef>
              <c:f>('[5]Yadviga Batatal'!$C$65,'[5]Yadviga Batatal'!$E$70)</c:f>
              <c:numCache>
                <c:formatCode>General</c:formatCode>
                <c:ptCount val="2"/>
                <c:pt idx="0">
                  <c:v>-14.038</c:v>
                </c:pt>
                <c:pt idx="1">
                  <c:v>-12.451599999999999</c:v>
                </c:pt>
              </c:numCache>
            </c:numRef>
          </c:xVal>
          <c:yVal>
            <c:numRef>
              <c:f>('[5]Yadviga Batatal'!$F$65,'[5]Yadviga Batatal'!$G$70)</c:f>
              <c:numCache>
                <c:formatCode>General</c:formatCode>
                <c:ptCount val="2"/>
                <c:pt idx="0">
                  <c:v>-2.6863000000000001</c:v>
                </c:pt>
                <c:pt idx="1">
                  <c:v>-2.5375000000000001</c:v>
                </c:pt>
              </c:numCache>
            </c:numRef>
          </c:yVal>
          <c:smooth val="0"/>
        </c:ser>
        <c:ser>
          <c:idx val="10"/>
          <c:order val="8"/>
          <c:tx>
            <c:v>1266 SIMS</c:v>
          </c:tx>
          <c:spPr>
            <a:ln w="28575">
              <a:noFill/>
            </a:ln>
          </c:spPr>
          <c:marker>
            <c:symbol val="circle"/>
            <c:size val="10"/>
            <c:spPr>
              <a:solidFill>
                <a:srgbClr val="FFFF00"/>
              </a:solidFill>
              <a:ln>
                <a:solidFill>
                  <a:srgbClr val="FF0000"/>
                </a:solidFill>
              </a:ln>
            </c:spPr>
          </c:marker>
          <c:xVal>
            <c:numRef>
              <c:f>'[5]Yadviga Batatal'!$C$16:$C$30</c:f>
              <c:numCache>
                <c:formatCode>General</c:formatCode>
                <c:ptCount val="15"/>
                <c:pt idx="0">
                  <c:v>-15.107191554853072</c:v>
                </c:pt>
                <c:pt idx="1">
                  <c:v>-19.67224925847999</c:v>
                </c:pt>
                <c:pt idx="2">
                  <c:v>-36.137146455090587</c:v>
                </c:pt>
                <c:pt idx="3">
                  <c:v>-35.233612542815649</c:v>
                </c:pt>
                <c:pt idx="4">
                  <c:v>-36.819987019162561</c:v>
                </c:pt>
                <c:pt idx="5">
                  <c:v>-33.403076304959981</c:v>
                </c:pt>
                <c:pt idx="6">
                  <c:v>-21.323838844878761</c:v>
                </c:pt>
                <c:pt idx="7">
                  <c:v>-34.878652791564882</c:v>
                </c:pt>
                <c:pt idx="8">
                  <c:v>-38.372189311204231</c:v>
                </c:pt>
                <c:pt idx="9">
                  <c:v>-33.912853075446002</c:v>
                </c:pt>
                <c:pt idx="10">
                  <c:v>-12.046490396886767</c:v>
                </c:pt>
                <c:pt idx="11">
                  <c:v>-34.087733430810509</c:v>
                </c:pt>
                <c:pt idx="12">
                  <c:v>-31.293709482264841</c:v>
                </c:pt>
                <c:pt idx="13">
                  <c:v>-29.869619259419444</c:v>
                </c:pt>
                <c:pt idx="14">
                  <c:v>-26.468816890776957</c:v>
                </c:pt>
              </c:numCache>
            </c:numRef>
          </c:xVal>
          <c:yVal>
            <c:numRef>
              <c:f>'[5]Yadviga Batatal'!$F$16:$F$30</c:f>
              <c:numCache>
                <c:formatCode>General</c:formatCode>
                <c:ptCount val="15"/>
                <c:pt idx="0">
                  <c:v>-1.1044194627647377</c:v>
                </c:pt>
                <c:pt idx="1">
                  <c:v>-1.327268807127302</c:v>
                </c:pt>
                <c:pt idx="2">
                  <c:v>-1.888931901766199</c:v>
                </c:pt>
                <c:pt idx="3">
                  <c:v>-1.9098074638855813</c:v>
                </c:pt>
                <c:pt idx="4">
                  <c:v>-1.9645909037412359</c:v>
                </c:pt>
                <c:pt idx="5">
                  <c:v>-1.9648474998034118</c:v>
                </c:pt>
                <c:pt idx="6">
                  <c:v>-1.3860891034820355</c:v>
                </c:pt>
                <c:pt idx="7">
                  <c:v>-1.9776202343155802</c:v>
                </c:pt>
                <c:pt idx="8">
                  <c:v>-1.9651153154518468</c:v>
                </c:pt>
                <c:pt idx="9">
                  <c:v>-1.8992252938720959</c:v>
                </c:pt>
                <c:pt idx="10">
                  <c:v>-0.73796471619103077</c:v>
                </c:pt>
                <c:pt idx="11">
                  <c:v>-1.9503804232210449</c:v>
                </c:pt>
                <c:pt idx="12">
                  <c:v>-1.9732315182603415</c:v>
                </c:pt>
                <c:pt idx="13">
                  <c:v>-1.4443616198420699</c:v>
                </c:pt>
                <c:pt idx="14">
                  <c:v>-2.0149494321940455</c:v>
                </c:pt>
              </c:numCache>
            </c:numRef>
          </c:yVal>
          <c:smooth val="0"/>
        </c:ser>
        <c:ser>
          <c:idx val="11"/>
          <c:order val="9"/>
          <c:tx>
            <c:v>1266 SF6</c:v>
          </c:tx>
          <c:spPr>
            <a:ln w="28575">
              <a:noFill/>
            </a:ln>
          </c:spPr>
          <c:marker>
            <c:symbol val="circle"/>
            <c:size val="12"/>
            <c:spPr>
              <a:solidFill>
                <a:srgbClr val="FFFF00"/>
              </a:solidFill>
              <a:ln w="15875">
                <a:solidFill>
                  <a:schemeClr val="tx1"/>
                </a:solidFill>
              </a:ln>
            </c:spPr>
          </c:marker>
          <c:dPt>
            <c:idx val="1"/>
            <c:bubble3D val="0"/>
          </c:dPt>
          <c:xVal>
            <c:numRef>
              <c:f>('[5]Yadviga Batatal'!$C$63,'[5]Yadviga Batatal'!$E$68)</c:f>
              <c:numCache>
                <c:formatCode>General</c:formatCode>
                <c:ptCount val="2"/>
                <c:pt idx="0">
                  <c:v>-8.8201999999999998</c:v>
                </c:pt>
                <c:pt idx="1">
                  <c:v>-29.455500000000001</c:v>
                </c:pt>
              </c:numCache>
            </c:numRef>
          </c:xVal>
          <c:yVal>
            <c:numRef>
              <c:f>('[5]Yadviga Batatal'!$F$63,'[5]Yadviga Batatal'!$G$68)</c:f>
              <c:numCache>
                <c:formatCode>General</c:formatCode>
                <c:ptCount val="2"/>
                <c:pt idx="0">
                  <c:v>-0.40889999999999999</c:v>
                </c:pt>
                <c:pt idx="1">
                  <c:v>-1.7632000000000001</c:v>
                </c:pt>
              </c:numCache>
            </c:numRef>
          </c:yVal>
          <c:smooth val="0"/>
        </c:ser>
        <c:ser>
          <c:idx val="12"/>
          <c:order val="10"/>
          <c:tx>
            <c:v>1251 SIMS</c:v>
          </c:tx>
          <c:spPr>
            <a:ln w="28575">
              <a:noFill/>
            </a:ln>
          </c:spPr>
          <c:marker>
            <c:symbol val="circle"/>
            <c:size val="10"/>
            <c:spPr>
              <a:solidFill>
                <a:schemeClr val="accent6">
                  <a:lumMod val="75000"/>
                </a:schemeClr>
              </a:solidFill>
              <a:ln>
                <a:solidFill>
                  <a:schemeClr val="accent6">
                    <a:lumMod val="75000"/>
                  </a:schemeClr>
                </a:solidFill>
              </a:ln>
            </c:spPr>
          </c:marker>
          <c:xVal>
            <c:numRef>
              <c:f>'[5]Yadviga Batatal'!$C$9:$C$13</c:f>
              <c:numCache>
                <c:formatCode>General</c:formatCode>
                <c:ptCount val="5"/>
                <c:pt idx="0">
                  <c:v>-9.3310283299528063</c:v>
                </c:pt>
                <c:pt idx="1">
                  <c:v>-6.2219148825690684</c:v>
                </c:pt>
                <c:pt idx="2">
                  <c:v>-5.7448742505638029</c:v>
                </c:pt>
                <c:pt idx="3">
                  <c:v>-5.8340090895618868</c:v>
                </c:pt>
                <c:pt idx="4">
                  <c:v>-5.0399192201076026</c:v>
                </c:pt>
              </c:numCache>
            </c:numRef>
          </c:xVal>
          <c:yVal>
            <c:numRef>
              <c:f>'[5]Yadviga Batatal'!$F$9:$F$13</c:f>
              <c:numCache>
                <c:formatCode>General</c:formatCode>
                <c:ptCount val="5"/>
                <c:pt idx="0">
                  <c:v>-1.7090851480273672</c:v>
                </c:pt>
                <c:pt idx="1">
                  <c:v>-1.5077620553560767</c:v>
                </c:pt>
                <c:pt idx="2">
                  <c:v>-1.3651512071434224</c:v>
                </c:pt>
                <c:pt idx="3">
                  <c:v>-1.4451537460895558</c:v>
                </c:pt>
                <c:pt idx="4">
                  <c:v>-1.4411092844225371</c:v>
                </c:pt>
              </c:numCache>
            </c:numRef>
          </c:yVal>
          <c:smooth val="0"/>
        </c:ser>
        <c:ser>
          <c:idx val="13"/>
          <c:order val="11"/>
          <c:tx>
            <c:v>1251 SF6</c:v>
          </c:tx>
          <c:spPr>
            <a:ln w="28575">
              <a:noFill/>
            </a:ln>
          </c:spPr>
          <c:marker>
            <c:symbol val="circle"/>
            <c:size val="12"/>
            <c:spPr>
              <a:solidFill>
                <a:schemeClr val="accent6">
                  <a:lumMod val="75000"/>
                </a:schemeClr>
              </a:solidFill>
              <a:ln>
                <a:solidFill>
                  <a:schemeClr val="tx1"/>
                </a:solidFill>
              </a:ln>
            </c:spPr>
          </c:marker>
          <c:xVal>
            <c:numRef>
              <c:f>'[5]Yadviga Batatal'!$C$62</c:f>
              <c:numCache>
                <c:formatCode>General</c:formatCode>
                <c:ptCount val="1"/>
                <c:pt idx="0">
                  <c:v>-5.9873000000000003</c:v>
                </c:pt>
              </c:numCache>
            </c:numRef>
          </c:xVal>
          <c:yVal>
            <c:numRef>
              <c:f>'[5]Yadviga Batatal'!$F$62</c:f>
              <c:numCache>
                <c:formatCode>General</c:formatCode>
                <c:ptCount val="1"/>
                <c:pt idx="0">
                  <c:v>-1.4362999999999999</c:v>
                </c:pt>
              </c:numCache>
            </c:numRef>
          </c:yVal>
          <c:smooth val="0"/>
        </c:ser>
        <c:ser>
          <c:idx val="8"/>
          <c:order val="12"/>
          <c:tx>
            <c:v>Roerdink Barite</c:v>
          </c:tx>
          <c:spPr>
            <a:ln w="28575">
              <a:noFill/>
            </a:ln>
          </c:spPr>
          <c:marker>
            <c:symbol val="diamond"/>
            <c:size val="11"/>
            <c:spPr>
              <a:solidFill>
                <a:schemeClr val="accent1">
                  <a:lumMod val="60000"/>
                  <a:lumOff val="40000"/>
                </a:schemeClr>
              </a:solidFill>
              <a:ln>
                <a:solidFill>
                  <a:schemeClr val="tx1"/>
                </a:solidFill>
              </a:ln>
            </c:spPr>
          </c:marker>
          <c:xVal>
            <c:numRef>
              <c:f>'Roerdink 2010-2011'!$AL$39:$AL$49</c:f>
              <c:numCache>
                <c:formatCode>General</c:formatCode>
                <c:ptCount val="11"/>
                <c:pt idx="0">
                  <c:v>3.460971946699809</c:v>
                </c:pt>
                <c:pt idx="1">
                  <c:v>3.9945829251113452</c:v>
                </c:pt>
                <c:pt idx="2">
                  <c:v>4.5724102557826996</c:v>
                </c:pt>
                <c:pt idx="3">
                  <c:v>4.1000992202773201</c:v>
                </c:pt>
                <c:pt idx="4">
                  <c:v>6.2546414758593016</c:v>
                </c:pt>
                <c:pt idx="5">
                  <c:v>4.2990728054477234</c:v>
                </c:pt>
                <c:pt idx="6">
                  <c:v>6.4043741232855389</c:v>
                </c:pt>
                <c:pt idx="7">
                  <c:v>3.2318508486248732</c:v>
                </c:pt>
                <c:pt idx="8">
                  <c:v>3.9835288370462241</c:v>
                </c:pt>
                <c:pt idx="9">
                  <c:v>3.9041403863975255</c:v>
                </c:pt>
                <c:pt idx="10">
                  <c:v>3.6609504489670819</c:v>
                </c:pt>
              </c:numCache>
            </c:numRef>
          </c:xVal>
          <c:yVal>
            <c:numRef>
              <c:f>'Roerdink 2010-2011'!$AM$39:$AM$49</c:f>
              <c:numCache>
                <c:formatCode>General</c:formatCode>
                <c:ptCount val="11"/>
                <c:pt idx="0">
                  <c:v>-0.40469089953920623</c:v>
                </c:pt>
                <c:pt idx="1">
                  <c:v>-0.47586776836094913</c:v>
                </c:pt>
                <c:pt idx="2">
                  <c:v>-0.58313587108949072</c:v>
                </c:pt>
                <c:pt idx="3">
                  <c:v>-0.46584161784624101</c:v>
                </c:pt>
                <c:pt idx="4">
                  <c:v>-0.40868191441312263</c:v>
                </c:pt>
                <c:pt idx="5">
                  <c:v>-0.34252750441443602</c:v>
                </c:pt>
                <c:pt idx="6">
                  <c:v>-0.43975971127929725</c:v>
                </c:pt>
                <c:pt idx="7">
                  <c:v>-0.74655952291169392</c:v>
                </c:pt>
                <c:pt idx="8">
                  <c:v>-0.70344503074704079</c:v>
                </c:pt>
                <c:pt idx="9">
                  <c:v>-0.64229047234731773</c:v>
                </c:pt>
                <c:pt idx="10">
                  <c:v>-0.7014421583850794</c:v>
                </c:pt>
              </c:numCache>
            </c:numRef>
          </c:yVal>
          <c:smooth val="0"/>
        </c:ser>
        <c:ser>
          <c:idx val="9"/>
          <c:order val="13"/>
          <c:tx>
            <c:v>Ueno Barite</c:v>
          </c:tx>
          <c:spPr>
            <a:ln w="28575">
              <a:noFill/>
            </a:ln>
          </c:spPr>
          <c:marker>
            <c:symbol val="diamond"/>
            <c:size val="10"/>
            <c:spPr>
              <a:solidFill>
                <a:srgbClr val="00B0F0"/>
              </a:solidFill>
              <a:ln>
                <a:solidFill>
                  <a:schemeClr val="tx1"/>
                </a:solidFill>
              </a:ln>
            </c:spPr>
          </c:marker>
          <c:xVal>
            <c:numRef>
              <c:f>('Ueno et al 2008 '!$AJ$23,'Ueno et al 2008 '!$AJ$28:$AJ$30)</c:f>
              <c:numCache>
                <c:formatCode>General</c:formatCode>
                <c:ptCount val="4"/>
                <c:pt idx="0">
                  <c:v>5.5</c:v>
                </c:pt>
                <c:pt idx="1">
                  <c:v>4</c:v>
                </c:pt>
                <c:pt idx="2">
                  <c:v>4.62</c:v>
                </c:pt>
                <c:pt idx="3">
                  <c:v>4.0599999999999996</c:v>
                </c:pt>
              </c:numCache>
            </c:numRef>
          </c:xVal>
          <c:yVal>
            <c:numRef>
              <c:f>('Ueno et al 2008 '!$AK$23,'Ueno et al 2008 '!$AK$28:$AK$30)</c:f>
              <c:numCache>
                <c:formatCode>General</c:formatCode>
                <c:ptCount val="4"/>
                <c:pt idx="0">
                  <c:v>-1.004</c:v>
                </c:pt>
                <c:pt idx="1">
                  <c:v>-1.4239999999999999</c:v>
                </c:pt>
                <c:pt idx="2">
                  <c:v>-1.3340000000000001</c:v>
                </c:pt>
                <c:pt idx="3">
                  <c:v>-1.262</c:v>
                </c:pt>
              </c:numCache>
            </c:numRef>
          </c:yVal>
          <c:smooth val="0"/>
        </c:ser>
        <c:ser>
          <c:idx val="14"/>
          <c:order val="14"/>
          <c:tx>
            <c:v>Shen Barite</c:v>
          </c:tx>
          <c:spPr>
            <a:ln w="28575">
              <a:noFill/>
            </a:ln>
          </c:spPr>
          <c:marker>
            <c:symbol val="diamond"/>
            <c:size val="11"/>
            <c:spPr>
              <a:solidFill>
                <a:srgbClr val="00B0F0"/>
              </a:solidFill>
              <a:ln>
                <a:solidFill>
                  <a:schemeClr val="tx1"/>
                </a:solidFill>
              </a:ln>
            </c:spPr>
          </c:marker>
          <c:xVal>
            <c:numRef>
              <c:f>'Shen et al 2009'!$AP$23:$AP$29</c:f>
              <c:numCache>
                <c:formatCode>General</c:formatCode>
                <c:ptCount val="7"/>
                <c:pt idx="0">
                  <c:v>4.1586185924495922</c:v>
                </c:pt>
                <c:pt idx="1">
                  <c:v>4.8389046690520132</c:v>
                </c:pt>
                <c:pt idx="2">
                  <c:v>5.688835222932509</c:v>
                </c:pt>
                <c:pt idx="3">
                  <c:v>5.2893919779144483</c:v>
                </c:pt>
                <c:pt idx="4">
                  <c:v>4.7933535359627744</c:v>
                </c:pt>
                <c:pt idx="5">
                  <c:v>4.2751256633699608</c:v>
                </c:pt>
                <c:pt idx="6">
                  <c:v>4.2124509885216321</c:v>
                </c:pt>
              </c:numCache>
            </c:numRef>
          </c:xVal>
          <c:yVal>
            <c:numRef>
              <c:f>'Shen et al 2009'!$AQ$23:$AQ$29</c:f>
              <c:numCache>
                <c:formatCode>General</c:formatCode>
                <c:ptCount val="7"/>
                <c:pt idx="0">
                  <c:v>-1.1426990827327899</c:v>
                </c:pt>
                <c:pt idx="1">
                  <c:v>-1.0190139211287974</c:v>
                </c:pt>
                <c:pt idx="2">
                  <c:v>-0.97582830264109077</c:v>
                </c:pt>
                <c:pt idx="3">
                  <c:v>-1.2153604138422924</c:v>
                </c:pt>
                <c:pt idx="4">
                  <c:v>-1.294682769260147</c:v>
                </c:pt>
                <c:pt idx="5">
                  <c:v>-1.3089911063359772</c:v>
                </c:pt>
                <c:pt idx="6">
                  <c:v>-1.3127310893128463</c:v>
                </c:pt>
              </c:numCache>
            </c:numRef>
          </c:yVal>
          <c:smooth val="0"/>
        </c:ser>
        <c:dLbls>
          <c:showLegendKey val="0"/>
          <c:showVal val="0"/>
          <c:showCatName val="0"/>
          <c:showSerName val="0"/>
          <c:showPercent val="0"/>
          <c:showBubbleSize val="0"/>
        </c:dLbls>
        <c:axId val="245717760"/>
        <c:axId val="245718336"/>
      </c:scatterChart>
      <c:valAx>
        <c:axId val="245717760"/>
        <c:scaling>
          <c:orientation val="minMax"/>
          <c:max val="10"/>
          <c:min val="-40"/>
        </c:scaling>
        <c:delete val="0"/>
        <c:axPos val="b"/>
        <c:title>
          <c:tx>
            <c:rich>
              <a:bodyPr/>
              <a:lstStyle/>
              <a:p>
                <a:pPr>
                  <a:defRPr sz="2400"/>
                </a:pPr>
                <a:r>
                  <a:rPr lang="el-GR" sz="2400">
                    <a:latin typeface="Times New Roman"/>
                    <a:cs typeface="Times New Roman"/>
                  </a:rPr>
                  <a:t>δ</a:t>
                </a:r>
                <a:r>
                  <a:rPr lang="en-US" sz="2400" baseline="30000">
                    <a:latin typeface="Times New Roman"/>
                    <a:cs typeface="Times New Roman"/>
                  </a:rPr>
                  <a:t>34</a:t>
                </a:r>
                <a:r>
                  <a:rPr lang="en-US" sz="2400">
                    <a:latin typeface="Times New Roman"/>
                    <a:cs typeface="Times New Roman"/>
                  </a:rPr>
                  <a:t>S</a:t>
                </a:r>
                <a:endParaRPr lang="en-US" sz="2400"/>
              </a:p>
            </c:rich>
          </c:tx>
          <c:layout/>
          <c:overlay val="0"/>
        </c:title>
        <c:numFmt formatCode="0" sourceLinked="0"/>
        <c:majorTickMark val="cross"/>
        <c:minorTickMark val="none"/>
        <c:tickLblPos val="low"/>
        <c:txPr>
          <a:bodyPr/>
          <a:lstStyle/>
          <a:p>
            <a:pPr>
              <a:defRPr sz="1800"/>
            </a:pPr>
            <a:endParaRPr lang="en-US"/>
          </a:p>
        </c:txPr>
        <c:crossAx val="245718336"/>
        <c:crosses val="autoZero"/>
        <c:crossBetween val="midCat"/>
      </c:valAx>
      <c:valAx>
        <c:axId val="245718336"/>
        <c:scaling>
          <c:orientation val="minMax"/>
          <c:max val="4"/>
          <c:min val="-4"/>
        </c:scaling>
        <c:delete val="0"/>
        <c:axPos val="l"/>
        <c:title>
          <c:tx>
            <c:rich>
              <a:bodyPr rot="-5400000" vert="horz"/>
              <a:lstStyle/>
              <a:p>
                <a:pPr>
                  <a:defRPr sz="2400"/>
                </a:pPr>
                <a:r>
                  <a:rPr lang="el-GR" sz="2400"/>
                  <a:t>Δ</a:t>
                </a:r>
                <a:r>
                  <a:rPr lang="en-US" sz="2400" baseline="30000"/>
                  <a:t>33</a:t>
                </a:r>
                <a:r>
                  <a:rPr lang="en-US" sz="2400"/>
                  <a:t>S</a:t>
                </a:r>
              </a:p>
            </c:rich>
          </c:tx>
          <c:layout/>
          <c:overlay val="0"/>
        </c:title>
        <c:numFmt formatCode="0" sourceLinked="0"/>
        <c:majorTickMark val="cross"/>
        <c:minorTickMark val="none"/>
        <c:tickLblPos val="low"/>
        <c:txPr>
          <a:bodyPr/>
          <a:lstStyle/>
          <a:p>
            <a:pPr>
              <a:defRPr sz="1800"/>
            </a:pPr>
            <a:endParaRPr lang="en-US"/>
          </a:p>
        </c:txPr>
        <c:crossAx val="245717760"/>
        <c:crosses val="autoZero"/>
        <c:crossBetween val="midCat"/>
      </c:valAx>
      <c:spPr>
        <a:ln w="25400">
          <a:solidFill>
            <a:schemeClr val="tx1"/>
          </a:solidFill>
        </a:ln>
      </c:spPr>
    </c:plotArea>
    <c:legend>
      <c:legendPos val="r"/>
      <c:layout>
        <c:manualLayout>
          <c:xMode val="edge"/>
          <c:yMode val="edge"/>
          <c:x val="0.7379706765564672"/>
          <c:y val="0.63860590153503538"/>
          <c:w val="0.20791250215544863"/>
          <c:h val="0.21946391236338633"/>
        </c:manualLayout>
      </c:layout>
      <c:overlay val="0"/>
      <c:spPr>
        <a:solidFill>
          <a:schemeClr val="bg1"/>
        </a:solidFill>
        <a:ln>
          <a:solidFill>
            <a:schemeClr val="tx1"/>
          </a:solidFill>
        </a:ln>
      </c:spPr>
    </c:legend>
    <c:plotVisOnly val="1"/>
    <c:dispBlanksAs val="gap"/>
    <c:showDLblsOverMax val="0"/>
  </c:chart>
  <c:spPr>
    <a:ln>
      <a:noFill/>
    </a:ln>
  </c:sp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6803551609324"/>
          <c:y val="4.2414355628058731E-2"/>
          <c:w val="0.8057713651498335"/>
          <c:h val="0.79608482871125608"/>
        </c:manualLayout>
      </c:layout>
      <c:scatterChart>
        <c:scatterStyle val="lineMarker"/>
        <c:varyColors val="0"/>
        <c:ser>
          <c:idx val="1"/>
          <c:order val="0"/>
          <c:tx>
            <c:v>Younger than ~2.4 Ga</c:v>
          </c:tx>
          <c:spPr>
            <a:ln w="28575">
              <a:noFill/>
            </a:ln>
          </c:spPr>
          <c:marker>
            <c:symbol val="circle"/>
            <c:size val="9"/>
            <c:spPr>
              <a:solidFill>
                <a:srgbClr val="0000D4"/>
              </a:solidFill>
              <a:ln>
                <a:solidFill>
                  <a:srgbClr val="000000"/>
                </a:solidFill>
                <a:prstDash val="solid"/>
              </a:ln>
            </c:spPr>
          </c:marker>
          <c:xVal>
            <c:numRef>
              <c:f>'Compiled and sorted versus time'!$A$1:$A$460</c:f>
              <c:numCache>
                <c:formatCode>General</c:formatCode>
                <c:ptCount val="460"/>
                <c:pt idx="0">
                  <c:v>0</c:v>
                </c:pt>
                <c:pt idx="1">
                  <c:v>1E-3</c:v>
                </c:pt>
                <c:pt idx="2">
                  <c:v>1E-3</c:v>
                </c:pt>
                <c:pt idx="3">
                  <c:v>1E-3</c:v>
                </c:pt>
                <c:pt idx="4">
                  <c:v>0.4</c:v>
                </c:pt>
                <c:pt idx="5">
                  <c:v>1.9370000000000001</c:v>
                </c:pt>
                <c:pt idx="6">
                  <c:v>4.5519999999999996</c:v>
                </c:pt>
                <c:pt idx="7">
                  <c:v>4.8499999999999996</c:v>
                </c:pt>
                <c:pt idx="8">
                  <c:v>5.4</c:v>
                </c:pt>
                <c:pt idx="9">
                  <c:v>6.2309999999999999</c:v>
                </c:pt>
                <c:pt idx="10">
                  <c:v>7.8540000000000001</c:v>
                </c:pt>
                <c:pt idx="11">
                  <c:v>12.488</c:v>
                </c:pt>
                <c:pt idx="12">
                  <c:v>12.488</c:v>
                </c:pt>
                <c:pt idx="13">
                  <c:v>12.773999999999999</c:v>
                </c:pt>
                <c:pt idx="14">
                  <c:v>12.782</c:v>
                </c:pt>
                <c:pt idx="15">
                  <c:v>13</c:v>
                </c:pt>
                <c:pt idx="16">
                  <c:v>13.273999999999999</c:v>
                </c:pt>
                <c:pt idx="17">
                  <c:v>13.717000000000001</c:v>
                </c:pt>
                <c:pt idx="18">
                  <c:v>14.983000000000001</c:v>
                </c:pt>
                <c:pt idx="19">
                  <c:v>18.132000000000001</c:v>
                </c:pt>
                <c:pt idx="20">
                  <c:v>18.132000000000001</c:v>
                </c:pt>
                <c:pt idx="21">
                  <c:v>20.138000000000002</c:v>
                </c:pt>
                <c:pt idx="22">
                  <c:v>23.547000000000001</c:v>
                </c:pt>
                <c:pt idx="23">
                  <c:v>24.6</c:v>
                </c:pt>
                <c:pt idx="24">
                  <c:v>24.8</c:v>
                </c:pt>
                <c:pt idx="25">
                  <c:v>25.678999999999998</c:v>
                </c:pt>
                <c:pt idx="26">
                  <c:v>28.445</c:v>
                </c:pt>
                <c:pt idx="27">
                  <c:v>31</c:v>
                </c:pt>
                <c:pt idx="28">
                  <c:v>31</c:v>
                </c:pt>
                <c:pt idx="29">
                  <c:v>33.9</c:v>
                </c:pt>
                <c:pt idx="30">
                  <c:v>34.4</c:v>
                </c:pt>
                <c:pt idx="31">
                  <c:v>34.950000000000003</c:v>
                </c:pt>
                <c:pt idx="32">
                  <c:v>35.4</c:v>
                </c:pt>
                <c:pt idx="33">
                  <c:v>36</c:v>
                </c:pt>
                <c:pt idx="34">
                  <c:v>36.305999999999997</c:v>
                </c:pt>
                <c:pt idx="35">
                  <c:v>37.5</c:v>
                </c:pt>
                <c:pt idx="36">
                  <c:v>39.5</c:v>
                </c:pt>
                <c:pt idx="37">
                  <c:v>42.5</c:v>
                </c:pt>
                <c:pt idx="38">
                  <c:v>49.7</c:v>
                </c:pt>
                <c:pt idx="39">
                  <c:v>50.8</c:v>
                </c:pt>
                <c:pt idx="40">
                  <c:v>52</c:v>
                </c:pt>
                <c:pt idx="41">
                  <c:v>52.817999999999998</c:v>
                </c:pt>
                <c:pt idx="42">
                  <c:v>55.8</c:v>
                </c:pt>
                <c:pt idx="43">
                  <c:v>55.8</c:v>
                </c:pt>
                <c:pt idx="44">
                  <c:v>57.2</c:v>
                </c:pt>
                <c:pt idx="45">
                  <c:v>59.6</c:v>
                </c:pt>
                <c:pt idx="46">
                  <c:v>62.2</c:v>
                </c:pt>
                <c:pt idx="47">
                  <c:v>62.4</c:v>
                </c:pt>
                <c:pt idx="48">
                  <c:v>1.45</c:v>
                </c:pt>
                <c:pt idx="49">
                  <c:v>1.4510000000000001</c:v>
                </c:pt>
                <c:pt idx="50">
                  <c:v>1.4530000000000001</c:v>
                </c:pt>
                <c:pt idx="51">
                  <c:v>1.4530000000000001</c:v>
                </c:pt>
                <c:pt idx="52">
                  <c:v>1.454</c:v>
                </c:pt>
                <c:pt idx="53">
                  <c:v>1.4550000000000001</c:v>
                </c:pt>
                <c:pt idx="54">
                  <c:v>1.456</c:v>
                </c:pt>
                <c:pt idx="55">
                  <c:v>1.458</c:v>
                </c:pt>
                <c:pt idx="56">
                  <c:v>1.46</c:v>
                </c:pt>
                <c:pt idx="57">
                  <c:v>1.4610000000000001</c:v>
                </c:pt>
                <c:pt idx="58">
                  <c:v>1.829</c:v>
                </c:pt>
                <c:pt idx="59">
                  <c:v>252</c:v>
                </c:pt>
                <c:pt idx="60">
                  <c:v>252</c:v>
                </c:pt>
                <c:pt idx="61">
                  <c:v>252</c:v>
                </c:pt>
                <c:pt idx="62">
                  <c:v>252</c:v>
                </c:pt>
                <c:pt idx="63">
                  <c:v>252</c:v>
                </c:pt>
                <c:pt idx="64">
                  <c:v>252</c:v>
                </c:pt>
                <c:pt idx="65">
                  <c:v>252</c:v>
                </c:pt>
                <c:pt idx="66">
                  <c:v>252</c:v>
                </c:pt>
                <c:pt idx="67">
                  <c:v>252</c:v>
                </c:pt>
                <c:pt idx="68">
                  <c:v>252</c:v>
                </c:pt>
                <c:pt idx="69">
                  <c:v>252</c:v>
                </c:pt>
                <c:pt idx="70">
                  <c:v>252</c:v>
                </c:pt>
                <c:pt idx="71">
                  <c:v>252</c:v>
                </c:pt>
                <c:pt idx="72">
                  <c:v>252</c:v>
                </c:pt>
                <c:pt idx="73">
                  <c:v>252</c:v>
                </c:pt>
                <c:pt idx="74">
                  <c:v>252</c:v>
                </c:pt>
                <c:pt idx="75">
                  <c:v>252</c:v>
                </c:pt>
                <c:pt idx="76">
                  <c:v>252</c:v>
                </c:pt>
                <c:pt idx="77">
                  <c:v>252</c:v>
                </c:pt>
                <c:pt idx="78">
                  <c:v>252</c:v>
                </c:pt>
                <c:pt idx="79">
                  <c:v>252</c:v>
                </c:pt>
                <c:pt idx="80">
                  <c:v>252</c:v>
                </c:pt>
                <c:pt idx="81">
                  <c:v>252</c:v>
                </c:pt>
                <c:pt idx="82">
                  <c:v>252</c:v>
                </c:pt>
                <c:pt idx="83">
                  <c:v>252</c:v>
                </c:pt>
                <c:pt idx="84">
                  <c:v>252</c:v>
                </c:pt>
                <c:pt idx="85">
                  <c:v>252</c:v>
                </c:pt>
                <c:pt idx="86">
                  <c:v>252</c:v>
                </c:pt>
                <c:pt idx="87">
                  <c:v>252</c:v>
                </c:pt>
                <c:pt idx="88">
                  <c:v>252</c:v>
                </c:pt>
                <c:pt idx="89">
                  <c:v>252</c:v>
                </c:pt>
                <c:pt idx="90">
                  <c:v>252</c:v>
                </c:pt>
                <c:pt idx="91">
                  <c:v>252</c:v>
                </c:pt>
                <c:pt idx="92">
                  <c:v>252</c:v>
                </c:pt>
                <c:pt idx="93">
                  <c:v>252</c:v>
                </c:pt>
                <c:pt idx="94">
                  <c:v>252</c:v>
                </c:pt>
                <c:pt idx="95">
                  <c:v>252</c:v>
                </c:pt>
                <c:pt idx="96">
                  <c:v>252</c:v>
                </c:pt>
                <c:pt idx="97">
                  <c:v>252</c:v>
                </c:pt>
                <c:pt idx="98">
                  <c:v>252</c:v>
                </c:pt>
                <c:pt idx="99">
                  <c:v>252</c:v>
                </c:pt>
                <c:pt idx="100">
                  <c:v>252</c:v>
                </c:pt>
                <c:pt idx="101">
                  <c:v>252</c:v>
                </c:pt>
                <c:pt idx="102">
                  <c:v>252</c:v>
                </c:pt>
                <c:pt idx="103">
                  <c:v>252</c:v>
                </c:pt>
                <c:pt idx="104">
                  <c:v>252</c:v>
                </c:pt>
                <c:pt idx="105">
                  <c:v>252</c:v>
                </c:pt>
                <c:pt idx="106">
                  <c:v>252</c:v>
                </c:pt>
                <c:pt idx="107">
                  <c:v>252</c:v>
                </c:pt>
                <c:pt idx="108">
                  <c:v>252</c:v>
                </c:pt>
                <c:pt idx="109">
                  <c:v>252</c:v>
                </c:pt>
                <c:pt idx="110">
                  <c:v>252</c:v>
                </c:pt>
                <c:pt idx="111">
                  <c:v>252</c:v>
                </c:pt>
                <c:pt idx="112">
                  <c:v>252</c:v>
                </c:pt>
                <c:pt idx="113">
                  <c:v>252</c:v>
                </c:pt>
                <c:pt idx="114">
                  <c:v>252</c:v>
                </c:pt>
                <c:pt idx="115">
                  <c:v>252</c:v>
                </c:pt>
                <c:pt idx="116">
                  <c:v>252</c:v>
                </c:pt>
                <c:pt idx="117">
                  <c:v>252</c:v>
                </c:pt>
                <c:pt idx="118">
                  <c:v>252</c:v>
                </c:pt>
                <c:pt idx="119">
                  <c:v>252</c:v>
                </c:pt>
                <c:pt idx="120">
                  <c:v>252</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50</c:v>
                </c:pt>
                <c:pt idx="222">
                  <c:v>50</c:v>
                </c:pt>
                <c:pt idx="223">
                  <c:v>50</c:v>
                </c:pt>
                <c:pt idx="224">
                  <c:v>50</c:v>
                </c:pt>
                <c:pt idx="225">
                  <c:v>50</c:v>
                </c:pt>
                <c:pt idx="226">
                  <c:v>50</c:v>
                </c:pt>
                <c:pt idx="227">
                  <c:v>50</c:v>
                </c:pt>
                <c:pt idx="228">
                  <c:v>50</c:v>
                </c:pt>
                <c:pt idx="229">
                  <c:v>50</c:v>
                </c:pt>
                <c:pt idx="230">
                  <c:v>50</c:v>
                </c:pt>
                <c:pt idx="231">
                  <c:v>175</c:v>
                </c:pt>
                <c:pt idx="232">
                  <c:v>175</c:v>
                </c:pt>
                <c:pt idx="233">
                  <c:v>175</c:v>
                </c:pt>
                <c:pt idx="234">
                  <c:v>175</c:v>
                </c:pt>
                <c:pt idx="235">
                  <c:v>175</c:v>
                </c:pt>
                <c:pt idx="236">
                  <c:v>175</c:v>
                </c:pt>
                <c:pt idx="237">
                  <c:v>175</c:v>
                </c:pt>
                <c:pt idx="238">
                  <c:v>175</c:v>
                </c:pt>
                <c:pt idx="239">
                  <c:v>250</c:v>
                </c:pt>
                <c:pt idx="240">
                  <c:v>263</c:v>
                </c:pt>
                <c:pt idx="241">
                  <c:v>280</c:v>
                </c:pt>
                <c:pt idx="242" formatCode="0.00">
                  <c:v>280</c:v>
                </c:pt>
                <c:pt idx="243">
                  <c:v>300</c:v>
                </c:pt>
                <c:pt idx="244">
                  <c:v>303</c:v>
                </c:pt>
                <c:pt idx="245" formatCode="0.00">
                  <c:v>303</c:v>
                </c:pt>
                <c:pt idx="246">
                  <c:v>382.5</c:v>
                </c:pt>
                <c:pt idx="247">
                  <c:v>382.5</c:v>
                </c:pt>
                <c:pt idx="248">
                  <c:v>382.5</c:v>
                </c:pt>
                <c:pt idx="249">
                  <c:v>382.5</c:v>
                </c:pt>
                <c:pt idx="250">
                  <c:v>382.5</c:v>
                </c:pt>
                <c:pt idx="251">
                  <c:v>382.5</c:v>
                </c:pt>
                <c:pt idx="252">
                  <c:v>424</c:v>
                </c:pt>
                <c:pt idx="253">
                  <c:v>424</c:v>
                </c:pt>
                <c:pt idx="254">
                  <c:v>424</c:v>
                </c:pt>
                <c:pt idx="255">
                  <c:v>500</c:v>
                </c:pt>
                <c:pt idx="256">
                  <c:v>500</c:v>
                </c:pt>
                <c:pt idx="257">
                  <c:v>510.7</c:v>
                </c:pt>
                <c:pt idx="258">
                  <c:v>517.1</c:v>
                </c:pt>
                <c:pt idx="259">
                  <c:v>520</c:v>
                </c:pt>
                <c:pt idx="260">
                  <c:v>520</c:v>
                </c:pt>
                <c:pt idx="261">
                  <c:v>520</c:v>
                </c:pt>
                <c:pt idx="262" formatCode="0.00">
                  <c:v>520</c:v>
                </c:pt>
                <c:pt idx="263" formatCode="0.00">
                  <c:v>520</c:v>
                </c:pt>
                <c:pt idx="264" formatCode="0.00">
                  <c:v>520</c:v>
                </c:pt>
                <c:pt idx="265">
                  <c:v>530</c:v>
                </c:pt>
                <c:pt idx="266">
                  <c:v>530</c:v>
                </c:pt>
                <c:pt idx="267">
                  <c:v>530</c:v>
                </c:pt>
                <c:pt idx="268">
                  <c:v>537</c:v>
                </c:pt>
                <c:pt idx="269">
                  <c:v>540</c:v>
                </c:pt>
                <c:pt idx="270">
                  <c:v>556.5</c:v>
                </c:pt>
                <c:pt idx="271">
                  <c:v>559.79999999999995</c:v>
                </c:pt>
                <c:pt idx="272">
                  <c:v>561.20000000000005</c:v>
                </c:pt>
                <c:pt idx="273">
                  <c:v>571</c:v>
                </c:pt>
                <c:pt idx="274">
                  <c:v>571</c:v>
                </c:pt>
                <c:pt idx="275">
                  <c:v>571</c:v>
                </c:pt>
                <c:pt idx="276">
                  <c:v>571</c:v>
                </c:pt>
                <c:pt idx="277">
                  <c:v>700</c:v>
                </c:pt>
                <c:pt idx="278">
                  <c:v>700</c:v>
                </c:pt>
                <c:pt idx="279">
                  <c:v>700</c:v>
                </c:pt>
                <c:pt idx="280">
                  <c:v>750</c:v>
                </c:pt>
                <c:pt idx="281">
                  <c:v>750</c:v>
                </c:pt>
                <c:pt idx="282">
                  <c:v>750</c:v>
                </c:pt>
                <c:pt idx="283">
                  <c:v>850</c:v>
                </c:pt>
                <c:pt idx="284">
                  <c:v>850</c:v>
                </c:pt>
                <c:pt idx="285">
                  <c:v>850</c:v>
                </c:pt>
                <c:pt idx="286">
                  <c:v>850</c:v>
                </c:pt>
                <c:pt idx="287">
                  <c:v>850</c:v>
                </c:pt>
                <c:pt idx="288">
                  <c:v>930</c:v>
                </c:pt>
                <c:pt idx="289">
                  <c:v>940</c:v>
                </c:pt>
                <c:pt idx="290">
                  <c:v>1200</c:v>
                </c:pt>
                <c:pt idx="291">
                  <c:v>1200</c:v>
                </c:pt>
                <c:pt idx="292">
                  <c:v>1200</c:v>
                </c:pt>
                <c:pt idx="293">
                  <c:v>1200</c:v>
                </c:pt>
                <c:pt idx="294">
                  <c:v>1200</c:v>
                </c:pt>
                <c:pt idx="295">
                  <c:v>1200</c:v>
                </c:pt>
                <c:pt idx="296">
                  <c:v>1200</c:v>
                </c:pt>
                <c:pt idx="297">
                  <c:v>1200</c:v>
                </c:pt>
                <c:pt idx="298">
                  <c:v>1300</c:v>
                </c:pt>
                <c:pt idx="299">
                  <c:v>1300</c:v>
                </c:pt>
                <c:pt idx="300">
                  <c:v>1300</c:v>
                </c:pt>
                <c:pt idx="301">
                  <c:v>1300</c:v>
                </c:pt>
                <c:pt idx="302">
                  <c:v>1300</c:v>
                </c:pt>
                <c:pt idx="303">
                  <c:v>1450</c:v>
                </c:pt>
                <c:pt idx="304">
                  <c:v>1450</c:v>
                </c:pt>
                <c:pt idx="305">
                  <c:v>1450</c:v>
                </c:pt>
                <c:pt idx="306">
                  <c:v>1450</c:v>
                </c:pt>
                <c:pt idx="307">
                  <c:v>1600</c:v>
                </c:pt>
                <c:pt idx="308">
                  <c:v>1670</c:v>
                </c:pt>
                <c:pt idx="309">
                  <c:v>1670</c:v>
                </c:pt>
                <c:pt idx="310">
                  <c:v>1680</c:v>
                </c:pt>
                <c:pt idx="311">
                  <c:v>1700</c:v>
                </c:pt>
                <c:pt idx="312">
                  <c:v>1700</c:v>
                </c:pt>
                <c:pt idx="313">
                  <c:v>1700</c:v>
                </c:pt>
                <c:pt idx="314">
                  <c:v>1700</c:v>
                </c:pt>
                <c:pt idx="315">
                  <c:v>1750</c:v>
                </c:pt>
                <c:pt idx="316">
                  <c:v>1750</c:v>
                </c:pt>
                <c:pt idx="317">
                  <c:v>1750</c:v>
                </c:pt>
                <c:pt idx="318">
                  <c:v>1750</c:v>
                </c:pt>
                <c:pt idx="319">
                  <c:v>1750</c:v>
                </c:pt>
                <c:pt idx="320">
                  <c:v>1750</c:v>
                </c:pt>
                <c:pt idx="321">
                  <c:v>1750</c:v>
                </c:pt>
                <c:pt idx="322">
                  <c:v>1750</c:v>
                </c:pt>
                <c:pt idx="323">
                  <c:v>1840</c:v>
                </c:pt>
                <c:pt idx="324">
                  <c:v>1840</c:v>
                </c:pt>
                <c:pt idx="325">
                  <c:v>1840</c:v>
                </c:pt>
                <c:pt idx="326">
                  <c:v>1840</c:v>
                </c:pt>
                <c:pt idx="327">
                  <c:v>1840</c:v>
                </c:pt>
                <c:pt idx="328">
                  <c:v>1840</c:v>
                </c:pt>
                <c:pt idx="329">
                  <c:v>1840</c:v>
                </c:pt>
                <c:pt idx="330">
                  <c:v>1840</c:v>
                </c:pt>
                <c:pt idx="331">
                  <c:v>1840</c:v>
                </c:pt>
                <c:pt idx="332">
                  <c:v>1840</c:v>
                </c:pt>
                <c:pt idx="333">
                  <c:v>1840</c:v>
                </c:pt>
                <c:pt idx="334">
                  <c:v>1840</c:v>
                </c:pt>
                <c:pt idx="335">
                  <c:v>1840</c:v>
                </c:pt>
                <c:pt idx="336">
                  <c:v>1840</c:v>
                </c:pt>
                <c:pt idx="337">
                  <c:v>1840</c:v>
                </c:pt>
                <c:pt idx="338">
                  <c:v>1840</c:v>
                </c:pt>
                <c:pt idx="339">
                  <c:v>1840</c:v>
                </c:pt>
                <c:pt idx="340">
                  <c:v>1840</c:v>
                </c:pt>
                <c:pt idx="341">
                  <c:v>1840</c:v>
                </c:pt>
                <c:pt idx="342">
                  <c:v>1840</c:v>
                </c:pt>
                <c:pt idx="343">
                  <c:v>1840</c:v>
                </c:pt>
                <c:pt idx="344">
                  <c:v>1840</c:v>
                </c:pt>
                <c:pt idx="345">
                  <c:v>1840</c:v>
                </c:pt>
                <c:pt idx="346">
                  <c:v>1840</c:v>
                </c:pt>
                <c:pt idx="347">
                  <c:v>1840</c:v>
                </c:pt>
                <c:pt idx="348">
                  <c:v>1840</c:v>
                </c:pt>
                <c:pt idx="349">
                  <c:v>1840</c:v>
                </c:pt>
                <c:pt idx="350">
                  <c:v>1840</c:v>
                </c:pt>
                <c:pt idx="351">
                  <c:v>1840</c:v>
                </c:pt>
                <c:pt idx="352">
                  <c:v>1840</c:v>
                </c:pt>
                <c:pt idx="353">
                  <c:v>1840</c:v>
                </c:pt>
                <c:pt idx="354">
                  <c:v>1840</c:v>
                </c:pt>
                <c:pt idx="355">
                  <c:v>1840</c:v>
                </c:pt>
                <c:pt idx="356">
                  <c:v>1840</c:v>
                </c:pt>
                <c:pt idx="357">
                  <c:v>1840</c:v>
                </c:pt>
                <c:pt idx="358">
                  <c:v>1840</c:v>
                </c:pt>
                <c:pt idx="359">
                  <c:v>1840</c:v>
                </c:pt>
                <c:pt idx="360">
                  <c:v>1840</c:v>
                </c:pt>
                <c:pt idx="361">
                  <c:v>1840</c:v>
                </c:pt>
                <c:pt idx="362">
                  <c:v>1840</c:v>
                </c:pt>
                <c:pt idx="363">
                  <c:v>1840</c:v>
                </c:pt>
                <c:pt idx="364">
                  <c:v>1840</c:v>
                </c:pt>
                <c:pt idx="365">
                  <c:v>1840</c:v>
                </c:pt>
                <c:pt idx="366">
                  <c:v>1840</c:v>
                </c:pt>
                <c:pt idx="367">
                  <c:v>1878</c:v>
                </c:pt>
                <c:pt idx="368">
                  <c:v>1878</c:v>
                </c:pt>
                <c:pt idx="369">
                  <c:v>1878</c:v>
                </c:pt>
                <c:pt idx="370">
                  <c:v>1878</c:v>
                </c:pt>
                <c:pt idx="371">
                  <c:v>1878</c:v>
                </c:pt>
                <c:pt idx="372">
                  <c:v>1878</c:v>
                </c:pt>
                <c:pt idx="373">
                  <c:v>1878</c:v>
                </c:pt>
                <c:pt idx="374">
                  <c:v>1878</c:v>
                </c:pt>
                <c:pt idx="375">
                  <c:v>1878</c:v>
                </c:pt>
                <c:pt idx="376">
                  <c:v>1878</c:v>
                </c:pt>
                <c:pt idx="377">
                  <c:v>1878</c:v>
                </c:pt>
                <c:pt idx="378">
                  <c:v>1878</c:v>
                </c:pt>
                <c:pt idx="379">
                  <c:v>1878</c:v>
                </c:pt>
                <c:pt idx="380">
                  <c:v>1878</c:v>
                </c:pt>
                <c:pt idx="381">
                  <c:v>1878</c:v>
                </c:pt>
                <c:pt idx="382">
                  <c:v>1878</c:v>
                </c:pt>
                <c:pt idx="383">
                  <c:v>1878</c:v>
                </c:pt>
                <c:pt idx="384">
                  <c:v>1878</c:v>
                </c:pt>
                <c:pt idx="385">
                  <c:v>1878</c:v>
                </c:pt>
                <c:pt idx="386">
                  <c:v>1878</c:v>
                </c:pt>
                <c:pt idx="387">
                  <c:v>1878</c:v>
                </c:pt>
                <c:pt idx="388">
                  <c:v>1878</c:v>
                </c:pt>
                <c:pt idx="389">
                  <c:v>1920</c:v>
                </c:pt>
                <c:pt idx="390">
                  <c:v>1920</c:v>
                </c:pt>
                <c:pt idx="391">
                  <c:v>1920</c:v>
                </c:pt>
                <c:pt idx="392">
                  <c:v>1970</c:v>
                </c:pt>
                <c:pt idx="393">
                  <c:v>2000</c:v>
                </c:pt>
                <c:pt idx="394">
                  <c:v>2000</c:v>
                </c:pt>
                <c:pt idx="395">
                  <c:v>2010</c:v>
                </c:pt>
                <c:pt idx="396">
                  <c:v>2075</c:v>
                </c:pt>
                <c:pt idx="397">
                  <c:v>2075</c:v>
                </c:pt>
                <c:pt idx="398">
                  <c:v>2075</c:v>
                </c:pt>
                <c:pt idx="399">
                  <c:v>2075</c:v>
                </c:pt>
                <c:pt idx="400">
                  <c:v>2075</c:v>
                </c:pt>
                <c:pt idx="401">
                  <c:v>2075</c:v>
                </c:pt>
                <c:pt idx="402">
                  <c:v>2075</c:v>
                </c:pt>
                <c:pt idx="403">
                  <c:v>2075</c:v>
                </c:pt>
                <c:pt idx="404">
                  <c:v>2075</c:v>
                </c:pt>
                <c:pt idx="405">
                  <c:v>2075</c:v>
                </c:pt>
                <c:pt idx="406">
                  <c:v>2075</c:v>
                </c:pt>
                <c:pt idx="407">
                  <c:v>2075</c:v>
                </c:pt>
                <c:pt idx="408">
                  <c:v>2075</c:v>
                </c:pt>
                <c:pt idx="409">
                  <c:v>2075</c:v>
                </c:pt>
                <c:pt idx="410">
                  <c:v>2075</c:v>
                </c:pt>
                <c:pt idx="411">
                  <c:v>2075</c:v>
                </c:pt>
                <c:pt idx="413">
                  <c:v>2090</c:v>
                </c:pt>
                <c:pt idx="414">
                  <c:v>2100</c:v>
                </c:pt>
                <c:pt idx="415">
                  <c:v>2150</c:v>
                </c:pt>
                <c:pt idx="416">
                  <c:v>2170</c:v>
                </c:pt>
                <c:pt idx="417">
                  <c:v>2171</c:v>
                </c:pt>
                <c:pt idx="418">
                  <c:v>2172</c:v>
                </c:pt>
                <c:pt idx="419">
                  <c:v>2173</c:v>
                </c:pt>
                <c:pt idx="420">
                  <c:v>2174</c:v>
                </c:pt>
                <c:pt idx="421">
                  <c:v>2200</c:v>
                </c:pt>
                <c:pt idx="422">
                  <c:v>2200</c:v>
                </c:pt>
                <c:pt idx="423">
                  <c:v>2200</c:v>
                </c:pt>
                <c:pt idx="424">
                  <c:v>2200</c:v>
                </c:pt>
                <c:pt idx="425">
                  <c:v>2200</c:v>
                </c:pt>
                <c:pt idx="426">
                  <c:v>2200</c:v>
                </c:pt>
                <c:pt idx="427">
                  <c:v>2200</c:v>
                </c:pt>
                <c:pt idx="428">
                  <c:v>2201</c:v>
                </c:pt>
                <c:pt idx="429">
                  <c:v>2201.5</c:v>
                </c:pt>
                <c:pt idx="430">
                  <c:v>2201.8000000000002</c:v>
                </c:pt>
                <c:pt idx="431">
                  <c:v>2202</c:v>
                </c:pt>
                <c:pt idx="432">
                  <c:v>2250</c:v>
                </c:pt>
                <c:pt idx="433">
                  <c:v>2250</c:v>
                </c:pt>
                <c:pt idx="434">
                  <c:v>2250</c:v>
                </c:pt>
                <c:pt idx="435">
                  <c:v>2322</c:v>
                </c:pt>
                <c:pt idx="436">
                  <c:v>2322</c:v>
                </c:pt>
                <c:pt idx="437">
                  <c:v>2322</c:v>
                </c:pt>
                <c:pt idx="438">
                  <c:v>2322</c:v>
                </c:pt>
                <c:pt idx="439">
                  <c:v>2322</c:v>
                </c:pt>
                <c:pt idx="440">
                  <c:v>2322</c:v>
                </c:pt>
                <c:pt idx="441">
                  <c:v>2322</c:v>
                </c:pt>
                <c:pt idx="442">
                  <c:v>2322</c:v>
                </c:pt>
                <c:pt idx="443">
                  <c:v>2322</c:v>
                </c:pt>
                <c:pt idx="444">
                  <c:v>2322</c:v>
                </c:pt>
                <c:pt idx="445">
                  <c:v>2322</c:v>
                </c:pt>
                <c:pt idx="446">
                  <c:v>2322</c:v>
                </c:pt>
                <c:pt idx="447">
                  <c:v>2322</c:v>
                </c:pt>
                <c:pt idx="448">
                  <c:v>2322</c:v>
                </c:pt>
                <c:pt idx="449">
                  <c:v>2322</c:v>
                </c:pt>
                <c:pt idx="450">
                  <c:v>2322</c:v>
                </c:pt>
                <c:pt idx="451">
                  <c:v>2322</c:v>
                </c:pt>
                <c:pt idx="452">
                  <c:v>2322</c:v>
                </c:pt>
                <c:pt idx="453">
                  <c:v>2322</c:v>
                </c:pt>
                <c:pt idx="454">
                  <c:v>2322</c:v>
                </c:pt>
                <c:pt idx="455">
                  <c:v>2329.9999914087475</c:v>
                </c:pt>
                <c:pt idx="456">
                  <c:v>2349</c:v>
                </c:pt>
                <c:pt idx="457">
                  <c:v>2350</c:v>
                </c:pt>
                <c:pt idx="458">
                  <c:v>2350</c:v>
                </c:pt>
                <c:pt idx="459">
                  <c:v>2378</c:v>
                </c:pt>
              </c:numCache>
            </c:numRef>
          </c:xVal>
          <c:yVal>
            <c:numRef>
              <c:f>'Compiled and sorted versus time'!$C$1:$C$460</c:f>
              <c:numCache>
                <c:formatCode>General</c:formatCode>
                <c:ptCount val="460"/>
                <c:pt idx="0">
                  <c:v>7.5266742094047601E-2</c:v>
                </c:pt>
                <c:pt idx="1">
                  <c:v>4.4927942748287583E-2</c:v>
                </c:pt>
                <c:pt idx="2">
                  <c:v>5.5759507949122711E-2</c:v>
                </c:pt>
                <c:pt idx="3">
                  <c:v>1.1714276421902203E-2</c:v>
                </c:pt>
                <c:pt idx="4">
                  <c:v>3.5966891286497854E-2</c:v>
                </c:pt>
                <c:pt idx="5">
                  <c:v>2.502916809593754E-2</c:v>
                </c:pt>
                <c:pt idx="6">
                  <c:v>6.0408898354905732E-2</c:v>
                </c:pt>
                <c:pt idx="7">
                  <c:v>3.8149113152070521E-2</c:v>
                </c:pt>
                <c:pt idx="8">
                  <c:v>2.8820917106899685E-2</c:v>
                </c:pt>
                <c:pt idx="9">
                  <c:v>4.9828580654000601E-2</c:v>
                </c:pt>
                <c:pt idx="10">
                  <c:v>2.6075861662080632E-2</c:v>
                </c:pt>
                <c:pt idx="11">
                  <c:v>3.0720490636486006E-2</c:v>
                </c:pt>
                <c:pt idx="12">
                  <c:v>4.6520616339812068E-2</c:v>
                </c:pt>
                <c:pt idx="13">
                  <c:v>5.2062837068305584E-2</c:v>
                </c:pt>
                <c:pt idx="14">
                  <c:v>3.6614541984886576E-2</c:v>
                </c:pt>
                <c:pt idx="15">
                  <c:v>8.7364663453850383E-2</c:v>
                </c:pt>
                <c:pt idx="16">
                  <c:v>5.8646872243694678E-2</c:v>
                </c:pt>
                <c:pt idx="17">
                  <c:v>5.6790148626041301E-2</c:v>
                </c:pt>
                <c:pt idx="18">
                  <c:v>4.425913149227155E-2</c:v>
                </c:pt>
                <c:pt idx="19">
                  <c:v>3.9011565815264687E-2</c:v>
                </c:pt>
                <c:pt idx="20">
                  <c:v>4.8539432172159391E-2</c:v>
                </c:pt>
                <c:pt idx="21">
                  <c:v>1.7216802716555138E-2</c:v>
                </c:pt>
                <c:pt idx="22">
                  <c:v>3.9440145716445815E-2</c:v>
                </c:pt>
                <c:pt idx="23">
                  <c:v>3.5899735142015665E-2</c:v>
                </c:pt>
                <c:pt idx="24">
                  <c:v>3.4977265669304536E-2</c:v>
                </c:pt>
                <c:pt idx="25">
                  <c:v>7.3509554636223481E-2</c:v>
                </c:pt>
                <c:pt idx="26">
                  <c:v>1.778263057459345E-2</c:v>
                </c:pt>
                <c:pt idx="27">
                  <c:v>2.5785480958035942E-2</c:v>
                </c:pt>
                <c:pt idx="28">
                  <c:v>4.3026375271993864E-2</c:v>
                </c:pt>
                <c:pt idx="29">
                  <c:v>3.543876815921207E-2</c:v>
                </c:pt>
                <c:pt idx="30">
                  <c:v>4.2297631872328934E-2</c:v>
                </c:pt>
                <c:pt idx="31">
                  <c:v>3.1587485577137114E-2</c:v>
                </c:pt>
                <c:pt idx="32">
                  <c:v>8.8242149436191381E-2</c:v>
                </c:pt>
                <c:pt idx="33">
                  <c:v>5.1501015004449743E-2</c:v>
                </c:pt>
                <c:pt idx="34">
                  <c:v>4.3886682735338675E-2</c:v>
                </c:pt>
                <c:pt idx="35">
                  <c:v>4.6050767826780192E-2</c:v>
                </c:pt>
                <c:pt idx="36">
                  <c:v>4.235131423639335E-2</c:v>
                </c:pt>
                <c:pt idx="37">
                  <c:v>5.189435484287408E-2</c:v>
                </c:pt>
                <c:pt idx="38">
                  <c:v>4.3643288504311914E-2</c:v>
                </c:pt>
                <c:pt idx="39">
                  <c:v>3.2083284931845937E-2</c:v>
                </c:pt>
                <c:pt idx="40">
                  <c:v>2.5309738782652511E-2</c:v>
                </c:pt>
                <c:pt idx="41">
                  <c:v>2.201036031863543E-2</c:v>
                </c:pt>
                <c:pt idx="42">
                  <c:v>2.2878225817488454E-2</c:v>
                </c:pt>
                <c:pt idx="43">
                  <c:v>2.5550951092846025E-2</c:v>
                </c:pt>
                <c:pt idx="44">
                  <c:v>2.4746403830698885E-2</c:v>
                </c:pt>
                <c:pt idx="45">
                  <c:v>2.6057902163771976E-2</c:v>
                </c:pt>
                <c:pt idx="46">
                  <c:v>8.2086791150922864E-2</c:v>
                </c:pt>
                <c:pt idx="47">
                  <c:v>3.7042411940932038E-2</c:v>
                </c:pt>
                <c:pt idx="48">
                  <c:v>0.10100000000000001</c:v>
                </c:pt>
                <c:pt idx="49">
                  <c:v>0.114</c:v>
                </c:pt>
                <c:pt idx="50">
                  <c:v>0.109</c:v>
                </c:pt>
                <c:pt idx="51">
                  <c:v>9.8000000000000004E-2</c:v>
                </c:pt>
                <c:pt idx="52">
                  <c:v>0.122</c:v>
                </c:pt>
                <c:pt idx="53">
                  <c:v>0.123</c:v>
                </c:pt>
                <c:pt idx="54">
                  <c:v>9.8000000000000004E-2</c:v>
                </c:pt>
                <c:pt idx="55">
                  <c:v>0.1</c:v>
                </c:pt>
                <c:pt idx="56">
                  <c:v>0.111</c:v>
                </c:pt>
                <c:pt idx="57">
                  <c:v>0.13</c:v>
                </c:pt>
                <c:pt idx="58">
                  <c:v>0.115</c:v>
                </c:pt>
                <c:pt idx="59">
                  <c:v>5.6924614999999998E-2</c:v>
                </c:pt>
                <c:pt idx="60">
                  <c:v>8.0235443000000004E-2</c:v>
                </c:pt>
                <c:pt idx="61">
                  <c:v>5.8709764999999997E-2</c:v>
                </c:pt>
                <c:pt idx="62">
                  <c:v>0.10946895700000001</c:v>
                </c:pt>
                <c:pt idx="63">
                  <c:v>7.2987742999999994E-2</c:v>
                </c:pt>
                <c:pt idx="64">
                  <c:v>8.4185702000000001E-2</c:v>
                </c:pt>
                <c:pt idx="65">
                  <c:v>8.1235221999999996E-2</c:v>
                </c:pt>
                <c:pt idx="66">
                  <c:v>6.8010320000000003E-3</c:v>
                </c:pt>
                <c:pt idx="67">
                  <c:v>2.818119E-3</c:v>
                </c:pt>
                <c:pt idx="68">
                  <c:v>7.0264556000000006E-2</c:v>
                </c:pt>
                <c:pt idx="69">
                  <c:v>0.101080832</c:v>
                </c:pt>
                <c:pt idx="70">
                  <c:v>6.0044478999999998E-2</c:v>
                </c:pt>
                <c:pt idx="71">
                  <c:v>3.4102906000000002E-2</c:v>
                </c:pt>
                <c:pt idx="72">
                  <c:v>5.3296999999999997E-2</c:v>
                </c:pt>
                <c:pt idx="73">
                  <c:v>9.9454038999999994E-2</c:v>
                </c:pt>
                <c:pt idx="74">
                  <c:v>5.0672741E-2</c:v>
                </c:pt>
                <c:pt idx="75">
                  <c:v>3.5578790999999999E-2</c:v>
                </c:pt>
                <c:pt idx="76">
                  <c:v>4.3081822999999998E-2</c:v>
                </c:pt>
                <c:pt idx="77">
                  <c:v>7.8476877E-2</c:v>
                </c:pt>
                <c:pt idx="78">
                  <c:v>0.122638018</c:v>
                </c:pt>
                <c:pt idx="79">
                  <c:v>0.10686604600000001</c:v>
                </c:pt>
                <c:pt idx="80">
                  <c:v>-4.9230564999999997E-2</c:v>
                </c:pt>
                <c:pt idx="81">
                  <c:v>4.9596228999999999E-2</c:v>
                </c:pt>
                <c:pt idx="82">
                  <c:v>7.1755583999999997E-2</c:v>
                </c:pt>
                <c:pt idx="83">
                  <c:v>-1.05463E-4</c:v>
                </c:pt>
                <c:pt idx="84">
                  <c:v>2.3465659999999999E-2</c:v>
                </c:pt>
                <c:pt idx="85">
                  <c:v>-2.7678695E-2</c:v>
                </c:pt>
                <c:pt idx="86">
                  <c:v>2.3461528999999998E-2</c:v>
                </c:pt>
                <c:pt idx="87">
                  <c:v>5.6368712000000001E-2</c:v>
                </c:pt>
                <c:pt idx="88">
                  <c:v>9.2336577000000003E-2</c:v>
                </c:pt>
                <c:pt idx="89">
                  <c:v>6.8883736000000001E-2</c:v>
                </c:pt>
                <c:pt idx="90">
                  <c:v>3.6929999999999998E-2</c:v>
                </c:pt>
                <c:pt idx="91">
                  <c:v>6.7740268000000006E-2</c:v>
                </c:pt>
                <c:pt idx="92">
                  <c:v>-1.5184100000000001E-2</c:v>
                </c:pt>
                <c:pt idx="93">
                  <c:v>2.9756092000000001E-2</c:v>
                </c:pt>
                <c:pt idx="94">
                  <c:v>7.3997198E-2</c:v>
                </c:pt>
                <c:pt idx="95">
                  <c:v>4.2091280000000002E-2</c:v>
                </c:pt>
                <c:pt idx="96">
                  <c:v>0.101815526</c:v>
                </c:pt>
                <c:pt idx="97">
                  <c:v>5.2373309999999999E-2</c:v>
                </c:pt>
                <c:pt idx="98">
                  <c:v>8.4511262000000004E-2</c:v>
                </c:pt>
                <c:pt idx="99">
                  <c:v>4.5989804000000002E-2</c:v>
                </c:pt>
                <c:pt idx="100">
                  <c:v>7.6476672999999995E-2</c:v>
                </c:pt>
                <c:pt idx="101">
                  <c:v>0.12933869100000001</c:v>
                </c:pt>
                <c:pt idx="102">
                  <c:v>3.5795525000000002E-2</c:v>
                </c:pt>
                <c:pt idx="103">
                  <c:v>3.9033959E-2</c:v>
                </c:pt>
                <c:pt idx="104">
                  <c:v>1.6406255000000002E-2</c:v>
                </c:pt>
                <c:pt idx="105">
                  <c:v>0.118681606</c:v>
                </c:pt>
                <c:pt idx="106">
                  <c:v>4.0915858999999999E-2</c:v>
                </c:pt>
                <c:pt idx="107">
                  <c:v>3.1655376999999998E-2</c:v>
                </c:pt>
                <c:pt idx="108">
                  <c:v>8.5286110999999998E-2</c:v>
                </c:pt>
                <c:pt idx="109">
                  <c:v>4.9033342000000001E-2</c:v>
                </c:pt>
                <c:pt idx="110">
                  <c:v>7.4700000000000001E-3</c:v>
                </c:pt>
                <c:pt idx="111">
                  <c:v>6.6428746999999996E-2</c:v>
                </c:pt>
                <c:pt idx="112">
                  <c:v>-1.8958645999999999E-2</c:v>
                </c:pt>
                <c:pt idx="113">
                  <c:v>2.5727300000000002E-2</c:v>
                </c:pt>
                <c:pt idx="114">
                  <c:v>8.5521825999999995E-2</c:v>
                </c:pt>
                <c:pt idx="115" formatCode="0.00E+00">
                  <c:v>0</c:v>
                </c:pt>
                <c:pt idx="116">
                  <c:v>4.0354589000000003E-2</c:v>
                </c:pt>
                <c:pt idx="117">
                  <c:v>5.8297652999999998E-2</c:v>
                </c:pt>
                <c:pt idx="118">
                  <c:v>3.6886519E-2</c:v>
                </c:pt>
                <c:pt idx="119">
                  <c:v>-3.6925297000000003E-2</c:v>
                </c:pt>
                <c:pt idx="120">
                  <c:v>6.6770547999999999E-2</c:v>
                </c:pt>
                <c:pt idx="122">
                  <c:v>0.10330093624844494</c:v>
                </c:pt>
                <c:pt idx="123">
                  <c:v>6.0521726034162171E-2</c:v>
                </c:pt>
                <c:pt idx="124">
                  <c:v>2.9250081621920998E-2</c:v>
                </c:pt>
                <c:pt idx="125">
                  <c:v>7.0504797205432013E-2</c:v>
                </c:pt>
                <c:pt idx="126">
                  <c:v>0.11945319470333438</c:v>
                </c:pt>
                <c:pt idx="127">
                  <c:v>1.0873386882352953E-3</c:v>
                </c:pt>
                <c:pt idx="128">
                  <c:v>2.286177146058499E-2</c:v>
                </c:pt>
                <c:pt idx="129">
                  <c:v>3.2783129713802595E-3</c:v>
                </c:pt>
                <c:pt idx="130">
                  <c:v>3.6530654193205336E-2</c:v>
                </c:pt>
                <c:pt idx="131">
                  <c:v>-1.7266642659325981E-3</c:v>
                </c:pt>
                <c:pt idx="132">
                  <c:v>-1.9786731193469631E-3</c:v>
                </c:pt>
                <c:pt idx="133">
                  <c:v>5.5103717311671407E-3</c:v>
                </c:pt>
                <c:pt idx="134">
                  <c:v>0.12375647907482845</c:v>
                </c:pt>
                <c:pt idx="135">
                  <c:v>3.2092669650186867E-2</c:v>
                </c:pt>
                <c:pt idx="136">
                  <c:v>5.9390064526734343E-2</c:v>
                </c:pt>
                <c:pt idx="137">
                  <c:v>9.1186097009027925E-2</c:v>
                </c:pt>
                <c:pt idx="138">
                  <c:v>4.3158188929628416E-2</c:v>
                </c:pt>
                <c:pt idx="139">
                  <c:v>0.1338456417974605</c:v>
                </c:pt>
                <c:pt idx="140">
                  <c:v>6.1582770366854334E-2</c:v>
                </c:pt>
                <c:pt idx="141">
                  <c:v>0.1403243585314673</c:v>
                </c:pt>
                <c:pt idx="142">
                  <c:v>7.6129088673287271E-2</c:v>
                </c:pt>
                <c:pt idx="143">
                  <c:v>7.6348312818481645E-2</c:v>
                </c:pt>
                <c:pt idx="144">
                  <c:v>7.890374948844503E-2</c:v>
                </c:pt>
                <c:pt idx="145">
                  <c:v>3.8132943434419531E-2</c:v>
                </c:pt>
                <c:pt idx="146">
                  <c:v>0.10698531636951358</c:v>
                </c:pt>
                <c:pt idx="147">
                  <c:v>9.4594235745740107E-2</c:v>
                </c:pt>
                <c:pt idx="148">
                  <c:v>9.3378479351677868E-2</c:v>
                </c:pt>
                <c:pt idx="149">
                  <c:v>0.14556194901473063</c:v>
                </c:pt>
                <c:pt idx="150">
                  <c:v>0.1116246618411445</c:v>
                </c:pt>
                <c:pt idx="151">
                  <c:v>0.11260031450193964</c:v>
                </c:pt>
                <c:pt idx="152">
                  <c:v>6.2749122459578643E-2</c:v>
                </c:pt>
                <c:pt idx="153">
                  <c:v>7.596727042727025E-2</c:v>
                </c:pt>
                <c:pt idx="154">
                  <c:v>8.640910555150505E-2</c:v>
                </c:pt>
                <c:pt idx="155">
                  <c:v>0.11220975427987767</c:v>
                </c:pt>
                <c:pt idx="156">
                  <c:v>0.11260031450193964</c:v>
                </c:pt>
                <c:pt idx="157">
                  <c:v>9.438062878216158E-2</c:v>
                </c:pt>
                <c:pt idx="158">
                  <c:v>0.26215334907731247</c:v>
                </c:pt>
                <c:pt idx="159">
                  <c:v>0.10070317422044006</c:v>
                </c:pt>
                <c:pt idx="160">
                  <c:v>8.6254523773918734E-2</c:v>
                </c:pt>
                <c:pt idx="161">
                  <c:v>7.1668745965057568E-2</c:v>
                </c:pt>
                <c:pt idx="162">
                  <c:v>8.8357964785265253E-2</c:v>
                </c:pt>
                <c:pt idx="163">
                  <c:v>6.7226419737377086E-2</c:v>
                </c:pt>
                <c:pt idx="164">
                  <c:v>7.8522940160324239E-2</c:v>
                </c:pt>
                <c:pt idx="165">
                  <c:v>0.10173302472559698</c:v>
                </c:pt>
                <c:pt idx="166">
                  <c:v>0.12364450660902548</c:v>
                </c:pt>
                <c:pt idx="167">
                  <c:v>6.6819975029835277E-2</c:v>
                </c:pt>
                <c:pt idx="168">
                  <c:v>0.11655008302738068</c:v>
                </c:pt>
                <c:pt idx="169">
                  <c:v>0.10541455134815969</c:v>
                </c:pt>
                <c:pt idx="170">
                  <c:v>0.12112644233466163</c:v>
                </c:pt>
                <c:pt idx="171">
                  <c:v>7.9247293815246422E-2</c:v>
                </c:pt>
                <c:pt idx="172">
                  <c:v>8.7005291946859131E-2</c:v>
                </c:pt>
                <c:pt idx="173">
                  <c:v>7.5741107594492263E-2</c:v>
                </c:pt>
                <c:pt idx="174">
                  <c:v>5.2901941730873148E-2</c:v>
                </c:pt>
                <c:pt idx="175">
                  <c:v>0.20046159623531956</c:v>
                </c:pt>
                <c:pt idx="176">
                  <c:v>7.7903669483841753E-2</c:v>
                </c:pt>
                <c:pt idx="177">
                  <c:v>8.404855221640517E-2</c:v>
                </c:pt>
                <c:pt idx="178">
                  <c:v>0.10886446246682802</c:v>
                </c:pt>
                <c:pt idx="179">
                  <c:v>0.18453943022954888</c:v>
                </c:pt>
                <c:pt idx="180">
                  <c:v>0.10001643620658562</c:v>
                </c:pt>
                <c:pt idx="181">
                  <c:v>6.371030338718775E-2</c:v>
                </c:pt>
                <c:pt idx="182">
                  <c:v>0.13380553822985597</c:v>
                </c:pt>
                <c:pt idx="183">
                  <c:v>0.13186720833825305</c:v>
                </c:pt>
                <c:pt idx="184">
                  <c:v>4.6502213623583089E-2</c:v>
                </c:pt>
                <c:pt idx="185">
                  <c:v>4.2052496449924703E-2</c:v>
                </c:pt>
                <c:pt idx="186">
                  <c:v>3.9320161736188908E-2</c:v>
                </c:pt>
                <c:pt idx="187">
                  <c:v>7.6557174431123087E-2</c:v>
                </c:pt>
                <c:pt idx="188">
                  <c:v>0.11377438894171732</c:v>
                </c:pt>
                <c:pt idx="189">
                  <c:v>0.16304007086436378</c:v>
                </c:pt>
                <c:pt idx="190">
                  <c:v>0.13392204127639928</c:v>
                </c:pt>
                <c:pt idx="191">
                  <c:v>0.13450412950466806</c:v>
                </c:pt>
                <c:pt idx="192">
                  <c:v>0.15777448613876466</c:v>
                </c:pt>
                <c:pt idx="193">
                  <c:v>8.6621101305714987E-2</c:v>
                </c:pt>
                <c:pt idx="194">
                  <c:v>0.12492536327666848</c:v>
                </c:pt>
                <c:pt idx="195">
                  <c:v>7.2668037320045897E-2</c:v>
                </c:pt>
                <c:pt idx="196">
                  <c:v>0.11372096723034808</c:v>
                </c:pt>
                <c:pt idx="197">
                  <c:v>8.9717127767753979E-2</c:v>
                </c:pt>
                <c:pt idx="198">
                  <c:v>7.7885089515710604E-2</c:v>
                </c:pt>
                <c:pt idx="199">
                  <c:v>5.7528788171021361E-2</c:v>
                </c:pt>
                <c:pt idx="200">
                  <c:v>0.1374280270045638</c:v>
                </c:pt>
                <c:pt idx="201">
                  <c:v>5.9908802967619579E-2</c:v>
                </c:pt>
                <c:pt idx="202">
                  <c:v>4.9226921069903895E-2</c:v>
                </c:pt>
                <c:pt idx="203">
                  <c:v>4.9651003133028837E-2</c:v>
                </c:pt>
                <c:pt idx="204">
                  <c:v>0.13109806844205352</c:v>
                </c:pt>
                <c:pt idx="205">
                  <c:v>7.7613274111170583E-2</c:v>
                </c:pt>
                <c:pt idx="206">
                  <c:v>9.3777309604552883E-2</c:v>
                </c:pt>
                <c:pt idx="207">
                  <c:v>8.2365777121172101E-2</c:v>
                </c:pt>
                <c:pt idx="208">
                  <c:v>7.1173556647686098E-2</c:v>
                </c:pt>
                <c:pt idx="209">
                  <c:v>0.16538038078097017</c:v>
                </c:pt>
                <c:pt idx="210">
                  <c:v>0.14851238468554584</c:v>
                </c:pt>
                <c:pt idx="211">
                  <c:v>6.3322422253561328E-2</c:v>
                </c:pt>
                <c:pt idx="212">
                  <c:v>0.10490590734408478</c:v>
                </c:pt>
                <c:pt idx="213">
                  <c:v>4.8161763426179505E-2</c:v>
                </c:pt>
                <c:pt idx="214">
                  <c:v>6.1892008482134386E-2</c:v>
                </c:pt>
                <c:pt idx="215">
                  <c:v>4.9800159586540715E-2</c:v>
                </c:pt>
                <c:pt idx="216">
                  <c:v>7.827858416684208E-2</c:v>
                </c:pt>
                <c:pt idx="217">
                  <c:v>7.3839765113829614E-2</c:v>
                </c:pt>
                <c:pt idx="218">
                  <c:v>5.1582495891670632E-2</c:v>
                </c:pt>
                <c:pt idx="219">
                  <c:v>4.4745912301284108E-2</c:v>
                </c:pt>
                <c:pt idx="220">
                  <c:v>5.2377668269128819E-2</c:v>
                </c:pt>
                <c:pt idx="221">
                  <c:v>-2.763483690202051E-2</c:v>
                </c:pt>
                <c:pt idx="222">
                  <c:v>2.6252764724095101E-3</c:v>
                </c:pt>
                <c:pt idx="223">
                  <c:v>2.0601827993090183E-2</c:v>
                </c:pt>
                <c:pt idx="224">
                  <c:v>0.12706135787425077</c:v>
                </c:pt>
                <c:pt idx="225">
                  <c:v>1.5000755692693712E-2</c:v>
                </c:pt>
                <c:pt idx="226">
                  <c:v>2.5406741153246704E-2</c:v>
                </c:pt>
                <c:pt idx="227">
                  <c:v>-7.0409110022997545E-3</c:v>
                </c:pt>
                <c:pt idx="228">
                  <c:v>2.4547116627397725E-2</c:v>
                </c:pt>
                <c:pt idx="229">
                  <c:v>0.17558070834314643</c:v>
                </c:pt>
                <c:pt idx="230">
                  <c:v>4.9963518820387076E-2</c:v>
                </c:pt>
                <c:pt idx="231">
                  <c:v>0.33800000000000002</c:v>
                </c:pt>
                <c:pt idx="232">
                  <c:v>0.316</c:v>
                </c:pt>
                <c:pt idx="233">
                  <c:v>0.27100000000000002</c:v>
                </c:pt>
                <c:pt idx="234">
                  <c:v>0.28499999999999998</c:v>
                </c:pt>
                <c:pt idx="235">
                  <c:v>0.27</c:v>
                </c:pt>
                <c:pt idx="236">
                  <c:v>0.30499999999999999</c:v>
                </c:pt>
                <c:pt idx="237">
                  <c:v>0.28599999999999998</c:v>
                </c:pt>
                <c:pt idx="238">
                  <c:v>0.33600000000000002</c:v>
                </c:pt>
                <c:pt idx="239">
                  <c:v>4.6797310462007857E-2</c:v>
                </c:pt>
                <c:pt idx="240">
                  <c:v>-2.3624077804145216E-3</c:v>
                </c:pt>
                <c:pt idx="241">
                  <c:v>1.4999999999999999E-2</c:v>
                </c:pt>
                <c:pt idx="242" formatCode="0.00">
                  <c:v>1.5452902077832675E-2</c:v>
                </c:pt>
                <c:pt idx="243">
                  <c:v>-6.2807541250249344E-3</c:v>
                </c:pt>
                <c:pt idx="244">
                  <c:v>1.2E-2</c:v>
                </c:pt>
                <c:pt idx="245" formatCode="0.00">
                  <c:v>1.153455573322848E-2</c:v>
                </c:pt>
                <c:pt idx="246">
                  <c:v>0.10199999999999999</c:v>
                </c:pt>
                <c:pt idx="247">
                  <c:v>0.109</c:v>
                </c:pt>
                <c:pt idx="248">
                  <c:v>0.10100000000000001</c:v>
                </c:pt>
                <c:pt idx="249">
                  <c:v>9.8000000000000004E-2</c:v>
                </c:pt>
                <c:pt idx="250">
                  <c:v>0.09</c:v>
                </c:pt>
                <c:pt idx="251">
                  <c:v>9.0999999999999998E-2</c:v>
                </c:pt>
                <c:pt idx="252">
                  <c:v>8.1000000000000003E-2</c:v>
                </c:pt>
                <c:pt idx="253">
                  <c:v>6.6000000000000003E-2</c:v>
                </c:pt>
                <c:pt idx="254">
                  <c:v>5.6000000000000001E-2</c:v>
                </c:pt>
                <c:pt idx="255">
                  <c:v>7.7892902022551169E-2</c:v>
                </c:pt>
                <c:pt idx="256">
                  <c:v>7.7892902022551169E-2</c:v>
                </c:pt>
                <c:pt idx="257">
                  <c:v>1.5948021037804239E-2</c:v>
                </c:pt>
                <c:pt idx="258">
                  <c:v>-3.2111395087550676E-2</c:v>
                </c:pt>
                <c:pt idx="259">
                  <c:v>1.4E-2</c:v>
                </c:pt>
                <c:pt idx="260">
                  <c:v>1.4E-2</c:v>
                </c:pt>
                <c:pt idx="261">
                  <c:v>8.0000000000000002E-3</c:v>
                </c:pt>
                <c:pt idx="262" formatCode="0.00">
                  <c:v>1.3871632023047198E-2</c:v>
                </c:pt>
                <c:pt idx="263" formatCode="0.00">
                  <c:v>1.3777429977622546E-2</c:v>
                </c:pt>
                <c:pt idx="264" formatCode="0.00">
                  <c:v>7.9471302895193219E-3</c:v>
                </c:pt>
                <c:pt idx="265">
                  <c:v>-3.9436778351884527E-3</c:v>
                </c:pt>
                <c:pt idx="266">
                  <c:v>-4.0378798805917882E-3</c:v>
                </c:pt>
                <c:pt idx="267">
                  <c:v>-9.8681795685529039E-3</c:v>
                </c:pt>
                <c:pt idx="268">
                  <c:v>-3.7873596328406478E-2</c:v>
                </c:pt>
                <c:pt idx="269">
                  <c:v>1.2732746519770188E-2</c:v>
                </c:pt>
                <c:pt idx="270">
                  <c:v>-1.5086954863473778E-2</c:v>
                </c:pt>
                <c:pt idx="271">
                  <c:v>1.8207856074639039E-3</c:v>
                </c:pt>
                <c:pt idx="272">
                  <c:v>-6.810713417593206E-3</c:v>
                </c:pt>
                <c:pt idx="273">
                  <c:v>-2.781641392355283E-2</c:v>
                </c:pt>
                <c:pt idx="274">
                  <c:v>-3.8623793425820452E-3</c:v>
                </c:pt>
                <c:pt idx="275">
                  <c:v>-4.2640766954633591E-3</c:v>
                </c:pt>
                <c:pt idx="276">
                  <c:v>2.6317844960566106E-3</c:v>
                </c:pt>
                <c:pt idx="277">
                  <c:v>8.6113931112382858E-2</c:v>
                </c:pt>
                <c:pt idx="278">
                  <c:v>-1.6019719778046948E-2</c:v>
                </c:pt>
                <c:pt idx="279">
                  <c:v>0.18152697065765011</c:v>
                </c:pt>
                <c:pt idx="280">
                  <c:v>-1.4805443838243448E-2</c:v>
                </c:pt>
                <c:pt idx="281">
                  <c:v>-1.2401552776960756E-2</c:v>
                </c:pt>
                <c:pt idx="282">
                  <c:v>-1.8885475344864844E-2</c:v>
                </c:pt>
                <c:pt idx="283">
                  <c:v>-9.3096850502529804E-3</c:v>
                </c:pt>
                <c:pt idx="284">
                  <c:v>1.7886139860451067E-2</c:v>
                </c:pt>
                <c:pt idx="285">
                  <c:v>1.0794312081873869E-2</c:v>
                </c:pt>
                <c:pt idx="286">
                  <c:v>1.0471327017111065E-2</c:v>
                </c:pt>
                <c:pt idx="287">
                  <c:v>-1.9775005950837254E-3</c:v>
                </c:pt>
                <c:pt idx="288">
                  <c:v>-3.6390589861635014E-2</c:v>
                </c:pt>
                <c:pt idx="289">
                  <c:v>-3.2631172054170321E-2</c:v>
                </c:pt>
                <c:pt idx="290">
                  <c:v>2.5544424629249107E-2</c:v>
                </c:pt>
                <c:pt idx="291">
                  <c:v>5.1097723705147757E-2</c:v>
                </c:pt>
                <c:pt idx="292">
                  <c:v>3.6341884983599471E-2</c:v>
                </c:pt>
                <c:pt idx="293">
                  <c:v>5.7967060500104139E-2</c:v>
                </c:pt>
                <c:pt idx="294">
                  <c:v>3.6781033904029314E-2</c:v>
                </c:pt>
                <c:pt idx="295">
                  <c:v>2.9713943399858778E-2</c:v>
                </c:pt>
                <c:pt idx="296">
                  <c:v>1.4373290625837143E-2</c:v>
                </c:pt>
                <c:pt idx="297">
                  <c:v>-2.8115121579153524E-2</c:v>
                </c:pt>
                <c:pt idx="298">
                  <c:v>-5.0516532107740986E-2</c:v>
                </c:pt>
                <c:pt idx="299">
                  <c:v>-2.6734056568269438E-3</c:v>
                </c:pt>
                <c:pt idx="300">
                  <c:v>6.7531028848168972E-3</c:v>
                </c:pt>
                <c:pt idx="301">
                  <c:v>-2.0183107949240053E-2</c:v>
                </c:pt>
                <c:pt idx="302">
                  <c:v>-9.1235887525975556E-3</c:v>
                </c:pt>
                <c:pt idx="303">
                  <c:v>-7.2459720474990164E-2</c:v>
                </c:pt>
                <c:pt idx="304">
                  <c:v>-2.3859487754046782E-2</c:v>
                </c:pt>
                <c:pt idx="305">
                  <c:v>-5.0622318613889661E-2</c:v>
                </c:pt>
                <c:pt idx="306">
                  <c:v>-3.781350368873504E-2</c:v>
                </c:pt>
                <c:pt idx="307">
                  <c:v>-9.5137921227767208E-2</c:v>
                </c:pt>
                <c:pt idx="308">
                  <c:v>7.9756794719418878E-3</c:v>
                </c:pt>
                <c:pt idx="309">
                  <c:v>1.8578775000008818E-3</c:v>
                </c:pt>
                <c:pt idx="310">
                  <c:v>-4.3257366051758339E-2</c:v>
                </c:pt>
                <c:pt idx="311">
                  <c:v>1.2642446406410102E-3</c:v>
                </c:pt>
                <c:pt idx="312">
                  <c:v>5.0994559566284181E-3</c:v>
                </c:pt>
                <c:pt idx="313">
                  <c:v>2.8714215307239499E-3</c:v>
                </c:pt>
                <c:pt idx="314">
                  <c:v>-4.9196886988038813E-3</c:v>
                </c:pt>
                <c:pt idx="315">
                  <c:v>-5.7888291138732173E-2</c:v>
                </c:pt>
                <c:pt idx="316">
                  <c:v>-5.5093809848309583E-2</c:v>
                </c:pt>
                <c:pt idx="317">
                  <c:v>-5.7888291138732173E-2</c:v>
                </c:pt>
                <c:pt idx="318">
                  <c:v>-9.3851380294625031E-3</c:v>
                </c:pt>
                <c:pt idx="319">
                  <c:v>-0.10360155499367019</c:v>
                </c:pt>
                <c:pt idx="320">
                  <c:v>-6.5909157290267029E-3</c:v>
                </c:pt>
                <c:pt idx="321">
                  <c:v>-5.5093809848309583E-2</c:v>
                </c:pt>
                <c:pt idx="322">
                  <c:v>-0.10360155499367019</c:v>
                </c:pt>
                <c:pt idx="323">
                  <c:v>-2.7460526463851664E-2</c:v>
                </c:pt>
                <c:pt idx="324">
                  <c:v>6.0680394582401931E-3</c:v>
                </c:pt>
                <c:pt idx="325">
                  <c:v>-3.0501301750751608E-2</c:v>
                </c:pt>
                <c:pt idx="326">
                  <c:v>5.4138154171212705E-2</c:v>
                </c:pt>
                <c:pt idx="327">
                  <c:v>4.1236227486418642E-2</c:v>
                </c:pt>
                <c:pt idx="328">
                  <c:v>-4.7277476950213781E-2</c:v>
                </c:pt>
                <c:pt idx="329">
                  <c:v>-1.8532587335862161E-2</c:v>
                </c:pt>
                <c:pt idx="330">
                  <c:v>3.8107020583710849E-2</c:v>
                </c:pt>
                <c:pt idx="331">
                  <c:v>7.7785373319372297E-2</c:v>
                </c:pt>
                <c:pt idx="332">
                  <c:v>1.9716542309922147E-3</c:v>
                </c:pt>
                <c:pt idx="333">
                  <c:v>-8.2340659091073576E-3</c:v>
                </c:pt>
                <c:pt idx="334">
                  <c:v>-1.5402920884310944E-2</c:v>
                </c:pt>
                <c:pt idx="335">
                  <c:v>-1.3137826353482041E-2</c:v>
                </c:pt>
                <c:pt idx="336">
                  <c:v>3.0931352088760633E-2</c:v>
                </c:pt>
                <c:pt idx="337">
                  <c:v>3.6349841826766038E-2</c:v>
                </c:pt>
                <c:pt idx="338">
                  <c:v>-1.4902987267140233E-2</c:v>
                </c:pt>
                <c:pt idx="339">
                  <c:v>1.8110569627971529E-2</c:v>
                </c:pt>
                <c:pt idx="340">
                  <c:v>-1.9882766307816269E-2</c:v>
                </c:pt>
                <c:pt idx="341">
                  <c:v>-2.363963275202785E-2</c:v>
                </c:pt>
                <c:pt idx="342">
                  <c:v>-4.7383047449489624E-2</c:v>
                </c:pt>
                <c:pt idx="343">
                  <c:v>3.6911180316037573E-2</c:v>
                </c:pt>
                <c:pt idx="344">
                  <c:v>-6.4742251044028976E-2</c:v>
                </c:pt>
                <c:pt idx="345">
                  <c:v>-5.2734704227699325E-3</c:v>
                </c:pt>
                <c:pt idx="346">
                  <c:v>-1.6583448678776591E-2</c:v>
                </c:pt>
                <c:pt idx="347">
                  <c:v>-2.2807086774495389E-2</c:v>
                </c:pt>
                <c:pt idx="348">
                  <c:v>3.7791596776880709E-2</c:v>
                </c:pt>
                <c:pt idx="349">
                  <c:v>-7.2015329522212568E-2</c:v>
                </c:pt>
                <c:pt idx="350">
                  <c:v>-1.1789559436870434E-2</c:v>
                </c:pt>
                <c:pt idx="351">
                  <c:v>-3.123380706118084E-2</c:v>
                </c:pt>
                <c:pt idx="352">
                  <c:v>-2.4202384405944244E-2</c:v>
                </c:pt>
                <c:pt idx="353">
                  <c:v>-4.6149749726563272E-2</c:v>
                </c:pt>
                <c:pt idx="354">
                  <c:v>-8.7630082600007597E-2</c:v>
                </c:pt>
                <c:pt idx="355">
                  <c:v>-4.5342402159942452E-3</c:v>
                </c:pt>
                <c:pt idx="356">
                  <c:v>-3.7546026195917293E-2</c:v>
                </c:pt>
                <c:pt idx="357">
                  <c:v>-4.4135960845602895E-2</c:v>
                </c:pt>
                <c:pt idx="358">
                  <c:v>-8.0284446237435247E-3</c:v>
                </c:pt>
                <c:pt idx="359">
                  <c:v>4.9210670554042935E-3</c:v>
                </c:pt>
                <c:pt idx="360">
                  <c:v>-2.5910162114692881E-2</c:v>
                </c:pt>
                <c:pt idx="361">
                  <c:v>-5.3610164567160723E-2</c:v>
                </c:pt>
                <c:pt idx="362">
                  <c:v>-3.8357219286844213E-2</c:v>
                </c:pt>
                <c:pt idx="363">
                  <c:v>-1.9279081564503642E-2</c:v>
                </c:pt>
                <c:pt idx="364">
                  <c:v>-0.12113551991955696</c:v>
                </c:pt>
                <c:pt idx="365">
                  <c:v>-4.6282521963808776E-2</c:v>
                </c:pt>
                <c:pt idx="366">
                  <c:v>-3.511164619257201E-2</c:v>
                </c:pt>
                <c:pt idx="367">
                  <c:v>2.2180091319157214E-3</c:v>
                </c:pt>
                <c:pt idx="368">
                  <c:v>4.9310699411719838E-2</c:v>
                </c:pt>
                <c:pt idx="369">
                  <c:v>3.3908961685202854E-3</c:v>
                </c:pt>
                <c:pt idx="370">
                  <c:v>1.2414494789725339E-2</c:v>
                </c:pt>
                <c:pt idx="371">
                  <c:v>-3.4025348641719688E-2</c:v>
                </c:pt>
                <c:pt idx="372">
                  <c:v>-9.041499818174259E-3</c:v>
                </c:pt>
                <c:pt idx="373">
                  <c:v>-4.6385601294440804E-2</c:v>
                </c:pt>
                <c:pt idx="374">
                  <c:v>-2.8203165917450868E-2</c:v>
                </c:pt>
                <c:pt idx="375">
                  <c:v>-3.0139376728799405E-3</c:v>
                </c:pt>
                <c:pt idx="376">
                  <c:v>-8.438226977380836E-3</c:v>
                </c:pt>
                <c:pt idx="377">
                  <c:v>-3.15082850528281E-2</c:v>
                </c:pt>
                <c:pt idx="378">
                  <c:v>-5.5685820845363665E-2</c:v>
                </c:pt>
                <c:pt idx="379">
                  <c:v>3.1334601344745749E-3</c:v>
                </c:pt>
                <c:pt idx="380">
                  <c:v>-5.1180370858938673E-2</c:v>
                </c:pt>
                <c:pt idx="381">
                  <c:v>-7.3175323648921875E-2</c:v>
                </c:pt>
                <c:pt idx="382">
                  <c:v>-4.7996327541488526E-2</c:v>
                </c:pt>
                <c:pt idx="383">
                  <c:v>-2.7143680540575588E-2</c:v>
                </c:pt>
                <c:pt idx="384">
                  <c:v>-5.1415924378073186E-2</c:v>
                </c:pt>
                <c:pt idx="385">
                  <c:v>-6.1725351622632374E-2</c:v>
                </c:pt>
                <c:pt idx="386">
                  <c:v>-5.1902409218262946E-2</c:v>
                </c:pt>
                <c:pt idx="387">
                  <c:v>-5.0875144287365615E-2</c:v>
                </c:pt>
                <c:pt idx="388">
                  <c:v>3.3833496893348511E-2</c:v>
                </c:pt>
                <c:pt idx="389">
                  <c:v>2.0679265198142449E-2</c:v>
                </c:pt>
                <c:pt idx="390">
                  <c:v>-8.7476951449992235E-2</c:v>
                </c:pt>
                <c:pt idx="391">
                  <c:v>7.4468069729250463E-2</c:v>
                </c:pt>
                <c:pt idx="392">
                  <c:v>3.0403164889627021E-2</c:v>
                </c:pt>
                <c:pt idx="393">
                  <c:v>-3.933860526763322E-2</c:v>
                </c:pt>
                <c:pt idx="394">
                  <c:v>-4.5095305522793909E-3</c:v>
                </c:pt>
                <c:pt idx="395">
                  <c:v>8.0019081350875543E-2</c:v>
                </c:pt>
                <c:pt idx="396">
                  <c:v>7.6206543668601981E-2</c:v>
                </c:pt>
                <c:pt idx="397">
                  <c:v>3.6439887749819322E-2</c:v>
                </c:pt>
                <c:pt idx="398">
                  <c:v>-4.3297094807510761E-2</c:v>
                </c:pt>
                <c:pt idx="399">
                  <c:v>-1.549350468303401E-2</c:v>
                </c:pt>
                <c:pt idx="400">
                  <c:v>3.2651700992528516E-2</c:v>
                </c:pt>
                <c:pt idx="401">
                  <c:v>8.3760297950383009E-3</c:v>
                </c:pt>
                <c:pt idx="402">
                  <c:v>3.4921296317985462E-2</c:v>
                </c:pt>
                <c:pt idx="403">
                  <c:v>9.2743598616269241E-2</c:v>
                </c:pt>
                <c:pt idx="404">
                  <c:v>6.6331942532475985E-2</c:v>
                </c:pt>
                <c:pt idx="405">
                  <c:v>3.8944989761731108E-2</c:v>
                </c:pt>
                <c:pt idx="406">
                  <c:v>-2.6142307165922585E-2</c:v>
                </c:pt>
                <c:pt idx="407">
                  <c:v>-8.3757020043539274E-3</c:v>
                </c:pt>
                <c:pt idx="408">
                  <c:v>4.2702292438772105E-3</c:v>
                </c:pt>
                <c:pt idx="409">
                  <c:v>2.6867254963892861E-2</c:v>
                </c:pt>
                <c:pt idx="410">
                  <c:v>8.4311152951379136E-3</c:v>
                </c:pt>
                <c:pt idx="411">
                  <c:v>7.6855766734838404E-2</c:v>
                </c:pt>
                <c:pt idx="413">
                  <c:v>4.4891355978946113E-2</c:v>
                </c:pt>
                <c:pt idx="414">
                  <c:v>2.1000000000000001E-2</c:v>
                </c:pt>
                <c:pt idx="415">
                  <c:v>6.9279727830776627E-3</c:v>
                </c:pt>
                <c:pt idx="416">
                  <c:v>-1.7999999999999999E-2</c:v>
                </c:pt>
                <c:pt idx="417">
                  <c:v>-5.0000000000000001E-3</c:v>
                </c:pt>
                <c:pt idx="418">
                  <c:v>0</c:v>
                </c:pt>
                <c:pt idx="419">
                  <c:v>-7.0000000000000001E-3</c:v>
                </c:pt>
                <c:pt idx="420">
                  <c:v>4.4999999999999998E-2</c:v>
                </c:pt>
                <c:pt idx="421">
                  <c:v>1.082078205150161E-2</c:v>
                </c:pt>
                <c:pt idx="422">
                  <c:v>1.6725535227801736E-2</c:v>
                </c:pt>
                <c:pt idx="423">
                  <c:v>6.7162658166641798E-2</c:v>
                </c:pt>
                <c:pt idx="424">
                  <c:v>6.4972126432083499E-2</c:v>
                </c:pt>
                <c:pt idx="425">
                  <c:v>2.5740025250575727E-2</c:v>
                </c:pt>
                <c:pt idx="426">
                  <c:v>-4.6059615172566737E-2</c:v>
                </c:pt>
                <c:pt idx="427">
                  <c:v>-1.7000000000000001E-2</c:v>
                </c:pt>
                <c:pt idx="428">
                  <c:v>-4.2999999999999997E-2</c:v>
                </c:pt>
                <c:pt idx="429">
                  <c:v>-1.2999999999999999E-2</c:v>
                </c:pt>
                <c:pt idx="430">
                  <c:v>8.9999999999999993E-3</c:v>
                </c:pt>
                <c:pt idx="431">
                  <c:v>8.9999999999999993E-3</c:v>
                </c:pt>
                <c:pt idx="432">
                  <c:v>0.15561317323874957</c:v>
                </c:pt>
                <c:pt idx="433">
                  <c:v>0.3432793040290556</c:v>
                </c:pt>
                <c:pt idx="434">
                  <c:v>8.1805846668574489E-2</c:v>
                </c:pt>
                <c:pt idx="435">
                  <c:v>0.11759047961555602</c:v>
                </c:pt>
                <c:pt idx="436">
                  <c:v>8.6683152216782133E-2</c:v>
                </c:pt>
                <c:pt idx="437">
                  <c:v>0.10833165802030109</c:v>
                </c:pt>
                <c:pt idx="438">
                  <c:v>-5.7427294038159715E-2</c:v>
                </c:pt>
                <c:pt idx="439">
                  <c:v>8.9892566888956082E-2</c:v>
                </c:pt>
                <c:pt idx="440">
                  <c:v>8.1247768559389755E-2</c:v>
                </c:pt>
                <c:pt idx="441">
                  <c:v>0.22124808653231298</c:v>
                </c:pt>
                <c:pt idx="442">
                  <c:v>5.9888325313739443E-2</c:v>
                </c:pt>
                <c:pt idx="443">
                  <c:v>-6.2742408055175503E-2</c:v>
                </c:pt>
                <c:pt idx="444">
                  <c:v>-0.1030708665231117</c:v>
                </c:pt>
                <c:pt idx="445">
                  <c:v>-9.0017589666016917E-2</c:v>
                </c:pt>
                <c:pt idx="446">
                  <c:v>0.17799928675248111</c:v>
                </c:pt>
                <c:pt idx="447">
                  <c:v>0.16797101426241667</c:v>
                </c:pt>
                <c:pt idx="448">
                  <c:v>0.31540682034067835</c:v>
                </c:pt>
                <c:pt idx="449">
                  <c:v>0.21129869443711868</c:v>
                </c:pt>
                <c:pt idx="450">
                  <c:v>5.5453023417118885E-2</c:v>
                </c:pt>
                <c:pt idx="451">
                  <c:v>0.29423187774942861</c:v>
                </c:pt>
                <c:pt idx="452">
                  <c:v>0.36868753424786149</c:v>
                </c:pt>
                <c:pt idx="453">
                  <c:v>0.17234490024390858</c:v>
                </c:pt>
                <c:pt idx="454">
                  <c:v>0.10527841643417091</c:v>
                </c:pt>
                <c:pt idx="455">
                  <c:v>0.01</c:v>
                </c:pt>
                <c:pt idx="456">
                  <c:v>0.123</c:v>
                </c:pt>
                <c:pt idx="457">
                  <c:v>5.0999678600514464E-2</c:v>
                </c:pt>
                <c:pt idx="458">
                  <c:v>0.24199999999999999</c:v>
                </c:pt>
                <c:pt idx="459">
                  <c:v>0.54</c:v>
                </c:pt>
              </c:numCache>
            </c:numRef>
          </c:yVal>
          <c:smooth val="0"/>
        </c:ser>
        <c:ser>
          <c:idx val="0"/>
          <c:order val="1"/>
          <c:tx>
            <c:v>Older than ~2.4 Ga</c:v>
          </c:tx>
          <c:spPr>
            <a:ln w="28575">
              <a:noFill/>
            </a:ln>
          </c:spPr>
          <c:marker>
            <c:symbol val="circle"/>
            <c:size val="9"/>
            <c:spPr>
              <a:solidFill>
                <a:srgbClr val="DD0806"/>
              </a:solidFill>
              <a:ln>
                <a:solidFill>
                  <a:srgbClr val="000000"/>
                </a:solidFill>
                <a:prstDash val="solid"/>
              </a:ln>
            </c:spPr>
          </c:marker>
          <c:xVal>
            <c:numRef>
              <c:f>'Compiled and sorted versus time'!$A$461:$A$2051</c:f>
              <c:numCache>
                <c:formatCode>General</c:formatCode>
                <c:ptCount val="1591"/>
                <c:pt idx="0">
                  <c:v>2381</c:v>
                </c:pt>
                <c:pt idx="1">
                  <c:v>2382</c:v>
                </c:pt>
                <c:pt idx="2">
                  <c:v>2383</c:v>
                </c:pt>
                <c:pt idx="3">
                  <c:v>2385</c:v>
                </c:pt>
                <c:pt idx="4">
                  <c:v>2385</c:v>
                </c:pt>
                <c:pt idx="5">
                  <c:v>2387</c:v>
                </c:pt>
                <c:pt idx="6">
                  <c:v>2387</c:v>
                </c:pt>
                <c:pt idx="7">
                  <c:v>2388</c:v>
                </c:pt>
                <c:pt idx="8">
                  <c:v>2390</c:v>
                </c:pt>
                <c:pt idx="9">
                  <c:v>2400</c:v>
                </c:pt>
                <c:pt idx="10">
                  <c:v>2400</c:v>
                </c:pt>
                <c:pt idx="11" formatCode="0.00">
                  <c:v>2400</c:v>
                </c:pt>
                <c:pt idx="12">
                  <c:v>2415</c:v>
                </c:pt>
                <c:pt idx="13">
                  <c:v>2420</c:v>
                </c:pt>
                <c:pt idx="14">
                  <c:v>2420</c:v>
                </c:pt>
                <c:pt idx="15">
                  <c:v>2435</c:v>
                </c:pt>
                <c:pt idx="16" formatCode="0.00">
                  <c:v>2437</c:v>
                </c:pt>
                <c:pt idx="17">
                  <c:v>2450</c:v>
                </c:pt>
                <c:pt idx="18">
                  <c:v>2450</c:v>
                </c:pt>
                <c:pt idx="19">
                  <c:v>2450</c:v>
                </c:pt>
                <c:pt idx="20">
                  <c:v>2450</c:v>
                </c:pt>
                <c:pt idx="21">
                  <c:v>2450</c:v>
                </c:pt>
                <c:pt idx="22">
                  <c:v>2450</c:v>
                </c:pt>
                <c:pt idx="23">
                  <c:v>2450</c:v>
                </c:pt>
                <c:pt idx="24">
                  <c:v>2450</c:v>
                </c:pt>
                <c:pt idx="25">
                  <c:v>2450</c:v>
                </c:pt>
                <c:pt idx="26">
                  <c:v>2463</c:v>
                </c:pt>
                <c:pt idx="27">
                  <c:v>2463</c:v>
                </c:pt>
                <c:pt idx="28">
                  <c:v>2439</c:v>
                </c:pt>
                <c:pt idx="29">
                  <c:v>2415</c:v>
                </c:pt>
                <c:pt idx="30">
                  <c:v>2388</c:v>
                </c:pt>
                <c:pt idx="31">
                  <c:v>2388</c:v>
                </c:pt>
                <c:pt idx="32">
                  <c:v>2382</c:v>
                </c:pt>
                <c:pt idx="35">
                  <c:v>2463</c:v>
                </c:pt>
                <c:pt idx="36">
                  <c:v>2463</c:v>
                </c:pt>
                <c:pt idx="37">
                  <c:v>2463</c:v>
                </c:pt>
                <c:pt idx="38">
                  <c:v>2463</c:v>
                </c:pt>
                <c:pt idx="39">
                  <c:v>2463</c:v>
                </c:pt>
                <c:pt idx="40">
                  <c:v>2463</c:v>
                </c:pt>
                <c:pt idx="41">
                  <c:v>2463</c:v>
                </c:pt>
                <c:pt idx="42">
                  <c:v>2463</c:v>
                </c:pt>
                <c:pt idx="43">
                  <c:v>2463</c:v>
                </c:pt>
                <c:pt idx="44">
                  <c:v>2463</c:v>
                </c:pt>
                <c:pt idx="45">
                  <c:v>2463</c:v>
                </c:pt>
                <c:pt idx="46">
                  <c:v>2463</c:v>
                </c:pt>
                <c:pt idx="47">
                  <c:v>2463</c:v>
                </c:pt>
                <c:pt idx="48">
                  <c:v>2463</c:v>
                </c:pt>
                <c:pt idx="49">
                  <c:v>2463</c:v>
                </c:pt>
                <c:pt idx="50">
                  <c:v>2463</c:v>
                </c:pt>
                <c:pt idx="51">
                  <c:v>2463</c:v>
                </c:pt>
                <c:pt idx="52">
                  <c:v>2463</c:v>
                </c:pt>
                <c:pt idx="53">
                  <c:v>2463</c:v>
                </c:pt>
                <c:pt idx="54">
                  <c:v>2463</c:v>
                </c:pt>
                <c:pt idx="55">
                  <c:v>2463</c:v>
                </c:pt>
                <c:pt idx="56">
                  <c:v>2463</c:v>
                </c:pt>
                <c:pt idx="57">
                  <c:v>2480</c:v>
                </c:pt>
                <c:pt idx="58">
                  <c:v>2480</c:v>
                </c:pt>
                <c:pt idx="59">
                  <c:v>2480</c:v>
                </c:pt>
                <c:pt idx="60">
                  <c:v>2480</c:v>
                </c:pt>
                <c:pt idx="61">
                  <c:v>2480</c:v>
                </c:pt>
                <c:pt idx="62">
                  <c:v>2480</c:v>
                </c:pt>
                <c:pt idx="63">
                  <c:v>2480</c:v>
                </c:pt>
                <c:pt idx="64">
                  <c:v>2480</c:v>
                </c:pt>
                <c:pt idx="65">
                  <c:v>2480</c:v>
                </c:pt>
                <c:pt idx="66">
                  <c:v>2480</c:v>
                </c:pt>
                <c:pt idx="67">
                  <c:v>2480</c:v>
                </c:pt>
                <c:pt idx="68">
                  <c:v>2480</c:v>
                </c:pt>
                <c:pt idx="69">
                  <c:v>2480</c:v>
                </c:pt>
                <c:pt idx="70">
                  <c:v>2480</c:v>
                </c:pt>
                <c:pt idx="71">
                  <c:v>2480</c:v>
                </c:pt>
                <c:pt idx="72">
                  <c:v>2480</c:v>
                </c:pt>
                <c:pt idx="73">
                  <c:v>2480</c:v>
                </c:pt>
                <c:pt idx="74">
                  <c:v>2480</c:v>
                </c:pt>
                <c:pt idx="75">
                  <c:v>2480</c:v>
                </c:pt>
                <c:pt idx="76">
                  <c:v>2480</c:v>
                </c:pt>
                <c:pt idx="77">
                  <c:v>2480</c:v>
                </c:pt>
                <c:pt idx="78">
                  <c:v>2480</c:v>
                </c:pt>
                <c:pt idx="79">
                  <c:v>2480</c:v>
                </c:pt>
                <c:pt idx="80">
                  <c:v>2480</c:v>
                </c:pt>
                <c:pt idx="81">
                  <c:v>2480</c:v>
                </c:pt>
                <c:pt idx="82">
                  <c:v>2480</c:v>
                </c:pt>
                <c:pt idx="83">
                  <c:v>2480</c:v>
                </c:pt>
                <c:pt idx="84">
                  <c:v>2480</c:v>
                </c:pt>
                <c:pt idx="85">
                  <c:v>2480</c:v>
                </c:pt>
                <c:pt idx="86">
                  <c:v>2480</c:v>
                </c:pt>
                <c:pt idx="87">
                  <c:v>2480</c:v>
                </c:pt>
                <c:pt idx="88">
                  <c:v>2480</c:v>
                </c:pt>
                <c:pt idx="89">
                  <c:v>2480</c:v>
                </c:pt>
                <c:pt idx="90">
                  <c:v>2480</c:v>
                </c:pt>
                <c:pt idx="91">
                  <c:v>2480</c:v>
                </c:pt>
                <c:pt idx="92">
                  <c:v>2480</c:v>
                </c:pt>
                <c:pt idx="93">
                  <c:v>2480</c:v>
                </c:pt>
                <c:pt idx="94">
                  <c:v>2480</c:v>
                </c:pt>
                <c:pt idx="95">
                  <c:v>2480</c:v>
                </c:pt>
                <c:pt idx="96">
                  <c:v>2480</c:v>
                </c:pt>
                <c:pt idx="97">
                  <c:v>2480</c:v>
                </c:pt>
                <c:pt idx="98">
                  <c:v>2480</c:v>
                </c:pt>
                <c:pt idx="99">
                  <c:v>2480</c:v>
                </c:pt>
                <c:pt idx="100">
                  <c:v>2480</c:v>
                </c:pt>
                <c:pt idx="101">
                  <c:v>2480</c:v>
                </c:pt>
                <c:pt idx="102">
                  <c:v>2480</c:v>
                </c:pt>
                <c:pt idx="103">
                  <c:v>2480</c:v>
                </c:pt>
                <c:pt idx="104">
                  <c:v>2480</c:v>
                </c:pt>
                <c:pt idx="105">
                  <c:v>2480</c:v>
                </c:pt>
                <c:pt idx="106">
                  <c:v>2480</c:v>
                </c:pt>
                <c:pt idx="107">
                  <c:v>2480</c:v>
                </c:pt>
                <c:pt idx="108">
                  <c:v>2480</c:v>
                </c:pt>
                <c:pt idx="109">
                  <c:v>2480</c:v>
                </c:pt>
                <c:pt idx="110">
                  <c:v>2480</c:v>
                </c:pt>
                <c:pt idx="111">
                  <c:v>2480</c:v>
                </c:pt>
                <c:pt idx="112">
                  <c:v>2480</c:v>
                </c:pt>
                <c:pt idx="113">
                  <c:v>2480</c:v>
                </c:pt>
                <c:pt idx="114">
                  <c:v>2480</c:v>
                </c:pt>
                <c:pt idx="115">
                  <c:v>2480</c:v>
                </c:pt>
                <c:pt idx="116">
                  <c:v>2480</c:v>
                </c:pt>
                <c:pt idx="117">
                  <c:v>2480</c:v>
                </c:pt>
                <c:pt idx="118">
                  <c:v>2480</c:v>
                </c:pt>
                <c:pt idx="119">
                  <c:v>2480</c:v>
                </c:pt>
                <c:pt idx="120">
                  <c:v>2480</c:v>
                </c:pt>
                <c:pt idx="121">
                  <c:v>2480</c:v>
                </c:pt>
                <c:pt idx="122">
                  <c:v>2480</c:v>
                </c:pt>
                <c:pt idx="123">
                  <c:v>2480</c:v>
                </c:pt>
                <c:pt idx="124">
                  <c:v>2480</c:v>
                </c:pt>
                <c:pt idx="125">
                  <c:v>2480</c:v>
                </c:pt>
                <c:pt idx="126">
                  <c:v>2480</c:v>
                </c:pt>
                <c:pt idx="127">
                  <c:v>2480</c:v>
                </c:pt>
                <c:pt idx="128">
                  <c:v>2480</c:v>
                </c:pt>
                <c:pt idx="129">
                  <c:v>2480</c:v>
                </c:pt>
                <c:pt idx="130">
                  <c:v>2480</c:v>
                </c:pt>
                <c:pt idx="131">
                  <c:v>2480</c:v>
                </c:pt>
                <c:pt idx="132">
                  <c:v>2480</c:v>
                </c:pt>
                <c:pt idx="133">
                  <c:v>2480</c:v>
                </c:pt>
                <c:pt idx="134">
                  <c:v>2480</c:v>
                </c:pt>
                <c:pt idx="135">
                  <c:v>2480</c:v>
                </c:pt>
                <c:pt idx="136">
                  <c:v>2480</c:v>
                </c:pt>
                <c:pt idx="137">
                  <c:v>2480</c:v>
                </c:pt>
                <c:pt idx="138">
                  <c:v>2480</c:v>
                </c:pt>
                <c:pt idx="139">
                  <c:v>2480</c:v>
                </c:pt>
                <c:pt idx="140">
                  <c:v>2480</c:v>
                </c:pt>
                <c:pt idx="141">
                  <c:v>2480</c:v>
                </c:pt>
                <c:pt idx="142">
                  <c:v>2480</c:v>
                </c:pt>
                <c:pt idx="143">
                  <c:v>2480</c:v>
                </c:pt>
                <c:pt idx="144">
                  <c:v>2480</c:v>
                </c:pt>
                <c:pt idx="145">
                  <c:v>2480</c:v>
                </c:pt>
                <c:pt idx="146">
                  <c:v>2480</c:v>
                </c:pt>
                <c:pt idx="147">
                  <c:v>2480</c:v>
                </c:pt>
                <c:pt idx="148">
                  <c:v>2480</c:v>
                </c:pt>
                <c:pt idx="149">
                  <c:v>2480</c:v>
                </c:pt>
                <c:pt idx="150">
                  <c:v>2480</c:v>
                </c:pt>
                <c:pt idx="151">
                  <c:v>2480</c:v>
                </c:pt>
                <c:pt idx="152">
                  <c:v>2480</c:v>
                </c:pt>
                <c:pt idx="153">
                  <c:v>2480</c:v>
                </c:pt>
                <c:pt idx="154">
                  <c:v>2480</c:v>
                </c:pt>
                <c:pt idx="155">
                  <c:v>2480</c:v>
                </c:pt>
                <c:pt idx="156">
                  <c:v>2480</c:v>
                </c:pt>
                <c:pt idx="157">
                  <c:v>2480</c:v>
                </c:pt>
                <c:pt idx="158">
                  <c:v>2480</c:v>
                </c:pt>
                <c:pt idx="159">
                  <c:v>2480</c:v>
                </c:pt>
                <c:pt idx="160">
                  <c:v>2480</c:v>
                </c:pt>
                <c:pt idx="161">
                  <c:v>2480</c:v>
                </c:pt>
                <c:pt idx="162">
                  <c:v>2480</c:v>
                </c:pt>
                <c:pt idx="163">
                  <c:v>2480</c:v>
                </c:pt>
                <c:pt idx="164">
                  <c:v>2480</c:v>
                </c:pt>
                <c:pt idx="165">
                  <c:v>2480</c:v>
                </c:pt>
                <c:pt idx="166">
                  <c:v>2480</c:v>
                </c:pt>
                <c:pt idx="167">
                  <c:v>2480</c:v>
                </c:pt>
                <c:pt idx="168">
                  <c:v>2480</c:v>
                </c:pt>
                <c:pt idx="169">
                  <c:v>2480</c:v>
                </c:pt>
                <c:pt idx="170">
                  <c:v>2480</c:v>
                </c:pt>
                <c:pt idx="171">
                  <c:v>2480</c:v>
                </c:pt>
                <c:pt idx="172">
                  <c:v>2480</c:v>
                </c:pt>
                <c:pt idx="173">
                  <c:v>2480</c:v>
                </c:pt>
                <c:pt idx="174">
                  <c:v>2480</c:v>
                </c:pt>
                <c:pt idx="175">
                  <c:v>2480</c:v>
                </c:pt>
                <c:pt idx="176">
                  <c:v>2480</c:v>
                </c:pt>
                <c:pt idx="177">
                  <c:v>2480</c:v>
                </c:pt>
                <c:pt idx="178">
                  <c:v>2480</c:v>
                </c:pt>
                <c:pt idx="179">
                  <c:v>2480</c:v>
                </c:pt>
                <c:pt idx="180">
                  <c:v>2480</c:v>
                </c:pt>
                <c:pt idx="181">
                  <c:v>2480</c:v>
                </c:pt>
                <c:pt idx="182">
                  <c:v>2480</c:v>
                </c:pt>
                <c:pt idx="183">
                  <c:v>2480</c:v>
                </c:pt>
                <c:pt idx="184">
                  <c:v>2480</c:v>
                </c:pt>
                <c:pt idx="185">
                  <c:v>2480</c:v>
                </c:pt>
                <c:pt idx="186">
                  <c:v>2480</c:v>
                </c:pt>
                <c:pt idx="187">
                  <c:v>2480</c:v>
                </c:pt>
                <c:pt idx="188">
                  <c:v>2480</c:v>
                </c:pt>
                <c:pt idx="189">
                  <c:v>2480</c:v>
                </c:pt>
                <c:pt idx="190">
                  <c:v>2480</c:v>
                </c:pt>
                <c:pt idx="191">
                  <c:v>2480</c:v>
                </c:pt>
                <c:pt idx="192">
                  <c:v>2480</c:v>
                </c:pt>
                <c:pt idx="193">
                  <c:v>2480</c:v>
                </c:pt>
                <c:pt idx="194">
                  <c:v>2480</c:v>
                </c:pt>
                <c:pt idx="195">
                  <c:v>2480</c:v>
                </c:pt>
                <c:pt idx="196">
                  <c:v>2480</c:v>
                </c:pt>
                <c:pt idx="197">
                  <c:v>2480</c:v>
                </c:pt>
                <c:pt idx="198">
                  <c:v>2480</c:v>
                </c:pt>
                <c:pt idx="199">
                  <c:v>2480</c:v>
                </c:pt>
                <c:pt idx="200">
                  <c:v>2480</c:v>
                </c:pt>
                <c:pt idx="201">
                  <c:v>2480</c:v>
                </c:pt>
                <c:pt idx="202">
                  <c:v>2480</c:v>
                </c:pt>
                <c:pt idx="203">
                  <c:v>2480</c:v>
                </c:pt>
                <c:pt idx="204">
                  <c:v>2480</c:v>
                </c:pt>
                <c:pt idx="205">
                  <c:v>2480</c:v>
                </c:pt>
                <c:pt idx="206">
                  <c:v>2480</c:v>
                </c:pt>
                <c:pt idx="207">
                  <c:v>2480</c:v>
                </c:pt>
                <c:pt idx="208">
                  <c:v>2480</c:v>
                </c:pt>
                <c:pt idx="209">
                  <c:v>2480</c:v>
                </c:pt>
                <c:pt idx="210">
                  <c:v>2480</c:v>
                </c:pt>
                <c:pt idx="211">
                  <c:v>2480</c:v>
                </c:pt>
                <c:pt idx="212">
                  <c:v>2480</c:v>
                </c:pt>
                <c:pt idx="213">
                  <c:v>2480</c:v>
                </c:pt>
                <c:pt idx="214">
                  <c:v>2480</c:v>
                </c:pt>
                <c:pt idx="215">
                  <c:v>2480</c:v>
                </c:pt>
                <c:pt idx="216">
                  <c:v>2480</c:v>
                </c:pt>
                <c:pt idx="217">
                  <c:v>2480</c:v>
                </c:pt>
                <c:pt idx="218">
                  <c:v>2480</c:v>
                </c:pt>
                <c:pt idx="219">
                  <c:v>2480</c:v>
                </c:pt>
                <c:pt idx="220">
                  <c:v>2480</c:v>
                </c:pt>
                <c:pt idx="221">
                  <c:v>2480</c:v>
                </c:pt>
                <c:pt idx="222">
                  <c:v>2480</c:v>
                </c:pt>
                <c:pt idx="223">
                  <c:v>2480</c:v>
                </c:pt>
                <c:pt idx="224">
                  <c:v>2480</c:v>
                </c:pt>
                <c:pt idx="225">
                  <c:v>2480</c:v>
                </c:pt>
                <c:pt idx="226">
                  <c:v>2480</c:v>
                </c:pt>
                <c:pt idx="227">
                  <c:v>2480</c:v>
                </c:pt>
                <c:pt idx="228">
                  <c:v>2480</c:v>
                </c:pt>
                <c:pt idx="229">
                  <c:v>2480</c:v>
                </c:pt>
                <c:pt idx="230">
                  <c:v>2480</c:v>
                </c:pt>
                <c:pt idx="231">
                  <c:v>2480</c:v>
                </c:pt>
                <c:pt idx="232">
                  <c:v>2480</c:v>
                </c:pt>
                <c:pt idx="233">
                  <c:v>2480</c:v>
                </c:pt>
                <c:pt idx="234">
                  <c:v>2480</c:v>
                </c:pt>
                <c:pt idx="235">
                  <c:v>2480</c:v>
                </c:pt>
                <c:pt idx="236">
                  <c:v>2480</c:v>
                </c:pt>
                <c:pt idx="237">
                  <c:v>2480</c:v>
                </c:pt>
                <c:pt idx="238">
                  <c:v>2480</c:v>
                </c:pt>
                <c:pt idx="239">
                  <c:v>2480</c:v>
                </c:pt>
                <c:pt idx="240">
                  <c:v>2480</c:v>
                </c:pt>
                <c:pt idx="241">
                  <c:v>2480</c:v>
                </c:pt>
                <c:pt idx="242">
                  <c:v>2480</c:v>
                </c:pt>
                <c:pt idx="243">
                  <c:v>2480</c:v>
                </c:pt>
                <c:pt idx="244">
                  <c:v>2480</c:v>
                </c:pt>
                <c:pt idx="245">
                  <c:v>2480</c:v>
                </c:pt>
                <c:pt idx="246">
                  <c:v>2480</c:v>
                </c:pt>
                <c:pt idx="247">
                  <c:v>2480</c:v>
                </c:pt>
                <c:pt idx="248">
                  <c:v>2480</c:v>
                </c:pt>
                <c:pt idx="249">
                  <c:v>2480</c:v>
                </c:pt>
                <c:pt idx="250">
                  <c:v>2480</c:v>
                </c:pt>
                <c:pt idx="251">
                  <c:v>2480</c:v>
                </c:pt>
                <c:pt idx="252">
                  <c:v>2480</c:v>
                </c:pt>
                <c:pt idx="253">
                  <c:v>2480</c:v>
                </c:pt>
                <c:pt idx="254">
                  <c:v>2480</c:v>
                </c:pt>
                <c:pt idx="255">
                  <c:v>2480</c:v>
                </c:pt>
                <c:pt idx="256">
                  <c:v>2480</c:v>
                </c:pt>
                <c:pt idx="257">
                  <c:v>2480</c:v>
                </c:pt>
                <c:pt idx="258">
                  <c:v>2480</c:v>
                </c:pt>
                <c:pt idx="259">
                  <c:v>2480</c:v>
                </c:pt>
                <c:pt idx="260">
                  <c:v>2480</c:v>
                </c:pt>
                <c:pt idx="261">
                  <c:v>2480</c:v>
                </c:pt>
                <c:pt idx="262">
                  <c:v>2480</c:v>
                </c:pt>
                <c:pt idx="263">
                  <c:v>2481</c:v>
                </c:pt>
                <c:pt idx="264">
                  <c:v>2481</c:v>
                </c:pt>
                <c:pt idx="265">
                  <c:v>2481</c:v>
                </c:pt>
                <c:pt idx="266">
                  <c:v>2481</c:v>
                </c:pt>
                <c:pt idx="267">
                  <c:v>2481</c:v>
                </c:pt>
                <c:pt idx="268">
                  <c:v>2481</c:v>
                </c:pt>
                <c:pt idx="269">
                  <c:v>2481</c:v>
                </c:pt>
                <c:pt idx="270">
                  <c:v>2481</c:v>
                </c:pt>
                <c:pt idx="271">
                  <c:v>2481</c:v>
                </c:pt>
                <c:pt idx="272">
                  <c:v>2481</c:v>
                </c:pt>
                <c:pt idx="273">
                  <c:v>2481</c:v>
                </c:pt>
                <c:pt idx="274">
                  <c:v>2481</c:v>
                </c:pt>
                <c:pt idx="275">
                  <c:v>2481</c:v>
                </c:pt>
                <c:pt idx="276">
                  <c:v>2481</c:v>
                </c:pt>
                <c:pt idx="277">
                  <c:v>2481</c:v>
                </c:pt>
                <c:pt idx="278">
                  <c:v>2481</c:v>
                </c:pt>
                <c:pt idx="279">
                  <c:v>2481</c:v>
                </c:pt>
                <c:pt idx="280">
                  <c:v>2481</c:v>
                </c:pt>
                <c:pt idx="281">
                  <c:v>2481</c:v>
                </c:pt>
                <c:pt idx="282">
                  <c:v>2481</c:v>
                </c:pt>
                <c:pt idx="283">
                  <c:v>2481</c:v>
                </c:pt>
                <c:pt idx="284">
                  <c:v>2481</c:v>
                </c:pt>
                <c:pt idx="285">
                  <c:v>2481</c:v>
                </c:pt>
                <c:pt idx="286">
                  <c:v>2481</c:v>
                </c:pt>
                <c:pt idx="287">
                  <c:v>2500</c:v>
                </c:pt>
                <c:pt idx="288">
                  <c:v>2500</c:v>
                </c:pt>
                <c:pt idx="289">
                  <c:v>2500</c:v>
                </c:pt>
                <c:pt idx="290">
                  <c:v>2500</c:v>
                </c:pt>
                <c:pt idx="291">
                  <c:v>2500</c:v>
                </c:pt>
                <c:pt idx="292">
                  <c:v>2500</c:v>
                </c:pt>
                <c:pt idx="293">
                  <c:v>2500</c:v>
                </c:pt>
                <c:pt idx="294">
                  <c:v>2500</c:v>
                </c:pt>
                <c:pt idx="295">
                  <c:v>2500</c:v>
                </c:pt>
                <c:pt idx="296">
                  <c:v>2500</c:v>
                </c:pt>
                <c:pt idx="297">
                  <c:v>2500</c:v>
                </c:pt>
                <c:pt idx="298">
                  <c:v>2500</c:v>
                </c:pt>
                <c:pt idx="299">
                  <c:v>2500</c:v>
                </c:pt>
                <c:pt idx="300">
                  <c:v>2500</c:v>
                </c:pt>
                <c:pt idx="301">
                  <c:v>2500</c:v>
                </c:pt>
                <c:pt idx="302">
                  <c:v>2500</c:v>
                </c:pt>
                <c:pt idx="303">
                  <c:v>2500</c:v>
                </c:pt>
                <c:pt idx="304">
                  <c:v>2500</c:v>
                </c:pt>
                <c:pt idx="305">
                  <c:v>2500</c:v>
                </c:pt>
                <c:pt idx="306">
                  <c:v>2500</c:v>
                </c:pt>
                <c:pt idx="307">
                  <c:v>2500</c:v>
                </c:pt>
                <c:pt idx="308">
                  <c:v>2500</c:v>
                </c:pt>
                <c:pt idx="309">
                  <c:v>2500</c:v>
                </c:pt>
                <c:pt idx="310" formatCode="0.00">
                  <c:v>2500</c:v>
                </c:pt>
                <c:pt idx="311" formatCode="0.00">
                  <c:v>2500</c:v>
                </c:pt>
                <c:pt idx="312">
                  <c:v>2500</c:v>
                </c:pt>
                <c:pt idx="313">
                  <c:v>2500</c:v>
                </c:pt>
                <c:pt idx="314">
                  <c:v>2500</c:v>
                </c:pt>
                <c:pt idx="315">
                  <c:v>2500</c:v>
                </c:pt>
                <c:pt idx="316" formatCode="0.00">
                  <c:v>2500</c:v>
                </c:pt>
                <c:pt idx="317" formatCode="0.00">
                  <c:v>2500</c:v>
                </c:pt>
                <c:pt idx="318" formatCode="0.00">
                  <c:v>2500</c:v>
                </c:pt>
                <c:pt idx="319">
                  <c:v>2501</c:v>
                </c:pt>
                <c:pt idx="320">
                  <c:v>2501</c:v>
                </c:pt>
                <c:pt idx="321">
                  <c:v>2501</c:v>
                </c:pt>
                <c:pt idx="322">
                  <c:v>2501</c:v>
                </c:pt>
                <c:pt idx="323">
                  <c:v>2501</c:v>
                </c:pt>
                <c:pt idx="324">
                  <c:v>2501</c:v>
                </c:pt>
                <c:pt idx="325">
                  <c:v>2501</c:v>
                </c:pt>
                <c:pt idx="326">
                  <c:v>2501</c:v>
                </c:pt>
                <c:pt idx="327">
                  <c:v>2510</c:v>
                </c:pt>
                <c:pt idx="328">
                  <c:v>2510</c:v>
                </c:pt>
                <c:pt idx="329">
                  <c:v>2510</c:v>
                </c:pt>
                <c:pt idx="330">
                  <c:v>2510</c:v>
                </c:pt>
                <c:pt idx="331">
                  <c:v>2510</c:v>
                </c:pt>
                <c:pt idx="332">
                  <c:v>2510</c:v>
                </c:pt>
                <c:pt idx="333">
                  <c:v>2510</c:v>
                </c:pt>
                <c:pt idx="334">
                  <c:v>2510</c:v>
                </c:pt>
                <c:pt idx="335">
                  <c:v>2510</c:v>
                </c:pt>
                <c:pt idx="336">
                  <c:v>2510</c:v>
                </c:pt>
                <c:pt idx="337">
                  <c:v>2510</c:v>
                </c:pt>
                <c:pt idx="338">
                  <c:v>2510</c:v>
                </c:pt>
                <c:pt idx="339">
                  <c:v>2510</c:v>
                </c:pt>
                <c:pt idx="340">
                  <c:v>2510</c:v>
                </c:pt>
                <c:pt idx="341">
                  <c:v>2510</c:v>
                </c:pt>
                <c:pt idx="342">
                  <c:v>2510</c:v>
                </c:pt>
                <c:pt idx="343">
                  <c:v>2515</c:v>
                </c:pt>
                <c:pt idx="344">
                  <c:v>2515</c:v>
                </c:pt>
                <c:pt idx="345">
                  <c:v>2515</c:v>
                </c:pt>
                <c:pt idx="346">
                  <c:v>2515</c:v>
                </c:pt>
                <c:pt idx="347">
                  <c:v>2515</c:v>
                </c:pt>
                <c:pt idx="348">
                  <c:v>2515</c:v>
                </c:pt>
                <c:pt idx="349">
                  <c:v>2515</c:v>
                </c:pt>
                <c:pt idx="350">
                  <c:v>2515</c:v>
                </c:pt>
                <c:pt idx="351">
                  <c:v>2515</c:v>
                </c:pt>
                <c:pt idx="352">
                  <c:v>2515</c:v>
                </c:pt>
                <c:pt idx="353">
                  <c:v>2515</c:v>
                </c:pt>
                <c:pt idx="354">
                  <c:v>2515</c:v>
                </c:pt>
                <c:pt idx="355">
                  <c:v>2515</c:v>
                </c:pt>
                <c:pt idx="356">
                  <c:v>2515</c:v>
                </c:pt>
                <c:pt idx="357">
                  <c:v>2515</c:v>
                </c:pt>
                <c:pt idx="358">
                  <c:v>2515</c:v>
                </c:pt>
                <c:pt idx="359" formatCode="0.0">
                  <c:v>2515</c:v>
                </c:pt>
                <c:pt idx="360">
                  <c:v>2515</c:v>
                </c:pt>
                <c:pt idx="361">
                  <c:v>2515</c:v>
                </c:pt>
                <c:pt idx="362">
                  <c:v>2515</c:v>
                </c:pt>
                <c:pt idx="363">
                  <c:v>2515</c:v>
                </c:pt>
                <c:pt idx="364">
                  <c:v>2515</c:v>
                </c:pt>
                <c:pt idx="365">
                  <c:v>2515</c:v>
                </c:pt>
                <c:pt idx="366" formatCode="0.0">
                  <c:v>2515</c:v>
                </c:pt>
                <c:pt idx="367">
                  <c:v>2515</c:v>
                </c:pt>
                <c:pt idx="368">
                  <c:v>2515</c:v>
                </c:pt>
                <c:pt idx="369">
                  <c:v>2515</c:v>
                </c:pt>
                <c:pt idx="370">
                  <c:v>2515</c:v>
                </c:pt>
                <c:pt idx="371">
                  <c:v>2515</c:v>
                </c:pt>
                <c:pt idx="372">
                  <c:v>2515</c:v>
                </c:pt>
                <c:pt idx="373">
                  <c:v>2515</c:v>
                </c:pt>
                <c:pt idx="374">
                  <c:v>2515</c:v>
                </c:pt>
                <c:pt idx="375">
                  <c:v>2515</c:v>
                </c:pt>
                <c:pt idx="376">
                  <c:v>2515</c:v>
                </c:pt>
                <c:pt idx="377">
                  <c:v>2515</c:v>
                </c:pt>
                <c:pt idx="378">
                  <c:v>2515</c:v>
                </c:pt>
                <c:pt idx="379">
                  <c:v>2515</c:v>
                </c:pt>
                <c:pt idx="380">
                  <c:v>2515</c:v>
                </c:pt>
                <c:pt idx="381">
                  <c:v>2515</c:v>
                </c:pt>
                <c:pt idx="382" formatCode="0.0">
                  <c:v>2515</c:v>
                </c:pt>
                <c:pt idx="383">
                  <c:v>2515</c:v>
                </c:pt>
                <c:pt idx="384">
                  <c:v>2515</c:v>
                </c:pt>
                <c:pt idx="385">
                  <c:v>2515</c:v>
                </c:pt>
                <c:pt idx="386">
                  <c:v>2515</c:v>
                </c:pt>
                <c:pt idx="387">
                  <c:v>2515</c:v>
                </c:pt>
                <c:pt idx="388">
                  <c:v>2515</c:v>
                </c:pt>
                <c:pt idx="389">
                  <c:v>2515</c:v>
                </c:pt>
                <c:pt idx="390">
                  <c:v>2515</c:v>
                </c:pt>
                <c:pt idx="391">
                  <c:v>2515</c:v>
                </c:pt>
                <c:pt idx="392">
                  <c:v>2515</c:v>
                </c:pt>
                <c:pt idx="393">
                  <c:v>2515</c:v>
                </c:pt>
                <c:pt idx="394">
                  <c:v>2515</c:v>
                </c:pt>
                <c:pt idx="395">
                  <c:v>2515</c:v>
                </c:pt>
                <c:pt idx="396">
                  <c:v>2515</c:v>
                </c:pt>
                <c:pt idx="397">
                  <c:v>2515</c:v>
                </c:pt>
                <c:pt idx="398">
                  <c:v>2515</c:v>
                </c:pt>
                <c:pt idx="399">
                  <c:v>2515</c:v>
                </c:pt>
                <c:pt idx="400">
                  <c:v>2516</c:v>
                </c:pt>
                <c:pt idx="401" formatCode="0.00">
                  <c:v>2516</c:v>
                </c:pt>
                <c:pt idx="402">
                  <c:v>2520</c:v>
                </c:pt>
                <c:pt idx="403">
                  <c:v>2520</c:v>
                </c:pt>
                <c:pt idx="404">
                  <c:v>2520</c:v>
                </c:pt>
                <c:pt idx="405">
                  <c:v>2520</c:v>
                </c:pt>
                <c:pt idx="406">
                  <c:v>2520</c:v>
                </c:pt>
                <c:pt idx="407" formatCode="0">
                  <c:v>2560</c:v>
                </c:pt>
                <c:pt idx="408" formatCode="0">
                  <c:v>2560</c:v>
                </c:pt>
                <c:pt idx="409" formatCode="0">
                  <c:v>2560</c:v>
                </c:pt>
                <c:pt idx="410" formatCode="0">
                  <c:v>2560</c:v>
                </c:pt>
                <c:pt idx="411">
                  <c:v>2565</c:v>
                </c:pt>
                <c:pt idx="412">
                  <c:v>2565</c:v>
                </c:pt>
                <c:pt idx="413">
                  <c:v>2565</c:v>
                </c:pt>
                <c:pt idx="414">
                  <c:v>2565</c:v>
                </c:pt>
                <c:pt idx="415">
                  <c:v>2565</c:v>
                </c:pt>
                <c:pt idx="416">
                  <c:v>2565</c:v>
                </c:pt>
                <c:pt idx="417">
                  <c:v>2565</c:v>
                </c:pt>
                <c:pt idx="418">
                  <c:v>2565</c:v>
                </c:pt>
                <c:pt idx="419">
                  <c:v>2565</c:v>
                </c:pt>
                <c:pt idx="420">
                  <c:v>2565</c:v>
                </c:pt>
                <c:pt idx="421">
                  <c:v>2565</c:v>
                </c:pt>
                <c:pt idx="422">
                  <c:v>2565</c:v>
                </c:pt>
                <c:pt idx="423">
                  <c:v>2565</c:v>
                </c:pt>
                <c:pt idx="424">
                  <c:v>2565</c:v>
                </c:pt>
                <c:pt idx="425">
                  <c:v>2565</c:v>
                </c:pt>
                <c:pt idx="426">
                  <c:v>2565</c:v>
                </c:pt>
                <c:pt idx="427">
                  <c:v>2565</c:v>
                </c:pt>
                <c:pt idx="428">
                  <c:v>2570</c:v>
                </c:pt>
                <c:pt idx="429">
                  <c:v>2570</c:v>
                </c:pt>
                <c:pt idx="430">
                  <c:v>2570</c:v>
                </c:pt>
                <c:pt idx="431">
                  <c:v>2570</c:v>
                </c:pt>
                <c:pt idx="432">
                  <c:v>2570</c:v>
                </c:pt>
                <c:pt idx="433">
                  <c:v>2570</c:v>
                </c:pt>
                <c:pt idx="434">
                  <c:v>2570</c:v>
                </c:pt>
                <c:pt idx="435">
                  <c:v>2570</c:v>
                </c:pt>
                <c:pt idx="436">
                  <c:v>2570</c:v>
                </c:pt>
                <c:pt idx="437">
                  <c:v>2570</c:v>
                </c:pt>
                <c:pt idx="438">
                  <c:v>2570</c:v>
                </c:pt>
                <c:pt idx="439">
                  <c:v>2570</c:v>
                </c:pt>
                <c:pt idx="440">
                  <c:v>2570</c:v>
                </c:pt>
                <c:pt idx="441">
                  <c:v>2570</c:v>
                </c:pt>
                <c:pt idx="442">
                  <c:v>2570</c:v>
                </c:pt>
                <c:pt idx="443">
                  <c:v>2570</c:v>
                </c:pt>
                <c:pt idx="444">
                  <c:v>2570</c:v>
                </c:pt>
                <c:pt idx="445">
                  <c:v>2570</c:v>
                </c:pt>
                <c:pt idx="446">
                  <c:v>2570</c:v>
                </c:pt>
                <c:pt idx="447">
                  <c:v>2570</c:v>
                </c:pt>
                <c:pt idx="448">
                  <c:v>2570</c:v>
                </c:pt>
                <c:pt idx="449">
                  <c:v>2570</c:v>
                </c:pt>
                <c:pt idx="450">
                  <c:v>2570</c:v>
                </c:pt>
                <c:pt idx="451">
                  <c:v>2570</c:v>
                </c:pt>
                <c:pt idx="452">
                  <c:v>2570</c:v>
                </c:pt>
                <c:pt idx="453">
                  <c:v>2570</c:v>
                </c:pt>
                <c:pt idx="454">
                  <c:v>2570</c:v>
                </c:pt>
                <c:pt idx="455">
                  <c:v>2570</c:v>
                </c:pt>
                <c:pt idx="456">
                  <c:v>2570</c:v>
                </c:pt>
                <c:pt idx="457">
                  <c:v>2570</c:v>
                </c:pt>
                <c:pt idx="458">
                  <c:v>2570</c:v>
                </c:pt>
                <c:pt idx="459">
                  <c:v>2570</c:v>
                </c:pt>
                <c:pt idx="460">
                  <c:v>2570</c:v>
                </c:pt>
                <c:pt idx="461">
                  <c:v>2570</c:v>
                </c:pt>
                <c:pt idx="462">
                  <c:v>2570</c:v>
                </c:pt>
                <c:pt idx="463">
                  <c:v>2570</c:v>
                </c:pt>
                <c:pt idx="464">
                  <c:v>2570</c:v>
                </c:pt>
                <c:pt idx="465">
                  <c:v>2570</c:v>
                </c:pt>
                <c:pt idx="466">
                  <c:v>2570</c:v>
                </c:pt>
                <c:pt idx="467">
                  <c:v>2570</c:v>
                </c:pt>
                <c:pt idx="468">
                  <c:v>2570</c:v>
                </c:pt>
                <c:pt idx="469" formatCode="0.00">
                  <c:v>2570</c:v>
                </c:pt>
                <c:pt idx="470">
                  <c:v>2570</c:v>
                </c:pt>
                <c:pt idx="471">
                  <c:v>2570</c:v>
                </c:pt>
                <c:pt idx="472">
                  <c:v>2570</c:v>
                </c:pt>
                <c:pt idx="473">
                  <c:v>2570</c:v>
                </c:pt>
                <c:pt idx="474">
                  <c:v>2570</c:v>
                </c:pt>
                <c:pt idx="475">
                  <c:v>2570</c:v>
                </c:pt>
                <c:pt idx="476">
                  <c:v>2570</c:v>
                </c:pt>
                <c:pt idx="477">
                  <c:v>2570</c:v>
                </c:pt>
                <c:pt idx="478">
                  <c:v>2570</c:v>
                </c:pt>
                <c:pt idx="479" formatCode="0.0">
                  <c:v>2570</c:v>
                </c:pt>
                <c:pt idx="480">
                  <c:v>2570</c:v>
                </c:pt>
                <c:pt idx="481">
                  <c:v>2570</c:v>
                </c:pt>
                <c:pt idx="482" formatCode="0.0">
                  <c:v>2570</c:v>
                </c:pt>
                <c:pt idx="483">
                  <c:v>2570</c:v>
                </c:pt>
                <c:pt idx="484">
                  <c:v>2570</c:v>
                </c:pt>
                <c:pt idx="485">
                  <c:v>2570</c:v>
                </c:pt>
                <c:pt idx="486">
                  <c:v>2570</c:v>
                </c:pt>
                <c:pt idx="487">
                  <c:v>2570</c:v>
                </c:pt>
                <c:pt idx="488">
                  <c:v>2570</c:v>
                </c:pt>
                <c:pt idx="489" formatCode="0.0">
                  <c:v>2570</c:v>
                </c:pt>
                <c:pt idx="490">
                  <c:v>2570</c:v>
                </c:pt>
                <c:pt idx="491">
                  <c:v>2570</c:v>
                </c:pt>
                <c:pt idx="492">
                  <c:v>2570</c:v>
                </c:pt>
                <c:pt idx="493">
                  <c:v>2570</c:v>
                </c:pt>
                <c:pt idx="494">
                  <c:v>2570</c:v>
                </c:pt>
                <c:pt idx="495">
                  <c:v>2570</c:v>
                </c:pt>
                <c:pt idx="496">
                  <c:v>2570</c:v>
                </c:pt>
                <c:pt idx="497">
                  <c:v>2570</c:v>
                </c:pt>
                <c:pt idx="498">
                  <c:v>2570</c:v>
                </c:pt>
                <c:pt idx="499" formatCode="0.0">
                  <c:v>2570</c:v>
                </c:pt>
                <c:pt idx="500">
                  <c:v>2570</c:v>
                </c:pt>
                <c:pt idx="501">
                  <c:v>2570</c:v>
                </c:pt>
                <c:pt idx="502">
                  <c:v>2570</c:v>
                </c:pt>
                <c:pt idx="503">
                  <c:v>2570</c:v>
                </c:pt>
                <c:pt idx="504">
                  <c:v>2570</c:v>
                </c:pt>
                <c:pt idx="505">
                  <c:v>2570</c:v>
                </c:pt>
                <c:pt idx="506">
                  <c:v>2570</c:v>
                </c:pt>
                <c:pt idx="507" formatCode="0.0">
                  <c:v>2570</c:v>
                </c:pt>
                <c:pt idx="508">
                  <c:v>2570</c:v>
                </c:pt>
                <c:pt idx="509">
                  <c:v>2570</c:v>
                </c:pt>
                <c:pt idx="510">
                  <c:v>2570</c:v>
                </c:pt>
                <c:pt idx="511">
                  <c:v>2570</c:v>
                </c:pt>
                <c:pt idx="512">
                  <c:v>2570</c:v>
                </c:pt>
                <c:pt idx="513">
                  <c:v>2570</c:v>
                </c:pt>
                <c:pt idx="514">
                  <c:v>2570</c:v>
                </c:pt>
                <c:pt idx="515">
                  <c:v>2570</c:v>
                </c:pt>
                <c:pt idx="516">
                  <c:v>2570</c:v>
                </c:pt>
                <c:pt idx="517">
                  <c:v>2570</c:v>
                </c:pt>
                <c:pt idx="518">
                  <c:v>2570</c:v>
                </c:pt>
                <c:pt idx="519">
                  <c:v>2570</c:v>
                </c:pt>
                <c:pt idx="520">
                  <c:v>2570</c:v>
                </c:pt>
                <c:pt idx="521">
                  <c:v>2570</c:v>
                </c:pt>
                <c:pt idx="522">
                  <c:v>2570</c:v>
                </c:pt>
                <c:pt idx="523">
                  <c:v>2570</c:v>
                </c:pt>
                <c:pt idx="524">
                  <c:v>2570</c:v>
                </c:pt>
                <c:pt idx="525" formatCode="0.0">
                  <c:v>2570</c:v>
                </c:pt>
                <c:pt idx="526">
                  <c:v>2570</c:v>
                </c:pt>
                <c:pt idx="527">
                  <c:v>2570</c:v>
                </c:pt>
                <c:pt idx="528">
                  <c:v>2570</c:v>
                </c:pt>
                <c:pt idx="529">
                  <c:v>2570</c:v>
                </c:pt>
                <c:pt idx="530">
                  <c:v>2570</c:v>
                </c:pt>
                <c:pt idx="531">
                  <c:v>2570</c:v>
                </c:pt>
                <c:pt idx="532">
                  <c:v>2570</c:v>
                </c:pt>
                <c:pt idx="533">
                  <c:v>2570</c:v>
                </c:pt>
                <c:pt idx="534">
                  <c:v>2570</c:v>
                </c:pt>
                <c:pt idx="535">
                  <c:v>2570</c:v>
                </c:pt>
                <c:pt idx="536">
                  <c:v>2570</c:v>
                </c:pt>
                <c:pt idx="537">
                  <c:v>2570</c:v>
                </c:pt>
                <c:pt idx="538">
                  <c:v>2570</c:v>
                </c:pt>
                <c:pt idx="539">
                  <c:v>2570</c:v>
                </c:pt>
                <c:pt idx="540">
                  <c:v>2570</c:v>
                </c:pt>
                <c:pt idx="541">
                  <c:v>2570</c:v>
                </c:pt>
                <c:pt idx="542">
                  <c:v>2570</c:v>
                </c:pt>
                <c:pt idx="543">
                  <c:v>2570</c:v>
                </c:pt>
                <c:pt idx="544">
                  <c:v>2570</c:v>
                </c:pt>
                <c:pt idx="545">
                  <c:v>2570</c:v>
                </c:pt>
                <c:pt idx="546">
                  <c:v>2570</c:v>
                </c:pt>
                <c:pt idx="547">
                  <c:v>2570</c:v>
                </c:pt>
                <c:pt idx="548">
                  <c:v>2570</c:v>
                </c:pt>
                <c:pt idx="549">
                  <c:v>2570</c:v>
                </c:pt>
                <c:pt idx="550">
                  <c:v>2570</c:v>
                </c:pt>
                <c:pt idx="551">
                  <c:v>2570</c:v>
                </c:pt>
                <c:pt idx="552">
                  <c:v>2570</c:v>
                </c:pt>
                <c:pt idx="553">
                  <c:v>2570</c:v>
                </c:pt>
                <c:pt idx="554">
                  <c:v>2570</c:v>
                </c:pt>
                <c:pt idx="555">
                  <c:v>2570</c:v>
                </c:pt>
                <c:pt idx="556">
                  <c:v>2570</c:v>
                </c:pt>
                <c:pt idx="557">
                  <c:v>2570</c:v>
                </c:pt>
                <c:pt idx="558">
                  <c:v>2570</c:v>
                </c:pt>
                <c:pt idx="559">
                  <c:v>2570</c:v>
                </c:pt>
                <c:pt idx="560">
                  <c:v>2570</c:v>
                </c:pt>
                <c:pt idx="561">
                  <c:v>2570</c:v>
                </c:pt>
                <c:pt idx="562">
                  <c:v>2570</c:v>
                </c:pt>
                <c:pt idx="563">
                  <c:v>2570</c:v>
                </c:pt>
                <c:pt idx="564">
                  <c:v>2570</c:v>
                </c:pt>
                <c:pt idx="565">
                  <c:v>2570</c:v>
                </c:pt>
                <c:pt idx="566">
                  <c:v>2570</c:v>
                </c:pt>
                <c:pt idx="567">
                  <c:v>2570</c:v>
                </c:pt>
                <c:pt idx="568">
                  <c:v>2570</c:v>
                </c:pt>
                <c:pt idx="569">
                  <c:v>2570</c:v>
                </c:pt>
                <c:pt idx="570">
                  <c:v>2570</c:v>
                </c:pt>
                <c:pt idx="571">
                  <c:v>2570</c:v>
                </c:pt>
                <c:pt idx="572">
                  <c:v>2570</c:v>
                </c:pt>
                <c:pt idx="573">
                  <c:v>2570</c:v>
                </c:pt>
                <c:pt idx="574">
                  <c:v>2570</c:v>
                </c:pt>
                <c:pt idx="575">
                  <c:v>2570</c:v>
                </c:pt>
                <c:pt idx="576">
                  <c:v>2570</c:v>
                </c:pt>
                <c:pt idx="577">
                  <c:v>2570</c:v>
                </c:pt>
                <c:pt idx="578">
                  <c:v>2570</c:v>
                </c:pt>
                <c:pt idx="579">
                  <c:v>2570</c:v>
                </c:pt>
                <c:pt idx="580">
                  <c:v>2570</c:v>
                </c:pt>
                <c:pt idx="581">
                  <c:v>2570</c:v>
                </c:pt>
                <c:pt idx="582">
                  <c:v>2570</c:v>
                </c:pt>
                <c:pt idx="583">
                  <c:v>2570</c:v>
                </c:pt>
                <c:pt idx="584">
                  <c:v>2570</c:v>
                </c:pt>
                <c:pt idx="585">
                  <c:v>2570</c:v>
                </c:pt>
                <c:pt idx="586">
                  <c:v>2570</c:v>
                </c:pt>
                <c:pt idx="587">
                  <c:v>2570</c:v>
                </c:pt>
                <c:pt idx="588">
                  <c:v>2570</c:v>
                </c:pt>
                <c:pt idx="589">
                  <c:v>2570</c:v>
                </c:pt>
                <c:pt idx="590">
                  <c:v>2570</c:v>
                </c:pt>
                <c:pt idx="591">
                  <c:v>2570</c:v>
                </c:pt>
                <c:pt idx="592">
                  <c:v>2570</c:v>
                </c:pt>
                <c:pt idx="593">
                  <c:v>2570</c:v>
                </c:pt>
                <c:pt idx="594">
                  <c:v>2570</c:v>
                </c:pt>
                <c:pt idx="595">
                  <c:v>2570</c:v>
                </c:pt>
                <c:pt idx="596">
                  <c:v>2570</c:v>
                </c:pt>
                <c:pt idx="597">
                  <c:v>2570</c:v>
                </c:pt>
                <c:pt idx="598">
                  <c:v>2580</c:v>
                </c:pt>
                <c:pt idx="599">
                  <c:v>2580</c:v>
                </c:pt>
                <c:pt idx="600">
                  <c:v>2580</c:v>
                </c:pt>
                <c:pt idx="601">
                  <c:v>2580</c:v>
                </c:pt>
                <c:pt idx="602">
                  <c:v>2580</c:v>
                </c:pt>
                <c:pt idx="603">
                  <c:v>2580</c:v>
                </c:pt>
                <c:pt idx="604">
                  <c:v>2580</c:v>
                </c:pt>
                <c:pt idx="605">
                  <c:v>2580</c:v>
                </c:pt>
                <c:pt idx="606">
                  <c:v>2580</c:v>
                </c:pt>
                <c:pt idx="607">
                  <c:v>2580</c:v>
                </c:pt>
                <c:pt idx="608">
                  <c:v>2580</c:v>
                </c:pt>
                <c:pt idx="609">
                  <c:v>2580</c:v>
                </c:pt>
                <c:pt idx="610">
                  <c:v>2580</c:v>
                </c:pt>
                <c:pt idx="611">
                  <c:v>2580</c:v>
                </c:pt>
                <c:pt idx="612">
                  <c:v>2580</c:v>
                </c:pt>
                <c:pt idx="613">
                  <c:v>2580</c:v>
                </c:pt>
                <c:pt idx="614">
                  <c:v>2580</c:v>
                </c:pt>
                <c:pt idx="615">
                  <c:v>2580</c:v>
                </c:pt>
                <c:pt idx="616">
                  <c:v>2580</c:v>
                </c:pt>
                <c:pt idx="617">
                  <c:v>2580</c:v>
                </c:pt>
                <c:pt idx="618">
                  <c:v>2580</c:v>
                </c:pt>
                <c:pt idx="619">
                  <c:v>2580</c:v>
                </c:pt>
                <c:pt idx="620">
                  <c:v>2580</c:v>
                </c:pt>
                <c:pt idx="621">
                  <c:v>2580</c:v>
                </c:pt>
                <c:pt idx="622">
                  <c:v>2580</c:v>
                </c:pt>
                <c:pt idx="623">
                  <c:v>2580</c:v>
                </c:pt>
                <c:pt idx="624" formatCode="0.00">
                  <c:v>2580</c:v>
                </c:pt>
                <c:pt idx="625" formatCode="0.00">
                  <c:v>2580</c:v>
                </c:pt>
                <c:pt idx="626">
                  <c:v>2597</c:v>
                </c:pt>
                <c:pt idx="627">
                  <c:v>2597</c:v>
                </c:pt>
                <c:pt idx="628">
                  <c:v>2597</c:v>
                </c:pt>
                <c:pt idx="629">
                  <c:v>2597</c:v>
                </c:pt>
                <c:pt idx="630">
                  <c:v>2597</c:v>
                </c:pt>
                <c:pt idx="631">
                  <c:v>2597</c:v>
                </c:pt>
                <c:pt idx="632">
                  <c:v>2597</c:v>
                </c:pt>
                <c:pt idx="633">
                  <c:v>2597</c:v>
                </c:pt>
                <c:pt idx="634">
                  <c:v>2597</c:v>
                </c:pt>
                <c:pt idx="635">
                  <c:v>2597</c:v>
                </c:pt>
                <c:pt idx="636">
                  <c:v>2597</c:v>
                </c:pt>
                <c:pt idx="637">
                  <c:v>2600</c:v>
                </c:pt>
                <c:pt idx="638">
                  <c:v>2600</c:v>
                </c:pt>
                <c:pt idx="639">
                  <c:v>2600</c:v>
                </c:pt>
                <c:pt idx="640">
                  <c:v>2600</c:v>
                </c:pt>
                <c:pt idx="641">
                  <c:v>2600</c:v>
                </c:pt>
                <c:pt idx="642">
                  <c:v>2600</c:v>
                </c:pt>
                <c:pt idx="643">
                  <c:v>2600</c:v>
                </c:pt>
                <c:pt idx="644">
                  <c:v>2600</c:v>
                </c:pt>
                <c:pt idx="645">
                  <c:v>2600</c:v>
                </c:pt>
                <c:pt idx="646">
                  <c:v>2600</c:v>
                </c:pt>
                <c:pt idx="647">
                  <c:v>2600</c:v>
                </c:pt>
                <c:pt idx="648">
                  <c:v>2600</c:v>
                </c:pt>
                <c:pt idx="649">
                  <c:v>2600</c:v>
                </c:pt>
                <c:pt idx="650">
                  <c:v>2600</c:v>
                </c:pt>
                <c:pt idx="651">
                  <c:v>2600</c:v>
                </c:pt>
                <c:pt idx="652" formatCode="0.00">
                  <c:v>2600</c:v>
                </c:pt>
                <c:pt idx="653" formatCode="0.00">
                  <c:v>2600</c:v>
                </c:pt>
                <c:pt idx="654">
                  <c:v>2600</c:v>
                </c:pt>
                <c:pt idx="655">
                  <c:v>2600</c:v>
                </c:pt>
                <c:pt idx="656">
                  <c:v>2600</c:v>
                </c:pt>
                <c:pt idx="657">
                  <c:v>2600</c:v>
                </c:pt>
                <c:pt idx="658">
                  <c:v>2600</c:v>
                </c:pt>
                <c:pt idx="659">
                  <c:v>2600</c:v>
                </c:pt>
                <c:pt idx="660">
                  <c:v>2600</c:v>
                </c:pt>
                <c:pt idx="661">
                  <c:v>2600</c:v>
                </c:pt>
                <c:pt idx="662">
                  <c:v>2600</c:v>
                </c:pt>
                <c:pt idx="663">
                  <c:v>2600</c:v>
                </c:pt>
                <c:pt idx="664">
                  <c:v>2600</c:v>
                </c:pt>
                <c:pt idx="665">
                  <c:v>2600</c:v>
                </c:pt>
                <c:pt idx="666">
                  <c:v>2600</c:v>
                </c:pt>
                <c:pt idx="667">
                  <c:v>2600</c:v>
                </c:pt>
                <c:pt idx="668">
                  <c:v>2600</c:v>
                </c:pt>
                <c:pt idx="669">
                  <c:v>2600</c:v>
                </c:pt>
                <c:pt idx="670">
                  <c:v>2600</c:v>
                </c:pt>
                <c:pt idx="671">
                  <c:v>2600</c:v>
                </c:pt>
                <c:pt idx="672">
                  <c:v>2600</c:v>
                </c:pt>
                <c:pt idx="673">
                  <c:v>2600</c:v>
                </c:pt>
                <c:pt idx="674">
                  <c:v>2600</c:v>
                </c:pt>
                <c:pt idx="675">
                  <c:v>2600</c:v>
                </c:pt>
                <c:pt idx="676">
                  <c:v>2600</c:v>
                </c:pt>
                <c:pt idx="677">
                  <c:v>2600</c:v>
                </c:pt>
                <c:pt idx="678">
                  <c:v>2600</c:v>
                </c:pt>
                <c:pt idx="679">
                  <c:v>2600</c:v>
                </c:pt>
                <c:pt idx="680">
                  <c:v>2600</c:v>
                </c:pt>
                <c:pt idx="681">
                  <c:v>2600</c:v>
                </c:pt>
                <c:pt idx="682">
                  <c:v>2600</c:v>
                </c:pt>
                <c:pt idx="683">
                  <c:v>2600</c:v>
                </c:pt>
                <c:pt idx="684">
                  <c:v>2600</c:v>
                </c:pt>
                <c:pt idx="685">
                  <c:v>2600</c:v>
                </c:pt>
                <c:pt idx="686">
                  <c:v>2600</c:v>
                </c:pt>
                <c:pt idx="687">
                  <c:v>2600</c:v>
                </c:pt>
                <c:pt idx="688">
                  <c:v>2600</c:v>
                </c:pt>
                <c:pt idx="689">
                  <c:v>2600</c:v>
                </c:pt>
                <c:pt idx="690">
                  <c:v>2600</c:v>
                </c:pt>
                <c:pt idx="691">
                  <c:v>2600</c:v>
                </c:pt>
                <c:pt idx="692">
                  <c:v>2600</c:v>
                </c:pt>
                <c:pt idx="693">
                  <c:v>2600</c:v>
                </c:pt>
                <c:pt idx="694">
                  <c:v>2600</c:v>
                </c:pt>
                <c:pt idx="695">
                  <c:v>2600</c:v>
                </c:pt>
                <c:pt idx="696">
                  <c:v>2600</c:v>
                </c:pt>
                <c:pt idx="697">
                  <c:v>2600</c:v>
                </c:pt>
                <c:pt idx="698">
                  <c:v>2600</c:v>
                </c:pt>
                <c:pt idx="699">
                  <c:v>2600</c:v>
                </c:pt>
                <c:pt idx="700">
                  <c:v>2600</c:v>
                </c:pt>
                <c:pt idx="701">
                  <c:v>2600</c:v>
                </c:pt>
                <c:pt idx="702">
                  <c:v>2600</c:v>
                </c:pt>
                <c:pt idx="703">
                  <c:v>2600</c:v>
                </c:pt>
                <c:pt idx="704">
                  <c:v>2600</c:v>
                </c:pt>
                <c:pt idx="705">
                  <c:v>2610</c:v>
                </c:pt>
                <c:pt idx="706">
                  <c:v>2610</c:v>
                </c:pt>
                <c:pt idx="707">
                  <c:v>2610</c:v>
                </c:pt>
                <c:pt idx="708">
                  <c:v>2610</c:v>
                </c:pt>
                <c:pt idx="709">
                  <c:v>2610</c:v>
                </c:pt>
                <c:pt idx="710">
                  <c:v>2610</c:v>
                </c:pt>
                <c:pt idx="711">
                  <c:v>2610</c:v>
                </c:pt>
                <c:pt idx="712">
                  <c:v>2610</c:v>
                </c:pt>
                <c:pt idx="713">
                  <c:v>2610</c:v>
                </c:pt>
                <c:pt idx="714">
                  <c:v>2610</c:v>
                </c:pt>
                <c:pt idx="715">
                  <c:v>2610</c:v>
                </c:pt>
                <c:pt idx="716">
                  <c:v>2610</c:v>
                </c:pt>
                <c:pt idx="717">
                  <c:v>2610</c:v>
                </c:pt>
                <c:pt idx="718" formatCode="0">
                  <c:v>2610</c:v>
                </c:pt>
                <c:pt idx="719" formatCode="0">
                  <c:v>2610</c:v>
                </c:pt>
                <c:pt idx="720" formatCode="0">
                  <c:v>2610</c:v>
                </c:pt>
                <c:pt idx="721" formatCode="0">
                  <c:v>2610</c:v>
                </c:pt>
                <c:pt idx="722" formatCode="0">
                  <c:v>2610</c:v>
                </c:pt>
                <c:pt idx="723" formatCode="0">
                  <c:v>2610</c:v>
                </c:pt>
                <c:pt idx="724" formatCode="0">
                  <c:v>2610</c:v>
                </c:pt>
                <c:pt idx="725" formatCode="0">
                  <c:v>2610</c:v>
                </c:pt>
                <c:pt idx="726" formatCode="0">
                  <c:v>2610</c:v>
                </c:pt>
                <c:pt idx="727" formatCode="0">
                  <c:v>2610</c:v>
                </c:pt>
                <c:pt idx="728" formatCode="0">
                  <c:v>2610</c:v>
                </c:pt>
                <c:pt idx="729" formatCode="0">
                  <c:v>2610</c:v>
                </c:pt>
                <c:pt idx="730" formatCode="0">
                  <c:v>2610</c:v>
                </c:pt>
                <c:pt idx="731" formatCode="0">
                  <c:v>2610</c:v>
                </c:pt>
                <c:pt idx="732">
                  <c:v>2610</c:v>
                </c:pt>
                <c:pt idx="733">
                  <c:v>2610</c:v>
                </c:pt>
                <c:pt idx="734">
                  <c:v>2610</c:v>
                </c:pt>
                <c:pt idx="735">
                  <c:v>2610</c:v>
                </c:pt>
                <c:pt idx="736">
                  <c:v>2610</c:v>
                </c:pt>
                <c:pt idx="737">
                  <c:v>2610</c:v>
                </c:pt>
                <c:pt idx="738">
                  <c:v>2610</c:v>
                </c:pt>
                <c:pt idx="739">
                  <c:v>2610</c:v>
                </c:pt>
                <c:pt idx="740">
                  <c:v>2610</c:v>
                </c:pt>
                <c:pt idx="741">
                  <c:v>2610</c:v>
                </c:pt>
                <c:pt idx="742">
                  <c:v>2610</c:v>
                </c:pt>
                <c:pt idx="743">
                  <c:v>2610</c:v>
                </c:pt>
                <c:pt idx="744">
                  <c:v>2610</c:v>
                </c:pt>
                <c:pt idx="745">
                  <c:v>2610</c:v>
                </c:pt>
                <c:pt idx="746">
                  <c:v>2610</c:v>
                </c:pt>
                <c:pt idx="747">
                  <c:v>2610</c:v>
                </c:pt>
                <c:pt idx="748">
                  <c:v>2610</c:v>
                </c:pt>
                <c:pt idx="749">
                  <c:v>2610</c:v>
                </c:pt>
                <c:pt idx="750">
                  <c:v>2610</c:v>
                </c:pt>
                <c:pt idx="751">
                  <c:v>2610</c:v>
                </c:pt>
                <c:pt idx="752">
                  <c:v>2614</c:v>
                </c:pt>
                <c:pt idx="753">
                  <c:v>2614</c:v>
                </c:pt>
                <c:pt idx="754">
                  <c:v>2614</c:v>
                </c:pt>
                <c:pt idx="755">
                  <c:v>2615</c:v>
                </c:pt>
                <c:pt idx="756">
                  <c:v>2615</c:v>
                </c:pt>
                <c:pt idx="757">
                  <c:v>2620</c:v>
                </c:pt>
                <c:pt idx="758">
                  <c:v>2620</c:v>
                </c:pt>
                <c:pt idx="759">
                  <c:v>2620</c:v>
                </c:pt>
                <c:pt idx="760">
                  <c:v>2620</c:v>
                </c:pt>
                <c:pt idx="761">
                  <c:v>2620</c:v>
                </c:pt>
                <c:pt idx="762">
                  <c:v>2620</c:v>
                </c:pt>
                <c:pt idx="763">
                  <c:v>2620</c:v>
                </c:pt>
                <c:pt idx="764">
                  <c:v>2620</c:v>
                </c:pt>
                <c:pt idx="765">
                  <c:v>2620</c:v>
                </c:pt>
                <c:pt idx="766">
                  <c:v>2620</c:v>
                </c:pt>
                <c:pt idx="767">
                  <c:v>2620</c:v>
                </c:pt>
                <c:pt idx="768">
                  <c:v>2620</c:v>
                </c:pt>
                <c:pt idx="769" formatCode="0.00">
                  <c:v>2620</c:v>
                </c:pt>
                <c:pt idx="770">
                  <c:v>2620</c:v>
                </c:pt>
                <c:pt idx="771">
                  <c:v>2640</c:v>
                </c:pt>
                <c:pt idx="772">
                  <c:v>2640</c:v>
                </c:pt>
                <c:pt idx="773" formatCode="0.00">
                  <c:v>2640</c:v>
                </c:pt>
                <c:pt idx="774" formatCode="0.00">
                  <c:v>2640</c:v>
                </c:pt>
                <c:pt idx="775">
                  <c:v>2642</c:v>
                </c:pt>
                <c:pt idx="776">
                  <c:v>2642</c:v>
                </c:pt>
                <c:pt idx="777">
                  <c:v>2642</c:v>
                </c:pt>
                <c:pt idx="778">
                  <c:v>2642</c:v>
                </c:pt>
                <c:pt idx="779">
                  <c:v>2642</c:v>
                </c:pt>
                <c:pt idx="780">
                  <c:v>2642</c:v>
                </c:pt>
                <c:pt idx="781">
                  <c:v>2642</c:v>
                </c:pt>
                <c:pt idx="782">
                  <c:v>2642</c:v>
                </c:pt>
                <c:pt idx="783">
                  <c:v>2642</c:v>
                </c:pt>
                <c:pt idx="784">
                  <c:v>2642</c:v>
                </c:pt>
                <c:pt idx="785">
                  <c:v>2642</c:v>
                </c:pt>
                <c:pt idx="786">
                  <c:v>2642</c:v>
                </c:pt>
                <c:pt idx="787">
                  <c:v>2642</c:v>
                </c:pt>
                <c:pt idx="788">
                  <c:v>2642</c:v>
                </c:pt>
                <c:pt idx="789">
                  <c:v>2642</c:v>
                </c:pt>
                <c:pt idx="790">
                  <c:v>2642</c:v>
                </c:pt>
                <c:pt idx="791">
                  <c:v>2642</c:v>
                </c:pt>
                <c:pt idx="792">
                  <c:v>2642</c:v>
                </c:pt>
                <c:pt idx="793">
                  <c:v>2642</c:v>
                </c:pt>
                <c:pt idx="794">
                  <c:v>2642</c:v>
                </c:pt>
                <c:pt idx="795">
                  <c:v>2642</c:v>
                </c:pt>
                <c:pt idx="796">
                  <c:v>2642</c:v>
                </c:pt>
                <c:pt idx="797">
                  <c:v>2642</c:v>
                </c:pt>
                <c:pt idx="798">
                  <c:v>2642</c:v>
                </c:pt>
                <c:pt idx="799">
                  <c:v>2642</c:v>
                </c:pt>
                <c:pt idx="800">
                  <c:v>2650</c:v>
                </c:pt>
                <c:pt idx="801">
                  <c:v>2650</c:v>
                </c:pt>
                <c:pt idx="802">
                  <c:v>2650</c:v>
                </c:pt>
                <c:pt idx="803">
                  <c:v>2650</c:v>
                </c:pt>
                <c:pt idx="804">
                  <c:v>2650</c:v>
                </c:pt>
                <c:pt idx="805">
                  <c:v>2650</c:v>
                </c:pt>
                <c:pt idx="806">
                  <c:v>2650</c:v>
                </c:pt>
                <c:pt idx="807">
                  <c:v>2650</c:v>
                </c:pt>
                <c:pt idx="808">
                  <c:v>2650</c:v>
                </c:pt>
                <c:pt idx="809">
                  <c:v>2650</c:v>
                </c:pt>
                <c:pt idx="810">
                  <c:v>2650</c:v>
                </c:pt>
                <c:pt idx="811">
                  <c:v>2650</c:v>
                </c:pt>
                <c:pt idx="812">
                  <c:v>2650</c:v>
                </c:pt>
                <c:pt idx="813">
                  <c:v>2650</c:v>
                </c:pt>
                <c:pt idx="814">
                  <c:v>2650</c:v>
                </c:pt>
                <c:pt idx="815">
                  <c:v>2650</c:v>
                </c:pt>
                <c:pt idx="816">
                  <c:v>2650</c:v>
                </c:pt>
                <c:pt idx="817">
                  <c:v>2650</c:v>
                </c:pt>
                <c:pt idx="818">
                  <c:v>2650</c:v>
                </c:pt>
                <c:pt idx="819">
                  <c:v>2650</c:v>
                </c:pt>
                <c:pt idx="820">
                  <c:v>2650</c:v>
                </c:pt>
                <c:pt idx="821">
                  <c:v>2650</c:v>
                </c:pt>
                <c:pt idx="822">
                  <c:v>2650</c:v>
                </c:pt>
                <c:pt idx="823">
                  <c:v>2650</c:v>
                </c:pt>
                <c:pt idx="824">
                  <c:v>2650</c:v>
                </c:pt>
                <c:pt idx="825">
                  <c:v>2650</c:v>
                </c:pt>
                <c:pt idx="826">
                  <c:v>2650</c:v>
                </c:pt>
                <c:pt idx="827">
                  <c:v>2650</c:v>
                </c:pt>
                <c:pt idx="828">
                  <c:v>2650</c:v>
                </c:pt>
                <c:pt idx="829" formatCode="0.00">
                  <c:v>2650</c:v>
                </c:pt>
                <c:pt idx="830">
                  <c:v>2670</c:v>
                </c:pt>
                <c:pt idx="831" formatCode="0">
                  <c:v>2684</c:v>
                </c:pt>
                <c:pt idx="832" formatCode="0">
                  <c:v>2684</c:v>
                </c:pt>
                <c:pt idx="833" formatCode="0">
                  <c:v>2684</c:v>
                </c:pt>
                <c:pt idx="834" formatCode="0">
                  <c:v>2684</c:v>
                </c:pt>
                <c:pt idx="835" formatCode="0">
                  <c:v>2684</c:v>
                </c:pt>
                <c:pt idx="836" formatCode="0">
                  <c:v>2684</c:v>
                </c:pt>
                <c:pt idx="837" formatCode="0">
                  <c:v>2684</c:v>
                </c:pt>
                <c:pt idx="838" formatCode="0">
                  <c:v>2684</c:v>
                </c:pt>
                <c:pt idx="839" formatCode="0">
                  <c:v>2684</c:v>
                </c:pt>
                <c:pt idx="840" formatCode="0">
                  <c:v>2684</c:v>
                </c:pt>
                <c:pt idx="841" formatCode="0">
                  <c:v>2684</c:v>
                </c:pt>
                <c:pt idx="842" formatCode="0">
                  <c:v>2684</c:v>
                </c:pt>
                <c:pt idx="843" formatCode="0">
                  <c:v>2684</c:v>
                </c:pt>
                <c:pt idx="844" formatCode="0">
                  <c:v>2684</c:v>
                </c:pt>
                <c:pt idx="845" formatCode="0">
                  <c:v>2684</c:v>
                </c:pt>
                <c:pt idx="846" formatCode="0">
                  <c:v>2684</c:v>
                </c:pt>
                <c:pt idx="847">
                  <c:v>2700</c:v>
                </c:pt>
                <c:pt idx="848">
                  <c:v>2705</c:v>
                </c:pt>
                <c:pt idx="849">
                  <c:v>2710</c:v>
                </c:pt>
                <c:pt idx="850" formatCode="0.00">
                  <c:v>2714</c:v>
                </c:pt>
                <c:pt idx="851" formatCode="0.00">
                  <c:v>2714</c:v>
                </c:pt>
                <c:pt idx="852" formatCode="0.00">
                  <c:v>2714</c:v>
                </c:pt>
                <c:pt idx="853" formatCode="0.00">
                  <c:v>2714</c:v>
                </c:pt>
                <c:pt idx="854" formatCode="0.00">
                  <c:v>2714</c:v>
                </c:pt>
                <c:pt idx="855" formatCode="0.00">
                  <c:v>2714</c:v>
                </c:pt>
                <c:pt idx="856" formatCode="0.00">
                  <c:v>2714</c:v>
                </c:pt>
                <c:pt idx="857" formatCode="0.00">
                  <c:v>2714</c:v>
                </c:pt>
                <c:pt idx="858" formatCode="0.00">
                  <c:v>2714</c:v>
                </c:pt>
                <c:pt idx="859" formatCode="0.00">
                  <c:v>2714</c:v>
                </c:pt>
                <c:pt idx="860" formatCode="0.00">
                  <c:v>2714</c:v>
                </c:pt>
                <c:pt idx="861" formatCode="0.00">
                  <c:v>2714</c:v>
                </c:pt>
                <c:pt idx="862" formatCode="0.00">
                  <c:v>2714</c:v>
                </c:pt>
                <c:pt idx="863" formatCode="0.00">
                  <c:v>2714</c:v>
                </c:pt>
                <c:pt idx="864" formatCode="0.00">
                  <c:v>2714</c:v>
                </c:pt>
                <c:pt idx="865">
                  <c:v>2714</c:v>
                </c:pt>
                <c:pt idx="866">
                  <c:v>2714</c:v>
                </c:pt>
                <c:pt idx="867">
                  <c:v>2714</c:v>
                </c:pt>
                <c:pt idx="868">
                  <c:v>2715</c:v>
                </c:pt>
                <c:pt idx="869">
                  <c:v>2715</c:v>
                </c:pt>
                <c:pt idx="870">
                  <c:v>2715</c:v>
                </c:pt>
                <c:pt idx="871">
                  <c:v>2715</c:v>
                </c:pt>
                <c:pt idx="872">
                  <c:v>2720</c:v>
                </c:pt>
                <c:pt idx="873">
                  <c:v>2740</c:v>
                </c:pt>
                <c:pt idx="874">
                  <c:v>2740</c:v>
                </c:pt>
                <c:pt idx="875">
                  <c:v>2750</c:v>
                </c:pt>
                <c:pt idx="876">
                  <c:v>2750</c:v>
                </c:pt>
                <c:pt idx="877" formatCode="0.00">
                  <c:v>2750</c:v>
                </c:pt>
                <c:pt idx="878" formatCode="0.00">
                  <c:v>2750</c:v>
                </c:pt>
                <c:pt idx="879">
                  <c:v>2760</c:v>
                </c:pt>
                <c:pt idx="880">
                  <c:v>2760</c:v>
                </c:pt>
                <c:pt idx="881">
                  <c:v>2760</c:v>
                </c:pt>
                <c:pt idx="882">
                  <c:v>2760</c:v>
                </c:pt>
                <c:pt idx="883">
                  <c:v>2760</c:v>
                </c:pt>
                <c:pt idx="884">
                  <c:v>2760</c:v>
                </c:pt>
                <c:pt idx="885">
                  <c:v>2760</c:v>
                </c:pt>
                <c:pt idx="886">
                  <c:v>2760</c:v>
                </c:pt>
                <c:pt idx="887">
                  <c:v>2760</c:v>
                </c:pt>
                <c:pt idx="888">
                  <c:v>2760</c:v>
                </c:pt>
                <c:pt idx="889">
                  <c:v>2760</c:v>
                </c:pt>
                <c:pt idx="890">
                  <c:v>2760</c:v>
                </c:pt>
                <c:pt idx="891">
                  <c:v>2760</c:v>
                </c:pt>
                <c:pt idx="892">
                  <c:v>2760</c:v>
                </c:pt>
                <c:pt idx="893">
                  <c:v>2760</c:v>
                </c:pt>
                <c:pt idx="894">
                  <c:v>2760</c:v>
                </c:pt>
                <c:pt idx="895">
                  <c:v>2760</c:v>
                </c:pt>
                <c:pt idx="896">
                  <c:v>2760</c:v>
                </c:pt>
                <c:pt idx="897">
                  <c:v>2760</c:v>
                </c:pt>
                <c:pt idx="898">
                  <c:v>2760</c:v>
                </c:pt>
                <c:pt idx="899">
                  <c:v>2760</c:v>
                </c:pt>
                <c:pt idx="900">
                  <c:v>2760</c:v>
                </c:pt>
                <c:pt idx="901">
                  <c:v>2760</c:v>
                </c:pt>
                <c:pt idx="902">
                  <c:v>2760</c:v>
                </c:pt>
                <c:pt idx="903">
                  <c:v>2760</c:v>
                </c:pt>
                <c:pt idx="904">
                  <c:v>2760</c:v>
                </c:pt>
                <c:pt idx="905">
                  <c:v>2760</c:v>
                </c:pt>
                <c:pt idx="906">
                  <c:v>2760</c:v>
                </c:pt>
                <c:pt idx="907">
                  <c:v>2760</c:v>
                </c:pt>
                <c:pt idx="908">
                  <c:v>2760</c:v>
                </c:pt>
                <c:pt idx="909">
                  <c:v>2760</c:v>
                </c:pt>
                <c:pt idx="910">
                  <c:v>2760</c:v>
                </c:pt>
                <c:pt idx="911">
                  <c:v>2760</c:v>
                </c:pt>
                <c:pt idx="912">
                  <c:v>2760</c:v>
                </c:pt>
                <c:pt idx="913">
                  <c:v>2760</c:v>
                </c:pt>
                <c:pt idx="914">
                  <c:v>2760</c:v>
                </c:pt>
                <c:pt idx="915">
                  <c:v>2760</c:v>
                </c:pt>
                <c:pt idx="916">
                  <c:v>2760</c:v>
                </c:pt>
                <c:pt idx="917">
                  <c:v>2760</c:v>
                </c:pt>
                <c:pt idx="918">
                  <c:v>2760</c:v>
                </c:pt>
                <c:pt idx="919">
                  <c:v>2760</c:v>
                </c:pt>
                <c:pt idx="920">
                  <c:v>2760</c:v>
                </c:pt>
                <c:pt idx="921">
                  <c:v>2760</c:v>
                </c:pt>
                <c:pt idx="922">
                  <c:v>2760</c:v>
                </c:pt>
                <c:pt idx="923">
                  <c:v>2760</c:v>
                </c:pt>
                <c:pt idx="924">
                  <c:v>2760</c:v>
                </c:pt>
                <c:pt idx="925">
                  <c:v>2760</c:v>
                </c:pt>
                <c:pt idx="926">
                  <c:v>2760</c:v>
                </c:pt>
                <c:pt idx="927">
                  <c:v>2760</c:v>
                </c:pt>
                <c:pt idx="928">
                  <c:v>2760</c:v>
                </c:pt>
                <c:pt idx="929">
                  <c:v>2760</c:v>
                </c:pt>
                <c:pt idx="930">
                  <c:v>2760</c:v>
                </c:pt>
                <c:pt idx="931">
                  <c:v>2760</c:v>
                </c:pt>
                <c:pt idx="932">
                  <c:v>2760</c:v>
                </c:pt>
                <c:pt idx="933">
                  <c:v>2760</c:v>
                </c:pt>
                <c:pt idx="934">
                  <c:v>2760</c:v>
                </c:pt>
                <c:pt idx="935">
                  <c:v>2760</c:v>
                </c:pt>
                <c:pt idx="936">
                  <c:v>2760</c:v>
                </c:pt>
                <c:pt idx="937">
                  <c:v>2760</c:v>
                </c:pt>
                <c:pt idx="938">
                  <c:v>2760</c:v>
                </c:pt>
                <c:pt idx="939">
                  <c:v>2760</c:v>
                </c:pt>
                <c:pt idx="940">
                  <c:v>2800</c:v>
                </c:pt>
                <c:pt idx="941">
                  <c:v>2875</c:v>
                </c:pt>
                <c:pt idx="942">
                  <c:v>2875</c:v>
                </c:pt>
                <c:pt idx="943">
                  <c:v>2875</c:v>
                </c:pt>
                <c:pt idx="944">
                  <c:v>2875</c:v>
                </c:pt>
                <c:pt idx="945">
                  <c:v>2875</c:v>
                </c:pt>
                <c:pt idx="946">
                  <c:v>2875</c:v>
                </c:pt>
                <c:pt idx="947">
                  <c:v>2900</c:v>
                </c:pt>
                <c:pt idx="948">
                  <c:v>2900</c:v>
                </c:pt>
                <c:pt idx="949">
                  <c:v>2900</c:v>
                </c:pt>
                <c:pt idx="950">
                  <c:v>2900</c:v>
                </c:pt>
                <c:pt idx="951">
                  <c:v>2916</c:v>
                </c:pt>
                <c:pt idx="952">
                  <c:v>2916</c:v>
                </c:pt>
                <c:pt idx="953">
                  <c:v>2916</c:v>
                </c:pt>
                <c:pt idx="954">
                  <c:v>2916</c:v>
                </c:pt>
                <c:pt idx="955">
                  <c:v>2916</c:v>
                </c:pt>
                <c:pt idx="956">
                  <c:v>2916</c:v>
                </c:pt>
                <c:pt idx="957">
                  <c:v>2916</c:v>
                </c:pt>
                <c:pt idx="958">
                  <c:v>2916</c:v>
                </c:pt>
                <c:pt idx="959">
                  <c:v>2916</c:v>
                </c:pt>
                <c:pt idx="960">
                  <c:v>2920</c:v>
                </c:pt>
                <c:pt idx="961">
                  <c:v>2920</c:v>
                </c:pt>
                <c:pt idx="962">
                  <c:v>2920</c:v>
                </c:pt>
                <c:pt idx="963">
                  <c:v>2920</c:v>
                </c:pt>
                <c:pt idx="964">
                  <c:v>2920</c:v>
                </c:pt>
                <c:pt idx="965">
                  <c:v>2920</c:v>
                </c:pt>
                <c:pt idx="966">
                  <c:v>2920</c:v>
                </c:pt>
                <c:pt idx="967">
                  <c:v>2920</c:v>
                </c:pt>
                <c:pt idx="968">
                  <c:v>2920</c:v>
                </c:pt>
                <c:pt idx="969">
                  <c:v>2920</c:v>
                </c:pt>
                <c:pt idx="970">
                  <c:v>2920</c:v>
                </c:pt>
                <c:pt idx="971">
                  <c:v>2920</c:v>
                </c:pt>
                <c:pt idx="972">
                  <c:v>2920</c:v>
                </c:pt>
                <c:pt idx="973">
                  <c:v>2920</c:v>
                </c:pt>
                <c:pt idx="974">
                  <c:v>2920</c:v>
                </c:pt>
                <c:pt idx="975">
                  <c:v>2920</c:v>
                </c:pt>
                <c:pt idx="976">
                  <c:v>2920</c:v>
                </c:pt>
                <c:pt idx="977">
                  <c:v>2920</c:v>
                </c:pt>
                <c:pt idx="978">
                  <c:v>2920</c:v>
                </c:pt>
                <c:pt idx="979">
                  <c:v>2920</c:v>
                </c:pt>
                <c:pt idx="980">
                  <c:v>2920</c:v>
                </c:pt>
                <c:pt idx="981">
                  <c:v>2920</c:v>
                </c:pt>
                <c:pt idx="982">
                  <c:v>2920</c:v>
                </c:pt>
                <c:pt idx="983">
                  <c:v>2920</c:v>
                </c:pt>
                <c:pt idx="984">
                  <c:v>2958</c:v>
                </c:pt>
                <c:pt idx="985">
                  <c:v>2958</c:v>
                </c:pt>
                <c:pt idx="986">
                  <c:v>2958</c:v>
                </c:pt>
                <c:pt idx="987">
                  <c:v>2958</c:v>
                </c:pt>
                <c:pt idx="988">
                  <c:v>2958</c:v>
                </c:pt>
                <c:pt idx="989">
                  <c:v>2958</c:v>
                </c:pt>
                <c:pt idx="990">
                  <c:v>2958</c:v>
                </c:pt>
                <c:pt idx="991">
                  <c:v>2958</c:v>
                </c:pt>
                <c:pt idx="992">
                  <c:v>2958</c:v>
                </c:pt>
                <c:pt idx="993">
                  <c:v>2958</c:v>
                </c:pt>
                <c:pt idx="994">
                  <c:v>2958</c:v>
                </c:pt>
                <c:pt idx="995">
                  <c:v>2958</c:v>
                </c:pt>
                <c:pt idx="996">
                  <c:v>2958</c:v>
                </c:pt>
                <c:pt idx="997">
                  <c:v>2958</c:v>
                </c:pt>
                <c:pt idx="998">
                  <c:v>2958</c:v>
                </c:pt>
                <c:pt idx="999">
                  <c:v>2958</c:v>
                </c:pt>
                <c:pt idx="1000">
                  <c:v>2958</c:v>
                </c:pt>
                <c:pt idx="1001">
                  <c:v>2958</c:v>
                </c:pt>
                <c:pt idx="1002">
                  <c:v>2958</c:v>
                </c:pt>
                <c:pt idx="1003">
                  <c:v>2958</c:v>
                </c:pt>
                <c:pt idx="1004">
                  <c:v>2958</c:v>
                </c:pt>
                <c:pt idx="1005">
                  <c:v>2958</c:v>
                </c:pt>
                <c:pt idx="1006">
                  <c:v>2958</c:v>
                </c:pt>
                <c:pt idx="1007">
                  <c:v>2958</c:v>
                </c:pt>
                <c:pt idx="1008">
                  <c:v>2958</c:v>
                </c:pt>
                <c:pt idx="1009">
                  <c:v>2958</c:v>
                </c:pt>
                <c:pt idx="1010">
                  <c:v>2958</c:v>
                </c:pt>
                <c:pt idx="1011">
                  <c:v>2958</c:v>
                </c:pt>
                <c:pt idx="1012">
                  <c:v>2958</c:v>
                </c:pt>
                <c:pt idx="1013">
                  <c:v>2958</c:v>
                </c:pt>
                <c:pt idx="1014">
                  <c:v>2965</c:v>
                </c:pt>
                <c:pt idx="1015">
                  <c:v>2965</c:v>
                </c:pt>
                <c:pt idx="1016">
                  <c:v>2965</c:v>
                </c:pt>
                <c:pt idx="1017">
                  <c:v>2965</c:v>
                </c:pt>
                <c:pt idx="1018">
                  <c:v>2965</c:v>
                </c:pt>
                <c:pt idx="1019">
                  <c:v>2965</c:v>
                </c:pt>
                <c:pt idx="1020">
                  <c:v>2965</c:v>
                </c:pt>
                <c:pt idx="1021">
                  <c:v>2965</c:v>
                </c:pt>
                <c:pt idx="1022">
                  <c:v>2965</c:v>
                </c:pt>
                <c:pt idx="1023">
                  <c:v>2965</c:v>
                </c:pt>
                <c:pt idx="1024">
                  <c:v>2965</c:v>
                </c:pt>
                <c:pt idx="1025">
                  <c:v>2965</c:v>
                </c:pt>
                <c:pt idx="1026">
                  <c:v>3000</c:v>
                </c:pt>
                <c:pt idx="1027" formatCode="0.00">
                  <c:v>3000</c:v>
                </c:pt>
                <c:pt idx="1028">
                  <c:v>3000</c:v>
                </c:pt>
                <c:pt idx="1029">
                  <c:v>3200</c:v>
                </c:pt>
                <c:pt idx="1030">
                  <c:v>3200</c:v>
                </c:pt>
                <c:pt idx="1031">
                  <c:v>3200</c:v>
                </c:pt>
                <c:pt idx="1032">
                  <c:v>3200</c:v>
                </c:pt>
                <c:pt idx="1033">
                  <c:v>3200</c:v>
                </c:pt>
                <c:pt idx="1034">
                  <c:v>3245</c:v>
                </c:pt>
                <c:pt idx="1035">
                  <c:v>3245</c:v>
                </c:pt>
                <c:pt idx="1036">
                  <c:v>3245</c:v>
                </c:pt>
                <c:pt idx="1037">
                  <c:v>3245</c:v>
                </c:pt>
                <c:pt idx="1038">
                  <c:v>3245</c:v>
                </c:pt>
                <c:pt idx="1039">
                  <c:v>3245</c:v>
                </c:pt>
                <c:pt idx="1040">
                  <c:v>3245</c:v>
                </c:pt>
                <c:pt idx="1041">
                  <c:v>3245</c:v>
                </c:pt>
                <c:pt idx="1042">
                  <c:v>3245</c:v>
                </c:pt>
                <c:pt idx="1043">
                  <c:v>3245</c:v>
                </c:pt>
                <c:pt idx="1044">
                  <c:v>3245</c:v>
                </c:pt>
                <c:pt idx="1045">
                  <c:v>3250</c:v>
                </c:pt>
                <c:pt idx="1046">
                  <c:v>3260</c:v>
                </c:pt>
                <c:pt idx="1047">
                  <c:v>3260</c:v>
                </c:pt>
                <c:pt idx="1048">
                  <c:v>3260</c:v>
                </c:pt>
                <c:pt idx="1049">
                  <c:v>3260</c:v>
                </c:pt>
                <c:pt idx="1050">
                  <c:v>3260</c:v>
                </c:pt>
                <c:pt idx="1051">
                  <c:v>3350</c:v>
                </c:pt>
                <c:pt idx="1052">
                  <c:v>3350</c:v>
                </c:pt>
                <c:pt idx="1053">
                  <c:v>3350</c:v>
                </c:pt>
                <c:pt idx="1054">
                  <c:v>3350</c:v>
                </c:pt>
                <c:pt idx="1055">
                  <c:v>3350</c:v>
                </c:pt>
                <c:pt idx="1056">
                  <c:v>3350</c:v>
                </c:pt>
                <c:pt idx="1057">
                  <c:v>3350</c:v>
                </c:pt>
                <c:pt idx="1058">
                  <c:v>3350</c:v>
                </c:pt>
                <c:pt idx="1059">
                  <c:v>3350</c:v>
                </c:pt>
                <c:pt idx="1060">
                  <c:v>3350</c:v>
                </c:pt>
                <c:pt idx="1061">
                  <c:v>3350</c:v>
                </c:pt>
                <c:pt idx="1062">
                  <c:v>3350</c:v>
                </c:pt>
                <c:pt idx="1063">
                  <c:v>3350</c:v>
                </c:pt>
                <c:pt idx="1064">
                  <c:v>3350</c:v>
                </c:pt>
                <c:pt idx="1065">
                  <c:v>3350</c:v>
                </c:pt>
                <c:pt idx="1066">
                  <c:v>3350</c:v>
                </c:pt>
                <c:pt idx="1067">
                  <c:v>3350</c:v>
                </c:pt>
                <c:pt idx="1068">
                  <c:v>3350</c:v>
                </c:pt>
                <c:pt idx="1069">
                  <c:v>3350</c:v>
                </c:pt>
                <c:pt idx="1070">
                  <c:v>3350</c:v>
                </c:pt>
                <c:pt idx="1071">
                  <c:v>3350</c:v>
                </c:pt>
                <c:pt idx="1072">
                  <c:v>3350</c:v>
                </c:pt>
                <c:pt idx="1073">
                  <c:v>3350</c:v>
                </c:pt>
                <c:pt idx="1074">
                  <c:v>3350</c:v>
                </c:pt>
                <c:pt idx="1075">
                  <c:v>3350</c:v>
                </c:pt>
                <c:pt idx="1076">
                  <c:v>3400</c:v>
                </c:pt>
                <c:pt idx="1077">
                  <c:v>3400</c:v>
                </c:pt>
                <c:pt idx="1078">
                  <c:v>3400</c:v>
                </c:pt>
                <c:pt idx="1079">
                  <c:v>3400</c:v>
                </c:pt>
                <c:pt idx="1080">
                  <c:v>3400</c:v>
                </c:pt>
                <c:pt idx="1081">
                  <c:v>3400</c:v>
                </c:pt>
                <c:pt idx="1082">
                  <c:v>3400</c:v>
                </c:pt>
                <c:pt idx="1083">
                  <c:v>3400</c:v>
                </c:pt>
                <c:pt idx="1084">
                  <c:v>3227</c:v>
                </c:pt>
                <c:pt idx="1085">
                  <c:v>3227</c:v>
                </c:pt>
                <c:pt idx="1086">
                  <c:v>3227</c:v>
                </c:pt>
                <c:pt idx="1087">
                  <c:v>3227</c:v>
                </c:pt>
                <c:pt idx="1088">
                  <c:v>3227</c:v>
                </c:pt>
                <c:pt idx="1089">
                  <c:v>3227</c:v>
                </c:pt>
                <c:pt idx="1090">
                  <c:v>3227</c:v>
                </c:pt>
                <c:pt idx="1091">
                  <c:v>3227</c:v>
                </c:pt>
                <c:pt idx="1092">
                  <c:v>3227</c:v>
                </c:pt>
                <c:pt idx="1093">
                  <c:v>3227</c:v>
                </c:pt>
                <c:pt idx="1094">
                  <c:v>3227</c:v>
                </c:pt>
                <c:pt idx="1095">
                  <c:v>3227</c:v>
                </c:pt>
                <c:pt idx="1096">
                  <c:v>3227</c:v>
                </c:pt>
                <c:pt idx="1097">
                  <c:v>3227</c:v>
                </c:pt>
                <c:pt idx="1098">
                  <c:v>3227</c:v>
                </c:pt>
                <c:pt idx="1099">
                  <c:v>3227</c:v>
                </c:pt>
                <c:pt idx="1100">
                  <c:v>3227</c:v>
                </c:pt>
                <c:pt idx="1101">
                  <c:v>3227</c:v>
                </c:pt>
                <c:pt idx="1102">
                  <c:v>3227</c:v>
                </c:pt>
                <c:pt idx="1103">
                  <c:v>3227</c:v>
                </c:pt>
                <c:pt idx="1104">
                  <c:v>3227</c:v>
                </c:pt>
                <c:pt idx="1105">
                  <c:v>3227</c:v>
                </c:pt>
                <c:pt idx="1106">
                  <c:v>3227</c:v>
                </c:pt>
                <c:pt idx="1107">
                  <c:v>3227</c:v>
                </c:pt>
                <c:pt idx="1108">
                  <c:v>3227</c:v>
                </c:pt>
                <c:pt idx="1109">
                  <c:v>3227</c:v>
                </c:pt>
                <c:pt idx="1110">
                  <c:v>3227</c:v>
                </c:pt>
                <c:pt idx="1111">
                  <c:v>3227</c:v>
                </c:pt>
                <c:pt idx="1112">
                  <c:v>3227</c:v>
                </c:pt>
                <c:pt idx="1113">
                  <c:v>3227</c:v>
                </c:pt>
                <c:pt idx="1114">
                  <c:v>3227</c:v>
                </c:pt>
                <c:pt idx="1115">
                  <c:v>3227</c:v>
                </c:pt>
                <c:pt idx="1116">
                  <c:v>3227</c:v>
                </c:pt>
                <c:pt idx="1117">
                  <c:v>3227</c:v>
                </c:pt>
                <c:pt idx="1118">
                  <c:v>3227</c:v>
                </c:pt>
                <c:pt idx="1119">
                  <c:v>3227</c:v>
                </c:pt>
                <c:pt idx="1120">
                  <c:v>3227</c:v>
                </c:pt>
                <c:pt idx="1121">
                  <c:v>3227</c:v>
                </c:pt>
                <c:pt idx="1122">
                  <c:v>3227</c:v>
                </c:pt>
                <c:pt idx="1123">
                  <c:v>3227</c:v>
                </c:pt>
                <c:pt idx="1124">
                  <c:v>3227</c:v>
                </c:pt>
                <c:pt idx="1125">
                  <c:v>3227</c:v>
                </c:pt>
                <c:pt idx="1126">
                  <c:v>3227</c:v>
                </c:pt>
                <c:pt idx="1127">
                  <c:v>3227</c:v>
                </c:pt>
                <c:pt idx="1128">
                  <c:v>3227</c:v>
                </c:pt>
                <c:pt idx="1129">
                  <c:v>3227</c:v>
                </c:pt>
                <c:pt idx="1130">
                  <c:v>3227</c:v>
                </c:pt>
                <c:pt idx="1131">
                  <c:v>3227</c:v>
                </c:pt>
                <c:pt idx="1132">
                  <c:v>3227</c:v>
                </c:pt>
                <c:pt idx="1133">
                  <c:v>3227</c:v>
                </c:pt>
                <c:pt idx="1134">
                  <c:v>3227</c:v>
                </c:pt>
                <c:pt idx="1135">
                  <c:v>3227</c:v>
                </c:pt>
                <c:pt idx="1136">
                  <c:v>3227</c:v>
                </c:pt>
                <c:pt idx="1137">
                  <c:v>3227</c:v>
                </c:pt>
                <c:pt idx="1138">
                  <c:v>3227</c:v>
                </c:pt>
                <c:pt idx="1139">
                  <c:v>3227</c:v>
                </c:pt>
                <c:pt idx="1140">
                  <c:v>3227</c:v>
                </c:pt>
                <c:pt idx="1141">
                  <c:v>3227</c:v>
                </c:pt>
                <c:pt idx="1142">
                  <c:v>3227</c:v>
                </c:pt>
                <c:pt idx="1143">
                  <c:v>3227</c:v>
                </c:pt>
                <c:pt idx="1144">
                  <c:v>3227</c:v>
                </c:pt>
                <c:pt idx="1145">
                  <c:v>3227</c:v>
                </c:pt>
                <c:pt idx="1146">
                  <c:v>3227</c:v>
                </c:pt>
                <c:pt idx="1147">
                  <c:v>3227</c:v>
                </c:pt>
                <c:pt idx="1148">
                  <c:v>3227</c:v>
                </c:pt>
                <c:pt idx="1149">
                  <c:v>3227</c:v>
                </c:pt>
                <c:pt idx="1150">
                  <c:v>3227</c:v>
                </c:pt>
                <c:pt idx="1151">
                  <c:v>3227</c:v>
                </c:pt>
                <c:pt idx="1152">
                  <c:v>3227</c:v>
                </c:pt>
                <c:pt idx="1153">
                  <c:v>3227</c:v>
                </c:pt>
                <c:pt idx="1154">
                  <c:v>3227</c:v>
                </c:pt>
                <c:pt idx="1155">
                  <c:v>3227</c:v>
                </c:pt>
                <c:pt idx="1156">
                  <c:v>3227</c:v>
                </c:pt>
                <c:pt idx="1157">
                  <c:v>3227</c:v>
                </c:pt>
                <c:pt idx="1158">
                  <c:v>3227</c:v>
                </c:pt>
                <c:pt idx="1159">
                  <c:v>3227</c:v>
                </c:pt>
                <c:pt idx="1160">
                  <c:v>3227</c:v>
                </c:pt>
                <c:pt idx="1161">
                  <c:v>3227</c:v>
                </c:pt>
                <c:pt idx="1162">
                  <c:v>3227</c:v>
                </c:pt>
                <c:pt idx="1163">
                  <c:v>3227</c:v>
                </c:pt>
                <c:pt idx="1164">
                  <c:v>3227</c:v>
                </c:pt>
                <c:pt idx="1165">
                  <c:v>3227</c:v>
                </c:pt>
                <c:pt idx="1166">
                  <c:v>3227</c:v>
                </c:pt>
                <c:pt idx="1167">
                  <c:v>3227</c:v>
                </c:pt>
                <c:pt idx="1168">
                  <c:v>3227</c:v>
                </c:pt>
                <c:pt idx="1169">
                  <c:v>3227</c:v>
                </c:pt>
                <c:pt idx="1170">
                  <c:v>3227</c:v>
                </c:pt>
                <c:pt idx="1171">
                  <c:v>3227</c:v>
                </c:pt>
                <c:pt idx="1172">
                  <c:v>3227</c:v>
                </c:pt>
                <c:pt idx="1173">
                  <c:v>3227</c:v>
                </c:pt>
                <c:pt idx="1174">
                  <c:v>3227</c:v>
                </c:pt>
                <c:pt idx="1175">
                  <c:v>3227</c:v>
                </c:pt>
                <c:pt idx="1176">
                  <c:v>3227</c:v>
                </c:pt>
                <c:pt idx="1177">
                  <c:v>3227</c:v>
                </c:pt>
                <c:pt idx="1178">
                  <c:v>3227</c:v>
                </c:pt>
                <c:pt idx="1179">
                  <c:v>3227</c:v>
                </c:pt>
                <c:pt idx="1180">
                  <c:v>3227</c:v>
                </c:pt>
                <c:pt idx="1181">
                  <c:v>3227</c:v>
                </c:pt>
                <c:pt idx="1182">
                  <c:v>3227</c:v>
                </c:pt>
                <c:pt idx="1183">
                  <c:v>3227</c:v>
                </c:pt>
                <c:pt idx="1184">
                  <c:v>3227</c:v>
                </c:pt>
                <c:pt idx="1185">
                  <c:v>3227</c:v>
                </c:pt>
                <c:pt idx="1186">
                  <c:v>3227</c:v>
                </c:pt>
                <c:pt idx="1187">
                  <c:v>3227</c:v>
                </c:pt>
                <c:pt idx="1188">
                  <c:v>3227</c:v>
                </c:pt>
                <c:pt idx="1189">
                  <c:v>3227</c:v>
                </c:pt>
                <c:pt idx="1190">
                  <c:v>3227</c:v>
                </c:pt>
                <c:pt idx="1191">
                  <c:v>3227</c:v>
                </c:pt>
                <c:pt idx="1192">
                  <c:v>3227</c:v>
                </c:pt>
                <c:pt idx="1193">
                  <c:v>3227</c:v>
                </c:pt>
                <c:pt idx="1194">
                  <c:v>3227</c:v>
                </c:pt>
                <c:pt idx="1195">
                  <c:v>3227</c:v>
                </c:pt>
                <c:pt idx="1196">
                  <c:v>3227</c:v>
                </c:pt>
                <c:pt idx="1197">
                  <c:v>3227</c:v>
                </c:pt>
                <c:pt idx="1198">
                  <c:v>3227</c:v>
                </c:pt>
                <c:pt idx="1199">
                  <c:v>3227</c:v>
                </c:pt>
                <c:pt idx="1200">
                  <c:v>3227</c:v>
                </c:pt>
                <c:pt idx="1201">
                  <c:v>3227</c:v>
                </c:pt>
                <c:pt idx="1202">
                  <c:v>3227</c:v>
                </c:pt>
                <c:pt idx="1203">
                  <c:v>3227</c:v>
                </c:pt>
                <c:pt idx="1204">
                  <c:v>3227</c:v>
                </c:pt>
                <c:pt idx="1205">
                  <c:v>3227</c:v>
                </c:pt>
                <c:pt idx="1206">
                  <c:v>3227</c:v>
                </c:pt>
                <c:pt idx="1207">
                  <c:v>3227</c:v>
                </c:pt>
                <c:pt idx="1208">
                  <c:v>3227</c:v>
                </c:pt>
                <c:pt idx="1209">
                  <c:v>3227</c:v>
                </c:pt>
                <c:pt idx="1210">
                  <c:v>3227</c:v>
                </c:pt>
                <c:pt idx="1211">
                  <c:v>3227</c:v>
                </c:pt>
                <c:pt idx="1212">
                  <c:v>3227</c:v>
                </c:pt>
                <c:pt idx="1213">
                  <c:v>3227</c:v>
                </c:pt>
                <c:pt idx="1214">
                  <c:v>3227</c:v>
                </c:pt>
                <c:pt idx="1215">
                  <c:v>3227</c:v>
                </c:pt>
                <c:pt idx="1216">
                  <c:v>3227</c:v>
                </c:pt>
                <c:pt idx="1217">
                  <c:v>3227</c:v>
                </c:pt>
                <c:pt idx="1218">
                  <c:v>3227</c:v>
                </c:pt>
                <c:pt idx="1219">
                  <c:v>3227</c:v>
                </c:pt>
                <c:pt idx="1220">
                  <c:v>3227</c:v>
                </c:pt>
                <c:pt idx="1221">
                  <c:v>3227</c:v>
                </c:pt>
                <c:pt idx="1222">
                  <c:v>3227</c:v>
                </c:pt>
                <c:pt idx="1223">
                  <c:v>3227</c:v>
                </c:pt>
                <c:pt idx="1224">
                  <c:v>3227</c:v>
                </c:pt>
                <c:pt idx="1225">
                  <c:v>3227</c:v>
                </c:pt>
                <c:pt idx="1226">
                  <c:v>3227</c:v>
                </c:pt>
                <c:pt idx="1227">
                  <c:v>3227</c:v>
                </c:pt>
                <c:pt idx="1228">
                  <c:v>3227</c:v>
                </c:pt>
                <c:pt idx="1229">
                  <c:v>3227</c:v>
                </c:pt>
                <c:pt idx="1230">
                  <c:v>3227</c:v>
                </c:pt>
                <c:pt idx="1231">
                  <c:v>3227</c:v>
                </c:pt>
                <c:pt idx="1232">
                  <c:v>3227</c:v>
                </c:pt>
                <c:pt idx="1233">
                  <c:v>3227</c:v>
                </c:pt>
                <c:pt idx="1234">
                  <c:v>3227</c:v>
                </c:pt>
                <c:pt idx="1235">
                  <c:v>3227</c:v>
                </c:pt>
                <c:pt idx="1236">
                  <c:v>3227</c:v>
                </c:pt>
                <c:pt idx="1237">
                  <c:v>3227</c:v>
                </c:pt>
                <c:pt idx="1238">
                  <c:v>3227</c:v>
                </c:pt>
                <c:pt idx="1239">
                  <c:v>3227</c:v>
                </c:pt>
                <c:pt idx="1240">
                  <c:v>3227</c:v>
                </c:pt>
                <c:pt idx="1241">
                  <c:v>3227</c:v>
                </c:pt>
                <c:pt idx="1242">
                  <c:v>3227</c:v>
                </c:pt>
                <c:pt idx="1243">
                  <c:v>3227</c:v>
                </c:pt>
                <c:pt idx="1244">
                  <c:v>3227</c:v>
                </c:pt>
                <c:pt idx="1245">
                  <c:v>3227</c:v>
                </c:pt>
                <c:pt idx="1246">
                  <c:v>3227</c:v>
                </c:pt>
                <c:pt idx="1247">
                  <c:v>3227</c:v>
                </c:pt>
                <c:pt idx="1248">
                  <c:v>3227</c:v>
                </c:pt>
                <c:pt idx="1249">
                  <c:v>3227</c:v>
                </c:pt>
                <c:pt idx="1250">
                  <c:v>3227</c:v>
                </c:pt>
                <c:pt idx="1251">
                  <c:v>3227</c:v>
                </c:pt>
                <c:pt idx="1252">
                  <c:v>3227</c:v>
                </c:pt>
                <c:pt idx="1253">
                  <c:v>3227</c:v>
                </c:pt>
                <c:pt idx="1254">
                  <c:v>3227</c:v>
                </c:pt>
                <c:pt idx="1255">
                  <c:v>3227</c:v>
                </c:pt>
                <c:pt idx="1256">
                  <c:v>3227</c:v>
                </c:pt>
                <c:pt idx="1257">
                  <c:v>3227</c:v>
                </c:pt>
                <c:pt idx="1258">
                  <c:v>3227</c:v>
                </c:pt>
                <c:pt idx="1259">
                  <c:v>3227</c:v>
                </c:pt>
                <c:pt idx="1260">
                  <c:v>3490</c:v>
                </c:pt>
                <c:pt idx="1261">
                  <c:v>3227</c:v>
                </c:pt>
                <c:pt idx="1262">
                  <c:v>3227</c:v>
                </c:pt>
                <c:pt idx="1263">
                  <c:v>3227</c:v>
                </c:pt>
                <c:pt idx="1264">
                  <c:v>3227</c:v>
                </c:pt>
                <c:pt idx="1265">
                  <c:v>3227</c:v>
                </c:pt>
                <c:pt idx="1266">
                  <c:v>3227</c:v>
                </c:pt>
                <c:pt idx="1267">
                  <c:v>3227</c:v>
                </c:pt>
                <c:pt idx="1268">
                  <c:v>3227</c:v>
                </c:pt>
                <c:pt idx="1269">
                  <c:v>3227</c:v>
                </c:pt>
                <c:pt idx="1270">
                  <c:v>3227</c:v>
                </c:pt>
                <c:pt idx="1271">
                  <c:v>3227</c:v>
                </c:pt>
                <c:pt idx="1272">
                  <c:v>3227</c:v>
                </c:pt>
                <c:pt idx="1273">
                  <c:v>3227</c:v>
                </c:pt>
                <c:pt idx="1274">
                  <c:v>3227</c:v>
                </c:pt>
                <c:pt idx="1275">
                  <c:v>3227</c:v>
                </c:pt>
                <c:pt idx="1276">
                  <c:v>3227</c:v>
                </c:pt>
                <c:pt idx="1277">
                  <c:v>3490</c:v>
                </c:pt>
                <c:pt idx="1278">
                  <c:v>3227</c:v>
                </c:pt>
                <c:pt idx="1279">
                  <c:v>3227</c:v>
                </c:pt>
                <c:pt idx="1280">
                  <c:v>3227</c:v>
                </c:pt>
                <c:pt idx="1281">
                  <c:v>3227</c:v>
                </c:pt>
                <c:pt idx="1282">
                  <c:v>3227</c:v>
                </c:pt>
                <c:pt idx="1283">
                  <c:v>3490</c:v>
                </c:pt>
                <c:pt idx="1284">
                  <c:v>3227</c:v>
                </c:pt>
                <c:pt idx="1285">
                  <c:v>3227</c:v>
                </c:pt>
                <c:pt idx="1286">
                  <c:v>3227</c:v>
                </c:pt>
                <c:pt idx="1287">
                  <c:v>3227</c:v>
                </c:pt>
                <c:pt idx="1288">
                  <c:v>3227</c:v>
                </c:pt>
                <c:pt idx="1289">
                  <c:v>3227</c:v>
                </c:pt>
                <c:pt idx="1290">
                  <c:v>3490</c:v>
                </c:pt>
                <c:pt idx="1291">
                  <c:v>3227</c:v>
                </c:pt>
                <c:pt idx="1292">
                  <c:v>3227</c:v>
                </c:pt>
                <c:pt idx="1293">
                  <c:v>3227</c:v>
                </c:pt>
                <c:pt idx="1294">
                  <c:v>3227</c:v>
                </c:pt>
                <c:pt idx="1295">
                  <c:v>3227</c:v>
                </c:pt>
                <c:pt idx="1296">
                  <c:v>3227</c:v>
                </c:pt>
                <c:pt idx="1297">
                  <c:v>3227</c:v>
                </c:pt>
                <c:pt idx="1298">
                  <c:v>3490</c:v>
                </c:pt>
                <c:pt idx="1299">
                  <c:v>3227</c:v>
                </c:pt>
                <c:pt idx="1300">
                  <c:v>3227</c:v>
                </c:pt>
                <c:pt idx="1301">
                  <c:v>3227</c:v>
                </c:pt>
                <c:pt idx="1302">
                  <c:v>3227</c:v>
                </c:pt>
                <c:pt idx="1303">
                  <c:v>3227</c:v>
                </c:pt>
                <c:pt idx="1304">
                  <c:v>3227</c:v>
                </c:pt>
                <c:pt idx="1305">
                  <c:v>3227</c:v>
                </c:pt>
                <c:pt idx="1306">
                  <c:v>3490</c:v>
                </c:pt>
                <c:pt idx="1307">
                  <c:v>3490</c:v>
                </c:pt>
                <c:pt idx="1308">
                  <c:v>3490</c:v>
                </c:pt>
                <c:pt idx="1309">
                  <c:v>3227</c:v>
                </c:pt>
                <c:pt idx="1310">
                  <c:v>3227</c:v>
                </c:pt>
                <c:pt idx="1311">
                  <c:v>3227</c:v>
                </c:pt>
                <c:pt idx="1312">
                  <c:v>3490</c:v>
                </c:pt>
                <c:pt idx="1313">
                  <c:v>3227</c:v>
                </c:pt>
                <c:pt idx="1314">
                  <c:v>3227</c:v>
                </c:pt>
                <c:pt idx="1315">
                  <c:v>3227</c:v>
                </c:pt>
                <c:pt idx="1316">
                  <c:v>3490</c:v>
                </c:pt>
                <c:pt idx="1317">
                  <c:v>3227</c:v>
                </c:pt>
                <c:pt idx="1318">
                  <c:v>3227</c:v>
                </c:pt>
                <c:pt idx="1319">
                  <c:v>3490</c:v>
                </c:pt>
                <c:pt idx="1320">
                  <c:v>3227</c:v>
                </c:pt>
                <c:pt idx="1321">
                  <c:v>3227</c:v>
                </c:pt>
                <c:pt idx="1322">
                  <c:v>3227</c:v>
                </c:pt>
                <c:pt idx="1323">
                  <c:v>3227</c:v>
                </c:pt>
                <c:pt idx="1324">
                  <c:v>3227</c:v>
                </c:pt>
                <c:pt idx="1325">
                  <c:v>3227</c:v>
                </c:pt>
                <c:pt idx="1326">
                  <c:v>3227</c:v>
                </c:pt>
                <c:pt idx="1327">
                  <c:v>3227</c:v>
                </c:pt>
                <c:pt idx="1328">
                  <c:v>3227</c:v>
                </c:pt>
                <c:pt idx="1329">
                  <c:v>3227</c:v>
                </c:pt>
                <c:pt idx="1330">
                  <c:v>3227</c:v>
                </c:pt>
                <c:pt idx="1331">
                  <c:v>3227</c:v>
                </c:pt>
                <c:pt idx="1332">
                  <c:v>3227</c:v>
                </c:pt>
                <c:pt idx="1333">
                  <c:v>3227</c:v>
                </c:pt>
                <c:pt idx="1334">
                  <c:v>3227</c:v>
                </c:pt>
                <c:pt idx="1335">
                  <c:v>3227</c:v>
                </c:pt>
                <c:pt idx="1336">
                  <c:v>3227</c:v>
                </c:pt>
                <c:pt idx="1337">
                  <c:v>3227</c:v>
                </c:pt>
                <c:pt idx="1338">
                  <c:v>3227</c:v>
                </c:pt>
                <c:pt idx="1339">
                  <c:v>3227</c:v>
                </c:pt>
                <c:pt idx="1340">
                  <c:v>3227</c:v>
                </c:pt>
                <c:pt idx="1341">
                  <c:v>3227</c:v>
                </c:pt>
                <c:pt idx="1342">
                  <c:v>3227</c:v>
                </c:pt>
                <c:pt idx="1343">
                  <c:v>3227</c:v>
                </c:pt>
                <c:pt idx="1344">
                  <c:v>3227</c:v>
                </c:pt>
                <c:pt idx="1345">
                  <c:v>3490</c:v>
                </c:pt>
                <c:pt idx="1346">
                  <c:v>3227</c:v>
                </c:pt>
                <c:pt idx="1347">
                  <c:v>3227</c:v>
                </c:pt>
                <c:pt idx="1348">
                  <c:v>3227</c:v>
                </c:pt>
                <c:pt idx="1349">
                  <c:v>3227</c:v>
                </c:pt>
                <c:pt idx="1350">
                  <c:v>3490</c:v>
                </c:pt>
                <c:pt idx="1351">
                  <c:v>3227</c:v>
                </c:pt>
                <c:pt idx="1352">
                  <c:v>3227</c:v>
                </c:pt>
                <c:pt idx="1353">
                  <c:v>3227</c:v>
                </c:pt>
                <c:pt idx="1354">
                  <c:v>3490</c:v>
                </c:pt>
                <c:pt idx="1355">
                  <c:v>3227</c:v>
                </c:pt>
                <c:pt idx="1356">
                  <c:v>3490</c:v>
                </c:pt>
                <c:pt idx="1357">
                  <c:v>3227</c:v>
                </c:pt>
                <c:pt idx="1358">
                  <c:v>3490</c:v>
                </c:pt>
                <c:pt idx="1359">
                  <c:v>3227</c:v>
                </c:pt>
                <c:pt idx="1360">
                  <c:v>3227</c:v>
                </c:pt>
                <c:pt idx="1361">
                  <c:v>3227</c:v>
                </c:pt>
                <c:pt idx="1362">
                  <c:v>3227</c:v>
                </c:pt>
                <c:pt idx="1363">
                  <c:v>3227</c:v>
                </c:pt>
                <c:pt idx="1364">
                  <c:v>3227</c:v>
                </c:pt>
                <c:pt idx="1365">
                  <c:v>3227</c:v>
                </c:pt>
                <c:pt idx="1366">
                  <c:v>3227</c:v>
                </c:pt>
                <c:pt idx="1367">
                  <c:v>3227</c:v>
                </c:pt>
                <c:pt idx="1368">
                  <c:v>3227</c:v>
                </c:pt>
                <c:pt idx="1369">
                  <c:v>3227</c:v>
                </c:pt>
                <c:pt idx="1370">
                  <c:v>3227</c:v>
                </c:pt>
                <c:pt idx="1371">
                  <c:v>3227</c:v>
                </c:pt>
                <c:pt idx="1372">
                  <c:v>3227</c:v>
                </c:pt>
                <c:pt idx="1373">
                  <c:v>3227</c:v>
                </c:pt>
                <c:pt idx="1374">
                  <c:v>3227</c:v>
                </c:pt>
                <c:pt idx="1375">
                  <c:v>3227</c:v>
                </c:pt>
                <c:pt idx="1376">
                  <c:v>3227</c:v>
                </c:pt>
                <c:pt idx="1377">
                  <c:v>3227</c:v>
                </c:pt>
                <c:pt idx="1378">
                  <c:v>3227</c:v>
                </c:pt>
                <c:pt idx="1379">
                  <c:v>3227</c:v>
                </c:pt>
                <c:pt idx="1380">
                  <c:v>3227</c:v>
                </c:pt>
                <c:pt idx="1381">
                  <c:v>3227</c:v>
                </c:pt>
                <c:pt idx="1382">
                  <c:v>3227</c:v>
                </c:pt>
                <c:pt idx="1383">
                  <c:v>3490</c:v>
                </c:pt>
                <c:pt idx="1384">
                  <c:v>3227</c:v>
                </c:pt>
                <c:pt idx="1385">
                  <c:v>3227</c:v>
                </c:pt>
                <c:pt idx="1386">
                  <c:v>3227</c:v>
                </c:pt>
                <c:pt idx="1387">
                  <c:v>3227</c:v>
                </c:pt>
                <c:pt idx="1388">
                  <c:v>3227</c:v>
                </c:pt>
                <c:pt idx="1389">
                  <c:v>3227</c:v>
                </c:pt>
                <c:pt idx="1390">
                  <c:v>3227</c:v>
                </c:pt>
                <c:pt idx="1391">
                  <c:v>3227</c:v>
                </c:pt>
                <c:pt idx="1392">
                  <c:v>3490</c:v>
                </c:pt>
                <c:pt idx="1393">
                  <c:v>3227</c:v>
                </c:pt>
                <c:pt idx="1394">
                  <c:v>3490</c:v>
                </c:pt>
                <c:pt idx="1395">
                  <c:v>3227</c:v>
                </c:pt>
                <c:pt idx="1396">
                  <c:v>3227</c:v>
                </c:pt>
                <c:pt idx="1397">
                  <c:v>3227</c:v>
                </c:pt>
                <c:pt idx="1398">
                  <c:v>3490</c:v>
                </c:pt>
                <c:pt idx="1399">
                  <c:v>3227</c:v>
                </c:pt>
                <c:pt idx="1400">
                  <c:v>3227</c:v>
                </c:pt>
                <c:pt idx="1401">
                  <c:v>3227</c:v>
                </c:pt>
                <c:pt idx="1402">
                  <c:v>3490</c:v>
                </c:pt>
                <c:pt idx="1403">
                  <c:v>3227</c:v>
                </c:pt>
                <c:pt idx="1404">
                  <c:v>3490</c:v>
                </c:pt>
                <c:pt idx="1405">
                  <c:v>3227</c:v>
                </c:pt>
                <c:pt idx="1406">
                  <c:v>3227</c:v>
                </c:pt>
                <c:pt idx="1407">
                  <c:v>3227</c:v>
                </c:pt>
                <c:pt idx="1408">
                  <c:v>3227</c:v>
                </c:pt>
                <c:pt idx="1409">
                  <c:v>3490</c:v>
                </c:pt>
                <c:pt idx="1410">
                  <c:v>3227</c:v>
                </c:pt>
                <c:pt idx="1411">
                  <c:v>3227</c:v>
                </c:pt>
                <c:pt idx="1412">
                  <c:v>3490</c:v>
                </c:pt>
                <c:pt idx="1413">
                  <c:v>3227</c:v>
                </c:pt>
                <c:pt idx="1414">
                  <c:v>3227</c:v>
                </c:pt>
                <c:pt idx="1415">
                  <c:v>3490</c:v>
                </c:pt>
                <c:pt idx="1416">
                  <c:v>3227</c:v>
                </c:pt>
                <c:pt idx="1417">
                  <c:v>3227</c:v>
                </c:pt>
                <c:pt idx="1418">
                  <c:v>3227</c:v>
                </c:pt>
                <c:pt idx="1419">
                  <c:v>3490</c:v>
                </c:pt>
                <c:pt idx="1420">
                  <c:v>3227</c:v>
                </c:pt>
                <c:pt idx="1421">
                  <c:v>3227</c:v>
                </c:pt>
                <c:pt idx="1422">
                  <c:v>3490</c:v>
                </c:pt>
                <c:pt idx="1423">
                  <c:v>3490</c:v>
                </c:pt>
                <c:pt idx="1424">
                  <c:v>3227</c:v>
                </c:pt>
                <c:pt idx="1425">
                  <c:v>3490</c:v>
                </c:pt>
                <c:pt idx="1426">
                  <c:v>3490</c:v>
                </c:pt>
                <c:pt idx="1427">
                  <c:v>3227</c:v>
                </c:pt>
                <c:pt idx="1428">
                  <c:v>3227</c:v>
                </c:pt>
                <c:pt idx="1429">
                  <c:v>3227</c:v>
                </c:pt>
                <c:pt idx="1430">
                  <c:v>3227</c:v>
                </c:pt>
                <c:pt idx="1431">
                  <c:v>3227</c:v>
                </c:pt>
                <c:pt idx="1432">
                  <c:v>3490</c:v>
                </c:pt>
                <c:pt idx="1433">
                  <c:v>3227</c:v>
                </c:pt>
                <c:pt idx="1434">
                  <c:v>3490</c:v>
                </c:pt>
                <c:pt idx="1435">
                  <c:v>3227</c:v>
                </c:pt>
                <c:pt idx="1436">
                  <c:v>3227</c:v>
                </c:pt>
                <c:pt idx="1437">
                  <c:v>3490</c:v>
                </c:pt>
                <c:pt idx="1438">
                  <c:v>3227</c:v>
                </c:pt>
                <c:pt idx="1439">
                  <c:v>3227</c:v>
                </c:pt>
                <c:pt idx="1440">
                  <c:v>3227</c:v>
                </c:pt>
                <c:pt idx="1441">
                  <c:v>3227</c:v>
                </c:pt>
                <c:pt idx="1442">
                  <c:v>3227</c:v>
                </c:pt>
                <c:pt idx="1443">
                  <c:v>3227</c:v>
                </c:pt>
                <c:pt idx="1444">
                  <c:v>3227</c:v>
                </c:pt>
                <c:pt idx="1445">
                  <c:v>3227</c:v>
                </c:pt>
                <c:pt idx="1446">
                  <c:v>3227</c:v>
                </c:pt>
                <c:pt idx="1447">
                  <c:v>3227</c:v>
                </c:pt>
                <c:pt idx="1448">
                  <c:v>3490</c:v>
                </c:pt>
                <c:pt idx="1449">
                  <c:v>3227</c:v>
                </c:pt>
                <c:pt idx="1450">
                  <c:v>3227</c:v>
                </c:pt>
                <c:pt idx="1451">
                  <c:v>3227</c:v>
                </c:pt>
                <c:pt idx="1452">
                  <c:v>3490</c:v>
                </c:pt>
                <c:pt idx="1453">
                  <c:v>3490</c:v>
                </c:pt>
                <c:pt idx="1454">
                  <c:v>3490</c:v>
                </c:pt>
                <c:pt idx="1455">
                  <c:v>3490</c:v>
                </c:pt>
                <c:pt idx="1456">
                  <c:v>3435</c:v>
                </c:pt>
                <c:pt idx="1457">
                  <c:v>3435</c:v>
                </c:pt>
                <c:pt idx="1458">
                  <c:v>3435</c:v>
                </c:pt>
                <c:pt idx="1459">
                  <c:v>3435</c:v>
                </c:pt>
                <c:pt idx="1460">
                  <c:v>3435</c:v>
                </c:pt>
                <c:pt idx="1461">
                  <c:v>3435</c:v>
                </c:pt>
                <c:pt idx="1462">
                  <c:v>3435</c:v>
                </c:pt>
                <c:pt idx="1463">
                  <c:v>3435</c:v>
                </c:pt>
                <c:pt idx="1464">
                  <c:v>3435</c:v>
                </c:pt>
                <c:pt idx="1465">
                  <c:v>3435</c:v>
                </c:pt>
                <c:pt idx="1466">
                  <c:v>3435</c:v>
                </c:pt>
                <c:pt idx="1467">
                  <c:v>3435</c:v>
                </c:pt>
                <c:pt idx="1468">
                  <c:v>3435</c:v>
                </c:pt>
                <c:pt idx="1469">
                  <c:v>3435</c:v>
                </c:pt>
                <c:pt idx="1470">
                  <c:v>3435</c:v>
                </c:pt>
                <c:pt idx="1471">
                  <c:v>3435</c:v>
                </c:pt>
                <c:pt idx="1472">
                  <c:v>3435</c:v>
                </c:pt>
                <c:pt idx="1473">
                  <c:v>3435</c:v>
                </c:pt>
                <c:pt idx="1474">
                  <c:v>3435</c:v>
                </c:pt>
                <c:pt idx="1475">
                  <c:v>3435</c:v>
                </c:pt>
                <c:pt idx="1476">
                  <c:v>3435</c:v>
                </c:pt>
                <c:pt idx="1477">
                  <c:v>3435</c:v>
                </c:pt>
                <c:pt idx="1478">
                  <c:v>3435</c:v>
                </c:pt>
                <c:pt idx="1479">
                  <c:v>3435</c:v>
                </c:pt>
                <c:pt idx="1480">
                  <c:v>3435</c:v>
                </c:pt>
                <c:pt idx="1481">
                  <c:v>3435</c:v>
                </c:pt>
                <c:pt idx="1482">
                  <c:v>3435</c:v>
                </c:pt>
                <c:pt idx="1483">
                  <c:v>3435</c:v>
                </c:pt>
                <c:pt idx="1484">
                  <c:v>3435</c:v>
                </c:pt>
                <c:pt idx="1485">
                  <c:v>3435</c:v>
                </c:pt>
                <c:pt idx="1486">
                  <c:v>3435</c:v>
                </c:pt>
                <c:pt idx="1487">
                  <c:v>3435</c:v>
                </c:pt>
                <c:pt idx="1488">
                  <c:v>3435</c:v>
                </c:pt>
                <c:pt idx="1489">
                  <c:v>3435</c:v>
                </c:pt>
                <c:pt idx="1490">
                  <c:v>3435</c:v>
                </c:pt>
                <c:pt idx="1491">
                  <c:v>3435</c:v>
                </c:pt>
                <c:pt idx="1492">
                  <c:v>3435</c:v>
                </c:pt>
                <c:pt idx="1493">
                  <c:v>3435</c:v>
                </c:pt>
                <c:pt idx="1494">
                  <c:v>3435</c:v>
                </c:pt>
                <c:pt idx="1495">
                  <c:v>3435</c:v>
                </c:pt>
                <c:pt idx="1496">
                  <c:v>3435</c:v>
                </c:pt>
                <c:pt idx="1497">
                  <c:v>3435</c:v>
                </c:pt>
                <c:pt idx="1498">
                  <c:v>3435</c:v>
                </c:pt>
                <c:pt idx="1499">
                  <c:v>3435</c:v>
                </c:pt>
                <c:pt idx="1500">
                  <c:v>3435</c:v>
                </c:pt>
                <c:pt idx="1501">
                  <c:v>3435</c:v>
                </c:pt>
                <c:pt idx="1502">
                  <c:v>3435</c:v>
                </c:pt>
                <c:pt idx="1503">
                  <c:v>3435</c:v>
                </c:pt>
                <c:pt idx="1504">
                  <c:v>3435</c:v>
                </c:pt>
                <c:pt idx="1505">
                  <c:v>3435</c:v>
                </c:pt>
                <c:pt idx="1506">
                  <c:v>3435</c:v>
                </c:pt>
                <c:pt idx="1507">
                  <c:v>3435</c:v>
                </c:pt>
                <c:pt idx="1508">
                  <c:v>3435</c:v>
                </c:pt>
                <c:pt idx="1509">
                  <c:v>3435</c:v>
                </c:pt>
                <c:pt idx="1510">
                  <c:v>3435</c:v>
                </c:pt>
                <c:pt idx="1511">
                  <c:v>3435</c:v>
                </c:pt>
                <c:pt idx="1512">
                  <c:v>3435</c:v>
                </c:pt>
                <c:pt idx="1513">
                  <c:v>3435</c:v>
                </c:pt>
                <c:pt idx="1514">
                  <c:v>3450</c:v>
                </c:pt>
                <c:pt idx="1515">
                  <c:v>3500</c:v>
                </c:pt>
                <c:pt idx="1516">
                  <c:v>3500</c:v>
                </c:pt>
                <c:pt idx="1517">
                  <c:v>3500</c:v>
                </c:pt>
                <c:pt idx="1518">
                  <c:v>3500</c:v>
                </c:pt>
                <c:pt idx="1519">
                  <c:v>3500</c:v>
                </c:pt>
                <c:pt idx="1520">
                  <c:v>3500</c:v>
                </c:pt>
                <c:pt idx="1521">
                  <c:v>3540</c:v>
                </c:pt>
                <c:pt idx="1522">
                  <c:v>3540</c:v>
                </c:pt>
                <c:pt idx="1523">
                  <c:v>3540</c:v>
                </c:pt>
                <c:pt idx="1524">
                  <c:v>3540</c:v>
                </c:pt>
                <c:pt idx="1525">
                  <c:v>3540</c:v>
                </c:pt>
                <c:pt idx="1526">
                  <c:v>3540</c:v>
                </c:pt>
                <c:pt idx="1527">
                  <c:v>3540</c:v>
                </c:pt>
                <c:pt idx="1528">
                  <c:v>3540</c:v>
                </c:pt>
                <c:pt idx="1529">
                  <c:v>3540</c:v>
                </c:pt>
                <c:pt idx="1530">
                  <c:v>3540</c:v>
                </c:pt>
                <c:pt idx="1531">
                  <c:v>3540</c:v>
                </c:pt>
                <c:pt idx="1532">
                  <c:v>3540</c:v>
                </c:pt>
                <c:pt idx="1533">
                  <c:v>3540</c:v>
                </c:pt>
                <c:pt idx="1534">
                  <c:v>3540</c:v>
                </c:pt>
                <c:pt idx="1535">
                  <c:v>3540</c:v>
                </c:pt>
                <c:pt idx="1536">
                  <c:v>3540</c:v>
                </c:pt>
                <c:pt idx="1537">
                  <c:v>3540</c:v>
                </c:pt>
                <c:pt idx="1538">
                  <c:v>3540</c:v>
                </c:pt>
                <c:pt idx="1539">
                  <c:v>3540</c:v>
                </c:pt>
                <c:pt idx="1540">
                  <c:v>3540</c:v>
                </c:pt>
                <c:pt idx="1541">
                  <c:v>3540</c:v>
                </c:pt>
                <c:pt idx="1542">
                  <c:v>3540</c:v>
                </c:pt>
                <c:pt idx="1543">
                  <c:v>3540</c:v>
                </c:pt>
                <c:pt idx="1544">
                  <c:v>3715</c:v>
                </c:pt>
                <c:pt idx="1545">
                  <c:v>3715</c:v>
                </c:pt>
                <c:pt idx="1546">
                  <c:v>3715</c:v>
                </c:pt>
                <c:pt idx="1547">
                  <c:v>3715</c:v>
                </c:pt>
                <c:pt idx="1548">
                  <c:v>3715</c:v>
                </c:pt>
                <c:pt idx="1549">
                  <c:v>3715</c:v>
                </c:pt>
                <c:pt idx="1550">
                  <c:v>3715</c:v>
                </c:pt>
                <c:pt idx="1551">
                  <c:v>3715</c:v>
                </c:pt>
                <c:pt idx="1552">
                  <c:v>3715</c:v>
                </c:pt>
                <c:pt idx="1553">
                  <c:v>3715</c:v>
                </c:pt>
                <c:pt idx="1554">
                  <c:v>3715</c:v>
                </c:pt>
                <c:pt idx="1555">
                  <c:v>3715</c:v>
                </c:pt>
                <c:pt idx="1556">
                  <c:v>3715</c:v>
                </c:pt>
                <c:pt idx="1557">
                  <c:v>3715</c:v>
                </c:pt>
                <c:pt idx="1558">
                  <c:v>3770</c:v>
                </c:pt>
                <c:pt idx="1559">
                  <c:v>3770</c:v>
                </c:pt>
                <c:pt idx="1560">
                  <c:v>3800</c:v>
                </c:pt>
                <c:pt idx="1561">
                  <c:v>3800</c:v>
                </c:pt>
                <c:pt idx="1562">
                  <c:v>3800</c:v>
                </c:pt>
                <c:pt idx="1563">
                  <c:v>3800</c:v>
                </c:pt>
                <c:pt idx="1564">
                  <c:v>3800</c:v>
                </c:pt>
                <c:pt idx="1565">
                  <c:v>3800</c:v>
                </c:pt>
                <c:pt idx="1566">
                  <c:v>3800</c:v>
                </c:pt>
                <c:pt idx="1567">
                  <c:v>3830</c:v>
                </c:pt>
                <c:pt idx="1568">
                  <c:v>3830</c:v>
                </c:pt>
                <c:pt idx="1569">
                  <c:v>3830</c:v>
                </c:pt>
                <c:pt idx="1570">
                  <c:v>3830</c:v>
                </c:pt>
                <c:pt idx="1571">
                  <c:v>3830</c:v>
                </c:pt>
                <c:pt idx="1572">
                  <c:v>3830</c:v>
                </c:pt>
                <c:pt idx="1573">
                  <c:v>3830</c:v>
                </c:pt>
                <c:pt idx="1574">
                  <c:v>3830</c:v>
                </c:pt>
                <c:pt idx="1575">
                  <c:v>3830</c:v>
                </c:pt>
                <c:pt idx="1576">
                  <c:v>3920</c:v>
                </c:pt>
              </c:numCache>
            </c:numRef>
          </c:xVal>
          <c:yVal>
            <c:numRef>
              <c:f>'Compiled and sorted versus time'!$C$461:$C$2051</c:f>
              <c:numCache>
                <c:formatCode>General</c:formatCode>
                <c:ptCount val="1591"/>
                <c:pt idx="0">
                  <c:v>0.68799999999999994</c:v>
                </c:pt>
                <c:pt idx="1">
                  <c:v>0.81</c:v>
                </c:pt>
                <c:pt idx="2">
                  <c:v>0.627</c:v>
                </c:pt>
                <c:pt idx="3">
                  <c:v>1.18</c:v>
                </c:pt>
                <c:pt idx="4">
                  <c:v>0.78400000000000003</c:v>
                </c:pt>
                <c:pt idx="5">
                  <c:v>1.41</c:v>
                </c:pt>
                <c:pt idx="6">
                  <c:v>1.28</c:v>
                </c:pt>
                <c:pt idx="7">
                  <c:v>1.159</c:v>
                </c:pt>
                <c:pt idx="8">
                  <c:v>0.59</c:v>
                </c:pt>
                <c:pt idx="9">
                  <c:v>5.6604783013722848E-2</c:v>
                </c:pt>
                <c:pt idx="10">
                  <c:v>9.9000000000000005E-2</c:v>
                </c:pt>
                <c:pt idx="11" formatCode="0.00">
                  <c:v>9.9082999206522526E-2</c:v>
                </c:pt>
                <c:pt idx="12">
                  <c:v>1.5620000000000001</c:v>
                </c:pt>
                <c:pt idx="13">
                  <c:v>0.18</c:v>
                </c:pt>
                <c:pt idx="14">
                  <c:v>7.0000000000000007E-2</c:v>
                </c:pt>
                <c:pt idx="15" formatCode="0">
                  <c:v>0.114</c:v>
                </c:pt>
                <c:pt idx="16" formatCode="0.0">
                  <c:v>-0.35499999999999998</c:v>
                </c:pt>
                <c:pt idx="17">
                  <c:v>1.180723151588186</c:v>
                </c:pt>
                <c:pt idx="18">
                  <c:v>2.0348227177718439</c:v>
                </c:pt>
                <c:pt idx="19">
                  <c:v>0.7</c:v>
                </c:pt>
                <c:pt idx="20">
                  <c:v>0.7</c:v>
                </c:pt>
                <c:pt idx="21">
                  <c:v>1</c:v>
                </c:pt>
                <c:pt idx="22">
                  <c:v>2.4</c:v>
                </c:pt>
                <c:pt idx="23">
                  <c:v>0.4</c:v>
                </c:pt>
                <c:pt idx="24">
                  <c:v>0.3</c:v>
                </c:pt>
                <c:pt idx="25">
                  <c:v>0.4</c:v>
                </c:pt>
                <c:pt idx="26">
                  <c:v>0.18</c:v>
                </c:pt>
                <c:pt idx="27">
                  <c:v>0.3</c:v>
                </c:pt>
                <c:pt idx="28">
                  <c:v>0.13</c:v>
                </c:pt>
                <c:pt idx="29">
                  <c:v>0.44900000000000001</c:v>
                </c:pt>
                <c:pt idx="30">
                  <c:v>0.81399999999999995</c:v>
                </c:pt>
                <c:pt idx="31">
                  <c:v>0.746</c:v>
                </c:pt>
                <c:pt idx="32">
                  <c:v>0.20300000000000001</c:v>
                </c:pt>
                <c:pt idx="35">
                  <c:v>-1.04</c:v>
                </c:pt>
                <c:pt idx="36">
                  <c:v>-1.02</c:v>
                </c:pt>
                <c:pt idx="37">
                  <c:v>0.02</c:v>
                </c:pt>
                <c:pt idx="38">
                  <c:v>-7.0000000000000007E-2</c:v>
                </c:pt>
                <c:pt idx="39">
                  <c:v>-0.01</c:v>
                </c:pt>
                <c:pt idx="40">
                  <c:v>-0.27</c:v>
                </c:pt>
                <c:pt idx="41">
                  <c:v>-0.3</c:v>
                </c:pt>
                <c:pt idx="42">
                  <c:v>0.14000000000000001</c:v>
                </c:pt>
                <c:pt idx="43">
                  <c:v>0.06</c:v>
                </c:pt>
                <c:pt idx="44">
                  <c:v>0.28999999999999998</c:v>
                </c:pt>
                <c:pt idx="45">
                  <c:v>0.02</c:v>
                </c:pt>
                <c:pt idx="46">
                  <c:v>0</c:v>
                </c:pt>
                <c:pt idx="47">
                  <c:v>-0.05</c:v>
                </c:pt>
                <c:pt idx="48">
                  <c:v>-0.09</c:v>
                </c:pt>
                <c:pt idx="49">
                  <c:v>0.15</c:v>
                </c:pt>
                <c:pt idx="50">
                  <c:v>0.36</c:v>
                </c:pt>
                <c:pt idx="51">
                  <c:v>0.24</c:v>
                </c:pt>
                <c:pt idx="52">
                  <c:v>-0.16</c:v>
                </c:pt>
                <c:pt idx="53">
                  <c:v>0.12</c:v>
                </c:pt>
                <c:pt idx="54">
                  <c:v>0.19</c:v>
                </c:pt>
                <c:pt idx="55">
                  <c:v>0.19</c:v>
                </c:pt>
                <c:pt idx="56">
                  <c:v>0.44</c:v>
                </c:pt>
                <c:pt idx="57">
                  <c:v>-0.6004003609602071</c:v>
                </c:pt>
                <c:pt idx="58">
                  <c:v>-0.22622990694143397</c:v>
                </c:pt>
                <c:pt idx="59">
                  <c:v>0.62492153448312493</c:v>
                </c:pt>
                <c:pt idx="60">
                  <c:v>0.46211646830252029</c:v>
                </c:pt>
                <c:pt idx="61">
                  <c:v>0.97881139478539492</c:v>
                </c:pt>
                <c:pt idx="62">
                  <c:v>-1.5940382394525887</c:v>
                </c:pt>
                <c:pt idx="63">
                  <c:v>0.79483527994317349</c:v>
                </c:pt>
                <c:pt idx="64">
                  <c:v>2.2525270930845442</c:v>
                </c:pt>
                <c:pt idx="65">
                  <c:v>2.164092105014559</c:v>
                </c:pt>
                <c:pt idx="66">
                  <c:v>2.0340790399298037</c:v>
                </c:pt>
                <c:pt idx="67">
                  <c:v>2.2686833440684895</c:v>
                </c:pt>
                <c:pt idx="68">
                  <c:v>3.1349625114976964</c:v>
                </c:pt>
                <c:pt idx="69">
                  <c:v>4.0094570908952853</c:v>
                </c:pt>
                <c:pt idx="70">
                  <c:v>2.4676521445986532</c:v>
                </c:pt>
                <c:pt idx="71">
                  <c:v>-0.5976493002995964</c:v>
                </c:pt>
                <c:pt idx="72">
                  <c:v>1.0071972010647912</c:v>
                </c:pt>
                <c:pt idx="73">
                  <c:v>1.4608086241139073</c:v>
                </c:pt>
                <c:pt idx="74">
                  <c:v>1.8348972921444773</c:v>
                </c:pt>
                <c:pt idx="75">
                  <c:v>-1.6252718136674504</c:v>
                </c:pt>
                <c:pt idx="76">
                  <c:v>1.4144347220813591</c:v>
                </c:pt>
                <c:pt idx="77">
                  <c:v>2.0253865728849796</c:v>
                </c:pt>
                <c:pt idx="78">
                  <c:v>-0.76119817058994954</c:v>
                </c:pt>
                <c:pt idx="79">
                  <c:v>-0.7122223102093983</c:v>
                </c:pt>
                <c:pt idx="80">
                  <c:v>-0.3720243226602582</c:v>
                </c:pt>
                <c:pt idx="81">
                  <c:v>-0.46855269737511307</c:v>
                </c:pt>
                <c:pt idx="82">
                  <c:v>1.629106158424154</c:v>
                </c:pt>
                <c:pt idx="83">
                  <c:v>3.4173811559421452</c:v>
                </c:pt>
                <c:pt idx="84">
                  <c:v>-1.9856345147504229</c:v>
                </c:pt>
                <c:pt idx="85">
                  <c:v>1.0637594286766472E-2</c:v>
                </c:pt>
                <c:pt idx="86">
                  <c:v>2.507851150491458</c:v>
                </c:pt>
                <c:pt idx="87">
                  <c:v>1.2893954852266631</c:v>
                </c:pt>
                <c:pt idx="88">
                  <c:v>1.3060635581969571</c:v>
                </c:pt>
                <c:pt idx="89">
                  <c:v>6.089446850098934</c:v>
                </c:pt>
                <c:pt idx="90">
                  <c:v>8.2167867674787232</c:v>
                </c:pt>
                <c:pt idx="91">
                  <c:v>1.9195419178890116</c:v>
                </c:pt>
                <c:pt idx="92">
                  <c:v>8.2211914657124296</c:v>
                </c:pt>
                <c:pt idx="93">
                  <c:v>3.5622136601136667</c:v>
                </c:pt>
                <c:pt idx="94">
                  <c:v>6.102688203209361</c:v>
                </c:pt>
                <c:pt idx="95">
                  <c:v>2.0802576577139131</c:v>
                </c:pt>
                <c:pt idx="96">
                  <c:v>3.9046392791606266</c:v>
                </c:pt>
                <c:pt idx="97">
                  <c:v>9.5327479211630983</c:v>
                </c:pt>
                <c:pt idx="98">
                  <c:v>4.7516304985348867</c:v>
                </c:pt>
                <c:pt idx="99">
                  <c:v>2.8532507835157261</c:v>
                </c:pt>
                <c:pt idx="100">
                  <c:v>0.23067478762994753</c:v>
                </c:pt>
                <c:pt idx="101">
                  <c:v>2.6102906619742683</c:v>
                </c:pt>
                <c:pt idx="102">
                  <c:v>1.1814284828877142</c:v>
                </c:pt>
                <c:pt idx="103">
                  <c:v>1.3742129511689072</c:v>
                </c:pt>
                <c:pt idx="104">
                  <c:v>1.0890076323850639</c:v>
                </c:pt>
                <c:pt idx="105">
                  <c:v>2.3231224405330098</c:v>
                </c:pt>
                <c:pt idx="106">
                  <c:v>1.9002183666972927</c:v>
                </c:pt>
                <c:pt idx="107">
                  <c:v>2.5201884588091916</c:v>
                </c:pt>
                <c:pt idx="108">
                  <c:v>0.77043480297778189</c:v>
                </c:pt>
                <c:pt idx="109">
                  <c:v>2.0371272524859485</c:v>
                </c:pt>
                <c:pt idx="110">
                  <c:v>2.0258329654525564</c:v>
                </c:pt>
                <c:pt idx="111">
                  <c:v>1.7135668450438679</c:v>
                </c:pt>
                <c:pt idx="112">
                  <c:v>3.6836033887565067</c:v>
                </c:pt>
                <c:pt idx="113">
                  <c:v>2.4101415289659034</c:v>
                </c:pt>
                <c:pt idx="114">
                  <c:v>1.1521319863405655</c:v>
                </c:pt>
                <c:pt idx="115">
                  <c:v>4.0600863084354621</c:v>
                </c:pt>
                <c:pt idx="116">
                  <c:v>0.28765402626640402</c:v>
                </c:pt>
                <c:pt idx="117">
                  <c:v>1.2397855938914848</c:v>
                </c:pt>
                <c:pt idx="118">
                  <c:v>2.6441585194119099</c:v>
                </c:pt>
                <c:pt idx="119">
                  <c:v>1.9243302884335289</c:v>
                </c:pt>
                <c:pt idx="120">
                  <c:v>0.15180982169804569</c:v>
                </c:pt>
                <c:pt idx="121">
                  <c:v>-0.41938879796799</c:v>
                </c:pt>
                <c:pt idx="122">
                  <c:v>2.367914522093062</c:v>
                </c:pt>
                <c:pt idx="123">
                  <c:v>4.9084595369266459</c:v>
                </c:pt>
                <c:pt idx="124">
                  <c:v>3.5473613847041285</c:v>
                </c:pt>
                <c:pt idx="125">
                  <c:v>0.51619622292364831</c:v>
                </c:pt>
                <c:pt idx="126">
                  <c:v>11.177053783846038</c:v>
                </c:pt>
                <c:pt idx="127">
                  <c:v>9.428108701702298</c:v>
                </c:pt>
                <c:pt idx="128">
                  <c:v>-1.22</c:v>
                </c:pt>
                <c:pt idx="129">
                  <c:v>1</c:v>
                </c:pt>
                <c:pt idx="130">
                  <c:v>2.65</c:v>
                </c:pt>
                <c:pt idx="131">
                  <c:v>4.6100000000000003</c:v>
                </c:pt>
                <c:pt idx="132">
                  <c:v>2.38</c:v>
                </c:pt>
                <c:pt idx="133">
                  <c:v>4.16</c:v>
                </c:pt>
                <c:pt idx="134">
                  <c:v>2.64</c:v>
                </c:pt>
                <c:pt idx="135">
                  <c:v>3.19</c:v>
                </c:pt>
                <c:pt idx="136">
                  <c:v>3.18</c:v>
                </c:pt>
                <c:pt idx="137">
                  <c:v>0.19</c:v>
                </c:pt>
                <c:pt idx="138">
                  <c:v>2.39</c:v>
                </c:pt>
                <c:pt idx="139">
                  <c:v>4.1100000000000003</c:v>
                </c:pt>
                <c:pt idx="140">
                  <c:v>2.5499999999999998</c:v>
                </c:pt>
                <c:pt idx="141">
                  <c:v>1.84</c:v>
                </c:pt>
                <c:pt idx="142">
                  <c:v>2.97</c:v>
                </c:pt>
                <c:pt idx="143">
                  <c:v>6.51</c:v>
                </c:pt>
                <c:pt idx="144">
                  <c:v>4.67</c:v>
                </c:pt>
                <c:pt idx="145">
                  <c:v>0.91</c:v>
                </c:pt>
                <c:pt idx="146">
                  <c:v>5.56</c:v>
                </c:pt>
                <c:pt idx="147">
                  <c:v>2.56</c:v>
                </c:pt>
                <c:pt idx="148">
                  <c:v>1.49</c:v>
                </c:pt>
                <c:pt idx="149">
                  <c:v>-1.21</c:v>
                </c:pt>
                <c:pt idx="150">
                  <c:v>0.42</c:v>
                </c:pt>
                <c:pt idx="151">
                  <c:v>1.65</c:v>
                </c:pt>
                <c:pt idx="152">
                  <c:v>0.62</c:v>
                </c:pt>
                <c:pt idx="153">
                  <c:v>0.18</c:v>
                </c:pt>
                <c:pt idx="154">
                  <c:v>0.08</c:v>
                </c:pt>
                <c:pt idx="155">
                  <c:v>1.81</c:v>
                </c:pt>
                <c:pt idx="156">
                  <c:v>-1.08</c:v>
                </c:pt>
                <c:pt idx="157">
                  <c:v>-0.52</c:v>
                </c:pt>
                <c:pt idx="158">
                  <c:v>-0.41</c:v>
                </c:pt>
                <c:pt idx="159">
                  <c:v>-0.66</c:v>
                </c:pt>
                <c:pt idx="160">
                  <c:v>-0.45</c:v>
                </c:pt>
                <c:pt idx="161">
                  <c:v>-0.14000000000000001</c:v>
                </c:pt>
                <c:pt idx="162">
                  <c:v>-0.46</c:v>
                </c:pt>
                <c:pt idx="163">
                  <c:v>-0.14000000000000001</c:v>
                </c:pt>
                <c:pt idx="164">
                  <c:v>0.22</c:v>
                </c:pt>
                <c:pt idx="165">
                  <c:v>-0.16</c:v>
                </c:pt>
                <c:pt idx="166">
                  <c:v>-1.24</c:v>
                </c:pt>
                <c:pt idx="167">
                  <c:v>-0.41</c:v>
                </c:pt>
                <c:pt idx="168">
                  <c:v>-1.5</c:v>
                </c:pt>
                <c:pt idx="169">
                  <c:v>1.75</c:v>
                </c:pt>
                <c:pt idx="170">
                  <c:v>-1.1100000000000001</c:v>
                </c:pt>
                <c:pt idx="171">
                  <c:v>-1.03</c:v>
                </c:pt>
                <c:pt idx="172">
                  <c:v>-1.1599999999999999</c:v>
                </c:pt>
                <c:pt idx="173">
                  <c:v>-1.1100000000000001</c:v>
                </c:pt>
                <c:pt idx="174">
                  <c:v>0.65</c:v>
                </c:pt>
                <c:pt idx="175">
                  <c:v>-0.17</c:v>
                </c:pt>
                <c:pt idx="176">
                  <c:v>1.69</c:v>
                </c:pt>
                <c:pt idx="177">
                  <c:v>1.18</c:v>
                </c:pt>
                <c:pt idx="178">
                  <c:v>3.48</c:v>
                </c:pt>
                <c:pt idx="179">
                  <c:v>-1.27</c:v>
                </c:pt>
                <c:pt idx="180">
                  <c:v>-1.1499999999999999</c:v>
                </c:pt>
                <c:pt idx="181">
                  <c:v>-0.37</c:v>
                </c:pt>
                <c:pt idx="182">
                  <c:v>-1.48</c:v>
                </c:pt>
                <c:pt idx="183">
                  <c:v>0.23</c:v>
                </c:pt>
                <c:pt idx="184">
                  <c:v>1.26</c:v>
                </c:pt>
                <c:pt idx="185">
                  <c:v>0.09</c:v>
                </c:pt>
                <c:pt idx="186">
                  <c:v>1.77</c:v>
                </c:pt>
                <c:pt idx="187">
                  <c:v>2.62</c:v>
                </c:pt>
                <c:pt idx="188">
                  <c:v>1.26</c:v>
                </c:pt>
                <c:pt idx="189">
                  <c:v>1.61</c:v>
                </c:pt>
                <c:pt idx="190">
                  <c:v>5.35</c:v>
                </c:pt>
                <c:pt idx="191">
                  <c:v>0.39</c:v>
                </c:pt>
                <c:pt idx="192">
                  <c:v>7.58</c:v>
                </c:pt>
                <c:pt idx="193">
                  <c:v>2.1800000000000002</c:v>
                </c:pt>
                <c:pt idx="194">
                  <c:v>7.82</c:v>
                </c:pt>
                <c:pt idx="195">
                  <c:v>4.03</c:v>
                </c:pt>
                <c:pt idx="196">
                  <c:v>5.75</c:v>
                </c:pt>
                <c:pt idx="197">
                  <c:v>2.0699999999999998</c:v>
                </c:pt>
                <c:pt idx="198">
                  <c:v>3.84</c:v>
                </c:pt>
                <c:pt idx="199">
                  <c:v>8.99</c:v>
                </c:pt>
                <c:pt idx="200">
                  <c:v>4.17</c:v>
                </c:pt>
                <c:pt idx="201">
                  <c:v>-0.1</c:v>
                </c:pt>
                <c:pt idx="202">
                  <c:v>2.66</c:v>
                </c:pt>
                <c:pt idx="203">
                  <c:v>0.65</c:v>
                </c:pt>
                <c:pt idx="204">
                  <c:v>0.99</c:v>
                </c:pt>
                <c:pt idx="205">
                  <c:v>-0.14000000000000001</c:v>
                </c:pt>
                <c:pt idx="206">
                  <c:v>-0.45</c:v>
                </c:pt>
                <c:pt idx="207">
                  <c:v>-0.76</c:v>
                </c:pt>
                <c:pt idx="208">
                  <c:v>-0.67</c:v>
                </c:pt>
                <c:pt idx="209">
                  <c:v>-0.24</c:v>
                </c:pt>
                <c:pt idx="210">
                  <c:v>-0.37</c:v>
                </c:pt>
                <c:pt idx="211">
                  <c:v>0.45</c:v>
                </c:pt>
                <c:pt idx="212">
                  <c:v>2.54</c:v>
                </c:pt>
                <c:pt idx="213">
                  <c:v>-0.32</c:v>
                </c:pt>
                <c:pt idx="214">
                  <c:v>0.79</c:v>
                </c:pt>
                <c:pt idx="215">
                  <c:v>1.26</c:v>
                </c:pt>
                <c:pt idx="216">
                  <c:v>1.1299999999999999</c:v>
                </c:pt>
                <c:pt idx="217">
                  <c:v>3.63</c:v>
                </c:pt>
                <c:pt idx="218">
                  <c:v>1.23</c:v>
                </c:pt>
                <c:pt idx="219">
                  <c:v>2.42</c:v>
                </c:pt>
                <c:pt idx="220">
                  <c:v>0.53</c:v>
                </c:pt>
                <c:pt idx="221">
                  <c:v>2.6</c:v>
                </c:pt>
                <c:pt idx="222">
                  <c:v>0.05</c:v>
                </c:pt>
                <c:pt idx="223">
                  <c:v>0.14000000000000001</c:v>
                </c:pt>
                <c:pt idx="224">
                  <c:v>0.41</c:v>
                </c:pt>
                <c:pt idx="225">
                  <c:v>1.52</c:v>
                </c:pt>
                <c:pt idx="226">
                  <c:v>0.32</c:v>
                </c:pt>
                <c:pt idx="227">
                  <c:v>0.33</c:v>
                </c:pt>
                <c:pt idx="228">
                  <c:v>2.19</c:v>
                </c:pt>
                <c:pt idx="229">
                  <c:v>-0.3</c:v>
                </c:pt>
                <c:pt idx="230">
                  <c:v>0.12</c:v>
                </c:pt>
                <c:pt idx="231">
                  <c:v>3.16</c:v>
                </c:pt>
                <c:pt idx="232">
                  <c:v>0.68</c:v>
                </c:pt>
                <c:pt idx="233">
                  <c:v>-0.92</c:v>
                </c:pt>
                <c:pt idx="234">
                  <c:v>0.5</c:v>
                </c:pt>
                <c:pt idx="235">
                  <c:v>0.51</c:v>
                </c:pt>
                <c:pt idx="236">
                  <c:v>0.71</c:v>
                </c:pt>
                <c:pt idx="237">
                  <c:v>0.42</c:v>
                </c:pt>
                <c:pt idx="238">
                  <c:v>-0.02</c:v>
                </c:pt>
                <c:pt idx="239">
                  <c:v>6.53</c:v>
                </c:pt>
                <c:pt idx="240">
                  <c:v>0.38</c:v>
                </c:pt>
                <c:pt idx="241">
                  <c:v>0.89</c:v>
                </c:pt>
                <c:pt idx="242">
                  <c:v>0.79</c:v>
                </c:pt>
                <c:pt idx="243">
                  <c:v>3.48</c:v>
                </c:pt>
                <c:pt idx="244">
                  <c:v>0.83</c:v>
                </c:pt>
                <c:pt idx="245">
                  <c:v>0.19</c:v>
                </c:pt>
                <c:pt idx="246">
                  <c:v>-0.37</c:v>
                </c:pt>
                <c:pt idx="247">
                  <c:v>0.14000000000000001</c:v>
                </c:pt>
                <c:pt idx="248">
                  <c:v>0.56000000000000005</c:v>
                </c:pt>
                <c:pt idx="249">
                  <c:v>0.17</c:v>
                </c:pt>
                <c:pt idx="250">
                  <c:v>1.37</c:v>
                </c:pt>
                <c:pt idx="251">
                  <c:v>0.5</c:v>
                </c:pt>
                <c:pt idx="252">
                  <c:v>3.04</c:v>
                </c:pt>
                <c:pt idx="253">
                  <c:v>0.87</c:v>
                </c:pt>
                <c:pt idx="254">
                  <c:v>1.06</c:v>
                </c:pt>
                <c:pt idx="255">
                  <c:v>1.5</c:v>
                </c:pt>
                <c:pt idx="256">
                  <c:v>0.69</c:v>
                </c:pt>
                <c:pt idx="257">
                  <c:v>1.04</c:v>
                </c:pt>
                <c:pt idx="258">
                  <c:v>1.78</c:v>
                </c:pt>
                <c:pt idx="259">
                  <c:v>-0.56000000000000005</c:v>
                </c:pt>
                <c:pt idx="260">
                  <c:v>0.41</c:v>
                </c:pt>
                <c:pt idx="261">
                  <c:v>0.33</c:v>
                </c:pt>
                <c:pt idx="262">
                  <c:v>-0.3</c:v>
                </c:pt>
                <c:pt idx="263">
                  <c:v>-0.42</c:v>
                </c:pt>
                <c:pt idx="264">
                  <c:v>-0.06</c:v>
                </c:pt>
                <c:pt idx="265">
                  <c:v>-0.51</c:v>
                </c:pt>
                <c:pt idx="266">
                  <c:v>-0.28999999999999998</c:v>
                </c:pt>
                <c:pt idx="267">
                  <c:v>-0.78</c:v>
                </c:pt>
                <c:pt idx="268">
                  <c:v>-0.56000000000000005</c:v>
                </c:pt>
                <c:pt idx="269">
                  <c:v>-0.56999999999999995</c:v>
                </c:pt>
                <c:pt idx="270">
                  <c:v>-0.41</c:v>
                </c:pt>
                <c:pt idx="271">
                  <c:v>-0.54</c:v>
                </c:pt>
                <c:pt idx="272">
                  <c:v>-0.89</c:v>
                </c:pt>
                <c:pt idx="273">
                  <c:v>-0.97</c:v>
                </c:pt>
                <c:pt idx="274">
                  <c:v>-0.71</c:v>
                </c:pt>
                <c:pt idx="275">
                  <c:v>-0.77</c:v>
                </c:pt>
                <c:pt idx="276">
                  <c:v>-0.91</c:v>
                </c:pt>
                <c:pt idx="277">
                  <c:v>-0.84</c:v>
                </c:pt>
                <c:pt idx="278">
                  <c:v>-1.1000000000000001</c:v>
                </c:pt>
                <c:pt idx="279">
                  <c:v>-0.97</c:v>
                </c:pt>
                <c:pt idx="280">
                  <c:v>-0.9</c:v>
                </c:pt>
                <c:pt idx="281">
                  <c:v>-0.87</c:v>
                </c:pt>
                <c:pt idx="282">
                  <c:v>-1</c:v>
                </c:pt>
                <c:pt idx="283">
                  <c:v>-1.23</c:v>
                </c:pt>
                <c:pt idx="284">
                  <c:v>-1.17</c:v>
                </c:pt>
                <c:pt idx="285">
                  <c:v>-0.68</c:v>
                </c:pt>
                <c:pt idx="286">
                  <c:v>-0.63</c:v>
                </c:pt>
                <c:pt idx="287">
                  <c:v>0.15950410669984372</c:v>
                </c:pt>
                <c:pt idx="288">
                  <c:v>0.16213506951116852</c:v>
                </c:pt>
                <c:pt idx="289">
                  <c:v>-0.68449491171694754</c:v>
                </c:pt>
                <c:pt idx="290">
                  <c:v>-0.81290705980608635</c:v>
                </c:pt>
                <c:pt idx="291">
                  <c:v>-1.9186512857981062</c:v>
                </c:pt>
                <c:pt idx="292">
                  <c:v>-1.7769171221541171</c:v>
                </c:pt>
                <c:pt idx="293">
                  <c:v>-1.0410458256535493</c:v>
                </c:pt>
                <c:pt idx="294">
                  <c:v>-0.77894525051818775</c:v>
                </c:pt>
                <c:pt idx="295">
                  <c:v>0.71288672797117181</c:v>
                </c:pt>
                <c:pt idx="296">
                  <c:v>0.7257575627115479</c:v>
                </c:pt>
                <c:pt idx="297">
                  <c:v>3.920220043253114</c:v>
                </c:pt>
                <c:pt idx="298">
                  <c:v>1.0107319291281422</c:v>
                </c:pt>
                <c:pt idx="299">
                  <c:v>0.18175611906013966</c:v>
                </c:pt>
                <c:pt idx="300">
                  <c:v>3.1112213677463503</c:v>
                </c:pt>
                <c:pt idx="301">
                  <c:v>3.6081329486672833</c:v>
                </c:pt>
                <c:pt idx="302">
                  <c:v>4.3746461244623944</c:v>
                </c:pt>
                <c:pt idx="303">
                  <c:v>6.8786067910199407</c:v>
                </c:pt>
                <c:pt idx="304">
                  <c:v>5.5087947130343595</c:v>
                </c:pt>
                <c:pt idx="305">
                  <c:v>4.5489442984579078</c:v>
                </c:pt>
                <c:pt idx="306">
                  <c:v>-0.83459285158759922</c:v>
                </c:pt>
                <c:pt idx="307">
                  <c:v>0.68500000000000005</c:v>
                </c:pt>
                <c:pt idx="308">
                  <c:v>10.098000000000001</c:v>
                </c:pt>
                <c:pt idx="309">
                  <c:v>7.9290000000000003</c:v>
                </c:pt>
                <c:pt idx="310" formatCode="0.0">
                  <c:v>1.5873722661730039</c:v>
                </c:pt>
                <c:pt idx="311" formatCode="0.0">
                  <c:v>2.6416057915388258</c:v>
                </c:pt>
                <c:pt idx="312">
                  <c:v>6.8122496503641994</c:v>
                </c:pt>
                <c:pt idx="313">
                  <c:v>6.0943244114937123</c:v>
                </c:pt>
                <c:pt idx="314">
                  <c:v>8.019263934377129</c:v>
                </c:pt>
                <c:pt idx="315">
                  <c:v>10.385808066734059</c:v>
                </c:pt>
                <c:pt idx="316" formatCode="0.00">
                  <c:v>0.68501074438555598</c:v>
                </c:pt>
                <c:pt idx="317" formatCode="0.00">
                  <c:v>10.098219692280766</c:v>
                </c:pt>
                <c:pt idx="318" formatCode="0.00">
                  <c:v>7.9292697483749919</c:v>
                </c:pt>
                <c:pt idx="319">
                  <c:v>0.5</c:v>
                </c:pt>
                <c:pt idx="320">
                  <c:v>0.88</c:v>
                </c:pt>
                <c:pt idx="321">
                  <c:v>10.06</c:v>
                </c:pt>
                <c:pt idx="322">
                  <c:v>10.51</c:v>
                </c:pt>
                <c:pt idx="323">
                  <c:v>10.86</c:v>
                </c:pt>
                <c:pt idx="324">
                  <c:v>3.02</c:v>
                </c:pt>
                <c:pt idx="325">
                  <c:v>2.81</c:v>
                </c:pt>
                <c:pt idx="326">
                  <c:v>2.83</c:v>
                </c:pt>
                <c:pt idx="327">
                  <c:v>-0.90246877039518725</c:v>
                </c:pt>
                <c:pt idx="328">
                  <c:v>-0.88927561736442196</c:v>
                </c:pt>
                <c:pt idx="329">
                  <c:v>-0.90564989180913491</c:v>
                </c:pt>
                <c:pt idx="330">
                  <c:v>-0.47184449188861499</c:v>
                </c:pt>
                <c:pt idx="331">
                  <c:v>-0.75253977294311891</c:v>
                </c:pt>
                <c:pt idx="332">
                  <c:v>-0.69237343543830043</c:v>
                </c:pt>
                <c:pt idx="333">
                  <c:v>1.4951710590574101</c:v>
                </c:pt>
                <c:pt idx="334">
                  <c:v>-0.65370562914250718</c:v>
                </c:pt>
                <c:pt idx="335">
                  <c:v>1.5430269574412541</c:v>
                </c:pt>
                <c:pt idx="336">
                  <c:v>-0.60261752495915233</c:v>
                </c:pt>
                <c:pt idx="337">
                  <c:v>1.7958964566122106</c:v>
                </c:pt>
                <c:pt idx="338">
                  <c:v>0.5510985937344659</c:v>
                </c:pt>
                <c:pt idx="339">
                  <c:v>1.4609379983600839</c:v>
                </c:pt>
                <c:pt idx="340">
                  <c:v>0.9435888133554251</c:v>
                </c:pt>
                <c:pt idx="341">
                  <c:v>-0.54426437498397173</c:v>
                </c:pt>
                <c:pt idx="342">
                  <c:v>-0.53629275071349003</c:v>
                </c:pt>
                <c:pt idx="343">
                  <c:v>2.9</c:v>
                </c:pt>
                <c:pt idx="344">
                  <c:v>0.4</c:v>
                </c:pt>
                <c:pt idx="345">
                  <c:v>-0.1</c:v>
                </c:pt>
                <c:pt idx="346">
                  <c:v>3.7</c:v>
                </c:pt>
                <c:pt idx="347">
                  <c:v>4</c:v>
                </c:pt>
                <c:pt idx="348">
                  <c:v>6.4</c:v>
                </c:pt>
                <c:pt idx="349">
                  <c:v>8.9</c:v>
                </c:pt>
                <c:pt idx="350">
                  <c:v>6.5</c:v>
                </c:pt>
                <c:pt idx="351">
                  <c:v>-2.5099999999999998</c:v>
                </c:pt>
                <c:pt idx="352">
                  <c:v>-1.85</c:v>
                </c:pt>
                <c:pt idx="353">
                  <c:v>-1.76</c:v>
                </c:pt>
                <c:pt idx="354">
                  <c:v>-1.59</c:v>
                </c:pt>
                <c:pt idx="355">
                  <c:v>-1.38</c:v>
                </c:pt>
                <c:pt idx="356">
                  <c:v>-0.97</c:v>
                </c:pt>
                <c:pt idx="357">
                  <c:v>-0.94</c:v>
                </c:pt>
                <c:pt idx="358">
                  <c:v>-0.88</c:v>
                </c:pt>
                <c:pt idx="359">
                  <c:v>-0.57999999999999996</c:v>
                </c:pt>
                <c:pt idx="360">
                  <c:v>-0.35</c:v>
                </c:pt>
                <c:pt idx="361">
                  <c:v>-0.15</c:v>
                </c:pt>
                <c:pt idx="362" formatCode="0.0">
                  <c:v>0.3</c:v>
                </c:pt>
                <c:pt idx="363">
                  <c:v>0.39</c:v>
                </c:pt>
                <c:pt idx="364">
                  <c:v>0.57999999999999996</c:v>
                </c:pt>
                <c:pt idx="365">
                  <c:v>0.76</c:v>
                </c:pt>
                <c:pt idx="366">
                  <c:v>0.85</c:v>
                </c:pt>
                <c:pt idx="367">
                  <c:v>0.89</c:v>
                </c:pt>
                <c:pt idx="368">
                  <c:v>1.02</c:v>
                </c:pt>
                <c:pt idx="369">
                  <c:v>1.37</c:v>
                </c:pt>
                <c:pt idx="370">
                  <c:v>1.38</c:v>
                </c:pt>
                <c:pt idx="371">
                  <c:v>1.67</c:v>
                </c:pt>
                <c:pt idx="372">
                  <c:v>1.9</c:v>
                </c:pt>
                <c:pt idx="373">
                  <c:v>2.14</c:v>
                </c:pt>
                <c:pt idx="374">
                  <c:v>2.15</c:v>
                </c:pt>
                <c:pt idx="375">
                  <c:v>2.5499999999999998</c:v>
                </c:pt>
                <c:pt idx="376">
                  <c:v>2.77</c:v>
                </c:pt>
                <c:pt idx="377">
                  <c:v>3.75</c:v>
                </c:pt>
                <c:pt idx="378">
                  <c:v>4.1900000000000004</c:v>
                </c:pt>
                <c:pt idx="379">
                  <c:v>4.46</c:v>
                </c:pt>
                <c:pt idx="380">
                  <c:v>4.46</c:v>
                </c:pt>
                <c:pt idx="381">
                  <c:v>4.4800000000000004</c:v>
                </c:pt>
                <c:pt idx="382">
                  <c:v>4.49</c:v>
                </c:pt>
                <c:pt idx="383">
                  <c:v>4.5</c:v>
                </c:pt>
                <c:pt idx="384">
                  <c:v>4.5599999999999996</c:v>
                </c:pt>
                <c:pt idx="385">
                  <c:v>4.63</c:v>
                </c:pt>
                <c:pt idx="386">
                  <c:v>5.04</c:v>
                </c:pt>
                <c:pt idx="387">
                  <c:v>5.14</c:v>
                </c:pt>
                <c:pt idx="388">
                  <c:v>5.43</c:v>
                </c:pt>
                <c:pt idx="389">
                  <c:v>5.49</c:v>
                </c:pt>
                <c:pt idx="390">
                  <c:v>5.66</c:v>
                </c:pt>
                <c:pt idx="391">
                  <c:v>5.92</c:v>
                </c:pt>
                <c:pt idx="392">
                  <c:v>6.13</c:v>
                </c:pt>
                <c:pt idx="393">
                  <c:v>6.73</c:v>
                </c:pt>
                <c:pt idx="394">
                  <c:v>7.13</c:v>
                </c:pt>
                <c:pt idx="395">
                  <c:v>7.34</c:v>
                </c:pt>
                <c:pt idx="396">
                  <c:v>7.38</c:v>
                </c:pt>
                <c:pt idx="397">
                  <c:v>8.18</c:v>
                </c:pt>
                <c:pt idx="398">
                  <c:v>8.83</c:v>
                </c:pt>
                <c:pt idx="399">
                  <c:v>8.94</c:v>
                </c:pt>
                <c:pt idx="400">
                  <c:v>4.500602639308104</c:v>
                </c:pt>
                <c:pt idx="401" formatCode="0.0">
                  <c:v>5.08</c:v>
                </c:pt>
                <c:pt idx="402">
                  <c:v>0.9</c:v>
                </c:pt>
                <c:pt idx="403">
                  <c:v>-0.8</c:v>
                </c:pt>
                <c:pt idx="404">
                  <c:v>1</c:v>
                </c:pt>
                <c:pt idx="405">
                  <c:v>2.7</c:v>
                </c:pt>
                <c:pt idx="406">
                  <c:v>1.4</c:v>
                </c:pt>
                <c:pt idx="407">
                  <c:v>2.129</c:v>
                </c:pt>
                <c:pt idx="408">
                  <c:v>1.8819999999999999</c:v>
                </c:pt>
                <c:pt idx="409">
                  <c:v>-1.92</c:v>
                </c:pt>
                <c:pt idx="410">
                  <c:v>6.2489999999999997</c:v>
                </c:pt>
                <c:pt idx="411">
                  <c:v>-1.04</c:v>
                </c:pt>
                <c:pt idx="412">
                  <c:v>-0.85</c:v>
                </c:pt>
                <c:pt idx="413">
                  <c:v>-0.82</c:v>
                </c:pt>
                <c:pt idx="414">
                  <c:v>-0.92</c:v>
                </c:pt>
                <c:pt idx="415">
                  <c:v>-0.79</c:v>
                </c:pt>
                <c:pt idx="416">
                  <c:v>-0.69</c:v>
                </c:pt>
                <c:pt idx="417">
                  <c:v>0.64</c:v>
                </c:pt>
                <c:pt idx="418">
                  <c:v>1.23</c:v>
                </c:pt>
                <c:pt idx="419">
                  <c:v>0.86</c:v>
                </c:pt>
                <c:pt idx="420">
                  <c:v>-1.1499999999999999</c:v>
                </c:pt>
                <c:pt idx="421">
                  <c:v>-1.2</c:v>
                </c:pt>
                <c:pt idx="422">
                  <c:v>3.05</c:v>
                </c:pt>
                <c:pt idx="423">
                  <c:v>2.73</c:v>
                </c:pt>
                <c:pt idx="424">
                  <c:v>3.31</c:v>
                </c:pt>
                <c:pt idx="425">
                  <c:v>2.52</c:v>
                </c:pt>
                <c:pt idx="426">
                  <c:v>2.84</c:v>
                </c:pt>
                <c:pt idx="427">
                  <c:v>2.98</c:v>
                </c:pt>
                <c:pt idx="428">
                  <c:v>1.5</c:v>
                </c:pt>
                <c:pt idx="429">
                  <c:v>0.3</c:v>
                </c:pt>
                <c:pt idx="430">
                  <c:v>2.1</c:v>
                </c:pt>
                <c:pt idx="431">
                  <c:v>0.6</c:v>
                </c:pt>
                <c:pt idx="432">
                  <c:v>3</c:v>
                </c:pt>
                <c:pt idx="433">
                  <c:v>3.5</c:v>
                </c:pt>
                <c:pt idx="434">
                  <c:v>2.5</c:v>
                </c:pt>
                <c:pt idx="435">
                  <c:v>5.0999999999999996</c:v>
                </c:pt>
                <c:pt idx="436">
                  <c:v>3.8</c:v>
                </c:pt>
                <c:pt idx="437">
                  <c:v>0.6</c:v>
                </c:pt>
                <c:pt idx="438">
                  <c:v>6</c:v>
                </c:pt>
                <c:pt idx="439">
                  <c:v>1.6</c:v>
                </c:pt>
                <c:pt idx="440">
                  <c:v>5.4</c:v>
                </c:pt>
                <c:pt idx="441">
                  <c:v>3.4</c:v>
                </c:pt>
                <c:pt idx="442">
                  <c:v>3.8</c:v>
                </c:pt>
                <c:pt idx="443">
                  <c:v>2.2000000000000002</c:v>
                </c:pt>
                <c:pt idx="444">
                  <c:v>6.4</c:v>
                </c:pt>
                <c:pt idx="445">
                  <c:v>6.4</c:v>
                </c:pt>
                <c:pt idx="446">
                  <c:v>4.5</c:v>
                </c:pt>
                <c:pt idx="447">
                  <c:v>6.2</c:v>
                </c:pt>
                <c:pt idx="448">
                  <c:v>2.8</c:v>
                </c:pt>
                <c:pt idx="449">
                  <c:v>1.9</c:v>
                </c:pt>
                <c:pt idx="450">
                  <c:v>0.9</c:v>
                </c:pt>
                <c:pt idx="451">
                  <c:v>3.4</c:v>
                </c:pt>
                <c:pt idx="452">
                  <c:v>1.3</c:v>
                </c:pt>
                <c:pt idx="453">
                  <c:v>1.8</c:v>
                </c:pt>
                <c:pt idx="454">
                  <c:v>2.4</c:v>
                </c:pt>
                <c:pt idx="455">
                  <c:v>2.8</c:v>
                </c:pt>
                <c:pt idx="456">
                  <c:v>1.2</c:v>
                </c:pt>
                <c:pt idx="457">
                  <c:v>1.3</c:v>
                </c:pt>
                <c:pt idx="458">
                  <c:v>3.9</c:v>
                </c:pt>
                <c:pt idx="459">
                  <c:v>4.8</c:v>
                </c:pt>
                <c:pt idx="460">
                  <c:v>5.3</c:v>
                </c:pt>
                <c:pt idx="461">
                  <c:v>7.2</c:v>
                </c:pt>
                <c:pt idx="462">
                  <c:v>1.9</c:v>
                </c:pt>
                <c:pt idx="463">
                  <c:v>3.9</c:v>
                </c:pt>
                <c:pt idx="464">
                  <c:v>4.5</c:v>
                </c:pt>
                <c:pt idx="465">
                  <c:v>6.2</c:v>
                </c:pt>
                <c:pt idx="466">
                  <c:v>6.5</c:v>
                </c:pt>
                <c:pt idx="467">
                  <c:v>6.4</c:v>
                </c:pt>
                <c:pt idx="468">
                  <c:v>8</c:v>
                </c:pt>
                <c:pt idx="469" formatCode="0.0">
                  <c:v>7.2949999999999999</c:v>
                </c:pt>
                <c:pt idx="470">
                  <c:v>-2.31</c:v>
                </c:pt>
                <c:pt idx="471">
                  <c:v>-2.2599999999999998</c:v>
                </c:pt>
                <c:pt idx="472">
                  <c:v>-0.33</c:v>
                </c:pt>
                <c:pt idx="473">
                  <c:v>-0.2</c:v>
                </c:pt>
                <c:pt idx="474">
                  <c:v>0.17</c:v>
                </c:pt>
                <c:pt idx="475">
                  <c:v>0.26</c:v>
                </c:pt>
                <c:pt idx="476">
                  <c:v>0.27</c:v>
                </c:pt>
                <c:pt idx="477">
                  <c:v>0.28999999999999998</c:v>
                </c:pt>
                <c:pt idx="478">
                  <c:v>0.85</c:v>
                </c:pt>
                <c:pt idx="479">
                  <c:v>0.87</c:v>
                </c:pt>
                <c:pt idx="480">
                  <c:v>0.95</c:v>
                </c:pt>
                <c:pt idx="481">
                  <c:v>1.59</c:v>
                </c:pt>
                <c:pt idx="482">
                  <c:v>1.66</c:v>
                </c:pt>
                <c:pt idx="483">
                  <c:v>1.91</c:v>
                </c:pt>
                <c:pt idx="484">
                  <c:v>1.94</c:v>
                </c:pt>
                <c:pt idx="485">
                  <c:v>1.97</c:v>
                </c:pt>
                <c:pt idx="486">
                  <c:v>2.04</c:v>
                </c:pt>
                <c:pt idx="487">
                  <c:v>2.14</c:v>
                </c:pt>
                <c:pt idx="488">
                  <c:v>2.2999999999999998</c:v>
                </c:pt>
                <c:pt idx="489">
                  <c:v>2.31</c:v>
                </c:pt>
                <c:pt idx="490">
                  <c:v>2.36</c:v>
                </c:pt>
                <c:pt idx="491">
                  <c:v>2.36</c:v>
                </c:pt>
                <c:pt idx="492">
                  <c:v>2.41</c:v>
                </c:pt>
                <c:pt idx="493">
                  <c:v>2.61</c:v>
                </c:pt>
                <c:pt idx="494">
                  <c:v>2.62</c:v>
                </c:pt>
                <c:pt idx="495">
                  <c:v>2.71</c:v>
                </c:pt>
                <c:pt idx="496">
                  <c:v>2.81</c:v>
                </c:pt>
                <c:pt idx="497">
                  <c:v>2.82</c:v>
                </c:pt>
                <c:pt idx="498">
                  <c:v>2.83</c:v>
                </c:pt>
                <c:pt idx="499">
                  <c:v>3.06</c:v>
                </c:pt>
                <c:pt idx="500">
                  <c:v>3.09</c:v>
                </c:pt>
                <c:pt idx="501">
                  <c:v>3.18</c:v>
                </c:pt>
                <c:pt idx="502">
                  <c:v>3.26</c:v>
                </c:pt>
                <c:pt idx="503">
                  <c:v>3.29</c:v>
                </c:pt>
                <c:pt idx="504">
                  <c:v>3.3</c:v>
                </c:pt>
                <c:pt idx="505">
                  <c:v>3.43</c:v>
                </c:pt>
                <c:pt idx="506">
                  <c:v>3.55</c:v>
                </c:pt>
                <c:pt idx="507">
                  <c:v>3.66</c:v>
                </c:pt>
                <c:pt idx="508">
                  <c:v>3.75</c:v>
                </c:pt>
                <c:pt idx="509">
                  <c:v>3.87</c:v>
                </c:pt>
                <c:pt idx="510">
                  <c:v>3.91</c:v>
                </c:pt>
                <c:pt idx="511">
                  <c:v>4</c:v>
                </c:pt>
                <c:pt idx="512">
                  <c:v>4.09</c:v>
                </c:pt>
                <c:pt idx="513">
                  <c:v>4.13</c:v>
                </c:pt>
                <c:pt idx="514">
                  <c:v>4.2300000000000004</c:v>
                </c:pt>
                <c:pt idx="515">
                  <c:v>4.59</c:v>
                </c:pt>
                <c:pt idx="516">
                  <c:v>4.78</c:v>
                </c:pt>
                <c:pt idx="517">
                  <c:v>4.8</c:v>
                </c:pt>
                <c:pt idx="518">
                  <c:v>4.83</c:v>
                </c:pt>
                <c:pt idx="519">
                  <c:v>4.83</c:v>
                </c:pt>
                <c:pt idx="520">
                  <c:v>5.15</c:v>
                </c:pt>
                <c:pt idx="521">
                  <c:v>5.35</c:v>
                </c:pt>
                <c:pt idx="522">
                  <c:v>5.36</c:v>
                </c:pt>
                <c:pt idx="523">
                  <c:v>5.37</c:v>
                </c:pt>
                <c:pt idx="524">
                  <c:v>5.96</c:v>
                </c:pt>
                <c:pt idx="525">
                  <c:v>6.08</c:v>
                </c:pt>
                <c:pt idx="526">
                  <c:v>6.61</c:v>
                </c:pt>
                <c:pt idx="527">
                  <c:v>2.4528173427703637</c:v>
                </c:pt>
                <c:pt idx="528">
                  <c:v>4.8950658227109312</c:v>
                </c:pt>
                <c:pt idx="529">
                  <c:v>6.6297079214658883</c:v>
                </c:pt>
                <c:pt idx="530">
                  <c:v>4.687345594498904</c:v>
                </c:pt>
                <c:pt idx="531">
                  <c:v>3.6396425175990732</c:v>
                </c:pt>
                <c:pt idx="532">
                  <c:v>5.3234809061113442</c:v>
                </c:pt>
                <c:pt idx="533">
                  <c:v>5.1456429519387559</c:v>
                </c:pt>
                <c:pt idx="534">
                  <c:v>4.0622254030251437</c:v>
                </c:pt>
                <c:pt idx="535">
                  <c:v>4.4975795465733714</c:v>
                </c:pt>
                <c:pt idx="536">
                  <c:v>5.732942914089989</c:v>
                </c:pt>
                <c:pt idx="537">
                  <c:v>5.6193156186405968</c:v>
                </c:pt>
                <c:pt idx="538">
                  <c:v>5.1545745585190872</c:v>
                </c:pt>
                <c:pt idx="539">
                  <c:v>4.855130491252968</c:v>
                </c:pt>
                <c:pt idx="540">
                  <c:v>5.9912933475736452</c:v>
                </c:pt>
                <c:pt idx="541">
                  <c:v>4.9617279172567974</c:v>
                </c:pt>
                <c:pt idx="542">
                  <c:v>3.372417141727313</c:v>
                </c:pt>
                <c:pt idx="543">
                  <c:v>0.58037224551965494</c:v>
                </c:pt>
                <c:pt idx="544">
                  <c:v>2.5902306996283819</c:v>
                </c:pt>
                <c:pt idx="545">
                  <c:v>2.9891629332503555</c:v>
                </c:pt>
                <c:pt idx="546">
                  <c:v>4.6262253758184713</c:v>
                </c:pt>
                <c:pt idx="547">
                  <c:v>5.1994393578553844</c:v>
                </c:pt>
                <c:pt idx="548">
                  <c:v>6.5328156394350856</c:v>
                </c:pt>
                <c:pt idx="549">
                  <c:v>7.0621388998959311</c:v>
                </c:pt>
                <c:pt idx="550">
                  <c:v>6.4906347533233433</c:v>
                </c:pt>
                <c:pt idx="551">
                  <c:v>6.2504931268902997</c:v>
                </c:pt>
                <c:pt idx="552">
                  <c:v>4.7791528872860312</c:v>
                </c:pt>
                <c:pt idx="553">
                  <c:v>2.6763164901213443</c:v>
                </c:pt>
                <c:pt idx="554">
                  <c:v>6.9034124981197653</c:v>
                </c:pt>
                <c:pt idx="555">
                  <c:v>1.8015494352824346</c:v>
                </c:pt>
                <c:pt idx="556">
                  <c:v>1.7955898017062433</c:v>
                </c:pt>
                <c:pt idx="557">
                  <c:v>6.0387971269604268</c:v>
                </c:pt>
                <c:pt idx="558">
                  <c:v>2.1689995221458869</c:v>
                </c:pt>
                <c:pt idx="559">
                  <c:v>4.3513405376596204</c:v>
                </c:pt>
                <c:pt idx="560">
                  <c:v>3.4272738736902397</c:v>
                </c:pt>
                <c:pt idx="561">
                  <c:v>6.085144088607386</c:v>
                </c:pt>
                <c:pt idx="562">
                  <c:v>3.5529882674276703</c:v>
                </c:pt>
                <c:pt idx="563" formatCode="0.000">
                  <c:v>2.4528173427703637</c:v>
                </c:pt>
                <c:pt idx="564" formatCode="0.000">
                  <c:v>4.8950658227109312</c:v>
                </c:pt>
                <c:pt idx="565" formatCode="0.000">
                  <c:v>6.6297079214658883</c:v>
                </c:pt>
                <c:pt idx="566" formatCode="0.000">
                  <c:v>3.6396425175990732</c:v>
                </c:pt>
                <c:pt idx="567" formatCode="0.000">
                  <c:v>5.3234809061113442</c:v>
                </c:pt>
                <c:pt idx="568" formatCode="0.000">
                  <c:v>5.5365809216267881</c:v>
                </c:pt>
                <c:pt idx="569" formatCode="0.000">
                  <c:v>5.1456429519387559</c:v>
                </c:pt>
                <c:pt idx="570" formatCode="0.000">
                  <c:v>4.4975795465733714</c:v>
                </c:pt>
                <c:pt idx="571" formatCode="0.000">
                  <c:v>5.732942914089989</c:v>
                </c:pt>
                <c:pt idx="572" formatCode="0.000">
                  <c:v>5.1545745585190872</c:v>
                </c:pt>
                <c:pt idx="573" formatCode="0.000">
                  <c:v>5.9912933475736452</c:v>
                </c:pt>
                <c:pt idx="574" formatCode="0.000">
                  <c:v>4.9617279172567974</c:v>
                </c:pt>
                <c:pt idx="575" formatCode="0.000">
                  <c:v>3.372417141727313</c:v>
                </c:pt>
                <c:pt idx="576" formatCode="0.000">
                  <c:v>0.58037224551965494</c:v>
                </c:pt>
                <c:pt idx="577" formatCode="0.000">
                  <c:v>2.5902306996283819</c:v>
                </c:pt>
                <c:pt idx="578" formatCode="0.000">
                  <c:v>2.9891629332503555</c:v>
                </c:pt>
                <c:pt idx="579" formatCode="0.000">
                  <c:v>4.6262253758184713</c:v>
                </c:pt>
                <c:pt idx="580" formatCode="0.000">
                  <c:v>5.1994393578553844</c:v>
                </c:pt>
                <c:pt idx="581" formatCode="0.000">
                  <c:v>6.2885090366391339</c:v>
                </c:pt>
                <c:pt idx="582" formatCode="0.000">
                  <c:v>6.5328156394350856</c:v>
                </c:pt>
                <c:pt idx="583" formatCode="0.000">
                  <c:v>7.0621388998959311</c:v>
                </c:pt>
                <c:pt idx="584" formatCode="0.000">
                  <c:v>6.4906347533233433</c:v>
                </c:pt>
                <c:pt idx="585" formatCode="0.000">
                  <c:v>6.2504931268902997</c:v>
                </c:pt>
                <c:pt idx="586" formatCode="0.000">
                  <c:v>4.7697429108191081</c:v>
                </c:pt>
                <c:pt idx="587" formatCode="0.000">
                  <c:v>4.7718589058938221</c:v>
                </c:pt>
                <c:pt idx="588" formatCode="0.000">
                  <c:v>4.7791528872860312</c:v>
                </c:pt>
                <c:pt idx="589" formatCode="0.000">
                  <c:v>2.6763164901213443</c:v>
                </c:pt>
                <c:pt idx="590" formatCode="0.000">
                  <c:v>6.9034124981197653</c:v>
                </c:pt>
                <c:pt idx="591" formatCode="0.000">
                  <c:v>1.8015494352824346</c:v>
                </c:pt>
                <c:pt idx="592" formatCode="0.000">
                  <c:v>6.0387971269604268</c:v>
                </c:pt>
                <c:pt idx="593" formatCode="0.000">
                  <c:v>2.1689995221458869</c:v>
                </c:pt>
                <c:pt idx="594" formatCode="0.000">
                  <c:v>4.3513405376596204</c:v>
                </c:pt>
                <c:pt idx="595" formatCode="0.000">
                  <c:v>3.4272738736902397</c:v>
                </c:pt>
                <c:pt idx="596" formatCode="0.000">
                  <c:v>6.085144088607386</c:v>
                </c:pt>
                <c:pt idx="597" formatCode="0.000">
                  <c:v>3.5529882674276703</c:v>
                </c:pt>
                <c:pt idx="598">
                  <c:v>2.2000000000000002</c:v>
                </c:pt>
                <c:pt idx="599">
                  <c:v>0.2</c:v>
                </c:pt>
                <c:pt idx="600">
                  <c:v>2.4</c:v>
                </c:pt>
                <c:pt idx="601">
                  <c:v>4</c:v>
                </c:pt>
                <c:pt idx="602">
                  <c:v>2.9</c:v>
                </c:pt>
                <c:pt idx="603">
                  <c:v>0.9</c:v>
                </c:pt>
                <c:pt idx="604">
                  <c:v>2.8</c:v>
                </c:pt>
                <c:pt idx="605">
                  <c:v>-0.2</c:v>
                </c:pt>
                <c:pt idx="606">
                  <c:v>2.6</c:v>
                </c:pt>
                <c:pt idx="607">
                  <c:v>4.4000000000000004</c:v>
                </c:pt>
                <c:pt idx="608">
                  <c:v>6.2</c:v>
                </c:pt>
                <c:pt idx="609">
                  <c:v>5.9</c:v>
                </c:pt>
                <c:pt idx="610">
                  <c:v>6.3</c:v>
                </c:pt>
                <c:pt idx="611">
                  <c:v>1.6</c:v>
                </c:pt>
                <c:pt idx="612">
                  <c:v>4.3</c:v>
                </c:pt>
                <c:pt idx="613">
                  <c:v>1.9</c:v>
                </c:pt>
                <c:pt idx="614">
                  <c:v>2.9</c:v>
                </c:pt>
                <c:pt idx="615">
                  <c:v>5.2</c:v>
                </c:pt>
                <c:pt idx="616">
                  <c:v>4.0999999999999996</c:v>
                </c:pt>
                <c:pt idx="617">
                  <c:v>4.8</c:v>
                </c:pt>
                <c:pt idx="618">
                  <c:v>6.8</c:v>
                </c:pt>
                <c:pt idx="619">
                  <c:v>7.2</c:v>
                </c:pt>
                <c:pt idx="620">
                  <c:v>4.3</c:v>
                </c:pt>
                <c:pt idx="621">
                  <c:v>6.9</c:v>
                </c:pt>
                <c:pt idx="622">
                  <c:v>5.2</c:v>
                </c:pt>
                <c:pt idx="623">
                  <c:v>3.3</c:v>
                </c:pt>
                <c:pt idx="624" formatCode="0.0">
                  <c:v>5.4496341003049675</c:v>
                </c:pt>
                <c:pt idx="625" formatCode="0.0">
                  <c:v>9.5730000000000004</c:v>
                </c:pt>
                <c:pt idx="626">
                  <c:v>2.7</c:v>
                </c:pt>
                <c:pt idx="627">
                  <c:v>1.26</c:v>
                </c:pt>
                <c:pt idx="628">
                  <c:v>1.37</c:v>
                </c:pt>
                <c:pt idx="629">
                  <c:v>-1.93</c:v>
                </c:pt>
                <c:pt idx="630">
                  <c:v>-1.98</c:v>
                </c:pt>
                <c:pt idx="631">
                  <c:v>-1.24</c:v>
                </c:pt>
                <c:pt idx="632">
                  <c:v>-1.69</c:v>
                </c:pt>
                <c:pt idx="633">
                  <c:v>5.6</c:v>
                </c:pt>
                <c:pt idx="634">
                  <c:v>5.95</c:v>
                </c:pt>
                <c:pt idx="635">
                  <c:v>4.01</c:v>
                </c:pt>
                <c:pt idx="636">
                  <c:v>3.8</c:v>
                </c:pt>
                <c:pt idx="637">
                  <c:v>4.5</c:v>
                </c:pt>
                <c:pt idx="638">
                  <c:v>1.6</c:v>
                </c:pt>
                <c:pt idx="639">
                  <c:v>1.7</c:v>
                </c:pt>
                <c:pt idx="640">
                  <c:v>5.9</c:v>
                </c:pt>
                <c:pt idx="641">
                  <c:v>8.9</c:v>
                </c:pt>
                <c:pt idx="642">
                  <c:v>7.1</c:v>
                </c:pt>
                <c:pt idx="643">
                  <c:v>3</c:v>
                </c:pt>
                <c:pt idx="644">
                  <c:v>6.1</c:v>
                </c:pt>
                <c:pt idx="645">
                  <c:v>4.9000000000000004</c:v>
                </c:pt>
                <c:pt idx="646">
                  <c:v>-0.1</c:v>
                </c:pt>
                <c:pt idx="647">
                  <c:v>1.8</c:v>
                </c:pt>
                <c:pt idx="648">
                  <c:v>4.2</c:v>
                </c:pt>
                <c:pt idx="649">
                  <c:v>0.8</c:v>
                </c:pt>
                <c:pt idx="650">
                  <c:v>6.6</c:v>
                </c:pt>
                <c:pt idx="651">
                  <c:v>5.0999999999999996</c:v>
                </c:pt>
                <c:pt idx="652" formatCode="0.0">
                  <c:v>3.8877536999952778</c:v>
                </c:pt>
                <c:pt idx="653" formatCode="0.0">
                  <c:v>3.8192697225971628</c:v>
                </c:pt>
                <c:pt idx="654">
                  <c:v>6.3365976581397643</c:v>
                </c:pt>
                <c:pt idx="655">
                  <c:v>5.6606868789776943</c:v>
                </c:pt>
                <c:pt idx="656">
                  <c:v>6.329951244011145</c:v>
                </c:pt>
                <c:pt idx="657">
                  <c:v>2.1110000000000002</c:v>
                </c:pt>
                <c:pt idx="658">
                  <c:v>1.4935749072034765</c:v>
                </c:pt>
                <c:pt idx="659">
                  <c:v>4.9347863602082764</c:v>
                </c:pt>
                <c:pt idx="660">
                  <c:v>5.8477122775215662</c:v>
                </c:pt>
                <c:pt idx="661">
                  <c:v>3.077501410349015</c:v>
                </c:pt>
                <c:pt idx="662">
                  <c:v>1.2344276464282267</c:v>
                </c:pt>
                <c:pt idx="663">
                  <c:v>1.317412245208649</c:v>
                </c:pt>
                <c:pt idx="664">
                  <c:v>2.4070699758176328</c:v>
                </c:pt>
                <c:pt idx="665">
                  <c:v>2.7556447992644895</c:v>
                </c:pt>
                <c:pt idx="666">
                  <c:v>0.55495464149601936</c:v>
                </c:pt>
                <c:pt idx="667">
                  <c:v>4.4065534882353763</c:v>
                </c:pt>
                <c:pt idx="668">
                  <c:v>4.929227315131568</c:v>
                </c:pt>
                <c:pt idx="669">
                  <c:v>0.49827326889129164</c:v>
                </c:pt>
                <c:pt idx="670">
                  <c:v>2.9567784832367217</c:v>
                </c:pt>
                <c:pt idx="671">
                  <c:v>1.5444273601095126</c:v>
                </c:pt>
                <c:pt idx="672">
                  <c:v>4.0374879517826034</c:v>
                </c:pt>
                <c:pt idx="673">
                  <c:v>-1.6920865842205979</c:v>
                </c:pt>
                <c:pt idx="674">
                  <c:v>-1.9675179145396404</c:v>
                </c:pt>
                <c:pt idx="675">
                  <c:v>-1.2428926295521281</c:v>
                </c:pt>
                <c:pt idx="676">
                  <c:v>-1.0440831965748965</c:v>
                </c:pt>
                <c:pt idx="677">
                  <c:v>-1.4306872538685234</c:v>
                </c:pt>
                <c:pt idx="678">
                  <c:v>-0.32340303716149599</c:v>
                </c:pt>
                <c:pt idx="679">
                  <c:v>-0.80216913159780745</c:v>
                </c:pt>
                <c:pt idx="680">
                  <c:v>-1.083204646139535</c:v>
                </c:pt>
                <c:pt idx="681" formatCode="0.000">
                  <c:v>1.4935749072034765</c:v>
                </c:pt>
                <c:pt idx="682" formatCode="0.000">
                  <c:v>4.9347863602082764</c:v>
                </c:pt>
                <c:pt idx="683" formatCode="0.000">
                  <c:v>5.8477122775215662</c:v>
                </c:pt>
                <c:pt idx="684" formatCode="0.000">
                  <c:v>3.077501410349015</c:v>
                </c:pt>
                <c:pt idx="685" formatCode="0.000">
                  <c:v>1.2344276464282267</c:v>
                </c:pt>
                <c:pt idx="686" formatCode="0.000">
                  <c:v>1.317412245208649</c:v>
                </c:pt>
                <c:pt idx="687" formatCode="0.000">
                  <c:v>2.4070699758176328</c:v>
                </c:pt>
                <c:pt idx="688" formatCode="0.000">
                  <c:v>2.7556447992644895</c:v>
                </c:pt>
                <c:pt idx="689" formatCode="0.000">
                  <c:v>0.55495464149601936</c:v>
                </c:pt>
                <c:pt idx="690" formatCode="0.000">
                  <c:v>4.4065534882353763</c:v>
                </c:pt>
                <c:pt idx="691" formatCode="0.000">
                  <c:v>4.929227315131568</c:v>
                </c:pt>
                <c:pt idx="692" formatCode="0.000">
                  <c:v>0.44459525763829166</c:v>
                </c:pt>
                <c:pt idx="693" formatCode="0.000">
                  <c:v>0.55195128014429162</c:v>
                </c:pt>
                <c:pt idx="694" formatCode="0.000">
                  <c:v>2.9567784832367217</c:v>
                </c:pt>
                <c:pt idx="695" formatCode="0.000">
                  <c:v>1.5444273601095126</c:v>
                </c:pt>
                <c:pt idx="696" formatCode="0.000">
                  <c:v>4.0374879517826034</c:v>
                </c:pt>
                <c:pt idx="697" formatCode="0.000">
                  <c:v>-1.6920865842205979</c:v>
                </c:pt>
                <c:pt idx="698" formatCode="0.000">
                  <c:v>-1.9675179145396404</c:v>
                </c:pt>
                <c:pt idx="699" formatCode="0.000">
                  <c:v>-1.2428926295521281</c:v>
                </c:pt>
                <c:pt idx="700" formatCode="0.000">
                  <c:v>-1.0440831965748965</c:v>
                </c:pt>
                <c:pt idx="701" formatCode="0.000">
                  <c:v>-1.4306872538685234</c:v>
                </c:pt>
                <c:pt idx="702" formatCode="0.000">
                  <c:v>-0.32340303716149599</c:v>
                </c:pt>
                <c:pt idx="703" formatCode="0.000">
                  <c:v>-0.80216913159780745</c:v>
                </c:pt>
                <c:pt idx="704" formatCode="0.000">
                  <c:v>-1.083204646139535</c:v>
                </c:pt>
                <c:pt idx="705">
                  <c:v>5.6</c:v>
                </c:pt>
                <c:pt idx="706">
                  <c:v>5.7</c:v>
                </c:pt>
                <c:pt idx="707">
                  <c:v>4.8</c:v>
                </c:pt>
                <c:pt idx="708">
                  <c:v>6.7</c:v>
                </c:pt>
                <c:pt idx="709">
                  <c:v>4.3</c:v>
                </c:pt>
                <c:pt idx="710">
                  <c:v>6.3</c:v>
                </c:pt>
                <c:pt idx="711">
                  <c:v>6.1</c:v>
                </c:pt>
                <c:pt idx="712">
                  <c:v>6.9</c:v>
                </c:pt>
                <c:pt idx="713">
                  <c:v>7.5</c:v>
                </c:pt>
                <c:pt idx="714">
                  <c:v>6.4</c:v>
                </c:pt>
                <c:pt idx="715">
                  <c:v>5.0999999999999996</c:v>
                </c:pt>
                <c:pt idx="716">
                  <c:v>4.5758190467342086</c:v>
                </c:pt>
                <c:pt idx="717">
                  <c:v>1.150651369645983</c:v>
                </c:pt>
                <c:pt idx="718">
                  <c:v>0.97417569829616468</c:v>
                </c:pt>
                <c:pt idx="719">
                  <c:v>1.6258260990988926</c:v>
                </c:pt>
                <c:pt idx="720">
                  <c:v>-0.51566106342681994</c:v>
                </c:pt>
                <c:pt idx="721">
                  <c:v>0.81943636441861312</c:v>
                </c:pt>
                <c:pt idx="722">
                  <c:v>0.31633616021808919</c:v>
                </c:pt>
                <c:pt idx="723">
                  <c:v>2.0909586743016462</c:v>
                </c:pt>
                <c:pt idx="724">
                  <c:v>-2.2665993558712572E-2</c:v>
                </c:pt>
                <c:pt idx="725">
                  <c:v>4.0274883492441571</c:v>
                </c:pt>
                <c:pt idx="726">
                  <c:v>3.4167125147921418</c:v>
                </c:pt>
                <c:pt idx="727">
                  <c:v>5.7139291482146692</c:v>
                </c:pt>
                <c:pt idx="728">
                  <c:v>3.9018120815206281</c:v>
                </c:pt>
                <c:pt idx="729">
                  <c:v>5.6537648529313422</c:v>
                </c:pt>
                <c:pt idx="730">
                  <c:v>6.2520082624795137</c:v>
                </c:pt>
                <c:pt idx="731">
                  <c:v>6.6898200127858409</c:v>
                </c:pt>
                <c:pt idx="732">
                  <c:v>4.3272048753506542</c:v>
                </c:pt>
                <c:pt idx="733">
                  <c:v>2.9571769470900788</c:v>
                </c:pt>
                <c:pt idx="734">
                  <c:v>1.5449219257253066</c:v>
                </c:pt>
                <c:pt idx="735">
                  <c:v>4.3855736697993031</c:v>
                </c:pt>
                <c:pt idx="736">
                  <c:v>5.8883252261594521</c:v>
                </c:pt>
                <c:pt idx="737">
                  <c:v>2.3184032071674743</c:v>
                </c:pt>
                <c:pt idx="738">
                  <c:v>4.7424302162830667</c:v>
                </c:pt>
                <c:pt idx="739">
                  <c:v>6.0533936206286221</c:v>
                </c:pt>
                <c:pt idx="740">
                  <c:v>6.4058229125494304</c:v>
                </c:pt>
                <c:pt idx="741">
                  <c:v>3.3250248151097672</c:v>
                </c:pt>
                <c:pt idx="742" formatCode="0.000">
                  <c:v>4.3272048753506542</c:v>
                </c:pt>
                <c:pt idx="743" formatCode="0.000">
                  <c:v>3.0532279751633862</c:v>
                </c:pt>
                <c:pt idx="744" formatCode="0.000">
                  <c:v>2.8611259190167715</c:v>
                </c:pt>
                <c:pt idx="745" formatCode="0.000">
                  <c:v>1.5449219257253066</c:v>
                </c:pt>
                <c:pt idx="746" formatCode="0.000">
                  <c:v>4.3855736697993031</c:v>
                </c:pt>
                <c:pt idx="747" formatCode="0.000">
                  <c:v>5.8883252261594521</c:v>
                </c:pt>
                <c:pt idx="748" formatCode="0.000">
                  <c:v>4.7424302162830667</c:v>
                </c:pt>
                <c:pt idx="749" formatCode="0.000">
                  <c:v>6.0533936206286221</c:v>
                </c:pt>
                <c:pt idx="750" formatCode="0.000">
                  <c:v>6.4058229125494304</c:v>
                </c:pt>
                <c:pt idx="751" formatCode="0.000">
                  <c:v>3.3250248151097672</c:v>
                </c:pt>
                <c:pt idx="752">
                  <c:v>2.602165912803045</c:v>
                </c:pt>
                <c:pt idx="753">
                  <c:v>3.0630439776729856</c:v>
                </c:pt>
                <c:pt idx="754">
                  <c:v>1.1378497398066845</c:v>
                </c:pt>
                <c:pt idx="755">
                  <c:v>1.9450000000000001</c:v>
                </c:pt>
                <c:pt idx="756">
                  <c:v>2.7808238571671584</c:v>
                </c:pt>
                <c:pt idx="757">
                  <c:v>0.155</c:v>
                </c:pt>
                <c:pt idx="758">
                  <c:v>4.7</c:v>
                </c:pt>
                <c:pt idx="759">
                  <c:v>6.9</c:v>
                </c:pt>
                <c:pt idx="760">
                  <c:v>1.9</c:v>
                </c:pt>
                <c:pt idx="761">
                  <c:v>5.4</c:v>
                </c:pt>
                <c:pt idx="762">
                  <c:v>6.4</c:v>
                </c:pt>
                <c:pt idx="763">
                  <c:v>4.5</c:v>
                </c:pt>
                <c:pt idx="764">
                  <c:v>2.1</c:v>
                </c:pt>
                <c:pt idx="765">
                  <c:v>4.3</c:v>
                </c:pt>
                <c:pt idx="766">
                  <c:v>4.7</c:v>
                </c:pt>
                <c:pt idx="767">
                  <c:v>5.5</c:v>
                </c:pt>
                <c:pt idx="768">
                  <c:v>3.6855716247570225</c:v>
                </c:pt>
                <c:pt idx="769" formatCode="0.00">
                  <c:v>0.15497066885714927</c:v>
                </c:pt>
                <c:pt idx="770" formatCode="0.000">
                  <c:v>2.7808238571671584</c:v>
                </c:pt>
                <c:pt idx="771">
                  <c:v>2.0379999999999998</c:v>
                </c:pt>
                <c:pt idx="772">
                  <c:v>0.26300000000000001</c:v>
                </c:pt>
                <c:pt idx="773" formatCode="0.00">
                  <c:v>2.0382547539122204</c:v>
                </c:pt>
                <c:pt idx="774" formatCode="0.00">
                  <c:v>0.26306589485092324</c:v>
                </c:pt>
                <c:pt idx="775">
                  <c:v>7.5924848705993586E-2</c:v>
                </c:pt>
                <c:pt idx="776">
                  <c:v>-1.5212632875601599</c:v>
                </c:pt>
                <c:pt idx="777">
                  <c:v>2.1866103277551874</c:v>
                </c:pt>
                <c:pt idx="778">
                  <c:v>2.948538784217166</c:v>
                </c:pt>
                <c:pt idx="779">
                  <c:v>3.0477500546988505</c:v>
                </c:pt>
                <c:pt idx="780">
                  <c:v>4.5999999999999996</c:v>
                </c:pt>
                <c:pt idx="781">
                  <c:v>1.6</c:v>
                </c:pt>
                <c:pt idx="782">
                  <c:v>4.0999999999999996</c:v>
                </c:pt>
                <c:pt idx="783">
                  <c:v>3.6</c:v>
                </c:pt>
                <c:pt idx="784">
                  <c:v>1.8</c:v>
                </c:pt>
                <c:pt idx="785">
                  <c:v>1.2</c:v>
                </c:pt>
                <c:pt idx="786">
                  <c:v>1.5</c:v>
                </c:pt>
                <c:pt idx="787">
                  <c:v>0.6</c:v>
                </c:pt>
                <c:pt idx="788">
                  <c:v>0.9</c:v>
                </c:pt>
                <c:pt idx="789">
                  <c:v>0.8</c:v>
                </c:pt>
                <c:pt idx="790">
                  <c:v>1.5</c:v>
                </c:pt>
                <c:pt idx="791">
                  <c:v>1.6</c:v>
                </c:pt>
                <c:pt idx="792">
                  <c:v>1.4</c:v>
                </c:pt>
                <c:pt idx="793">
                  <c:v>1.9</c:v>
                </c:pt>
                <c:pt idx="794">
                  <c:v>1.4</c:v>
                </c:pt>
                <c:pt idx="795">
                  <c:v>2.7</c:v>
                </c:pt>
                <c:pt idx="796">
                  <c:v>0.2</c:v>
                </c:pt>
                <c:pt idx="797">
                  <c:v>2.2000000000000002</c:v>
                </c:pt>
                <c:pt idx="798">
                  <c:v>1.3276456443636064</c:v>
                </c:pt>
                <c:pt idx="799">
                  <c:v>0.25197588622383194</c:v>
                </c:pt>
                <c:pt idx="800">
                  <c:v>1.8834451959314269</c:v>
                </c:pt>
                <c:pt idx="801">
                  <c:v>1.609525988167599</c:v>
                </c:pt>
                <c:pt idx="802">
                  <c:v>2.2714892284636496</c:v>
                </c:pt>
                <c:pt idx="803">
                  <c:v>3.0058049232836739</c:v>
                </c:pt>
                <c:pt idx="804">
                  <c:v>0.11109377676009013</c:v>
                </c:pt>
                <c:pt idx="805">
                  <c:v>4.4121540097834426</c:v>
                </c:pt>
                <c:pt idx="806">
                  <c:v>4.6292043552334139</c:v>
                </c:pt>
                <c:pt idx="807">
                  <c:v>2.9749303683509978</c:v>
                </c:pt>
                <c:pt idx="808">
                  <c:v>2.5497967953433336</c:v>
                </c:pt>
                <c:pt idx="809">
                  <c:v>6.6895272705891795E-2</c:v>
                </c:pt>
                <c:pt idx="810">
                  <c:v>-8.2881936178659243E-2</c:v>
                </c:pt>
                <c:pt idx="811">
                  <c:v>3.2146335469152767</c:v>
                </c:pt>
                <c:pt idx="812">
                  <c:v>1.8646649338594539</c:v>
                </c:pt>
                <c:pt idx="813">
                  <c:v>2.2555166628637306</c:v>
                </c:pt>
                <c:pt idx="814">
                  <c:v>2.1678647670118107</c:v>
                </c:pt>
                <c:pt idx="815">
                  <c:v>-2.489584470928687</c:v>
                </c:pt>
                <c:pt idx="816">
                  <c:v>-2.4445637401153801</c:v>
                </c:pt>
                <c:pt idx="817">
                  <c:v>-2.4556970389620978</c:v>
                </c:pt>
                <c:pt idx="818">
                  <c:v>-0.38370038744854718</c:v>
                </c:pt>
                <c:pt idx="819">
                  <c:v>-0.48193481004970362</c:v>
                </c:pt>
                <c:pt idx="820">
                  <c:v>-0.47304077556523527</c:v>
                </c:pt>
                <c:pt idx="821">
                  <c:v>-1.9620989024301299</c:v>
                </c:pt>
                <c:pt idx="822">
                  <c:v>-1.0474376046151761</c:v>
                </c:pt>
                <c:pt idx="823">
                  <c:v>-0.12226523172222747</c:v>
                </c:pt>
                <c:pt idx="824">
                  <c:v>0.359647183783109</c:v>
                </c:pt>
                <c:pt idx="825">
                  <c:v>8.1173716420156428</c:v>
                </c:pt>
                <c:pt idx="826">
                  <c:v>6.2006183079238717</c:v>
                </c:pt>
                <c:pt idx="827">
                  <c:v>3.5658600690006965</c:v>
                </c:pt>
                <c:pt idx="828">
                  <c:v>1.74</c:v>
                </c:pt>
                <c:pt idx="829" formatCode="0.00">
                  <c:v>1.739716511938473</c:v>
                </c:pt>
                <c:pt idx="830">
                  <c:v>-9.0855739112164269E-2</c:v>
                </c:pt>
                <c:pt idx="831">
                  <c:v>0.38736549552786936</c:v>
                </c:pt>
                <c:pt idx="832">
                  <c:v>1.1030263910669635</c:v>
                </c:pt>
                <c:pt idx="833">
                  <c:v>-1.1838252345297562E-2</c:v>
                </c:pt>
                <c:pt idx="834">
                  <c:v>0.32633649205027204</c:v>
                </c:pt>
                <c:pt idx="835">
                  <c:v>-0.34242620533708745</c:v>
                </c:pt>
                <c:pt idx="836">
                  <c:v>0.19247378778852742</c:v>
                </c:pt>
                <c:pt idx="837">
                  <c:v>-0.25153917277265236</c:v>
                </c:pt>
                <c:pt idx="838">
                  <c:v>0.9433045011826291</c:v>
                </c:pt>
                <c:pt idx="839">
                  <c:v>-0.3330004100008388</c:v>
                </c:pt>
                <c:pt idx="840">
                  <c:v>0.82464831061068722</c:v>
                </c:pt>
                <c:pt idx="841">
                  <c:v>0.15121166277398679</c:v>
                </c:pt>
                <c:pt idx="842">
                  <c:v>0.2646284142358013</c:v>
                </c:pt>
                <c:pt idx="843">
                  <c:v>0.33907133332089501</c:v>
                </c:pt>
                <c:pt idx="844">
                  <c:v>-8.6123614231548018E-2</c:v>
                </c:pt>
                <c:pt idx="845">
                  <c:v>-0.13028196450104446</c:v>
                </c:pt>
                <c:pt idx="846">
                  <c:v>1.1899964590389445E-2</c:v>
                </c:pt>
                <c:pt idx="847">
                  <c:v>5.2010815088519751E-3</c:v>
                </c:pt>
                <c:pt idx="848">
                  <c:v>0.71505471069202486</c:v>
                </c:pt>
                <c:pt idx="849">
                  <c:v>0.10900472373166403</c:v>
                </c:pt>
                <c:pt idx="850" formatCode="0.00">
                  <c:v>-2.9000000000000001E-2</c:v>
                </c:pt>
                <c:pt idx="851" formatCode="0.00">
                  <c:v>-0.03</c:v>
                </c:pt>
                <c:pt idx="852" formatCode="0.00">
                  <c:v>-2.5999999999999999E-2</c:v>
                </c:pt>
                <c:pt idx="853" formatCode="0.00">
                  <c:v>-3.9E-2</c:v>
                </c:pt>
                <c:pt idx="854" formatCode="0.00">
                  <c:v>-8.7999999999999995E-2</c:v>
                </c:pt>
                <c:pt idx="855" formatCode="0.00">
                  <c:v>-5.6000000000000001E-2</c:v>
                </c:pt>
                <c:pt idx="856" formatCode="0.00">
                  <c:v>-4.0000000000000001E-3</c:v>
                </c:pt>
                <c:pt idx="857" formatCode="0.00">
                  <c:v>-0.05</c:v>
                </c:pt>
                <c:pt idx="858" formatCode="0.00">
                  <c:v>-0.05</c:v>
                </c:pt>
                <c:pt idx="859" formatCode="0.00">
                  <c:v>-2.8000000000000001E-2</c:v>
                </c:pt>
                <c:pt idx="860" formatCode="0.00">
                  <c:v>-5.3999999999999999E-2</c:v>
                </c:pt>
                <c:pt idx="861" formatCode="0.00">
                  <c:v>-4.1000000000000002E-2</c:v>
                </c:pt>
                <c:pt idx="862" formatCode="0.00">
                  <c:v>-4.9000000000000002E-2</c:v>
                </c:pt>
                <c:pt idx="863" formatCode="0.00">
                  <c:v>-4.8000000000000001E-2</c:v>
                </c:pt>
                <c:pt idx="864" formatCode="0.00">
                  <c:v>-5.0000000000000001E-3</c:v>
                </c:pt>
                <c:pt idx="865">
                  <c:v>0.22</c:v>
                </c:pt>
                <c:pt idx="866">
                  <c:v>-0.46</c:v>
                </c:pt>
                <c:pt idx="867">
                  <c:v>0.32</c:v>
                </c:pt>
                <c:pt idx="868">
                  <c:v>0.9</c:v>
                </c:pt>
                <c:pt idx="869">
                  <c:v>0.65</c:v>
                </c:pt>
                <c:pt idx="870">
                  <c:v>0.78</c:v>
                </c:pt>
                <c:pt idx="871">
                  <c:v>-0.05</c:v>
                </c:pt>
                <c:pt idx="872">
                  <c:v>0.8</c:v>
                </c:pt>
                <c:pt idx="873">
                  <c:v>0.99504109297201582</c:v>
                </c:pt>
                <c:pt idx="874">
                  <c:v>0.81723905836304334</c:v>
                </c:pt>
                <c:pt idx="875">
                  <c:v>0.56599999999999995</c:v>
                </c:pt>
                <c:pt idx="876">
                  <c:v>7.0999999999999994E-2</c:v>
                </c:pt>
                <c:pt idx="877" formatCode="0.00">
                  <c:v>0.56574693670144516</c:v>
                </c:pt>
                <c:pt idx="878" formatCode="0.00">
                  <c:v>7.1450795158192193E-2</c:v>
                </c:pt>
                <c:pt idx="879">
                  <c:v>0.05</c:v>
                </c:pt>
                <c:pt idx="880">
                  <c:v>-0.18</c:v>
                </c:pt>
                <c:pt idx="881">
                  <c:v>-0.21</c:v>
                </c:pt>
                <c:pt idx="882">
                  <c:v>-0.11</c:v>
                </c:pt>
                <c:pt idx="883">
                  <c:v>-0.12</c:v>
                </c:pt>
                <c:pt idx="884">
                  <c:v>7.0000000000000007E-2</c:v>
                </c:pt>
                <c:pt idx="885">
                  <c:v>-0.03</c:v>
                </c:pt>
                <c:pt idx="886">
                  <c:v>0.18</c:v>
                </c:pt>
                <c:pt idx="887">
                  <c:v>0.17</c:v>
                </c:pt>
                <c:pt idx="888">
                  <c:v>0.08</c:v>
                </c:pt>
                <c:pt idx="889">
                  <c:v>0.22</c:v>
                </c:pt>
                <c:pt idx="890">
                  <c:v>0.01</c:v>
                </c:pt>
                <c:pt idx="891">
                  <c:v>0.06</c:v>
                </c:pt>
                <c:pt idx="892">
                  <c:v>0.06</c:v>
                </c:pt>
                <c:pt idx="893">
                  <c:v>0.11</c:v>
                </c:pt>
                <c:pt idx="894">
                  <c:v>0.11</c:v>
                </c:pt>
                <c:pt idx="895">
                  <c:v>0.18</c:v>
                </c:pt>
                <c:pt idx="896">
                  <c:v>0.25</c:v>
                </c:pt>
                <c:pt idx="897">
                  <c:v>0.05</c:v>
                </c:pt>
                <c:pt idx="898">
                  <c:v>0.13</c:v>
                </c:pt>
                <c:pt idx="899">
                  <c:v>0.3</c:v>
                </c:pt>
                <c:pt idx="900">
                  <c:v>-0.12425753437073084</c:v>
                </c:pt>
                <c:pt idx="901">
                  <c:v>-0.16613543910737327</c:v>
                </c:pt>
                <c:pt idx="902">
                  <c:v>-0.18640222721122424</c:v>
                </c:pt>
                <c:pt idx="903">
                  <c:v>-0.17915718776784217</c:v>
                </c:pt>
                <c:pt idx="904">
                  <c:v>-0.23003352227968232</c:v>
                </c:pt>
                <c:pt idx="905">
                  <c:v>-0.2938721418428436</c:v>
                </c:pt>
                <c:pt idx="906">
                  <c:v>-0.33406437217953222</c:v>
                </c:pt>
                <c:pt idx="907">
                  <c:v>-7.3081865596069662E-2</c:v>
                </c:pt>
                <c:pt idx="908">
                  <c:v>-0.32065089226529508</c:v>
                </c:pt>
                <c:pt idx="909">
                  <c:v>-0.17553708501161225</c:v>
                </c:pt>
                <c:pt idx="910">
                  <c:v>-0.28420708952914264</c:v>
                </c:pt>
                <c:pt idx="911">
                  <c:v>-0.29866619784557624</c:v>
                </c:pt>
                <c:pt idx="912">
                  <c:v>-0.10409040849879148</c:v>
                </c:pt>
                <c:pt idx="913">
                  <c:v>-9.5747132770274135E-2</c:v>
                </c:pt>
                <c:pt idx="914">
                  <c:v>-0.112146628497789</c:v>
                </c:pt>
                <c:pt idx="915">
                  <c:v>-0.13851747403481607</c:v>
                </c:pt>
                <c:pt idx="916">
                  <c:v>-0.13645976502085766</c:v>
                </c:pt>
                <c:pt idx="917">
                  <c:v>-8.5865507719939949E-2</c:v>
                </c:pt>
                <c:pt idx="918">
                  <c:v>0.10601189147885215</c:v>
                </c:pt>
                <c:pt idx="919">
                  <c:v>0.13105790849898824</c:v>
                </c:pt>
                <c:pt idx="920">
                  <c:v>0.18606872068338554</c:v>
                </c:pt>
                <c:pt idx="921">
                  <c:v>0.2121384398479087</c:v>
                </c:pt>
                <c:pt idx="922">
                  <c:v>0.1214392752194593</c:v>
                </c:pt>
                <c:pt idx="923">
                  <c:v>5.3657461467015999E-2</c:v>
                </c:pt>
                <c:pt idx="924">
                  <c:v>9.1253598588525442E-2</c:v>
                </c:pt>
                <c:pt idx="925">
                  <c:v>0.10712843012206097</c:v>
                </c:pt>
                <c:pt idx="926">
                  <c:v>0.15529990930973625</c:v>
                </c:pt>
                <c:pt idx="927">
                  <c:v>0.16433808662574823</c:v>
                </c:pt>
                <c:pt idx="928">
                  <c:v>0.21596928882150479</c:v>
                </c:pt>
                <c:pt idx="929">
                  <c:v>0.30858672872791093</c:v>
                </c:pt>
                <c:pt idx="930">
                  <c:v>0.2967476949661263</c:v>
                </c:pt>
                <c:pt idx="931">
                  <c:v>6.7720417000871613E-2</c:v>
                </c:pt>
                <c:pt idx="932">
                  <c:v>7.8667250108410691E-2</c:v>
                </c:pt>
                <c:pt idx="933">
                  <c:v>5.5466311544072333E-2</c:v>
                </c:pt>
                <c:pt idx="934">
                  <c:v>7.5594257705757784E-3</c:v>
                </c:pt>
                <c:pt idx="935">
                  <c:v>0.65810934054855164</c:v>
                </c:pt>
                <c:pt idx="936">
                  <c:v>9.8804010594255587E-2</c:v>
                </c:pt>
                <c:pt idx="937">
                  <c:v>0.32931542970116023</c:v>
                </c:pt>
                <c:pt idx="938">
                  <c:v>0.3408387960860404</c:v>
                </c:pt>
                <c:pt idx="939">
                  <c:v>9.677233687543918E-2</c:v>
                </c:pt>
                <c:pt idx="940">
                  <c:v>-0.08</c:v>
                </c:pt>
                <c:pt idx="941">
                  <c:v>0.14000000000000001</c:v>
                </c:pt>
                <c:pt idx="942">
                  <c:v>0</c:v>
                </c:pt>
                <c:pt idx="943">
                  <c:v>-7.0000000000000007E-2</c:v>
                </c:pt>
                <c:pt idx="944">
                  <c:v>0.18</c:v>
                </c:pt>
                <c:pt idx="945">
                  <c:v>-0.05</c:v>
                </c:pt>
                <c:pt idx="946">
                  <c:v>-0.1</c:v>
                </c:pt>
                <c:pt idx="947">
                  <c:v>-0.22</c:v>
                </c:pt>
                <c:pt idx="948">
                  <c:v>-0.02</c:v>
                </c:pt>
                <c:pt idx="949">
                  <c:v>0.11</c:v>
                </c:pt>
                <c:pt idx="950">
                  <c:v>-0.25</c:v>
                </c:pt>
                <c:pt idx="951">
                  <c:v>0.02</c:v>
                </c:pt>
                <c:pt idx="952">
                  <c:v>0.19</c:v>
                </c:pt>
                <c:pt idx="953">
                  <c:v>0.28000000000000003</c:v>
                </c:pt>
                <c:pt idx="954">
                  <c:v>0.36</c:v>
                </c:pt>
                <c:pt idx="955">
                  <c:v>-0.03</c:v>
                </c:pt>
                <c:pt idx="956">
                  <c:v>0</c:v>
                </c:pt>
                <c:pt idx="957">
                  <c:v>0.11</c:v>
                </c:pt>
                <c:pt idx="958">
                  <c:v>0.56999999999999995</c:v>
                </c:pt>
                <c:pt idx="959">
                  <c:v>-0.4</c:v>
                </c:pt>
                <c:pt idx="960">
                  <c:v>0.17933975769127031</c:v>
                </c:pt>
                <c:pt idx="961">
                  <c:v>-0.18580898436109727</c:v>
                </c:pt>
                <c:pt idx="962">
                  <c:v>-0.1549615134733755</c:v>
                </c:pt>
                <c:pt idx="963">
                  <c:v>-0.25774763471203066</c:v>
                </c:pt>
                <c:pt idx="964">
                  <c:v>-0.18443592168501821</c:v>
                </c:pt>
                <c:pt idx="965">
                  <c:v>-0.25009576426700164</c:v>
                </c:pt>
                <c:pt idx="966">
                  <c:v>-0.18976875555064865</c:v>
                </c:pt>
                <c:pt idx="967">
                  <c:v>-0.16254076751532054</c:v>
                </c:pt>
                <c:pt idx="968">
                  <c:v>-0.15182000879145163</c:v>
                </c:pt>
                <c:pt idx="969">
                  <c:v>-0.17325437263467247</c:v>
                </c:pt>
                <c:pt idx="970">
                  <c:v>-0.23371513671721589</c:v>
                </c:pt>
                <c:pt idx="971">
                  <c:v>-0.12250804765374612</c:v>
                </c:pt>
                <c:pt idx="972">
                  <c:v>-0.14812350839541688</c:v>
                </c:pt>
                <c:pt idx="973">
                  <c:v>-0.12408326148897109</c:v>
                </c:pt>
                <c:pt idx="974">
                  <c:v>-0.5107553899848396</c:v>
                </c:pt>
                <c:pt idx="975">
                  <c:v>-0.2686716676067844</c:v>
                </c:pt>
                <c:pt idx="976">
                  <c:v>-0.19456434627045338</c:v>
                </c:pt>
                <c:pt idx="977">
                  <c:v>-0.3007283816189088</c:v>
                </c:pt>
                <c:pt idx="978">
                  <c:v>-0.15281080290330173</c:v>
                </c:pt>
                <c:pt idx="979">
                  <c:v>-9.0095764267001499E-2</c:v>
                </c:pt>
                <c:pt idx="980">
                  <c:v>-0.20004277967455053</c:v>
                </c:pt>
                <c:pt idx="981">
                  <c:v>-0.21305050250206925</c:v>
                </c:pt>
                <c:pt idx="982">
                  <c:v>-0.15164374869661357</c:v>
                </c:pt>
                <c:pt idx="983">
                  <c:v>-0.11038226109230687</c:v>
                </c:pt>
                <c:pt idx="984">
                  <c:v>0.56999999999999995</c:v>
                </c:pt>
                <c:pt idx="985">
                  <c:v>0.19</c:v>
                </c:pt>
                <c:pt idx="986">
                  <c:v>-0.09</c:v>
                </c:pt>
                <c:pt idx="987">
                  <c:v>0</c:v>
                </c:pt>
                <c:pt idx="988">
                  <c:v>-0.11</c:v>
                </c:pt>
                <c:pt idx="989">
                  <c:v>-0.28999999999999998</c:v>
                </c:pt>
                <c:pt idx="990">
                  <c:v>0.08</c:v>
                </c:pt>
                <c:pt idx="991">
                  <c:v>-0.09</c:v>
                </c:pt>
                <c:pt idx="992">
                  <c:v>-0.03</c:v>
                </c:pt>
                <c:pt idx="993">
                  <c:v>-0.01</c:v>
                </c:pt>
                <c:pt idx="994">
                  <c:v>0.06</c:v>
                </c:pt>
                <c:pt idx="995">
                  <c:v>-0.23</c:v>
                </c:pt>
                <c:pt idx="996">
                  <c:v>-0.12</c:v>
                </c:pt>
                <c:pt idx="997">
                  <c:v>0.02</c:v>
                </c:pt>
                <c:pt idx="998">
                  <c:v>-0.14000000000000001</c:v>
                </c:pt>
                <c:pt idx="999">
                  <c:v>7.0000000000000007E-2</c:v>
                </c:pt>
                <c:pt idx="1000">
                  <c:v>-0.01</c:v>
                </c:pt>
                <c:pt idx="1001">
                  <c:v>-0.03</c:v>
                </c:pt>
                <c:pt idx="1002">
                  <c:v>-7.0000000000000007E-2</c:v>
                </c:pt>
                <c:pt idx="1003">
                  <c:v>0.11</c:v>
                </c:pt>
                <c:pt idx="1004">
                  <c:v>-0.08</c:v>
                </c:pt>
                <c:pt idx="1005">
                  <c:v>-0.03</c:v>
                </c:pt>
                <c:pt idx="1006">
                  <c:v>-0.46</c:v>
                </c:pt>
                <c:pt idx="1007">
                  <c:v>0.16</c:v>
                </c:pt>
                <c:pt idx="1008">
                  <c:v>-0.14000000000000001</c:v>
                </c:pt>
                <c:pt idx="1009">
                  <c:v>-0.03</c:v>
                </c:pt>
                <c:pt idx="1010">
                  <c:v>-0.06</c:v>
                </c:pt>
                <c:pt idx="1011">
                  <c:v>0</c:v>
                </c:pt>
                <c:pt idx="1012">
                  <c:v>-0.1</c:v>
                </c:pt>
                <c:pt idx="1013">
                  <c:v>-0.13</c:v>
                </c:pt>
                <c:pt idx="1014">
                  <c:v>0.23</c:v>
                </c:pt>
                <c:pt idx="1015">
                  <c:v>-0.08</c:v>
                </c:pt>
                <c:pt idx="1016">
                  <c:v>0.19</c:v>
                </c:pt>
                <c:pt idx="1017">
                  <c:v>-0.49</c:v>
                </c:pt>
                <c:pt idx="1018">
                  <c:v>7.0000000000000007E-2</c:v>
                </c:pt>
                <c:pt idx="1019">
                  <c:v>0.06</c:v>
                </c:pt>
                <c:pt idx="1020">
                  <c:v>0.37</c:v>
                </c:pt>
                <c:pt idx="1021">
                  <c:v>-0.18</c:v>
                </c:pt>
                <c:pt idx="1022">
                  <c:v>0.2</c:v>
                </c:pt>
                <c:pt idx="1023">
                  <c:v>1.3</c:v>
                </c:pt>
                <c:pt idx="1024">
                  <c:v>1.31</c:v>
                </c:pt>
                <c:pt idx="1025">
                  <c:v>-0.1</c:v>
                </c:pt>
                <c:pt idx="1026">
                  <c:v>3.1E-2</c:v>
                </c:pt>
                <c:pt idx="1027" formatCode="0.00">
                  <c:v>3.1437403354138027E-2</c:v>
                </c:pt>
                <c:pt idx="1028">
                  <c:v>0.51</c:v>
                </c:pt>
                <c:pt idx="1029">
                  <c:v>-0.46073494841250029</c:v>
                </c:pt>
                <c:pt idx="1030">
                  <c:v>-0.33891983541430593</c:v>
                </c:pt>
                <c:pt idx="1031">
                  <c:v>3.856577227420166E-2</c:v>
                </c:pt>
                <c:pt idx="1032">
                  <c:v>0.40282198335168262</c:v>
                </c:pt>
                <c:pt idx="1033">
                  <c:v>0.33</c:v>
                </c:pt>
                <c:pt idx="1034">
                  <c:v>-0.40469089953920623</c:v>
                </c:pt>
                <c:pt idx="1035">
                  <c:v>-0.47586776836094913</c:v>
                </c:pt>
                <c:pt idx="1036">
                  <c:v>-0.58313587108949072</c:v>
                </c:pt>
                <c:pt idx="1037">
                  <c:v>-0.46584161784624101</c:v>
                </c:pt>
                <c:pt idx="1038">
                  <c:v>-0.40868191441312263</c:v>
                </c:pt>
                <c:pt idx="1039">
                  <c:v>-0.34252750441443602</c:v>
                </c:pt>
                <c:pt idx="1040">
                  <c:v>-0.43975971127929725</c:v>
                </c:pt>
                <c:pt idx="1041">
                  <c:v>-0.74655952291169392</c:v>
                </c:pt>
                <c:pt idx="1042">
                  <c:v>-0.70344503074704079</c:v>
                </c:pt>
                <c:pt idx="1043">
                  <c:v>-0.64229047234731773</c:v>
                </c:pt>
                <c:pt idx="1044">
                  <c:v>-0.7014421583850794</c:v>
                </c:pt>
                <c:pt idx="1045">
                  <c:v>6.9494976861989577E-3</c:v>
                </c:pt>
                <c:pt idx="1046">
                  <c:v>-0.5761209740151596</c:v>
                </c:pt>
                <c:pt idx="1047">
                  <c:v>-0.55006340745933358</c:v>
                </c:pt>
                <c:pt idx="1048">
                  <c:v>-0.54403652770074196</c:v>
                </c:pt>
                <c:pt idx="1049">
                  <c:v>-0.43074868201786742</c:v>
                </c:pt>
                <c:pt idx="1050">
                  <c:v>-0.47284875003672511</c:v>
                </c:pt>
                <c:pt idx="1051">
                  <c:v>-0.41677212561657928</c:v>
                </c:pt>
                <c:pt idx="1052">
                  <c:v>-0.54180417256735702</c:v>
                </c:pt>
                <c:pt idx="1053">
                  <c:v>-0.55664655703601018</c:v>
                </c:pt>
                <c:pt idx="1054">
                  <c:v>-0.52521528457387223</c:v>
                </c:pt>
                <c:pt idx="1055">
                  <c:v>0.90477802624703418</c:v>
                </c:pt>
                <c:pt idx="1056">
                  <c:v>1.0580051317295411</c:v>
                </c:pt>
                <c:pt idx="1057">
                  <c:v>1.2789774509155867</c:v>
                </c:pt>
                <c:pt idx="1058">
                  <c:v>0.56861786953593707</c:v>
                </c:pt>
                <c:pt idx="1059">
                  <c:v>0.19441199865015346</c:v>
                </c:pt>
                <c:pt idx="1060">
                  <c:v>0.76941057010277247</c:v>
                </c:pt>
                <c:pt idx="1061">
                  <c:v>-0.47</c:v>
                </c:pt>
                <c:pt idx="1062">
                  <c:v>-0.69</c:v>
                </c:pt>
                <c:pt idx="1063">
                  <c:v>-0.5</c:v>
                </c:pt>
                <c:pt idx="1064">
                  <c:v>-0.56000000000000005</c:v>
                </c:pt>
                <c:pt idx="1065">
                  <c:v>-0.51</c:v>
                </c:pt>
                <c:pt idx="1066">
                  <c:v>-0.63</c:v>
                </c:pt>
                <c:pt idx="1067">
                  <c:v>-0.65</c:v>
                </c:pt>
                <c:pt idx="1068">
                  <c:v>-0.31</c:v>
                </c:pt>
                <c:pt idx="1069">
                  <c:v>-0.67</c:v>
                </c:pt>
                <c:pt idx="1070">
                  <c:v>-0.37</c:v>
                </c:pt>
                <c:pt idx="1071">
                  <c:v>-0.56000000000000005</c:v>
                </c:pt>
                <c:pt idx="1072">
                  <c:v>-0.52</c:v>
                </c:pt>
                <c:pt idx="1073">
                  <c:v>-0.65</c:v>
                </c:pt>
                <c:pt idx="1074">
                  <c:v>-0.56999999999999995</c:v>
                </c:pt>
                <c:pt idx="1075">
                  <c:v>0.86371799999999999</c:v>
                </c:pt>
                <c:pt idx="1076">
                  <c:v>-0.88389910688091433</c:v>
                </c:pt>
                <c:pt idx="1077">
                  <c:v>-0.87988601439592529</c:v>
                </c:pt>
                <c:pt idx="1078">
                  <c:v>-0.86786198071098219</c:v>
                </c:pt>
                <c:pt idx="1079">
                  <c:v>-0.99619484824708948</c:v>
                </c:pt>
                <c:pt idx="1080">
                  <c:v>-0.86785784523368825</c:v>
                </c:pt>
                <c:pt idx="1081">
                  <c:v>-0.86485812392078643</c:v>
                </c:pt>
                <c:pt idx="1082">
                  <c:v>-0.40167621256292918</c:v>
                </c:pt>
                <c:pt idx="1083">
                  <c:v>-0.4327554351271079</c:v>
                </c:pt>
                <c:pt idx="1084">
                  <c:v>-1.07</c:v>
                </c:pt>
                <c:pt idx="1085">
                  <c:v>0.08</c:v>
                </c:pt>
                <c:pt idx="1086">
                  <c:v>0.1</c:v>
                </c:pt>
                <c:pt idx="1087">
                  <c:v>1.8</c:v>
                </c:pt>
                <c:pt idx="1088">
                  <c:v>1.3</c:v>
                </c:pt>
                <c:pt idx="1089">
                  <c:v>1.3</c:v>
                </c:pt>
                <c:pt idx="1090">
                  <c:v>-0.67</c:v>
                </c:pt>
                <c:pt idx="1091">
                  <c:v>-0.55000000000000004</c:v>
                </c:pt>
                <c:pt idx="1092">
                  <c:v>0.26</c:v>
                </c:pt>
                <c:pt idx="1093">
                  <c:v>-0.65</c:v>
                </c:pt>
                <c:pt idx="1094">
                  <c:v>-0.77</c:v>
                </c:pt>
                <c:pt idx="1095">
                  <c:v>-0.38</c:v>
                </c:pt>
                <c:pt idx="1096">
                  <c:v>-0.53</c:v>
                </c:pt>
                <c:pt idx="1097">
                  <c:v>-0.44</c:v>
                </c:pt>
                <c:pt idx="1098">
                  <c:v>-0.53</c:v>
                </c:pt>
                <c:pt idx="1099">
                  <c:v>-0.69</c:v>
                </c:pt>
                <c:pt idx="1100">
                  <c:v>-0.59</c:v>
                </c:pt>
                <c:pt idx="1101">
                  <c:v>0.35</c:v>
                </c:pt>
                <c:pt idx="1102">
                  <c:v>0.13</c:v>
                </c:pt>
                <c:pt idx="1103">
                  <c:v>0</c:v>
                </c:pt>
                <c:pt idx="1104">
                  <c:v>-0.08</c:v>
                </c:pt>
                <c:pt idx="1105">
                  <c:v>-0.53</c:v>
                </c:pt>
                <c:pt idx="1106">
                  <c:v>-0.42</c:v>
                </c:pt>
                <c:pt idx="1107">
                  <c:v>-0.02</c:v>
                </c:pt>
                <c:pt idx="1108">
                  <c:v>-1.1100000000000001</c:v>
                </c:pt>
                <c:pt idx="1109">
                  <c:v>-0.69</c:v>
                </c:pt>
                <c:pt idx="1110">
                  <c:v>0.39</c:v>
                </c:pt>
                <c:pt idx="1111">
                  <c:v>-0.56000000000000005</c:v>
                </c:pt>
                <c:pt idx="1112">
                  <c:v>-7.0000000000000007E-2</c:v>
                </c:pt>
                <c:pt idx="1113">
                  <c:v>-0.06</c:v>
                </c:pt>
                <c:pt idx="1114">
                  <c:v>0</c:v>
                </c:pt>
                <c:pt idx="1115">
                  <c:v>0.75</c:v>
                </c:pt>
                <c:pt idx="1116">
                  <c:v>-0.43</c:v>
                </c:pt>
                <c:pt idx="1117">
                  <c:v>-0.55000000000000004</c:v>
                </c:pt>
                <c:pt idx="1118">
                  <c:v>1.86</c:v>
                </c:pt>
                <c:pt idx="1119">
                  <c:v>1.43</c:v>
                </c:pt>
                <c:pt idx="1120">
                  <c:v>0.56000000000000005</c:v>
                </c:pt>
                <c:pt idx="1121">
                  <c:v>0.15</c:v>
                </c:pt>
                <c:pt idx="1122">
                  <c:v>-0.57999999999999996</c:v>
                </c:pt>
                <c:pt idx="1123">
                  <c:v>-0.65</c:v>
                </c:pt>
                <c:pt idx="1124">
                  <c:v>-0.98</c:v>
                </c:pt>
                <c:pt idx="1125">
                  <c:v>-0.28999999999999998</c:v>
                </c:pt>
                <c:pt idx="1126">
                  <c:v>0.31</c:v>
                </c:pt>
                <c:pt idx="1127">
                  <c:v>0.4</c:v>
                </c:pt>
                <c:pt idx="1128">
                  <c:v>1.18</c:v>
                </c:pt>
                <c:pt idx="1129">
                  <c:v>0.05</c:v>
                </c:pt>
                <c:pt idx="1130">
                  <c:v>-1.1000000000000001</c:v>
                </c:pt>
                <c:pt idx="1131">
                  <c:v>-0.45</c:v>
                </c:pt>
                <c:pt idx="1132">
                  <c:v>-0.35</c:v>
                </c:pt>
                <c:pt idx="1133">
                  <c:v>-0.5</c:v>
                </c:pt>
                <c:pt idx="1134">
                  <c:v>-7.0000000000000007E-2</c:v>
                </c:pt>
                <c:pt idx="1135">
                  <c:v>-0.68</c:v>
                </c:pt>
                <c:pt idx="1136">
                  <c:v>0.57999999999999996</c:v>
                </c:pt>
                <c:pt idx="1137">
                  <c:v>0.23</c:v>
                </c:pt>
                <c:pt idx="1138">
                  <c:v>7.0000000000000007E-2</c:v>
                </c:pt>
                <c:pt idx="1139">
                  <c:v>-0.54</c:v>
                </c:pt>
                <c:pt idx="1140">
                  <c:v>-0.13</c:v>
                </c:pt>
                <c:pt idx="1141">
                  <c:v>1.81</c:v>
                </c:pt>
                <c:pt idx="1142">
                  <c:v>0.24</c:v>
                </c:pt>
                <c:pt idx="1143">
                  <c:v>-0.76</c:v>
                </c:pt>
                <c:pt idx="1144">
                  <c:v>-1.06</c:v>
                </c:pt>
                <c:pt idx="1145">
                  <c:v>-0.67</c:v>
                </c:pt>
                <c:pt idx="1146">
                  <c:v>0.25</c:v>
                </c:pt>
                <c:pt idx="1147">
                  <c:v>-0.52</c:v>
                </c:pt>
                <c:pt idx="1148">
                  <c:v>0.2</c:v>
                </c:pt>
                <c:pt idx="1149">
                  <c:v>-0.03</c:v>
                </c:pt>
                <c:pt idx="1150">
                  <c:v>-0.34</c:v>
                </c:pt>
                <c:pt idx="1151">
                  <c:v>1.28</c:v>
                </c:pt>
                <c:pt idx="1152">
                  <c:v>-0.45</c:v>
                </c:pt>
                <c:pt idx="1153">
                  <c:v>0.02</c:v>
                </c:pt>
                <c:pt idx="1154">
                  <c:v>0.2</c:v>
                </c:pt>
                <c:pt idx="1155">
                  <c:v>0.14000000000000001</c:v>
                </c:pt>
                <c:pt idx="1156">
                  <c:v>-0.63</c:v>
                </c:pt>
                <c:pt idx="1157">
                  <c:v>1.1100000000000001</c:v>
                </c:pt>
                <c:pt idx="1158">
                  <c:v>0.11</c:v>
                </c:pt>
                <c:pt idx="1159">
                  <c:v>0.16</c:v>
                </c:pt>
                <c:pt idx="1160">
                  <c:v>-0.03</c:v>
                </c:pt>
                <c:pt idx="1161">
                  <c:v>-0.08</c:v>
                </c:pt>
                <c:pt idx="1162">
                  <c:v>0.44</c:v>
                </c:pt>
                <c:pt idx="1163">
                  <c:v>-0.08</c:v>
                </c:pt>
                <c:pt idx="1164">
                  <c:v>1.04</c:v>
                </c:pt>
                <c:pt idx="1165">
                  <c:v>1.1399999999999999</c:v>
                </c:pt>
                <c:pt idx="1166">
                  <c:v>0.06</c:v>
                </c:pt>
                <c:pt idx="1167">
                  <c:v>0.28000000000000003</c:v>
                </c:pt>
                <c:pt idx="1168">
                  <c:v>0.73</c:v>
                </c:pt>
                <c:pt idx="1169">
                  <c:v>0.1</c:v>
                </c:pt>
                <c:pt idx="1170">
                  <c:v>0.28000000000000003</c:v>
                </c:pt>
                <c:pt idx="1171">
                  <c:v>0</c:v>
                </c:pt>
                <c:pt idx="1172">
                  <c:v>-0.72</c:v>
                </c:pt>
                <c:pt idx="1173">
                  <c:v>-0.48</c:v>
                </c:pt>
                <c:pt idx="1174">
                  <c:v>0.67</c:v>
                </c:pt>
                <c:pt idx="1175">
                  <c:v>-0.39</c:v>
                </c:pt>
                <c:pt idx="1176">
                  <c:v>0.22</c:v>
                </c:pt>
                <c:pt idx="1177">
                  <c:v>-0.52</c:v>
                </c:pt>
                <c:pt idx="1178">
                  <c:v>1.06</c:v>
                </c:pt>
                <c:pt idx="1179">
                  <c:v>0.4</c:v>
                </c:pt>
                <c:pt idx="1180">
                  <c:v>12.01</c:v>
                </c:pt>
                <c:pt idx="1181">
                  <c:v>-0.01</c:v>
                </c:pt>
                <c:pt idx="1182">
                  <c:v>0.1</c:v>
                </c:pt>
                <c:pt idx="1183">
                  <c:v>-1.03</c:v>
                </c:pt>
                <c:pt idx="1184">
                  <c:v>0.56999999999999995</c:v>
                </c:pt>
                <c:pt idx="1185">
                  <c:v>0.32</c:v>
                </c:pt>
                <c:pt idx="1186">
                  <c:v>0.4</c:v>
                </c:pt>
                <c:pt idx="1187">
                  <c:v>0.75</c:v>
                </c:pt>
                <c:pt idx="1188">
                  <c:v>-0.28000000000000003</c:v>
                </c:pt>
                <c:pt idx="1189">
                  <c:v>1.4</c:v>
                </c:pt>
                <c:pt idx="1190">
                  <c:v>-0.27</c:v>
                </c:pt>
                <c:pt idx="1191">
                  <c:v>-0.15</c:v>
                </c:pt>
                <c:pt idx="1192">
                  <c:v>-0.12</c:v>
                </c:pt>
                <c:pt idx="1193">
                  <c:v>-0.93</c:v>
                </c:pt>
                <c:pt idx="1194">
                  <c:v>10.8</c:v>
                </c:pt>
                <c:pt idx="1195">
                  <c:v>0.21</c:v>
                </c:pt>
                <c:pt idx="1196">
                  <c:v>-0.59</c:v>
                </c:pt>
                <c:pt idx="1197">
                  <c:v>6.59</c:v>
                </c:pt>
                <c:pt idx="1198">
                  <c:v>0.24</c:v>
                </c:pt>
                <c:pt idx="1199">
                  <c:v>-0.87</c:v>
                </c:pt>
                <c:pt idx="1200">
                  <c:v>0.32</c:v>
                </c:pt>
                <c:pt idx="1201">
                  <c:v>0.95</c:v>
                </c:pt>
                <c:pt idx="1202">
                  <c:v>-0.02</c:v>
                </c:pt>
                <c:pt idx="1203">
                  <c:v>-0.05</c:v>
                </c:pt>
                <c:pt idx="1204">
                  <c:v>-0.19</c:v>
                </c:pt>
                <c:pt idx="1205">
                  <c:v>2.15</c:v>
                </c:pt>
                <c:pt idx="1206">
                  <c:v>2.41</c:v>
                </c:pt>
                <c:pt idx="1207">
                  <c:v>0.19</c:v>
                </c:pt>
                <c:pt idx="1208">
                  <c:v>0.53</c:v>
                </c:pt>
                <c:pt idx="1209">
                  <c:v>0.24</c:v>
                </c:pt>
                <c:pt idx="1210">
                  <c:v>0.11</c:v>
                </c:pt>
                <c:pt idx="1211">
                  <c:v>-0.45</c:v>
                </c:pt>
                <c:pt idx="1212">
                  <c:v>0.61</c:v>
                </c:pt>
                <c:pt idx="1213">
                  <c:v>0.56999999999999995</c:v>
                </c:pt>
                <c:pt idx="1214">
                  <c:v>0.6</c:v>
                </c:pt>
                <c:pt idx="1215">
                  <c:v>0.65</c:v>
                </c:pt>
                <c:pt idx="1216">
                  <c:v>0.34</c:v>
                </c:pt>
                <c:pt idx="1217">
                  <c:v>0.76</c:v>
                </c:pt>
                <c:pt idx="1218">
                  <c:v>0.56000000000000005</c:v>
                </c:pt>
                <c:pt idx="1219">
                  <c:v>0.65</c:v>
                </c:pt>
                <c:pt idx="1220">
                  <c:v>-0.39</c:v>
                </c:pt>
                <c:pt idx="1221">
                  <c:v>-0.66</c:v>
                </c:pt>
                <c:pt idx="1222">
                  <c:v>0.7</c:v>
                </c:pt>
                <c:pt idx="1223">
                  <c:v>0.36</c:v>
                </c:pt>
                <c:pt idx="1224">
                  <c:v>9.23</c:v>
                </c:pt>
                <c:pt idx="1225">
                  <c:v>-0.56000000000000005</c:v>
                </c:pt>
                <c:pt idx="1226">
                  <c:v>0.35</c:v>
                </c:pt>
                <c:pt idx="1227">
                  <c:v>6.11</c:v>
                </c:pt>
                <c:pt idx="1228">
                  <c:v>0.54</c:v>
                </c:pt>
                <c:pt idx="1229">
                  <c:v>0.57999999999999996</c:v>
                </c:pt>
                <c:pt idx="1230">
                  <c:v>-0.43</c:v>
                </c:pt>
                <c:pt idx="1231">
                  <c:v>-0.49</c:v>
                </c:pt>
                <c:pt idx="1232">
                  <c:v>4.2699999999999996</c:v>
                </c:pt>
                <c:pt idx="1233">
                  <c:v>0.03</c:v>
                </c:pt>
                <c:pt idx="1234">
                  <c:v>0.09</c:v>
                </c:pt>
                <c:pt idx="1235">
                  <c:v>8.5399999999999991</c:v>
                </c:pt>
                <c:pt idx="1236">
                  <c:v>0.22</c:v>
                </c:pt>
                <c:pt idx="1237">
                  <c:v>0.33</c:v>
                </c:pt>
                <c:pt idx="1238">
                  <c:v>0.34</c:v>
                </c:pt>
                <c:pt idx="1239">
                  <c:v>-0.28999999999999998</c:v>
                </c:pt>
                <c:pt idx="1240">
                  <c:v>0.27</c:v>
                </c:pt>
                <c:pt idx="1241">
                  <c:v>0.66</c:v>
                </c:pt>
                <c:pt idx="1242">
                  <c:v>0.19</c:v>
                </c:pt>
                <c:pt idx="1243">
                  <c:v>1.32</c:v>
                </c:pt>
                <c:pt idx="1244">
                  <c:v>0.7</c:v>
                </c:pt>
                <c:pt idx="1245">
                  <c:v>0.88</c:v>
                </c:pt>
                <c:pt idx="1246">
                  <c:v>-0.3</c:v>
                </c:pt>
                <c:pt idx="1247">
                  <c:v>1.1200000000000001</c:v>
                </c:pt>
                <c:pt idx="1248">
                  <c:v>6.96</c:v>
                </c:pt>
                <c:pt idx="1249">
                  <c:v>-0.11</c:v>
                </c:pt>
                <c:pt idx="1250">
                  <c:v>1.49</c:v>
                </c:pt>
                <c:pt idx="1251">
                  <c:v>0.35</c:v>
                </c:pt>
                <c:pt idx="1252">
                  <c:v>12.49</c:v>
                </c:pt>
                <c:pt idx="1253">
                  <c:v>0.17</c:v>
                </c:pt>
                <c:pt idx="1254">
                  <c:v>0.08</c:v>
                </c:pt>
                <c:pt idx="1255">
                  <c:v>0.64</c:v>
                </c:pt>
                <c:pt idx="1256">
                  <c:v>0.33</c:v>
                </c:pt>
                <c:pt idx="1257">
                  <c:v>-0.36</c:v>
                </c:pt>
                <c:pt idx="1258">
                  <c:v>1.19</c:v>
                </c:pt>
                <c:pt idx="1259">
                  <c:v>0.51</c:v>
                </c:pt>
                <c:pt idx="1260">
                  <c:v>-1.1299999999999999</c:v>
                </c:pt>
                <c:pt idx="1261">
                  <c:v>2.36</c:v>
                </c:pt>
                <c:pt idx="1262">
                  <c:v>2.4</c:v>
                </c:pt>
                <c:pt idx="1263">
                  <c:v>-0.45</c:v>
                </c:pt>
                <c:pt idx="1264">
                  <c:v>-0.3</c:v>
                </c:pt>
                <c:pt idx="1265">
                  <c:v>1.47</c:v>
                </c:pt>
                <c:pt idx="1266">
                  <c:v>0.41</c:v>
                </c:pt>
                <c:pt idx="1267">
                  <c:v>0.73</c:v>
                </c:pt>
                <c:pt idx="1268">
                  <c:v>0.71</c:v>
                </c:pt>
                <c:pt idx="1269">
                  <c:v>-0.5</c:v>
                </c:pt>
                <c:pt idx="1270">
                  <c:v>4.49</c:v>
                </c:pt>
                <c:pt idx="1271">
                  <c:v>-0.02</c:v>
                </c:pt>
                <c:pt idx="1272">
                  <c:v>-0.53</c:v>
                </c:pt>
                <c:pt idx="1273">
                  <c:v>0.54</c:v>
                </c:pt>
                <c:pt idx="1274">
                  <c:v>0.19</c:v>
                </c:pt>
                <c:pt idx="1275">
                  <c:v>-0.09</c:v>
                </c:pt>
                <c:pt idx="1276">
                  <c:v>6.43</c:v>
                </c:pt>
                <c:pt idx="1277">
                  <c:v>-1.05</c:v>
                </c:pt>
                <c:pt idx="1278">
                  <c:v>0.98</c:v>
                </c:pt>
                <c:pt idx="1279">
                  <c:v>-0.42</c:v>
                </c:pt>
                <c:pt idx="1280">
                  <c:v>-0.8</c:v>
                </c:pt>
                <c:pt idx="1281">
                  <c:v>-0.1</c:v>
                </c:pt>
                <c:pt idx="1282">
                  <c:v>0.43</c:v>
                </c:pt>
                <c:pt idx="1283">
                  <c:v>0</c:v>
                </c:pt>
                <c:pt idx="1284">
                  <c:v>-0.32</c:v>
                </c:pt>
                <c:pt idx="1285">
                  <c:v>-0.31</c:v>
                </c:pt>
                <c:pt idx="1286">
                  <c:v>6.58</c:v>
                </c:pt>
                <c:pt idx="1287">
                  <c:v>1.07</c:v>
                </c:pt>
                <c:pt idx="1288">
                  <c:v>-0.39</c:v>
                </c:pt>
                <c:pt idx="1289">
                  <c:v>-0.19</c:v>
                </c:pt>
                <c:pt idx="1290">
                  <c:v>-0.93</c:v>
                </c:pt>
                <c:pt idx="1291">
                  <c:v>0.56000000000000005</c:v>
                </c:pt>
                <c:pt idx="1292">
                  <c:v>-0.16</c:v>
                </c:pt>
                <c:pt idx="1293">
                  <c:v>-0.15</c:v>
                </c:pt>
                <c:pt idx="1294">
                  <c:v>0.41</c:v>
                </c:pt>
                <c:pt idx="1295">
                  <c:v>-0.19</c:v>
                </c:pt>
                <c:pt idx="1296">
                  <c:v>-0.4</c:v>
                </c:pt>
                <c:pt idx="1297">
                  <c:v>14.3</c:v>
                </c:pt>
                <c:pt idx="1298">
                  <c:v>-0.27</c:v>
                </c:pt>
                <c:pt idx="1299">
                  <c:v>-0.19</c:v>
                </c:pt>
                <c:pt idx="1300">
                  <c:v>1.53</c:v>
                </c:pt>
                <c:pt idx="1301">
                  <c:v>-0.12</c:v>
                </c:pt>
                <c:pt idx="1302">
                  <c:v>1.44</c:v>
                </c:pt>
                <c:pt idx="1303">
                  <c:v>0.71</c:v>
                </c:pt>
                <c:pt idx="1304">
                  <c:v>-0.12</c:v>
                </c:pt>
                <c:pt idx="1305">
                  <c:v>0.92</c:v>
                </c:pt>
                <c:pt idx="1306">
                  <c:v>0.11</c:v>
                </c:pt>
                <c:pt idx="1307">
                  <c:v>0.04</c:v>
                </c:pt>
                <c:pt idx="1308">
                  <c:v>0.04</c:v>
                </c:pt>
                <c:pt idx="1309">
                  <c:v>1.57</c:v>
                </c:pt>
                <c:pt idx="1310">
                  <c:v>-0.08</c:v>
                </c:pt>
                <c:pt idx="1311">
                  <c:v>0.25</c:v>
                </c:pt>
                <c:pt idx="1312">
                  <c:v>0</c:v>
                </c:pt>
                <c:pt idx="1313">
                  <c:v>-0.12</c:v>
                </c:pt>
                <c:pt idx="1314">
                  <c:v>-0.17</c:v>
                </c:pt>
                <c:pt idx="1315">
                  <c:v>-0.19</c:v>
                </c:pt>
                <c:pt idx="1316">
                  <c:v>0</c:v>
                </c:pt>
                <c:pt idx="1317">
                  <c:v>1.98</c:v>
                </c:pt>
                <c:pt idx="1318">
                  <c:v>1.24</c:v>
                </c:pt>
                <c:pt idx="1319">
                  <c:v>0.05</c:v>
                </c:pt>
                <c:pt idx="1320">
                  <c:v>0.56000000000000005</c:v>
                </c:pt>
                <c:pt idx="1321">
                  <c:v>1.29</c:v>
                </c:pt>
                <c:pt idx="1322">
                  <c:v>2.2000000000000002</c:v>
                </c:pt>
                <c:pt idx="1323">
                  <c:v>-0.22</c:v>
                </c:pt>
                <c:pt idx="1324">
                  <c:v>-0.16</c:v>
                </c:pt>
                <c:pt idx="1325">
                  <c:v>1.98</c:v>
                </c:pt>
                <c:pt idx="1326">
                  <c:v>-0.25</c:v>
                </c:pt>
                <c:pt idx="1327">
                  <c:v>2.16</c:v>
                </c:pt>
                <c:pt idx="1328">
                  <c:v>0.03</c:v>
                </c:pt>
                <c:pt idx="1329">
                  <c:v>0.4</c:v>
                </c:pt>
                <c:pt idx="1330">
                  <c:v>1.63</c:v>
                </c:pt>
                <c:pt idx="1331">
                  <c:v>-0.21</c:v>
                </c:pt>
                <c:pt idx="1332">
                  <c:v>1.89</c:v>
                </c:pt>
                <c:pt idx="1333">
                  <c:v>-0.11</c:v>
                </c:pt>
                <c:pt idx="1334">
                  <c:v>0.15</c:v>
                </c:pt>
                <c:pt idx="1335">
                  <c:v>-0.28999999999999998</c:v>
                </c:pt>
                <c:pt idx="1336">
                  <c:v>0.94</c:v>
                </c:pt>
                <c:pt idx="1337">
                  <c:v>1.72</c:v>
                </c:pt>
                <c:pt idx="1338">
                  <c:v>-0.12</c:v>
                </c:pt>
                <c:pt idx="1339">
                  <c:v>2.08</c:v>
                </c:pt>
                <c:pt idx="1340">
                  <c:v>-0.1</c:v>
                </c:pt>
                <c:pt idx="1341">
                  <c:v>-0.32</c:v>
                </c:pt>
                <c:pt idx="1342">
                  <c:v>0.3</c:v>
                </c:pt>
                <c:pt idx="1343">
                  <c:v>0.14000000000000001</c:v>
                </c:pt>
                <c:pt idx="1344">
                  <c:v>1.72</c:v>
                </c:pt>
                <c:pt idx="1345">
                  <c:v>-0.7</c:v>
                </c:pt>
                <c:pt idx="1346">
                  <c:v>-7.0000000000000007E-2</c:v>
                </c:pt>
                <c:pt idx="1347">
                  <c:v>1.52</c:v>
                </c:pt>
                <c:pt idx="1348">
                  <c:v>0.01</c:v>
                </c:pt>
                <c:pt idx="1349">
                  <c:v>0.03</c:v>
                </c:pt>
                <c:pt idx="1350">
                  <c:v>-0.44</c:v>
                </c:pt>
                <c:pt idx="1351">
                  <c:v>2.08</c:v>
                </c:pt>
                <c:pt idx="1352">
                  <c:v>-0.04</c:v>
                </c:pt>
                <c:pt idx="1353">
                  <c:v>0</c:v>
                </c:pt>
                <c:pt idx="1354">
                  <c:v>-0.75</c:v>
                </c:pt>
                <c:pt idx="1355">
                  <c:v>1.89</c:v>
                </c:pt>
                <c:pt idx="1356">
                  <c:v>-0.15</c:v>
                </c:pt>
                <c:pt idx="1357">
                  <c:v>0.03</c:v>
                </c:pt>
                <c:pt idx="1358">
                  <c:v>-0.79</c:v>
                </c:pt>
                <c:pt idx="1359">
                  <c:v>2.33</c:v>
                </c:pt>
                <c:pt idx="1360">
                  <c:v>0.73</c:v>
                </c:pt>
                <c:pt idx="1361">
                  <c:v>0.09</c:v>
                </c:pt>
                <c:pt idx="1362">
                  <c:v>0.05</c:v>
                </c:pt>
                <c:pt idx="1363">
                  <c:v>2.25</c:v>
                </c:pt>
                <c:pt idx="1364">
                  <c:v>1.69</c:v>
                </c:pt>
                <c:pt idx="1365">
                  <c:v>0.05</c:v>
                </c:pt>
                <c:pt idx="1366">
                  <c:v>1.48</c:v>
                </c:pt>
                <c:pt idx="1367">
                  <c:v>0.47</c:v>
                </c:pt>
                <c:pt idx="1368">
                  <c:v>-0.11</c:v>
                </c:pt>
                <c:pt idx="1369">
                  <c:v>-0.26</c:v>
                </c:pt>
                <c:pt idx="1370">
                  <c:v>-0.24</c:v>
                </c:pt>
                <c:pt idx="1371">
                  <c:v>0.17</c:v>
                </c:pt>
                <c:pt idx="1372">
                  <c:v>-0.24</c:v>
                </c:pt>
                <c:pt idx="1373">
                  <c:v>1.3</c:v>
                </c:pt>
                <c:pt idx="1374">
                  <c:v>0.09</c:v>
                </c:pt>
                <c:pt idx="1375">
                  <c:v>2.16</c:v>
                </c:pt>
                <c:pt idx="1376">
                  <c:v>0.24</c:v>
                </c:pt>
                <c:pt idx="1377">
                  <c:v>-0.12</c:v>
                </c:pt>
                <c:pt idx="1378">
                  <c:v>2.4900000000000002</c:v>
                </c:pt>
                <c:pt idx="1379">
                  <c:v>2.29</c:v>
                </c:pt>
                <c:pt idx="1380">
                  <c:v>1.06</c:v>
                </c:pt>
                <c:pt idx="1381">
                  <c:v>2.39</c:v>
                </c:pt>
                <c:pt idx="1382">
                  <c:v>0.35</c:v>
                </c:pt>
                <c:pt idx="1383">
                  <c:v>0.31</c:v>
                </c:pt>
                <c:pt idx="1384">
                  <c:v>0.47</c:v>
                </c:pt>
                <c:pt idx="1385">
                  <c:v>0.25</c:v>
                </c:pt>
                <c:pt idx="1386">
                  <c:v>0.38</c:v>
                </c:pt>
                <c:pt idx="1387">
                  <c:v>0.33</c:v>
                </c:pt>
                <c:pt idx="1388">
                  <c:v>1.17</c:v>
                </c:pt>
                <c:pt idx="1389">
                  <c:v>2.39</c:v>
                </c:pt>
                <c:pt idx="1390">
                  <c:v>0.59</c:v>
                </c:pt>
                <c:pt idx="1391">
                  <c:v>1.76</c:v>
                </c:pt>
                <c:pt idx="1392">
                  <c:v>-0.03</c:v>
                </c:pt>
                <c:pt idx="1393">
                  <c:v>0.41</c:v>
                </c:pt>
                <c:pt idx="1394">
                  <c:v>2.0699999999999998</c:v>
                </c:pt>
                <c:pt idx="1395">
                  <c:v>1.18</c:v>
                </c:pt>
                <c:pt idx="1396">
                  <c:v>-0.24</c:v>
                </c:pt>
                <c:pt idx="1397">
                  <c:v>1.08</c:v>
                </c:pt>
                <c:pt idx="1398">
                  <c:v>1.84</c:v>
                </c:pt>
                <c:pt idx="1399">
                  <c:v>0.55000000000000004</c:v>
                </c:pt>
                <c:pt idx="1400">
                  <c:v>-0.27</c:v>
                </c:pt>
                <c:pt idx="1401">
                  <c:v>2.92</c:v>
                </c:pt>
                <c:pt idx="1402">
                  <c:v>1.18</c:v>
                </c:pt>
                <c:pt idx="1403">
                  <c:v>2.11</c:v>
                </c:pt>
                <c:pt idx="1404">
                  <c:v>2.58</c:v>
                </c:pt>
                <c:pt idx="1405">
                  <c:v>-0.26</c:v>
                </c:pt>
                <c:pt idx="1406">
                  <c:v>1.02</c:v>
                </c:pt>
                <c:pt idx="1407">
                  <c:v>2.0499999999999998</c:v>
                </c:pt>
                <c:pt idx="1408">
                  <c:v>-0.25</c:v>
                </c:pt>
                <c:pt idx="1409">
                  <c:v>2.48</c:v>
                </c:pt>
                <c:pt idx="1410">
                  <c:v>-0.24</c:v>
                </c:pt>
                <c:pt idx="1411">
                  <c:v>2.57</c:v>
                </c:pt>
                <c:pt idx="1412">
                  <c:v>2.62</c:v>
                </c:pt>
                <c:pt idx="1413">
                  <c:v>2.85</c:v>
                </c:pt>
                <c:pt idx="1414">
                  <c:v>2.31</c:v>
                </c:pt>
                <c:pt idx="1415">
                  <c:v>2.44</c:v>
                </c:pt>
                <c:pt idx="1416">
                  <c:v>2.13</c:v>
                </c:pt>
                <c:pt idx="1417">
                  <c:v>2.23</c:v>
                </c:pt>
                <c:pt idx="1418">
                  <c:v>2.6</c:v>
                </c:pt>
                <c:pt idx="1419">
                  <c:v>1.81</c:v>
                </c:pt>
                <c:pt idx="1420">
                  <c:v>2.5499999999999998</c:v>
                </c:pt>
                <c:pt idx="1421">
                  <c:v>2.66</c:v>
                </c:pt>
                <c:pt idx="1422">
                  <c:v>2.85</c:v>
                </c:pt>
                <c:pt idx="1423">
                  <c:v>2.75</c:v>
                </c:pt>
                <c:pt idx="1424">
                  <c:v>2.91</c:v>
                </c:pt>
                <c:pt idx="1425">
                  <c:v>2.69</c:v>
                </c:pt>
                <c:pt idx="1426">
                  <c:v>2.7</c:v>
                </c:pt>
                <c:pt idx="1427">
                  <c:v>4</c:v>
                </c:pt>
                <c:pt idx="1428">
                  <c:v>3.64</c:v>
                </c:pt>
                <c:pt idx="1429">
                  <c:v>4.12</c:v>
                </c:pt>
                <c:pt idx="1430">
                  <c:v>4.17</c:v>
                </c:pt>
                <c:pt idx="1431">
                  <c:v>4.12</c:v>
                </c:pt>
                <c:pt idx="1432">
                  <c:v>3.17</c:v>
                </c:pt>
                <c:pt idx="1433">
                  <c:v>4.1100000000000003</c:v>
                </c:pt>
                <c:pt idx="1434">
                  <c:v>3.61</c:v>
                </c:pt>
                <c:pt idx="1435">
                  <c:v>4.05</c:v>
                </c:pt>
                <c:pt idx="1436">
                  <c:v>4.17</c:v>
                </c:pt>
                <c:pt idx="1437">
                  <c:v>2.93</c:v>
                </c:pt>
                <c:pt idx="1438">
                  <c:v>4.22</c:v>
                </c:pt>
                <c:pt idx="1439">
                  <c:v>4.25</c:v>
                </c:pt>
                <c:pt idx="1440">
                  <c:v>4.1100000000000003</c:v>
                </c:pt>
                <c:pt idx="1441">
                  <c:v>4.1900000000000004</c:v>
                </c:pt>
                <c:pt idx="1442">
                  <c:v>4.1900000000000004</c:v>
                </c:pt>
                <c:pt idx="1443">
                  <c:v>3.99</c:v>
                </c:pt>
                <c:pt idx="1444">
                  <c:v>3.9</c:v>
                </c:pt>
                <c:pt idx="1445">
                  <c:v>4.05</c:v>
                </c:pt>
                <c:pt idx="1446">
                  <c:v>4.13</c:v>
                </c:pt>
                <c:pt idx="1447">
                  <c:v>4.01</c:v>
                </c:pt>
                <c:pt idx="1448">
                  <c:v>3.4</c:v>
                </c:pt>
                <c:pt idx="1449">
                  <c:v>4.21</c:v>
                </c:pt>
                <c:pt idx="1450">
                  <c:v>4.1399999999999997</c:v>
                </c:pt>
                <c:pt idx="1451">
                  <c:v>4.16</c:v>
                </c:pt>
                <c:pt idx="1452">
                  <c:v>3.6</c:v>
                </c:pt>
                <c:pt idx="1453">
                  <c:v>3.84</c:v>
                </c:pt>
                <c:pt idx="1454">
                  <c:v>3.68</c:v>
                </c:pt>
                <c:pt idx="1455">
                  <c:v>4.0599999999999996</c:v>
                </c:pt>
                <c:pt idx="1456">
                  <c:v>-1.1616763506389767</c:v>
                </c:pt>
                <c:pt idx="1457">
                  <c:v>-0.46422033723749512</c:v>
                </c:pt>
                <c:pt idx="1458">
                  <c:v>-0.420763847648153</c:v>
                </c:pt>
                <c:pt idx="1459">
                  <c:v>-1.2738170956648571</c:v>
                </c:pt>
                <c:pt idx="1460">
                  <c:v>-0.92620517604722163</c:v>
                </c:pt>
                <c:pt idx="1461">
                  <c:v>-0.9009319992384679</c:v>
                </c:pt>
                <c:pt idx="1462">
                  <c:v>-1.0232100992207764</c:v>
                </c:pt>
                <c:pt idx="1463">
                  <c:v>-0.93008658383222031</c:v>
                </c:pt>
                <c:pt idx="1464">
                  <c:v>-1.0003436944258401</c:v>
                </c:pt>
                <c:pt idx="1465">
                  <c:v>-0.89575078822369281</c:v>
                </c:pt>
                <c:pt idx="1466">
                  <c:v>-0.98563618440408129</c:v>
                </c:pt>
                <c:pt idx="1467">
                  <c:v>-0.9391153279957094</c:v>
                </c:pt>
                <c:pt idx="1468">
                  <c:v>-1.00096271466558</c:v>
                </c:pt>
                <c:pt idx="1469">
                  <c:v>2.91</c:v>
                </c:pt>
                <c:pt idx="1470">
                  <c:v>1.6080000000000001</c:v>
                </c:pt>
                <c:pt idx="1471">
                  <c:v>2.327</c:v>
                </c:pt>
                <c:pt idx="1472">
                  <c:v>0.57799999999999996</c:v>
                </c:pt>
                <c:pt idx="1473">
                  <c:v>0.55500000000000005</c:v>
                </c:pt>
                <c:pt idx="1474">
                  <c:v>1.34</c:v>
                </c:pt>
                <c:pt idx="1475">
                  <c:v>3.4580000000000002</c:v>
                </c:pt>
                <c:pt idx="1476">
                  <c:v>0.36199999999999999</c:v>
                </c:pt>
                <c:pt idx="1477">
                  <c:v>0.23799999999999999</c:v>
                </c:pt>
                <c:pt idx="1478">
                  <c:v>1.7230000000000001</c:v>
                </c:pt>
                <c:pt idx="1479">
                  <c:v>0.34399999999999997</c:v>
                </c:pt>
                <c:pt idx="1480">
                  <c:v>0.73799999999999999</c:v>
                </c:pt>
                <c:pt idx="1481">
                  <c:v>-4.1000000000000002E-2</c:v>
                </c:pt>
                <c:pt idx="1482">
                  <c:v>0.73699999999999999</c:v>
                </c:pt>
                <c:pt idx="1483">
                  <c:v>0.65900000000000003</c:v>
                </c:pt>
                <c:pt idx="1484">
                  <c:v>-0.1</c:v>
                </c:pt>
                <c:pt idx="1485">
                  <c:v>-1.2270000000000001</c:v>
                </c:pt>
                <c:pt idx="1486">
                  <c:v>-1.137</c:v>
                </c:pt>
                <c:pt idx="1487">
                  <c:v>-1.004</c:v>
                </c:pt>
                <c:pt idx="1488">
                  <c:v>-1.004</c:v>
                </c:pt>
                <c:pt idx="1489">
                  <c:v>-1.3109999999999999</c:v>
                </c:pt>
                <c:pt idx="1490">
                  <c:v>-1.1499999999999999</c:v>
                </c:pt>
                <c:pt idx="1491">
                  <c:v>-1.4239999999999999</c:v>
                </c:pt>
                <c:pt idx="1492">
                  <c:v>-1.3340000000000001</c:v>
                </c:pt>
                <c:pt idx="1493">
                  <c:v>-1.262</c:v>
                </c:pt>
                <c:pt idx="1494">
                  <c:v>-0.86199999999999999</c:v>
                </c:pt>
                <c:pt idx="1495">
                  <c:v>-0.67900000000000005</c:v>
                </c:pt>
                <c:pt idx="1496">
                  <c:v>-0.67400000000000004</c:v>
                </c:pt>
                <c:pt idx="1497">
                  <c:v>-0.70199999999999996</c:v>
                </c:pt>
                <c:pt idx="1498">
                  <c:v>-1.1539999999999999</c:v>
                </c:pt>
                <c:pt idx="1499">
                  <c:v>-1.0740000000000001</c:v>
                </c:pt>
                <c:pt idx="1500">
                  <c:v>-0.88500000000000001</c:v>
                </c:pt>
                <c:pt idx="1501">
                  <c:v>-0.97299999999999998</c:v>
                </c:pt>
                <c:pt idx="1502">
                  <c:v>-0.79600000000000004</c:v>
                </c:pt>
                <c:pt idx="1503">
                  <c:v>0.70166666666666666</c:v>
                </c:pt>
                <c:pt idx="1504">
                  <c:v>0.88</c:v>
                </c:pt>
                <c:pt idx="1505">
                  <c:v>1.4620000000000002</c:v>
                </c:pt>
                <c:pt idx="1506">
                  <c:v>0.4081818181818182</c:v>
                </c:pt>
                <c:pt idx="1507">
                  <c:v>0.40294117647058825</c:v>
                </c:pt>
                <c:pt idx="1508">
                  <c:v>2.4350000000000001</c:v>
                </c:pt>
                <c:pt idx="1509">
                  <c:v>0.46</c:v>
                </c:pt>
                <c:pt idx="1510">
                  <c:v>2.0274999999999999</c:v>
                </c:pt>
                <c:pt idx="1511">
                  <c:v>1.18</c:v>
                </c:pt>
                <c:pt idx="1512">
                  <c:v>2.5166666666666666</c:v>
                </c:pt>
                <c:pt idx="1513">
                  <c:v>4.74</c:v>
                </c:pt>
                <c:pt idx="1514">
                  <c:v>-1.3223100000000001</c:v>
                </c:pt>
                <c:pt idx="1515">
                  <c:v>-0.31184028750728837</c:v>
                </c:pt>
                <c:pt idx="1516">
                  <c:v>-0.32634662784284008</c:v>
                </c:pt>
                <c:pt idx="1517">
                  <c:v>-0.36620865063380337</c:v>
                </c:pt>
                <c:pt idx="1518">
                  <c:v>-0.31184028750728837</c:v>
                </c:pt>
                <c:pt idx="1519">
                  <c:v>-0.31476266887171822</c:v>
                </c:pt>
                <c:pt idx="1520">
                  <c:v>-0.32057574923242416</c:v>
                </c:pt>
                <c:pt idx="1521">
                  <c:v>-1.0071990840019307</c:v>
                </c:pt>
                <c:pt idx="1522">
                  <c:v>-1.0573371629540862</c:v>
                </c:pt>
                <c:pt idx="1523">
                  <c:v>-1.0162216513187605</c:v>
                </c:pt>
                <c:pt idx="1524">
                  <c:v>-1.0713763854144354</c:v>
                </c:pt>
                <c:pt idx="1525">
                  <c:v>-1.01221565379217</c:v>
                </c:pt>
                <c:pt idx="1526">
                  <c:v>-0.79965202671794522</c:v>
                </c:pt>
                <c:pt idx="1527">
                  <c:v>-0.92398773237456489</c:v>
                </c:pt>
                <c:pt idx="1528">
                  <c:v>-0.93701796437839491</c:v>
                </c:pt>
                <c:pt idx="1529">
                  <c:v>-1.0573338832866597</c:v>
                </c:pt>
                <c:pt idx="1530">
                  <c:v>-1.0382863510256524</c:v>
                </c:pt>
                <c:pt idx="1531">
                  <c:v>-1.0412827877839259</c:v>
                </c:pt>
                <c:pt idx="1532">
                  <c:v>-1.0452985633300216</c:v>
                </c:pt>
                <c:pt idx="1533">
                  <c:v>-1.0463022010664957</c:v>
                </c:pt>
                <c:pt idx="1534">
                  <c:v>-1.0733768948012479</c:v>
                </c:pt>
                <c:pt idx="1535">
                  <c:v>-1.0382877565815463</c:v>
                </c:pt>
                <c:pt idx="1536">
                  <c:v>-1.0142193066260408</c:v>
                </c:pt>
                <c:pt idx="1537">
                  <c:v>-1.1495701309875983</c:v>
                </c:pt>
                <c:pt idx="1538">
                  <c:v>-1.1245022239043667</c:v>
                </c:pt>
                <c:pt idx="1539">
                  <c:v>-1.0302766236596206</c:v>
                </c:pt>
                <c:pt idx="1540">
                  <c:v>-0.99618895248387851</c:v>
                </c:pt>
                <c:pt idx="1541">
                  <c:v>-1.0513218449041961</c:v>
                </c:pt>
                <c:pt idx="1542">
                  <c:v>-1.0493094227281841</c:v>
                </c:pt>
                <c:pt idx="1543">
                  <c:v>-1.043299767146566</c:v>
                </c:pt>
                <c:pt idx="1544">
                  <c:v>-5.9062499999999997E-2</c:v>
                </c:pt>
                <c:pt idx="1545">
                  <c:v>-5.4444444444444441E-2</c:v>
                </c:pt>
                <c:pt idx="1546">
                  <c:v>3.2121428571428572</c:v>
                </c:pt>
                <c:pt idx="1547">
                  <c:v>1.2306903191999761</c:v>
                </c:pt>
                <c:pt idx="1548">
                  <c:v>1.2771178900918241</c:v>
                </c:pt>
                <c:pt idx="1549">
                  <c:v>0.21983339293647977</c:v>
                </c:pt>
                <c:pt idx="1550">
                  <c:v>1.2508905419577838</c:v>
                </c:pt>
                <c:pt idx="1551">
                  <c:v>2.2853468100942664</c:v>
                </c:pt>
                <c:pt idx="1552">
                  <c:v>1.2722535148498244</c:v>
                </c:pt>
                <c:pt idx="1553">
                  <c:v>1.9512263169776369</c:v>
                </c:pt>
                <c:pt idx="1554">
                  <c:v>2.8648845007056472</c:v>
                </c:pt>
                <c:pt idx="1555">
                  <c:v>0.28911092154588836</c:v>
                </c:pt>
                <c:pt idx="1556">
                  <c:v>1.3604717587338697</c:v>
                </c:pt>
                <c:pt idx="1557">
                  <c:v>0.77038346959403292</c:v>
                </c:pt>
                <c:pt idx="1558">
                  <c:v>1.4534263475367553</c:v>
                </c:pt>
                <c:pt idx="1559">
                  <c:v>1.1620773861940756</c:v>
                </c:pt>
                <c:pt idx="1560">
                  <c:v>-0.66730151095460966</c:v>
                </c:pt>
                <c:pt idx="1561">
                  <c:v>-4.5532967720614437E-2</c:v>
                </c:pt>
                <c:pt idx="1562">
                  <c:v>-0.91196032952282846</c:v>
                </c:pt>
                <c:pt idx="1563">
                  <c:v>-0.86623366230204057</c:v>
                </c:pt>
                <c:pt idx="1564">
                  <c:v>-0.88038600963900693</c:v>
                </c:pt>
                <c:pt idx="1565">
                  <c:v>-0.88057296705347099</c:v>
                </c:pt>
                <c:pt idx="1566">
                  <c:v>-0.10246693871601087</c:v>
                </c:pt>
                <c:pt idx="1567">
                  <c:v>0.36949671044640403</c:v>
                </c:pt>
                <c:pt idx="1568">
                  <c:v>3.0109591030822584</c:v>
                </c:pt>
                <c:pt idx="1569">
                  <c:v>3.0437220255760824</c:v>
                </c:pt>
                <c:pt idx="1570">
                  <c:v>0.20339797444612895</c:v>
                </c:pt>
                <c:pt idx="1571">
                  <c:v>3.453807513700502</c:v>
                </c:pt>
                <c:pt idx="1572">
                  <c:v>3.4684074971693679</c:v>
                </c:pt>
                <c:pt idx="1573">
                  <c:v>0.10294065472049585</c:v>
                </c:pt>
                <c:pt idx="1574">
                  <c:v>0.25540206247431918</c:v>
                </c:pt>
                <c:pt idx="1575">
                  <c:v>0.19980083567905371</c:v>
                </c:pt>
                <c:pt idx="1576">
                  <c:v>0.12062291246472168</c:v>
                </c:pt>
              </c:numCache>
            </c:numRef>
          </c:yVal>
          <c:smooth val="0"/>
        </c:ser>
        <c:ser>
          <c:idx val="2"/>
          <c:order val="2"/>
          <c:spPr>
            <a:ln w="28575">
              <a:noFill/>
            </a:ln>
          </c:spPr>
          <c:marker>
            <c:symbol val="circle"/>
            <c:size val="10"/>
            <c:spPr>
              <a:solidFill>
                <a:srgbClr val="FF0000"/>
              </a:solidFill>
              <a:ln>
                <a:solidFill>
                  <a:schemeClr val="tx1"/>
                </a:solidFill>
                <a:prstDash val="solid"/>
              </a:ln>
            </c:spPr>
          </c:marker>
          <c:xVal>
            <c:numRef>
              <c:f>'golding et al 2011'!$AD$2:$AD$46</c:f>
              <c:numCache>
                <c:formatCode>General</c:formatCode>
                <c:ptCount val="45"/>
                <c:pt idx="0">
                  <c:v>3240</c:v>
                </c:pt>
                <c:pt idx="1">
                  <c:v>3240</c:v>
                </c:pt>
                <c:pt idx="2">
                  <c:v>3240</c:v>
                </c:pt>
                <c:pt idx="3">
                  <c:v>3240</c:v>
                </c:pt>
                <c:pt idx="4">
                  <c:v>3240</c:v>
                </c:pt>
                <c:pt idx="5">
                  <c:v>3240</c:v>
                </c:pt>
                <c:pt idx="6">
                  <c:v>3240</c:v>
                </c:pt>
                <c:pt idx="7">
                  <c:v>3240</c:v>
                </c:pt>
                <c:pt idx="8">
                  <c:v>3240</c:v>
                </c:pt>
                <c:pt idx="9">
                  <c:v>3240</c:v>
                </c:pt>
                <c:pt idx="10">
                  <c:v>3240</c:v>
                </c:pt>
                <c:pt idx="11">
                  <c:v>3240</c:v>
                </c:pt>
                <c:pt idx="12">
                  <c:v>3240</c:v>
                </c:pt>
                <c:pt idx="13">
                  <c:v>3240</c:v>
                </c:pt>
                <c:pt idx="14">
                  <c:v>3240</c:v>
                </c:pt>
                <c:pt idx="15">
                  <c:v>3240</c:v>
                </c:pt>
                <c:pt idx="16">
                  <c:v>3240</c:v>
                </c:pt>
                <c:pt idx="17">
                  <c:v>3240</c:v>
                </c:pt>
                <c:pt idx="18">
                  <c:v>3240</c:v>
                </c:pt>
                <c:pt idx="19">
                  <c:v>3240</c:v>
                </c:pt>
                <c:pt idx="20">
                  <c:v>3240</c:v>
                </c:pt>
                <c:pt idx="21">
                  <c:v>3240</c:v>
                </c:pt>
                <c:pt idx="22">
                  <c:v>3240</c:v>
                </c:pt>
                <c:pt idx="23">
                  <c:v>3240</c:v>
                </c:pt>
                <c:pt idx="24">
                  <c:v>3240</c:v>
                </c:pt>
                <c:pt idx="25">
                  <c:v>3240</c:v>
                </c:pt>
                <c:pt idx="26">
                  <c:v>3240</c:v>
                </c:pt>
                <c:pt idx="27">
                  <c:v>3240</c:v>
                </c:pt>
                <c:pt idx="28">
                  <c:v>3240</c:v>
                </c:pt>
                <c:pt idx="29">
                  <c:v>3481</c:v>
                </c:pt>
                <c:pt idx="30">
                  <c:v>3481</c:v>
                </c:pt>
                <c:pt idx="31">
                  <c:v>3481</c:v>
                </c:pt>
                <c:pt idx="32">
                  <c:v>3481</c:v>
                </c:pt>
                <c:pt idx="33">
                  <c:v>3481</c:v>
                </c:pt>
                <c:pt idx="34">
                  <c:v>3481</c:v>
                </c:pt>
                <c:pt idx="35">
                  <c:v>3481</c:v>
                </c:pt>
                <c:pt idx="36">
                  <c:v>3481</c:v>
                </c:pt>
                <c:pt idx="37">
                  <c:v>3481</c:v>
                </c:pt>
                <c:pt idx="38">
                  <c:v>3481</c:v>
                </c:pt>
                <c:pt idx="39">
                  <c:v>3481</c:v>
                </c:pt>
                <c:pt idx="40">
                  <c:v>3481</c:v>
                </c:pt>
                <c:pt idx="41">
                  <c:v>3481</c:v>
                </c:pt>
                <c:pt idx="42">
                  <c:v>3481</c:v>
                </c:pt>
                <c:pt idx="43">
                  <c:v>3481</c:v>
                </c:pt>
                <c:pt idx="44">
                  <c:v>3481</c:v>
                </c:pt>
              </c:numCache>
            </c:numRef>
          </c:xVal>
          <c:yVal>
            <c:numRef>
              <c:f>'golding et al 2011'!$X$2:$X$46</c:f>
              <c:numCache>
                <c:formatCode>General</c:formatCode>
                <c:ptCount val="45"/>
                <c:pt idx="0">
                  <c:v>0.62</c:v>
                </c:pt>
                <c:pt idx="1">
                  <c:v>0.57666666666666666</c:v>
                </c:pt>
                <c:pt idx="2">
                  <c:v>1.3833333333333335</c:v>
                </c:pt>
                <c:pt idx="3">
                  <c:v>0.91333333333333344</c:v>
                </c:pt>
                <c:pt idx="4">
                  <c:v>1.1950000000000001</c:v>
                </c:pt>
                <c:pt idx="5">
                  <c:v>-0.05</c:v>
                </c:pt>
                <c:pt idx="6">
                  <c:v>0.28400000000000003</c:v>
                </c:pt>
                <c:pt idx="7">
                  <c:v>0.19333333333333336</c:v>
                </c:pt>
                <c:pt idx="8">
                  <c:v>0.05</c:v>
                </c:pt>
                <c:pt idx="9">
                  <c:v>3.3333333333333318E-3</c:v>
                </c:pt>
                <c:pt idx="10">
                  <c:v>0.23</c:v>
                </c:pt>
                <c:pt idx="11">
                  <c:v>8.3333333333333329E-2</c:v>
                </c:pt>
                <c:pt idx="12">
                  <c:v>-0.11666666666666665</c:v>
                </c:pt>
                <c:pt idx="13">
                  <c:v>6.6666666666666636E-3</c:v>
                </c:pt>
                <c:pt idx="14">
                  <c:v>-0.12</c:v>
                </c:pt>
                <c:pt idx="15">
                  <c:v>-0.08</c:v>
                </c:pt>
                <c:pt idx="16">
                  <c:v>0.3066666666666667</c:v>
                </c:pt>
                <c:pt idx="17">
                  <c:v>-0.505</c:v>
                </c:pt>
                <c:pt idx="18">
                  <c:v>2.06</c:v>
                </c:pt>
                <c:pt idx="19">
                  <c:v>1.04</c:v>
                </c:pt>
                <c:pt idx="20">
                  <c:v>1.2766666666666666</c:v>
                </c:pt>
                <c:pt idx="21">
                  <c:v>0.85799999999999998</c:v>
                </c:pt>
                <c:pt idx="22">
                  <c:v>0.4</c:v>
                </c:pt>
                <c:pt idx="23">
                  <c:v>1.89</c:v>
                </c:pt>
                <c:pt idx="24">
                  <c:v>0.16833333333333333</c:v>
                </c:pt>
                <c:pt idx="25">
                  <c:v>0.53749999999999998</c:v>
                </c:pt>
                <c:pt idx="26">
                  <c:v>0.4</c:v>
                </c:pt>
                <c:pt idx="27">
                  <c:v>0.23799999999999999</c:v>
                </c:pt>
                <c:pt idx="28">
                  <c:v>0.15666666666666668</c:v>
                </c:pt>
                <c:pt idx="29">
                  <c:v>0.2</c:v>
                </c:pt>
                <c:pt idx="30">
                  <c:v>0.755</c:v>
                </c:pt>
                <c:pt idx="31">
                  <c:v>-0.28000000000000003</c:v>
                </c:pt>
                <c:pt idx="32">
                  <c:v>0.62666666666666659</c:v>
                </c:pt>
                <c:pt idx="33">
                  <c:v>1.68</c:v>
                </c:pt>
                <c:pt idx="34">
                  <c:v>-0.88500000000000001</c:v>
                </c:pt>
                <c:pt idx="35">
                  <c:v>-1.3566666666666667</c:v>
                </c:pt>
                <c:pt idx="36">
                  <c:v>-1.06</c:v>
                </c:pt>
                <c:pt idx="37">
                  <c:v>-1.0266666666666666</c:v>
                </c:pt>
                <c:pt idx="38">
                  <c:v>-0.97666666666666668</c:v>
                </c:pt>
                <c:pt idx="39">
                  <c:v>-0.9966666666666667</c:v>
                </c:pt>
                <c:pt idx="40">
                  <c:v>0.19500000000000001</c:v>
                </c:pt>
                <c:pt idx="41">
                  <c:v>0.66500000000000004</c:v>
                </c:pt>
                <c:pt idx="42">
                  <c:v>-0.09</c:v>
                </c:pt>
                <c:pt idx="43">
                  <c:v>0.46500000000000002</c:v>
                </c:pt>
                <c:pt idx="44">
                  <c:v>0.54333333333333333</c:v>
                </c:pt>
              </c:numCache>
            </c:numRef>
          </c:yVal>
          <c:smooth val="0"/>
        </c:ser>
        <c:dLbls>
          <c:showLegendKey val="0"/>
          <c:showVal val="0"/>
          <c:showCatName val="0"/>
          <c:showSerName val="0"/>
          <c:showPercent val="0"/>
          <c:showBubbleSize val="0"/>
        </c:dLbls>
        <c:axId val="210925760"/>
        <c:axId val="210926336"/>
      </c:scatterChart>
      <c:valAx>
        <c:axId val="210925760"/>
        <c:scaling>
          <c:orientation val="minMax"/>
          <c:max val="4000"/>
          <c:min val="2300"/>
        </c:scaling>
        <c:delete val="0"/>
        <c:axPos val="b"/>
        <c:title>
          <c:tx>
            <c:rich>
              <a:bodyPr/>
              <a:lstStyle/>
              <a:p>
                <a:pPr>
                  <a:defRPr sz="1800" b="1" i="0" u="none" strike="noStrike" baseline="0">
                    <a:solidFill>
                      <a:srgbClr val="000000"/>
                    </a:solidFill>
                    <a:latin typeface="Arial"/>
                    <a:ea typeface="Arial"/>
                    <a:cs typeface="Arial"/>
                  </a:defRPr>
                </a:pPr>
                <a:r>
                  <a:rPr lang="en-US"/>
                  <a:t>Sample Age (Millions of years)</a:t>
                </a:r>
              </a:p>
            </c:rich>
          </c:tx>
          <c:layout>
            <c:manualLayout>
              <c:xMode val="edge"/>
              <c:yMode val="edge"/>
              <c:x val="0.31298559346748323"/>
              <c:y val="0.9102773268727965"/>
            </c:manualLayout>
          </c:layout>
          <c:overlay val="0"/>
          <c:spPr>
            <a:noFill/>
            <a:ln w="25400">
              <a:noFill/>
            </a:ln>
          </c:spPr>
        </c:title>
        <c:numFmt formatCode="General" sourceLinked="1"/>
        <c:majorTickMark val="cross"/>
        <c:minorTickMark val="none"/>
        <c:tickLblPos val="low"/>
        <c:spPr>
          <a:ln w="25400">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10926336"/>
        <c:crosses val="autoZero"/>
        <c:crossBetween val="midCat"/>
        <c:majorUnit val="1000"/>
      </c:valAx>
      <c:valAx>
        <c:axId val="210926336"/>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US" sz="1800" b="1" i="0" u="none" strike="noStrike" baseline="0">
                    <a:solidFill>
                      <a:srgbClr val="000000"/>
                    </a:solidFill>
                    <a:latin typeface="Symbol"/>
                  </a:rPr>
                  <a:t>D</a:t>
                </a:r>
                <a:r>
                  <a:rPr lang="en-US" sz="1800" b="1" i="0" u="none" strike="noStrike" baseline="30000">
                    <a:solidFill>
                      <a:srgbClr val="000000"/>
                    </a:solidFill>
                    <a:latin typeface="Arial"/>
                    <a:cs typeface="Arial"/>
                  </a:rPr>
                  <a:t>33</a:t>
                </a:r>
                <a:r>
                  <a:rPr lang="en-US" sz="1800" b="1" i="0" u="none" strike="noStrike" baseline="0">
                    <a:solidFill>
                      <a:srgbClr val="000000"/>
                    </a:solidFill>
                    <a:latin typeface="Arial"/>
                    <a:cs typeface="Arial"/>
                  </a:rPr>
                  <a:t>S</a:t>
                </a:r>
              </a:p>
            </c:rich>
          </c:tx>
          <c:layout>
            <c:manualLayout>
              <c:xMode val="edge"/>
              <c:yMode val="edge"/>
              <c:x val="1.2208690580344123E-2"/>
              <c:y val="0.39314850596081319"/>
            </c:manualLayout>
          </c:layout>
          <c:overlay val="0"/>
          <c:spPr>
            <a:noFill/>
            <a:ln w="25400">
              <a:noFill/>
            </a:ln>
          </c:spPr>
        </c:title>
        <c:numFmt formatCode="General" sourceLinked="1"/>
        <c:majorTickMark val="in"/>
        <c:minorTickMark val="none"/>
        <c:tickLblPos val="nextTo"/>
        <c:spPr>
          <a:ln w="25400">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10925760"/>
        <c:crosses val="autoZero"/>
        <c:crossBetween val="midCat"/>
      </c:valAx>
      <c:spPr>
        <a:noFill/>
        <a:ln w="38100">
          <a:solidFill>
            <a:srgbClr val="000000"/>
          </a:solidFill>
          <a:prstDash val="solid"/>
        </a:ln>
      </c:spPr>
    </c:plotArea>
    <c:legend>
      <c:legendPos val="r"/>
      <c:layout>
        <c:manualLayout>
          <c:xMode val="edge"/>
          <c:yMode val="edge"/>
          <c:x val="0.66703657042869646"/>
          <c:y val="0.11745518877882194"/>
          <c:w val="0.16426188393117525"/>
          <c:h val="0.1044045931780603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3.2-3.4</a:t>
            </a:r>
            <a:r>
              <a:rPr lang="en-US" baseline="0"/>
              <a:t> Ga Barite and Pyrite</a:t>
            </a:r>
          </a:p>
          <a:p>
            <a:pPr>
              <a:defRPr/>
            </a:pPr>
            <a:r>
              <a:rPr lang="en-US" baseline="0"/>
              <a:t>(South Africa and Western Australia)</a:t>
            </a:r>
          </a:p>
          <a:p>
            <a:pPr>
              <a:defRPr/>
            </a:pPr>
            <a:r>
              <a:rPr lang="en-US"/>
              <a:t>SIMS -open symbols</a:t>
            </a:r>
          </a:p>
          <a:p>
            <a:pPr>
              <a:defRPr/>
            </a:pPr>
            <a:r>
              <a:rPr lang="en-US"/>
              <a:t>SF</a:t>
            </a:r>
            <a:r>
              <a:rPr lang="en-US" baseline="-25000"/>
              <a:t>6</a:t>
            </a:r>
            <a:r>
              <a:rPr lang="en-US"/>
              <a:t> - closed symbols</a:t>
            </a:r>
          </a:p>
        </c:rich>
      </c:tx>
      <c:layout>
        <c:manualLayout>
          <c:xMode val="edge"/>
          <c:yMode val="edge"/>
          <c:x val="0.11235727338296936"/>
          <c:y val="4.4444444444444446E-2"/>
        </c:manualLayout>
      </c:layout>
      <c:overlay val="0"/>
    </c:title>
    <c:autoTitleDeleted val="0"/>
    <c:plotArea>
      <c:layout>
        <c:manualLayout>
          <c:layoutTarget val="inner"/>
          <c:xMode val="edge"/>
          <c:yMode val="edge"/>
          <c:x val="8.7449317077896022E-2"/>
          <c:y val="2.6237333969617433E-2"/>
          <c:w val="0.87436078398811745"/>
          <c:h val="0.84264821442774196"/>
        </c:manualLayout>
      </c:layout>
      <c:scatterChart>
        <c:scatterStyle val="lineMarker"/>
        <c:varyColors val="0"/>
        <c:ser>
          <c:idx val="9"/>
          <c:order val="0"/>
          <c:tx>
            <c:v>Ueno Dresser Fm. Barite</c:v>
          </c:tx>
          <c:spPr>
            <a:ln w="28575">
              <a:noFill/>
            </a:ln>
          </c:spPr>
          <c:marker>
            <c:symbol val="diamond"/>
            <c:size val="10"/>
            <c:spPr>
              <a:solidFill>
                <a:srgbClr val="00B0F0"/>
              </a:solidFill>
              <a:ln>
                <a:solidFill>
                  <a:schemeClr val="tx1"/>
                </a:solidFill>
              </a:ln>
            </c:spPr>
          </c:marker>
          <c:xVal>
            <c:numRef>
              <c:f>('Ueno et al 2008 '!$AJ$23,'Ueno et al 2008 '!$AJ$28:$AJ$30)</c:f>
              <c:numCache>
                <c:formatCode>General</c:formatCode>
                <c:ptCount val="4"/>
                <c:pt idx="0">
                  <c:v>5.5</c:v>
                </c:pt>
                <c:pt idx="1">
                  <c:v>4</c:v>
                </c:pt>
                <c:pt idx="2">
                  <c:v>4.62</c:v>
                </c:pt>
                <c:pt idx="3">
                  <c:v>4.0599999999999996</c:v>
                </c:pt>
              </c:numCache>
            </c:numRef>
          </c:xVal>
          <c:yVal>
            <c:numRef>
              <c:f>('Ueno et al 2008 '!$AK$23,'Ueno et al 2008 '!$AK$28:$AK$30)</c:f>
              <c:numCache>
                <c:formatCode>General</c:formatCode>
                <c:ptCount val="4"/>
                <c:pt idx="0">
                  <c:v>-1.004</c:v>
                </c:pt>
                <c:pt idx="1">
                  <c:v>-1.4239999999999999</c:v>
                </c:pt>
                <c:pt idx="2">
                  <c:v>-1.3340000000000001</c:v>
                </c:pt>
                <c:pt idx="3">
                  <c:v>-1.262</c:v>
                </c:pt>
              </c:numCache>
            </c:numRef>
          </c:yVal>
          <c:smooth val="0"/>
        </c:ser>
        <c:ser>
          <c:idx val="14"/>
          <c:order val="1"/>
          <c:tx>
            <c:v>Shen Dresser Fm. Barite</c:v>
          </c:tx>
          <c:spPr>
            <a:ln w="28575">
              <a:noFill/>
            </a:ln>
          </c:spPr>
          <c:marker>
            <c:symbol val="diamond"/>
            <c:size val="11"/>
            <c:spPr>
              <a:solidFill>
                <a:srgbClr val="00B0F0"/>
              </a:solidFill>
              <a:ln>
                <a:solidFill>
                  <a:schemeClr val="tx1"/>
                </a:solidFill>
              </a:ln>
            </c:spPr>
          </c:marker>
          <c:xVal>
            <c:numRef>
              <c:f>'Shen et al 2009'!$AP$23:$AP$29</c:f>
              <c:numCache>
                <c:formatCode>General</c:formatCode>
                <c:ptCount val="7"/>
                <c:pt idx="0">
                  <c:v>4.1586185924495922</c:v>
                </c:pt>
                <c:pt idx="1">
                  <c:v>4.8389046690520132</c:v>
                </c:pt>
                <c:pt idx="2">
                  <c:v>5.688835222932509</c:v>
                </c:pt>
                <c:pt idx="3">
                  <c:v>5.2893919779144483</c:v>
                </c:pt>
                <c:pt idx="4">
                  <c:v>4.7933535359627744</c:v>
                </c:pt>
                <c:pt idx="5">
                  <c:v>4.2751256633699608</c:v>
                </c:pt>
                <c:pt idx="6">
                  <c:v>4.2124509885216321</c:v>
                </c:pt>
              </c:numCache>
            </c:numRef>
          </c:xVal>
          <c:yVal>
            <c:numRef>
              <c:f>'Shen et al 2009'!$AQ$23:$AQ$29</c:f>
              <c:numCache>
                <c:formatCode>General</c:formatCode>
                <c:ptCount val="7"/>
                <c:pt idx="0">
                  <c:v>-1.1426990827327899</c:v>
                </c:pt>
                <c:pt idx="1">
                  <c:v>-1.0190139211287974</c:v>
                </c:pt>
                <c:pt idx="2">
                  <c:v>-0.97582830264109077</c:v>
                </c:pt>
                <c:pt idx="3">
                  <c:v>-1.2153604138422924</c:v>
                </c:pt>
                <c:pt idx="4">
                  <c:v>-1.294682769260147</c:v>
                </c:pt>
                <c:pt idx="5">
                  <c:v>-1.3089911063359772</c:v>
                </c:pt>
                <c:pt idx="6">
                  <c:v>-1.3127310893128463</c:v>
                </c:pt>
              </c:numCache>
            </c:numRef>
          </c:yVal>
          <c:smooth val="0"/>
        </c:ser>
        <c:ser>
          <c:idx val="3"/>
          <c:order val="2"/>
          <c:tx>
            <c:v>Roerdink Disseminatede pyrite</c:v>
          </c:tx>
          <c:spPr>
            <a:ln w="28575">
              <a:noFill/>
            </a:ln>
          </c:spPr>
          <c:marker>
            <c:symbol val="circle"/>
            <c:size val="9"/>
            <c:spPr>
              <a:solidFill>
                <a:srgbClr val="00B050"/>
              </a:solidFill>
              <a:ln>
                <a:solidFill>
                  <a:schemeClr val="tx1"/>
                </a:solidFill>
              </a:ln>
            </c:spPr>
          </c:marker>
          <c:xVal>
            <c:numRef>
              <c:f>('Roerdink 2013 Table S4 Samples'!$X$170:$X$195,'Roerdink 2013 Table S4 Samples'!$X$264:$X$340)</c:f>
              <c:numCache>
                <c:formatCode>0.00</c:formatCode>
                <c:ptCount val="103"/>
                <c:pt idx="0">
                  <c:v>-7.6150941322494781</c:v>
                </c:pt>
                <c:pt idx="1">
                  <c:v>-1.2334700842876467</c:v>
                </c:pt>
                <c:pt idx="2">
                  <c:v>3.7508532834136243</c:v>
                </c:pt>
                <c:pt idx="3">
                  <c:v>-0.51719531772476124</c:v>
                </c:pt>
                <c:pt idx="4">
                  <c:v>1.8550976709645894</c:v>
                </c:pt>
                <c:pt idx="5">
                  <c:v>0.88349467531112502</c:v>
                </c:pt>
                <c:pt idx="6">
                  <c:v>0.58297560921394265</c:v>
                </c:pt>
                <c:pt idx="7">
                  <c:v>0.66929010789751331</c:v>
                </c:pt>
                <c:pt idx="8">
                  <c:v>1.1926000004400805</c:v>
                </c:pt>
                <c:pt idx="9">
                  <c:v>5.6502358080745552E-2</c:v>
                </c:pt>
                <c:pt idx="10">
                  <c:v>-1.0753021547628139</c:v>
                </c:pt>
                <c:pt idx="11">
                  <c:v>1.1313664162952985</c:v>
                </c:pt>
                <c:pt idx="12">
                  <c:v>1.8060656128118246</c:v>
                </c:pt>
                <c:pt idx="13">
                  <c:v>-10.831551956231976</c:v>
                </c:pt>
                <c:pt idx="14">
                  <c:v>0.25963517042781881</c:v>
                </c:pt>
                <c:pt idx="15">
                  <c:v>-0.68723541465587346</c:v>
                </c:pt>
                <c:pt idx="16">
                  <c:v>0.13387901127970281</c:v>
                </c:pt>
                <c:pt idx="17">
                  <c:v>1.508358075128946</c:v>
                </c:pt>
                <c:pt idx="18">
                  <c:v>1.688139393944299</c:v>
                </c:pt>
                <c:pt idx="19">
                  <c:v>-0.30234509437421231</c:v>
                </c:pt>
                <c:pt idx="20">
                  <c:v>-1.9812086300796672</c:v>
                </c:pt>
                <c:pt idx="21">
                  <c:v>-1.0771008154581985</c:v>
                </c:pt>
                <c:pt idx="22">
                  <c:v>-12.239824663718203</c:v>
                </c:pt>
                <c:pt idx="23">
                  <c:v>1.2406082871070367</c:v>
                </c:pt>
                <c:pt idx="24">
                  <c:v>0.43170542244941323</c:v>
                </c:pt>
                <c:pt idx="25">
                  <c:v>-5.0313852693026906</c:v>
                </c:pt>
                <c:pt idx="26">
                  <c:v>-2.29872810372167</c:v>
                </c:pt>
                <c:pt idx="27">
                  <c:v>-5.2921564342544025</c:v>
                </c:pt>
                <c:pt idx="28">
                  <c:v>2.4011811500883606</c:v>
                </c:pt>
                <c:pt idx="29">
                  <c:v>-7.654697066640348</c:v>
                </c:pt>
                <c:pt idx="30">
                  <c:v>-0.76028736172661926</c:v>
                </c:pt>
                <c:pt idx="31">
                  <c:v>-8.3536172268450226</c:v>
                </c:pt>
                <c:pt idx="32">
                  <c:v>4.2008665463846295</c:v>
                </c:pt>
                <c:pt idx="33">
                  <c:v>-3.5963339300330022</c:v>
                </c:pt>
                <c:pt idx="34">
                  <c:v>-5.4767511813040848</c:v>
                </c:pt>
                <c:pt idx="35">
                  <c:v>-8.6200777032371398</c:v>
                </c:pt>
                <c:pt idx="36">
                  <c:v>-3.6069923490886779</c:v>
                </c:pt>
                <c:pt idx="37">
                  <c:v>-6.2505070497721471</c:v>
                </c:pt>
                <c:pt idx="38">
                  <c:v>-5.4309426568520669</c:v>
                </c:pt>
                <c:pt idx="39">
                  <c:v>-5.5119012867005379</c:v>
                </c:pt>
                <c:pt idx="40">
                  <c:v>-5.6561301062626468</c:v>
                </c:pt>
                <c:pt idx="41">
                  <c:v>-5.9727078297037162</c:v>
                </c:pt>
                <c:pt idx="42">
                  <c:v>-7.7864532681584109</c:v>
                </c:pt>
                <c:pt idx="43">
                  <c:v>-1.1210861855052157</c:v>
                </c:pt>
                <c:pt idx="44">
                  <c:v>-9.9725630489414527</c:v>
                </c:pt>
                <c:pt idx="45">
                  <c:v>-5.4558878929398258</c:v>
                </c:pt>
                <c:pt idx="46">
                  <c:v>-4.1907108735426135</c:v>
                </c:pt>
                <c:pt idx="47">
                  <c:v>-4.4748597900697851</c:v>
                </c:pt>
                <c:pt idx="48">
                  <c:v>-7.266685258038641</c:v>
                </c:pt>
                <c:pt idx="49">
                  <c:v>-6.0194234536499192</c:v>
                </c:pt>
                <c:pt idx="50">
                  <c:v>-8.4159803170645873</c:v>
                </c:pt>
                <c:pt idx="51">
                  <c:v>-7.7630954561853649</c:v>
                </c:pt>
                <c:pt idx="52">
                  <c:v>-6.4784157976649492</c:v>
                </c:pt>
                <c:pt idx="53">
                  <c:v>-8.6012553887344634</c:v>
                </c:pt>
                <c:pt idx="54">
                  <c:v>-4.5723729856855799</c:v>
                </c:pt>
                <c:pt idx="55">
                  <c:v>-5.8331853746780293</c:v>
                </c:pt>
                <c:pt idx="56">
                  <c:v>-5.6700800424824838</c:v>
                </c:pt>
                <c:pt idx="57">
                  <c:v>-4.1231809279850262</c:v>
                </c:pt>
                <c:pt idx="58">
                  <c:v>-3.6338649313986116</c:v>
                </c:pt>
                <c:pt idx="59">
                  <c:v>-8.2035288847257526</c:v>
                </c:pt>
                <c:pt idx="60">
                  <c:v>-2.2930531367763018</c:v>
                </c:pt>
                <c:pt idx="61">
                  <c:v>-2.0783694193650115</c:v>
                </c:pt>
                <c:pt idx="62">
                  <c:v>-5.0889183248539194</c:v>
                </c:pt>
                <c:pt idx="63">
                  <c:v>-5.3094837879477108</c:v>
                </c:pt>
                <c:pt idx="64">
                  <c:v>-5.3348205385798098</c:v>
                </c:pt>
                <c:pt idx="65">
                  <c:v>0.53923363033536731</c:v>
                </c:pt>
                <c:pt idx="66">
                  <c:v>1.3981947209680268</c:v>
                </c:pt>
                <c:pt idx="67">
                  <c:v>-5.4339053312314478</c:v>
                </c:pt>
                <c:pt idx="68">
                  <c:v>-4.2742965478278494</c:v>
                </c:pt>
                <c:pt idx="69">
                  <c:v>-7.2025010137616308</c:v>
                </c:pt>
                <c:pt idx="70">
                  <c:v>-5.6515299214837666</c:v>
                </c:pt>
                <c:pt idx="71">
                  <c:v>-5.9223164438666487</c:v>
                </c:pt>
                <c:pt idx="72">
                  <c:v>-4.0277156711382434</c:v>
                </c:pt>
                <c:pt idx="73">
                  <c:v>-5.8370311314704937</c:v>
                </c:pt>
                <c:pt idx="74">
                  <c:v>-6.5765475405510365</c:v>
                </c:pt>
                <c:pt idx="75">
                  <c:v>-5.7442805264771302</c:v>
                </c:pt>
                <c:pt idx="76">
                  <c:v>-9.2396911503789259</c:v>
                </c:pt>
                <c:pt idx="77">
                  <c:v>-8.7437704536914573</c:v>
                </c:pt>
                <c:pt idx="78">
                  <c:v>-8.0845009352701336</c:v>
                </c:pt>
                <c:pt idx="79">
                  <c:v>-6.1159555911977082</c:v>
                </c:pt>
                <c:pt idx="80">
                  <c:v>-5.8823419236010421</c:v>
                </c:pt>
                <c:pt idx="81">
                  <c:v>-7.4100939741710281</c:v>
                </c:pt>
                <c:pt idx="82">
                  <c:v>-5.5124912719027863</c:v>
                </c:pt>
                <c:pt idx="83">
                  <c:v>-6.7313943054470027</c:v>
                </c:pt>
                <c:pt idx="84">
                  <c:v>-5.520172959231795</c:v>
                </c:pt>
                <c:pt idx="85">
                  <c:v>-5.8672044809229273</c:v>
                </c:pt>
                <c:pt idx="86">
                  <c:v>-6.5949313893651773</c:v>
                </c:pt>
                <c:pt idx="87">
                  <c:v>-4.9107627165347889</c:v>
                </c:pt>
                <c:pt idx="88">
                  <c:v>-5.5558702121141224</c:v>
                </c:pt>
                <c:pt idx="89">
                  <c:v>-8.9866473324791141</c:v>
                </c:pt>
                <c:pt idx="90">
                  <c:v>-4.7513264303807867</c:v>
                </c:pt>
                <c:pt idx="91">
                  <c:v>-9.5968896111821032</c:v>
                </c:pt>
                <c:pt idx="92">
                  <c:v>-4.5610917029954567</c:v>
                </c:pt>
                <c:pt idx="93">
                  <c:v>-8.8806852337337538</c:v>
                </c:pt>
                <c:pt idx="94">
                  <c:v>-9.074534872803186</c:v>
                </c:pt>
                <c:pt idx="95">
                  <c:v>-5.5518034364693269</c:v>
                </c:pt>
                <c:pt idx="96">
                  <c:v>-8.614311428997933</c:v>
                </c:pt>
                <c:pt idx="97">
                  <c:v>-9.8384108980883447</c:v>
                </c:pt>
                <c:pt idx="98">
                  <c:v>-5.5240138028964658</c:v>
                </c:pt>
                <c:pt idx="99">
                  <c:v>-5.131118089210851</c:v>
                </c:pt>
                <c:pt idx="100">
                  <c:v>-4.828369235652108</c:v>
                </c:pt>
                <c:pt idx="101">
                  <c:v>4.0893919574942483</c:v>
                </c:pt>
                <c:pt idx="102">
                  <c:v>-7.6757899829659193</c:v>
                </c:pt>
              </c:numCache>
            </c:numRef>
          </c:xVal>
          <c:yVal>
            <c:numRef>
              <c:f>('Roerdink 2013 Table S4 Samples'!$Y$170:$Y$195,'Roerdink 2013 Table S4 Samples'!$Y$264:$Y$340)</c:f>
              <c:numCache>
                <c:formatCode>0.00</c:formatCode>
                <c:ptCount val="103"/>
                <c:pt idx="0">
                  <c:v>-0.47742883740897746</c:v>
                </c:pt>
                <c:pt idx="1">
                  <c:v>-0.20567751867950346</c:v>
                </c:pt>
                <c:pt idx="2">
                  <c:v>-0.13081315183083309</c:v>
                </c:pt>
                <c:pt idx="3">
                  <c:v>-0.1379476721606876</c:v>
                </c:pt>
                <c:pt idx="4">
                  <c:v>0.24726409410713579</c:v>
                </c:pt>
                <c:pt idx="5">
                  <c:v>0.29794152830375786</c:v>
                </c:pt>
                <c:pt idx="6">
                  <c:v>-0.42260451883147088</c:v>
                </c:pt>
                <c:pt idx="7">
                  <c:v>0.20023937722468688</c:v>
                </c:pt>
                <c:pt idx="8">
                  <c:v>-4.8911613272917265E-3</c:v>
                </c:pt>
                <c:pt idx="9">
                  <c:v>2.1058395078337178</c:v>
                </c:pt>
                <c:pt idx="10">
                  <c:v>-0.28852067485651833</c:v>
                </c:pt>
                <c:pt idx="11">
                  <c:v>7.3597079704779134E-2</c:v>
                </c:pt>
                <c:pt idx="12">
                  <c:v>0.11768297720493592</c:v>
                </c:pt>
                <c:pt idx="13">
                  <c:v>-0.39444138771926873</c:v>
                </c:pt>
                <c:pt idx="14">
                  <c:v>4.9875815295363779E-2</c:v>
                </c:pt>
                <c:pt idx="15">
                  <c:v>-0.27065232610168355</c:v>
                </c:pt>
                <c:pt idx="16">
                  <c:v>-0.13135767606398119</c:v>
                </c:pt>
                <c:pt idx="17">
                  <c:v>7.3941022206369666E-2</c:v>
                </c:pt>
                <c:pt idx="18">
                  <c:v>-3.9733347121706508E-2</c:v>
                </c:pt>
                <c:pt idx="19">
                  <c:v>-0.12556492224613525</c:v>
                </c:pt>
                <c:pt idx="20">
                  <c:v>-0.29873715137773704</c:v>
                </c:pt>
                <c:pt idx="21">
                  <c:v>-0.24763355279833199</c:v>
                </c:pt>
                <c:pt idx="22">
                  <c:v>-0.64853639411865949</c:v>
                </c:pt>
                <c:pt idx="23">
                  <c:v>-0.10502714467819363</c:v>
                </c:pt>
                <c:pt idx="24">
                  <c:v>-0.36374068519251512</c:v>
                </c:pt>
                <c:pt idx="25">
                  <c:v>-0.30344004387838908</c:v>
                </c:pt>
                <c:pt idx="26">
                  <c:v>2.9321364205525668E-3</c:v>
                </c:pt>
                <c:pt idx="27">
                  <c:v>-0.19728264188856315</c:v>
                </c:pt>
                <c:pt idx="28">
                  <c:v>0.11309759120936569</c:v>
                </c:pt>
                <c:pt idx="29">
                  <c:v>-0.31113288652384608</c:v>
                </c:pt>
                <c:pt idx="30">
                  <c:v>3.7861743744649345E-2</c:v>
                </c:pt>
                <c:pt idx="31">
                  <c:v>-0.32101616208279893</c:v>
                </c:pt>
                <c:pt idx="32">
                  <c:v>-0.11765149529463503</c:v>
                </c:pt>
                <c:pt idx="33">
                  <c:v>-0.26332142194229746</c:v>
                </c:pt>
                <c:pt idx="34">
                  <c:v>-0.19160384646543793</c:v>
                </c:pt>
                <c:pt idx="35">
                  <c:v>-0.29634775763431875</c:v>
                </c:pt>
                <c:pt idx="36">
                  <c:v>-6.2507330769734359E-2</c:v>
                </c:pt>
                <c:pt idx="37">
                  <c:v>-0.64278031271036706</c:v>
                </c:pt>
                <c:pt idx="38">
                  <c:v>-0.18545540116021719</c:v>
                </c:pt>
                <c:pt idx="39">
                  <c:v>-0.47408548623439906</c:v>
                </c:pt>
                <c:pt idx="40">
                  <c:v>-0.17540668027904438</c:v>
                </c:pt>
                <c:pt idx="41">
                  <c:v>-0.15860608935092113</c:v>
                </c:pt>
                <c:pt idx="42">
                  <c:v>-0.2831200190271943</c:v>
                </c:pt>
                <c:pt idx="43">
                  <c:v>-0.19104415657011931</c:v>
                </c:pt>
                <c:pt idx="44">
                  <c:v>-0.31684036054335785</c:v>
                </c:pt>
                <c:pt idx="45">
                  <c:v>-7.9976634667078272E-2</c:v>
                </c:pt>
                <c:pt idx="46">
                  <c:v>-0.14164604870181563</c:v>
                </c:pt>
                <c:pt idx="47">
                  <c:v>-0.18556029088512282</c:v>
                </c:pt>
                <c:pt idx="48">
                  <c:v>-9.4821827528179803E-2</c:v>
                </c:pt>
                <c:pt idx="49">
                  <c:v>-0.46598381280593681</c:v>
                </c:pt>
                <c:pt idx="50">
                  <c:v>-0.29187269607178212</c:v>
                </c:pt>
                <c:pt idx="51">
                  <c:v>-0.22138677130723039</c:v>
                </c:pt>
                <c:pt idx="52">
                  <c:v>-0.64592862175605337</c:v>
                </c:pt>
                <c:pt idx="53">
                  <c:v>-0.48828609179396576</c:v>
                </c:pt>
                <c:pt idx="54">
                  <c:v>-0.20104501999096414</c:v>
                </c:pt>
                <c:pt idx="55">
                  <c:v>-0.26925416941681046</c:v>
                </c:pt>
                <c:pt idx="56">
                  <c:v>-0.22391649245667722</c:v>
                </c:pt>
                <c:pt idx="57">
                  <c:v>-9.8996802439854648E-2</c:v>
                </c:pt>
                <c:pt idx="58">
                  <c:v>-0.20498790881995355</c:v>
                </c:pt>
                <c:pt idx="59">
                  <c:v>-0.2851288754687209</c:v>
                </c:pt>
                <c:pt idx="60">
                  <c:v>-0.16366916341403748</c:v>
                </c:pt>
                <c:pt idx="61">
                  <c:v>-0.19571457930611658</c:v>
                </c:pt>
                <c:pt idx="62">
                  <c:v>-0.22666368876778087</c:v>
                </c:pt>
                <c:pt idx="63">
                  <c:v>-0.31245204541519023</c:v>
                </c:pt>
                <c:pt idx="64">
                  <c:v>-0.42475040783851448</c:v>
                </c:pt>
                <c:pt idx="65">
                  <c:v>-6.0993366189920906E-2</c:v>
                </c:pt>
                <c:pt idx="66">
                  <c:v>-0.10439141818474607</c:v>
                </c:pt>
                <c:pt idx="67">
                  <c:v>-0.2145587873239041</c:v>
                </c:pt>
                <c:pt idx="68">
                  <c:v>-0.2679171330627339</c:v>
                </c:pt>
                <c:pt idx="69">
                  <c:v>-0.58230775464895856</c:v>
                </c:pt>
                <c:pt idx="70">
                  <c:v>-0.24282619137216965</c:v>
                </c:pt>
                <c:pt idx="71">
                  <c:v>-0.3389741722582551</c:v>
                </c:pt>
                <c:pt idx="72">
                  <c:v>-0.39479205257497707</c:v>
                </c:pt>
                <c:pt idx="73">
                  <c:v>-0.43215413001451708</c:v>
                </c:pt>
                <c:pt idx="74">
                  <c:v>2.5386250315895253E-2</c:v>
                </c:pt>
                <c:pt idx="75">
                  <c:v>-0.37568798204368203</c:v>
                </c:pt>
                <c:pt idx="76">
                  <c:v>-0.44168447731784966</c:v>
                </c:pt>
                <c:pt idx="77">
                  <c:v>-0.44578862591015955</c:v>
                </c:pt>
                <c:pt idx="78">
                  <c:v>-0.28197103768978771</c:v>
                </c:pt>
                <c:pt idx="79">
                  <c:v>-0.29539867621775073</c:v>
                </c:pt>
                <c:pt idx="80">
                  <c:v>-0.4578599756672741</c:v>
                </c:pt>
                <c:pt idx="81">
                  <c:v>-0.34658659703756811</c:v>
                </c:pt>
                <c:pt idx="82">
                  <c:v>-0.11255355811934376</c:v>
                </c:pt>
                <c:pt idx="83">
                  <c:v>-0.43182388183782283</c:v>
                </c:pt>
                <c:pt idx="84">
                  <c:v>-0.18069045097879322</c:v>
                </c:pt>
                <c:pt idx="85">
                  <c:v>-0.47532001138317348</c:v>
                </c:pt>
                <c:pt idx="86">
                  <c:v>-0.49336857993576011</c:v>
                </c:pt>
                <c:pt idx="87">
                  <c:v>-0.25241490236449504</c:v>
                </c:pt>
                <c:pt idx="88">
                  <c:v>-0.39900838100304092</c:v>
                </c:pt>
                <c:pt idx="89">
                  <c:v>-0.48786935260825004</c:v>
                </c:pt>
                <c:pt idx="90">
                  <c:v>-0.23959065390455336</c:v>
                </c:pt>
                <c:pt idx="91">
                  <c:v>-0.40978337499497641</c:v>
                </c:pt>
                <c:pt idx="92">
                  <c:v>-0.31949423944088728</c:v>
                </c:pt>
                <c:pt idx="93">
                  <c:v>-0.37093596679904639</c:v>
                </c:pt>
                <c:pt idx="94">
                  <c:v>-0.4624388146083902</c:v>
                </c:pt>
                <c:pt idx="95">
                  <c:v>-0.30412567864779305</c:v>
                </c:pt>
                <c:pt idx="96">
                  <c:v>-0.42971290596605094</c:v>
                </c:pt>
                <c:pt idx="97">
                  <c:v>-0.44367799111355577</c:v>
                </c:pt>
                <c:pt idx="98">
                  <c:v>-0.31466012426073497</c:v>
                </c:pt>
                <c:pt idx="99">
                  <c:v>-0.43518251705276789</c:v>
                </c:pt>
                <c:pt idx="100">
                  <c:v>-0.3072184134034206</c:v>
                </c:pt>
                <c:pt idx="101">
                  <c:v>-3.9394653417179626E-2</c:v>
                </c:pt>
                <c:pt idx="102">
                  <c:v>-0.13583232140879087</c:v>
                </c:pt>
              </c:numCache>
            </c:numRef>
          </c:yVal>
          <c:smooth val="0"/>
        </c:ser>
        <c:ser>
          <c:idx val="8"/>
          <c:order val="3"/>
          <c:tx>
            <c:v>Roerdink Barite</c:v>
          </c:tx>
          <c:spPr>
            <a:ln w="28575">
              <a:noFill/>
            </a:ln>
          </c:spPr>
          <c:marker>
            <c:symbol val="diamond"/>
            <c:size val="11"/>
            <c:spPr>
              <a:solidFill>
                <a:srgbClr val="00B050"/>
              </a:solidFill>
              <a:ln>
                <a:solidFill>
                  <a:schemeClr val="tx1"/>
                </a:solidFill>
              </a:ln>
            </c:spPr>
          </c:marker>
          <c:xVal>
            <c:numRef>
              <c:f>'Roerdink 2010-2011'!$AL$39:$AL$49</c:f>
              <c:numCache>
                <c:formatCode>General</c:formatCode>
                <c:ptCount val="11"/>
                <c:pt idx="0">
                  <c:v>3.460971946699809</c:v>
                </c:pt>
                <c:pt idx="1">
                  <c:v>3.9945829251113452</c:v>
                </c:pt>
                <c:pt idx="2">
                  <c:v>4.5724102557826996</c:v>
                </c:pt>
                <c:pt idx="3">
                  <c:v>4.1000992202773201</c:v>
                </c:pt>
                <c:pt idx="4">
                  <c:v>6.2546414758593016</c:v>
                </c:pt>
                <c:pt idx="5">
                  <c:v>4.2990728054477234</c:v>
                </c:pt>
                <c:pt idx="6">
                  <c:v>6.4043741232855389</c:v>
                </c:pt>
                <c:pt idx="7">
                  <c:v>3.2318508486248732</c:v>
                </c:pt>
                <c:pt idx="8">
                  <c:v>3.9835288370462241</c:v>
                </c:pt>
                <c:pt idx="9">
                  <c:v>3.9041403863975255</c:v>
                </c:pt>
                <c:pt idx="10">
                  <c:v>3.6609504489670819</c:v>
                </c:pt>
              </c:numCache>
            </c:numRef>
          </c:xVal>
          <c:yVal>
            <c:numRef>
              <c:f>'Roerdink 2010-2011'!$AM$39:$AM$49</c:f>
              <c:numCache>
                <c:formatCode>General</c:formatCode>
                <c:ptCount val="11"/>
                <c:pt idx="0">
                  <c:v>-0.40469089953920623</c:v>
                </c:pt>
                <c:pt idx="1">
                  <c:v>-0.47586776836094913</c:v>
                </c:pt>
                <c:pt idx="2">
                  <c:v>-0.58313587108949072</c:v>
                </c:pt>
                <c:pt idx="3">
                  <c:v>-0.46584161784624101</c:v>
                </c:pt>
                <c:pt idx="4">
                  <c:v>-0.40868191441312263</c:v>
                </c:pt>
                <c:pt idx="5">
                  <c:v>-0.34252750441443602</c:v>
                </c:pt>
                <c:pt idx="6">
                  <c:v>-0.43975971127929725</c:v>
                </c:pt>
                <c:pt idx="7">
                  <c:v>-0.74655952291169392</c:v>
                </c:pt>
                <c:pt idx="8">
                  <c:v>-0.70344503074704079</c:v>
                </c:pt>
                <c:pt idx="9">
                  <c:v>-0.64229047234731773</c:v>
                </c:pt>
                <c:pt idx="10">
                  <c:v>-0.7014421583850794</c:v>
                </c:pt>
              </c:numCache>
            </c:numRef>
          </c:yVal>
          <c:smooth val="0"/>
        </c:ser>
        <c:ser>
          <c:idx val="4"/>
          <c:order val="4"/>
          <c:tx>
            <c:v>Ueno 2008 Py - Dresser Fm.</c:v>
          </c:tx>
          <c:spPr>
            <a:ln w="28575">
              <a:noFill/>
            </a:ln>
          </c:spPr>
          <c:marker>
            <c:symbol val="circle"/>
            <c:size val="10"/>
            <c:spPr>
              <a:solidFill>
                <a:srgbClr val="00B0F0"/>
              </a:solidFill>
              <a:ln>
                <a:solidFill>
                  <a:schemeClr val="tx1"/>
                </a:solidFill>
              </a:ln>
            </c:spPr>
          </c:marker>
          <c:xVal>
            <c:numRef>
              <c:f>'Ueno et al 2008 '!$AJ$32:$AJ$41</c:f>
              <c:numCache>
                <c:formatCode>General</c:formatCode>
                <c:ptCount val="10"/>
                <c:pt idx="0">
                  <c:v>-11.74</c:v>
                </c:pt>
                <c:pt idx="1">
                  <c:v>-8.8699999999999992</c:v>
                </c:pt>
                <c:pt idx="2">
                  <c:v>-8.5299999999999994</c:v>
                </c:pt>
                <c:pt idx="4">
                  <c:v>-10.76</c:v>
                </c:pt>
                <c:pt idx="5">
                  <c:v>-18.100000000000001</c:v>
                </c:pt>
                <c:pt idx="6">
                  <c:v>-17.05</c:v>
                </c:pt>
                <c:pt idx="7">
                  <c:v>-10.36</c:v>
                </c:pt>
                <c:pt idx="8">
                  <c:v>-9.81</c:v>
                </c:pt>
                <c:pt idx="9">
                  <c:v>-11.36</c:v>
                </c:pt>
              </c:numCache>
            </c:numRef>
          </c:xVal>
          <c:yVal>
            <c:numRef>
              <c:f>'Ueno et al 2008 '!$AK$32:$AK$41</c:f>
              <c:numCache>
                <c:formatCode>General</c:formatCode>
                <c:ptCount val="10"/>
                <c:pt idx="0">
                  <c:v>-0.86199999999999999</c:v>
                </c:pt>
                <c:pt idx="1">
                  <c:v>-0.67900000000000005</c:v>
                </c:pt>
                <c:pt idx="2">
                  <c:v>-0.67400000000000004</c:v>
                </c:pt>
                <c:pt idx="4">
                  <c:v>-0.70199999999999996</c:v>
                </c:pt>
                <c:pt idx="5">
                  <c:v>-1.1539999999999999</c:v>
                </c:pt>
                <c:pt idx="6">
                  <c:v>-1.0740000000000001</c:v>
                </c:pt>
                <c:pt idx="7">
                  <c:v>-0.88500000000000001</c:v>
                </c:pt>
                <c:pt idx="8">
                  <c:v>-0.97299999999999998</c:v>
                </c:pt>
                <c:pt idx="9">
                  <c:v>-0.79600000000000004</c:v>
                </c:pt>
              </c:numCache>
            </c:numRef>
          </c:yVal>
          <c:smooth val="0"/>
        </c:ser>
        <c:ser>
          <c:idx val="5"/>
          <c:order val="5"/>
          <c:tx>
            <c:v>Shen 2009 Py - Dresser Fm.</c:v>
          </c:tx>
          <c:spPr>
            <a:ln w="28575">
              <a:noFill/>
            </a:ln>
          </c:spPr>
          <c:marker>
            <c:symbol val="circle"/>
            <c:size val="10"/>
            <c:spPr>
              <a:solidFill>
                <a:srgbClr val="00B0F0"/>
              </a:solidFill>
              <a:ln>
                <a:solidFill>
                  <a:schemeClr val="tx1"/>
                </a:solidFill>
              </a:ln>
            </c:spPr>
          </c:marker>
          <c:xVal>
            <c:numRef>
              <c:f>'Shen et al 2009'!$AP$4:$AP$20</c:f>
              <c:numCache>
                <c:formatCode>General</c:formatCode>
                <c:ptCount val="17"/>
                <c:pt idx="0">
                  <c:v>-7.7634359295220001</c:v>
                </c:pt>
                <c:pt idx="1">
                  <c:v>-3.2516129437543118</c:v>
                </c:pt>
                <c:pt idx="2">
                  <c:v>-19.686026347177087</c:v>
                </c:pt>
                <c:pt idx="3">
                  <c:v>-16.060105913038303</c:v>
                </c:pt>
                <c:pt idx="4">
                  <c:v>-1.2535593816588309</c:v>
                </c:pt>
                <c:pt idx="5">
                  <c:v>-1.8487385250406385</c:v>
                </c:pt>
                <c:pt idx="6">
                  <c:v>-4.7301826277489356</c:v>
                </c:pt>
                <c:pt idx="7">
                  <c:v>-4.6963542127340663</c:v>
                </c:pt>
                <c:pt idx="8">
                  <c:v>-6.3147591766172795</c:v>
                </c:pt>
                <c:pt idx="9">
                  <c:v>-5.6125683639555728</c:v>
                </c:pt>
                <c:pt idx="10">
                  <c:v>-8.4647056714778337</c:v>
                </c:pt>
                <c:pt idx="11">
                  <c:v>-10.441658341039162</c:v>
                </c:pt>
                <c:pt idx="12">
                  <c:v>-8.0872341494794284</c:v>
                </c:pt>
                <c:pt idx="13">
                  <c:v>-9.575014540532667</c:v>
                </c:pt>
                <c:pt idx="14">
                  <c:v>-7.1554455299588371</c:v>
                </c:pt>
                <c:pt idx="15">
                  <c:v>-12.928549246840614</c:v>
                </c:pt>
                <c:pt idx="16">
                  <c:v>-10.349383803052836</c:v>
                </c:pt>
              </c:numCache>
            </c:numRef>
          </c:xVal>
          <c:yVal>
            <c:numRef>
              <c:f>'Shen et al 2009'!$AQ$4:$AQ$20</c:f>
              <c:numCache>
                <c:formatCode>General</c:formatCode>
                <c:ptCount val="17"/>
                <c:pt idx="0">
                  <c:v>-0.58165261051701389</c:v>
                </c:pt>
                <c:pt idx="1">
                  <c:v>2.2030896914215781E-2</c:v>
                </c:pt>
                <c:pt idx="2">
                  <c:v>-1.212882660434401</c:v>
                </c:pt>
                <c:pt idx="3">
                  <c:v>-1.1828203966932627</c:v>
                </c:pt>
                <c:pt idx="4">
                  <c:v>-0.2148808947410874</c:v>
                </c:pt>
                <c:pt idx="5">
                  <c:v>-0.29007749979204078</c:v>
                </c:pt>
                <c:pt idx="6">
                  <c:v>-0.33287570184092896</c:v>
                </c:pt>
                <c:pt idx="7">
                  <c:v>-0.46695909387939327</c:v>
                </c:pt>
                <c:pt idx="8">
                  <c:v>-0.49538319797992614</c:v>
                </c:pt>
                <c:pt idx="9">
                  <c:v>-0.4178063861424719</c:v>
                </c:pt>
                <c:pt idx="10">
                  <c:v>-0.65163875768881052</c:v>
                </c:pt>
                <c:pt idx="11">
                  <c:v>-0.80521688198886832</c:v>
                </c:pt>
                <c:pt idx="12">
                  <c:v>-0.66670953465719496</c:v>
                </c:pt>
                <c:pt idx="13">
                  <c:v>-0.6714475790752239</c:v>
                </c:pt>
                <c:pt idx="14">
                  <c:v>-0.69925369778667257</c:v>
                </c:pt>
                <c:pt idx="15">
                  <c:v>-0.82889043268363771</c:v>
                </c:pt>
                <c:pt idx="16">
                  <c:v>-1.2688416838998462</c:v>
                </c:pt>
              </c:numCache>
            </c:numRef>
          </c:yVal>
          <c:smooth val="0"/>
        </c:ser>
        <c:dLbls>
          <c:showLegendKey val="0"/>
          <c:showVal val="0"/>
          <c:showCatName val="0"/>
          <c:showSerName val="0"/>
          <c:showPercent val="0"/>
          <c:showBubbleSize val="0"/>
        </c:dLbls>
        <c:axId val="246154944"/>
        <c:axId val="246155520"/>
      </c:scatterChart>
      <c:valAx>
        <c:axId val="246154944"/>
        <c:scaling>
          <c:orientation val="minMax"/>
          <c:max val="10"/>
          <c:min val="-40"/>
        </c:scaling>
        <c:delete val="0"/>
        <c:axPos val="b"/>
        <c:title>
          <c:tx>
            <c:rich>
              <a:bodyPr/>
              <a:lstStyle/>
              <a:p>
                <a:pPr>
                  <a:defRPr sz="2400"/>
                </a:pPr>
                <a:r>
                  <a:rPr lang="el-GR" sz="2400">
                    <a:latin typeface="Times New Roman"/>
                    <a:cs typeface="Times New Roman"/>
                  </a:rPr>
                  <a:t>δ</a:t>
                </a:r>
                <a:r>
                  <a:rPr lang="en-US" sz="2400" baseline="30000">
                    <a:latin typeface="Times New Roman"/>
                    <a:cs typeface="Times New Roman"/>
                  </a:rPr>
                  <a:t>34</a:t>
                </a:r>
                <a:r>
                  <a:rPr lang="en-US" sz="2400">
                    <a:latin typeface="Times New Roman"/>
                    <a:cs typeface="Times New Roman"/>
                  </a:rPr>
                  <a:t>S</a:t>
                </a:r>
                <a:endParaRPr lang="en-US" sz="2400"/>
              </a:p>
            </c:rich>
          </c:tx>
          <c:layout/>
          <c:overlay val="0"/>
        </c:title>
        <c:numFmt formatCode="0" sourceLinked="0"/>
        <c:majorTickMark val="cross"/>
        <c:minorTickMark val="none"/>
        <c:tickLblPos val="low"/>
        <c:txPr>
          <a:bodyPr/>
          <a:lstStyle/>
          <a:p>
            <a:pPr>
              <a:defRPr sz="1800"/>
            </a:pPr>
            <a:endParaRPr lang="en-US"/>
          </a:p>
        </c:txPr>
        <c:crossAx val="246155520"/>
        <c:crosses val="autoZero"/>
        <c:crossBetween val="midCat"/>
      </c:valAx>
      <c:valAx>
        <c:axId val="246155520"/>
        <c:scaling>
          <c:orientation val="minMax"/>
          <c:max val="4"/>
          <c:min val="-4"/>
        </c:scaling>
        <c:delete val="0"/>
        <c:axPos val="l"/>
        <c:title>
          <c:tx>
            <c:rich>
              <a:bodyPr rot="-5400000" vert="horz"/>
              <a:lstStyle/>
              <a:p>
                <a:pPr>
                  <a:defRPr sz="2400"/>
                </a:pPr>
                <a:r>
                  <a:rPr lang="el-GR" sz="2400"/>
                  <a:t>Δ</a:t>
                </a:r>
                <a:r>
                  <a:rPr lang="en-US" sz="2400" baseline="30000"/>
                  <a:t>33</a:t>
                </a:r>
                <a:r>
                  <a:rPr lang="en-US" sz="2400"/>
                  <a:t>S</a:t>
                </a:r>
              </a:p>
            </c:rich>
          </c:tx>
          <c:layout/>
          <c:overlay val="0"/>
        </c:title>
        <c:numFmt formatCode="0" sourceLinked="0"/>
        <c:majorTickMark val="cross"/>
        <c:minorTickMark val="none"/>
        <c:tickLblPos val="low"/>
        <c:txPr>
          <a:bodyPr/>
          <a:lstStyle/>
          <a:p>
            <a:pPr>
              <a:defRPr sz="1800"/>
            </a:pPr>
            <a:endParaRPr lang="en-US"/>
          </a:p>
        </c:txPr>
        <c:crossAx val="246154944"/>
        <c:crosses val="autoZero"/>
        <c:crossBetween val="midCat"/>
      </c:valAx>
      <c:spPr>
        <a:ln w="25400">
          <a:solidFill>
            <a:schemeClr val="tx1"/>
          </a:solidFill>
        </a:ln>
      </c:spPr>
    </c:plotArea>
    <c:legend>
      <c:legendPos val="r"/>
      <c:layout>
        <c:manualLayout>
          <c:xMode val="edge"/>
          <c:yMode val="edge"/>
          <c:x val="0.7379706765564672"/>
          <c:y val="0.70729277022190407"/>
          <c:w val="0.20791250215544863"/>
          <c:h val="0.15077706195816434"/>
        </c:manualLayout>
      </c:layout>
      <c:overlay val="0"/>
      <c:spPr>
        <a:solidFill>
          <a:schemeClr val="bg1"/>
        </a:solidFill>
        <a:ln>
          <a:solidFill>
            <a:schemeClr val="tx1"/>
          </a:solidFill>
        </a:ln>
      </c:spPr>
    </c:legend>
    <c:plotVisOnly val="1"/>
    <c:dispBlanksAs val="gap"/>
    <c:showDLblsOverMax val="0"/>
  </c:chart>
  <c:spPr>
    <a:ln>
      <a:noFill/>
    </a:ln>
  </c:spPr>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2.5</a:t>
            </a:r>
            <a:r>
              <a:rPr lang="en-US" baseline="0"/>
              <a:t> Ga Pyrite in Carbonate</a:t>
            </a:r>
          </a:p>
          <a:p>
            <a:pPr>
              <a:defRPr/>
            </a:pPr>
            <a:r>
              <a:rPr lang="en-US" baseline="0"/>
              <a:t>(Brazil)</a:t>
            </a:r>
          </a:p>
          <a:p>
            <a:pPr>
              <a:defRPr/>
            </a:pPr>
            <a:r>
              <a:rPr lang="en-US"/>
              <a:t>SIMS -open symbols</a:t>
            </a:r>
          </a:p>
          <a:p>
            <a:pPr>
              <a:defRPr/>
            </a:pPr>
            <a:r>
              <a:rPr lang="en-US"/>
              <a:t>SF</a:t>
            </a:r>
            <a:r>
              <a:rPr lang="en-US" baseline="-25000"/>
              <a:t>6</a:t>
            </a:r>
            <a:r>
              <a:rPr lang="en-US"/>
              <a:t> - closed symbols</a:t>
            </a:r>
          </a:p>
          <a:p>
            <a:pPr>
              <a:defRPr/>
            </a:pPr>
            <a:r>
              <a:rPr lang="en-US"/>
              <a:t>Graduate work of Y.</a:t>
            </a:r>
            <a:r>
              <a:rPr lang="en-US" baseline="0"/>
              <a:t> Zhelezinskaia</a:t>
            </a:r>
            <a:endParaRPr lang="en-US"/>
          </a:p>
        </c:rich>
      </c:tx>
      <c:layout>
        <c:manualLayout>
          <c:xMode val="edge"/>
          <c:yMode val="edge"/>
          <c:x val="0.11235727338296936"/>
          <c:y val="4.4444444444444446E-2"/>
        </c:manualLayout>
      </c:layout>
      <c:overlay val="0"/>
    </c:title>
    <c:autoTitleDeleted val="0"/>
    <c:plotArea>
      <c:layout>
        <c:manualLayout>
          <c:layoutTarget val="inner"/>
          <c:xMode val="edge"/>
          <c:yMode val="edge"/>
          <c:x val="8.7449317077896022E-2"/>
          <c:y val="2.6237333969617433E-2"/>
          <c:w val="0.87436078398811745"/>
          <c:h val="0.84264821442774196"/>
        </c:manualLayout>
      </c:layout>
      <c:scatterChart>
        <c:scatterStyle val="lineMarker"/>
        <c:varyColors val="0"/>
        <c:ser>
          <c:idx val="2"/>
          <c:order val="0"/>
          <c:tx>
            <c:v>1308 SIMS</c:v>
          </c:tx>
          <c:spPr>
            <a:ln w="28575">
              <a:noFill/>
            </a:ln>
          </c:spPr>
          <c:marker>
            <c:symbol val="circle"/>
            <c:size val="10"/>
            <c:spPr>
              <a:noFill/>
              <a:ln>
                <a:solidFill>
                  <a:srgbClr val="0070C0"/>
                </a:solidFill>
              </a:ln>
            </c:spPr>
          </c:marker>
          <c:xVal>
            <c:numRef>
              <c:f>'[5]Yadviga Batatal'!$C$51:$C$55</c:f>
              <c:numCache>
                <c:formatCode>General</c:formatCode>
                <c:ptCount val="5"/>
                <c:pt idx="0">
                  <c:v>-18.163241097357453</c:v>
                </c:pt>
                <c:pt idx="1">
                  <c:v>-18.07636504985366</c:v>
                </c:pt>
                <c:pt idx="2">
                  <c:v>-17.5162966085447</c:v>
                </c:pt>
                <c:pt idx="3">
                  <c:v>-16.881086027446536</c:v>
                </c:pt>
                <c:pt idx="4">
                  <c:v>-19.317451442762867</c:v>
                </c:pt>
              </c:numCache>
            </c:numRef>
          </c:xVal>
          <c:yVal>
            <c:numRef>
              <c:f>'[5]Yadviga Batatal'!$F$51:$F$55</c:f>
              <c:numCache>
                <c:formatCode>General</c:formatCode>
                <c:ptCount val="5"/>
                <c:pt idx="0">
                  <c:v>-3.1147240609031837</c:v>
                </c:pt>
                <c:pt idx="1">
                  <c:v>-3.1142673258406361</c:v>
                </c:pt>
                <c:pt idx="2">
                  <c:v>-3.0231018452324676</c:v>
                </c:pt>
                <c:pt idx="3">
                  <c:v>-2.9275590832729144</c:v>
                </c:pt>
                <c:pt idx="4">
                  <c:v>-3.1527971083464834</c:v>
                </c:pt>
              </c:numCache>
            </c:numRef>
          </c:yVal>
          <c:smooth val="0"/>
        </c:ser>
        <c:ser>
          <c:idx val="7"/>
          <c:order val="1"/>
          <c:tx>
            <c:v>1308 SF6</c:v>
          </c:tx>
          <c:spPr>
            <a:ln w="28575">
              <a:noFill/>
            </a:ln>
          </c:spPr>
          <c:marker>
            <c:symbol val="circle"/>
            <c:size val="12"/>
            <c:spPr>
              <a:solidFill>
                <a:srgbClr val="0070C0"/>
              </a:solidFill>
              <a:ln>
                <a:solidFill>
                  <a:schemeClr val="tx1"/>
                </a:solidFill>
              </a:ln>
            </c:spPr>
          </c:marker>
          <c:xVal>
            <c:numRef>
              <c:f>('[5]Yadviga Batatal'!$C$65,'[5]Yadviga Batatal'!$E$70)</c:f>
              <c:numCache>
                <c:formatCode>General</c:formatCode>
                <c:ptCount val="2"/>
                <c:pt idx="0">
                  <c:v>-14.038</c:v>
                </c:pt>
                <c:pt idx="1">
                  <c:v>-12.451599999999999</c:v>
                </c:pt>
              </c:numCache>
            </c:numRef>
          </c:xVal>
          <c:yVal>
            <c:numRef>
              <c:f>('[5]Yadviga Batatal'!$F$65,'[5]Yadviga Batatal'!$G$70)</c:f>
              <c:numCache>
                <c:formatCode>General</c:formatCode>
                <c:ptCount val="2"/>
                <c:pt idx="0">
                  <c:v>-2.6863000000000001</c:v>
                </c:pt>
                <c:pt idx="1">
                  <c:v>-2.5375000000000001</c:v>
                </c:pt>
              </c:numCache>
            </c:numRef>
          </c:yVal>
          <c:smooth val="0"/>
        </c:ser>
        <c:ser>
          <c:idx val="10"/>
          <c:order val="2"/>
          <c:tx>
            <c:v>1266 SIMS</c:v>
          </c:tx>
          <c:spPr>
            <a:ln w="28575">
              <a:noFill/>
            </a:ln>
          </c:spPr>
          <c:marker>
            <c:symbol val="circle"/>
            <c:size val="10"/>
            <c:spPr>
              <a:noFill/>
              <a:ln>
                <a:solidFill>
                  <a:srgbClr val="FF0000"/>
                </a:solidFill>
              </a:ln>
            </c:spPr>
          </c:marker>
          <c:xVal>
            <c:numRef>
              <c:f>'[5]Yadviga Batatal'!$C$16:$C$30</c:f>
              <c:numCache>
                <c:formatCode>General</c:formatCode>
                <c:ptCount val="15"/>
                <c:pt idx="0">
                  <c:v>-15.107191554853072</c:v>
                </c:pt>
                <c:pt idx="1">
                  <c:v>-19.67224925847999</c:v>
                </c:pt>
                <c:pt idx="2">
                  <c:v>-36.137146455090587</c:v>
                </c:pt>
                <c:pt idx="3">
                  <c:v>-35.233612542815649</c:v>
                </c:pt>
                <c:pt idx="4">
                  <c:v>-36.819987019162561</c:v>
                </c:pt>
                <c:pt idx="5">
                  <c:v>-33.403076304959981</c:v>
                </c:pt>
                <c:pt idx="6">
                  <c:v>-21.323838844878761</c:v>
                </c:pt>
                <c:pt idx="7">
                  <c:v>-34.878652791564882</c:v>
                </c:pt>
                <c:pt idx="8">
                  <c:v>-38.372189311204231</c:v>
                </c:pt>
                <c:pt idx="9">
                  <c:v>-33.912853075446002</c:v>
                </c:pt>
                <c:pt idx="10">
                  <c:v>-12.046490396886767</c:v>
                </c:pt>
                <c:pt idx="11">
                  <c:v>-34.087733430810509</c:v>
                </c:pt>
                <c:pt idx="12">
                  <c:v>-31.293709482264841</c:v>
                </c:pt>
                <c:pt idx="13">
                  <c:v>-29.869619259419444</c:v>
                </c:pt>
                <c:pt idx="14">
                  <c:v>-26.468816890776957</c:v>
                </c:pt>
              </c:numCache>
            </c:numRef>
          </c:xVal>
          <c:yVal>
            <c:numRef>
              <c:f>'[5]Yadviga Batatal'!$F$16:$F$30</c:f>
              <c:numCache>
                <c:formatCode>General</c:formatCode>
                <c:ptCount val="15"/>
                <c:pt idx="0">
                  <c:v>-1.1044194627647377</c:v>
                </c:pt>
                <c:pt idx="1">
                  <c:v>-1.327268807127302</c:v>
                </c:pt>
                <c:pt idx="2">
                  <c:v>-1.888931901766199</c:v>
                </c:pt>
                <c:pt idx="3">
                  <c:v>-1.9098074638855813</c:v>
                </c:pt>
                <c:pt idx="4">
                  <c:v>-1.9645909037412359</c:v>
                </c:pt>
                <c:pt idx="5">
                  <c:v>-1.9648474998034118</c:v>
                </c:pt>
                <c:pt idx="6">
                  <c:v>-1.3860891034820355</c:v>
                </c:pt>
                <c:pt idx="7">
                  <c:v>-1.9776202343155802</c:v>
                </c:pt>
                <c:pt idx="8">
                  <c:v>-1.9651153154518468</c:v>
                </c:pt>
                <c:pt idx="9">
                  <c:v>-1.8992252938720959</c:v>
                </c:pt>
                <c:pt idx="10">
                  <c:v>-0.73796471619103077</c:v>
                </c:pt>
                <c:pt idx="11">
                  <c:v>-1.9503804232210449</c:v>
                </c:pt>
                <c:pt idx="12">
                  <c:v>-1.9732315182603415</c:v>
                </c:pt>
                <c:pt idx="13">
                  <c:v>-1.4443616198420699</c:v>
                </c:pt>
                <c:pt idx="14">
                  <c:v>-2.0149494321940455</c:v>
                </c:pt>
              </c:numCache>
            </c:numRef>
          </c:yVal>
          <c:smooth val="0"/>
        </c:ser>
        <c:ser>
          <c:idx val="11"/>
          <c:order val="3"/>
          <c:tx>
            <c:v>1266 SF6</c:v>
          </c:tx>
          <c:spPr>
            <a:ln w="28575">
              <a:noFill/>
            </a:ln>
          </c:spPr>
          <c:marker>
            <c:symbol val="circle"/>
            <c:size val="12"/>
            <c:spPr>
              <a:solidFill>
                <a:srgbClr val="FF0000"/>
              </a:solidFill>
              <a:ln>
                <a:solidFill>
                  <a:schemeClr val="tx1"/>
                </a:solidFill>
              </a:ln>
            </c:spPr>
          </c:marker>
          <c:dPt>
            <c:idx val="1"/>
            <c:bubble3D val="0"/>
          </c:dPt>
          <c:xVal>
            <c:numRef>
              <c:f>('[5]Yadviga Batatal'!$C$63,'[5]Yadviga Batatal'!$E$68)</c:f>
              <c:numCache>
                <c:formatCode>General</c:formatCode>
                <c:ptCount val="2"/>
                <c:pt idx="0">
                  <c:v>-8.8201999999999998</c:v>
                </c:pt>
                <c:pt idx="1">
                  <c:v>-29.455500000000001</c:v>
                </c:pt>
              </c:numCache>
            </c:numRef>
          </c:xVal>
          <c:yVal>
            <c:numRef>
              <c:f>('[5]Yadviga Batatal'!$F$63,'[5]Yadviga Batatal'!$G$68)</c:f>
              <c:numCache>
                <c:formatCode>General</c:formatCode>
                <c:ptCount val="2"/>
                <c:pt idx="0">
                  <c:v>-0.40889999999999999</c:v>
                </c:pt>
                <c:pt idx="1">
                  <c:v>-1.7632000000000001</c:v>
                </c:pt>
              </c:numCache>
            </c:numRef>
          </c:yVal>
          <c:smooth val="0"/>
        </c:ser>
        <c:ser>
          <c:idx val="12"/>
          <c:order val="4"/>
          <c:tx>
            <c:v>1251 SIMS</c:v>
          </c:tx>
          <c:spPr>
            <a:ln w="28575">
              <a:noFill/>
            </a:ln>
          </c:spPr>
          <c:marker>
            <c:symbol val="circle"/>
            <c:size val="10"/>
            <c:spPr>
              <a:noFill/>
              <a:ln>
                <a:solidFill>
                  <a:schemeClr val="accent6">
                    <a:lumMod val="75000"/>
                  </a:schemeClr>
                </a:solidFill>
              </a:ln>
            </c:spPr>
          </c:marker>
          <c:xVal>
            <c:numRef>
              <c:f>'[5]Yadviga Batatal'!$C$9:$C$13</c:f>
              <c:numCache>
                <c:formatCode>General</c:formatCode>
                <c:ptCount val="5"/>
                <c:pt idx="0">
                  <c:v>-9.3310283299528063</c:v>
                </c:pt>
                <c:pt idx="1">
                  <c:v>-6.2219148825690684</c:v>
                </c:pt>
                <c:pt idx="2">
                  <c:v>-5.7448742505638029</c:v>
                </c:pt>
                <c:pt idx="3">
                  <c:v>-5.8340090895618868</c:v>
                </c:pt>
                <c:pt idx="4">
                  <c:v>-5.0399192201076026</c:v>
                </c:pt>
              </c:numCache>
            </c:numRef>
          </c:xVal>
          <c:yVal>
            <c:numRef>
              <c:f>'[5]Yadviga Batatal'!$F$9:$F$13</c:f>
              <c:numCache>
                <c:formatCode>General</c:formatCode>
                <c:ptCount val="5"/>
                <c:pt idx="0">
                  <c:v>-1.7090851480273672</c:v>
                </c:pt>
                <c:pt idx="1">
                  <c:v>-1.5077620553560767</c:v>
                </c:pt>
                <c:pt idx="2">
                  <c:v>-1.3651512071434224</c:v>
                </c:pt>
                <c:pt idx="3">
                  <c:v>-1.4451537460895558</c:v>
                </c:pt>
                <c:pt idx="4">
                  <c:v>-1.4411092844225371</c:v>
                </c:pt>
              </c:numCache>
            </c:numRef>
          </c:yVal>
          <c:smooth val="0"/>
        </c:ser>
        <c:ser>
          <c:idx val="13"/>
          <c:order val="5"/>
          <c:tx>
            <c:v>1251 SF6</c:v>
          </c:tx>
          <c:spPr>
            <a:ln w="28575">
              <a:noFill/>
            </a:ln>
          </c:spPr>
          <c:marker>
            <c:symbol val="circle"/>
            <c:size val="12"/>
            <c:spPr>
              <a:solidFill>
                <a:schemeClr val="accent6">
                  <a:lumMod val="75000"/>
                </a:schemeClr>
              </a:solidFill>
              <a:ln>
                <a:solidFill>
                  <a:schemeClr val="tx1"/>
                </a:solidFill>
              </a:ln>
            </c:spPr>
          </c:marker>
          <c:xVal>
            <c:numRef>
              <c:f>'[5]Yadviga Batatal'!$C$62</c:f>
              <c:numCache>
                <c:formatCode>General</c:formatCode>
                <c:ptCount val="1"/>
                <c:pt idx="0">
                  <c:v>-5.9873000000000003</c:v>
                </c:pt>
              </c:numCache>
            </c:numRef>
          </c:xVal>
          <c:yVal>
            <c:numRef>
              <c:f>'[5]Yadviga Batatal'!$F$62</c:f>
              <c:numCache>
                <c:formatCode>General</c:formatCode>
                <c:ptCount val="1"/>
                <c:pt idx="0">
                  <c:v>-1.4362999999999999</c:v>
                </c:pt>
              </c:numCache>
            </c:numRef>
          </c:yVal>
          <c:smooth val="0"/>
        </c:ser>
        <c:dLbls>
          <c:showLegendKey val="0"/>
          <c:showVal val="0"/>
          <c:showCatName val="0"/>
          <c:showSerName val="0"/>
          <c:showPercent val="0"/>
          <c:showBubbleSize val="0"/>
        </c:dLbls>
        <c:axId val="246157248"/>
        <c:axId val="246157824"/>
      </c:scatterChart>
      <c:valAx>
        <c:axId val="246157248"/>
        <c:scaling>
          <c:orientation val="minMax"/>
          <c:max val="10"/>
          <c:min val="-40"/>
        </c:scaling>
        <c:delete val="0"/>
        <c:axPos val="b"/>
        <c:title>
          <c:tx>
            <c:rich>
              <a:bodyPr/>
              <a:lstStyle/>
              <a:p>
                <a:pPr>
                  <a:defRPr sz="2400"/>
                </a:pPr>
                <a:r>
                  <a:rPr lang="el-GR" sz="2400">
                    <a:latin typeface="Times New Roman"/>
                    <a:cs typeface="Times New Roman"/>
                  </a:rPr>
                  <a:t>δ</a:t>
                </a:r>
                <a:r>
                  <a:rPr lang="en-US" sz="2400" baseline="30000">
                    <a:latin typeface="Times New Roman"/>
                    <a:cs typeface="Times New Roman"/>
                  </a:rPr>
                  <a:t>34</a:t>
                </a:r>
                <a:r>
                  <a:rPr lang="en-US" sz="2400">
                    <a:latin typeface="Times New Roman"/>
                    <a:cs typeface="Times New Roman"/>
                  </a:rPr>
                  <a:t>S</a:t>
                </a:r>
                <a:endParaRPr lang="en-US" sz="2400"/>
              </a:p>
            </c:rich>
          </c:tx>
          <c:layout/>
          <c:overlay val="0"/>
        </c:title>
        <c:numFmt formatCode="0" sourceLinked="0"/>
        <c:majorTickMark val="cross"/>
        <c:minorTickMark val="none"/>
        <c:tickLblPos val="low"/>
        <c:txPr>
          <a:bodyPr/>
          <a:lstStyle/>
          <a:p>
            <a:pPr>
              <a:defRPr sz="1800"/>
            </a:pPr>
            <a:endParaRPr lang="en-US"/>
          </a:p>
        </c:txPr>
        <c:crossAx val="246157824"/>
        <c:crosses val="autoZero"/>
        <c:crossBetween val="midCat"/>
      </c:valAx>
      <c:valAx>
        <c:axId val="246157824"/>
        <c:scaling>
          <c:orientation val="minMax"/>
          <c:max val="4"/>
          <c:min val="-4"/>
        </c:scaling>
        <c:delete val="0"/>
        <c:axPos val="l"/>
        <c:title>
          <c:tx>
            <c:rich>
              <a:bodyPr rot="-5400000" vert="horz"/>
              <a:lstStyle/>
              <a:p>
                <a:pPr>
                  <a:defRPr sz="2400"/>
                </a:pPr>
                <a:r>
                  <a:rPr lang="el-GR" sz="2400"/>
                  <a:t>Δ</a:t>
                </a:r>
                <a:r>
                  <a:rPr lang="en-US" sz="2400" baseline="30000"/>
                  <a:t>33</a:t>
                </a:r>
                <a:r>
                  <a:rPr lang="en-US" sz="2400"/>
                  <a:t>S</a:t>
                </a:r>
              </a:p>
            </c:rich>
          </c:tx>
          <c:layout/>
          <c:overlay val="0"/>
        </c:title>
        <c:numFmt formatCode="0" sourceLinked="0"/>
        <c:majorTickMark val="cross"/>
        <c:minorTickMark val="none"/>
        <c:tickLblPos val="low"/>
        <c:txPr>
          <a:bodyPr/>
          <a:lstStyle/>
          <a:p>
            <a:pPr>
              <a:defRPr sz="1800"/>
            </a:pPr>
            <a:endParaRPr lang="en-US"/>
          </a:p>
        </c:txPr>
        <c:crossAx val="246157248"/>
        <c:crosses val="autoZero"/>
        <c:crossBetween val="midCat"/>
      </c:valAx>
      <c:spPr>
        <a:ln w="25400">
          <a:solidFill>
            <a:schemeClr val="tx1"/>
          </a:solidFill>
        </a:ln>
      </c:spPr>
    </c:plotArea>
    <c:legend>
      <c:legendPos val="r"/>
      <c:layout>
        <c:manualLayout>
          <c:xMode val="edge"/>
          <c:yMode val="edge"/>
          <c:x val="0.7379706765564672"/>
          <c:y val="0.75779782072695456"/>
          <c:w val="0.20791250215544863"/>
          <c:h val="0.10027201145311382"/>
        </c:manualLayout>
      </c:layout>
      <c:overlay val="0"/>
      <c:spPr>
        <a:solidFill>
          <a:schemeClr val="bg1"/>
        </a:solidFill>
        <a:ln>
          <a:solidFill>
            <a:schemeClr val="tx1"/>
          </a:solidFill>
        </a:ln>
      </c:spPr>
    </c:legend>
    <c:plotVisOnly val="1"/>
    <c:dispBlanksAs val="gap"/>
    <c:showDLblsOverMax val="0"/>
  </c:chart>
  <c:spPr>
    <a:ln>
      <a:noFill/>
    </a:ln>
  </c:sp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48293132926819E-2"/>
          <c:y val="2.4215065988037205E-2"/>
          <c:w val="0.87436078398811745"/>
          <c:h val="0.84264821442774196"/>
        </c:manualLayout>
      </c:layout>
      <c:scatterChart>
        <c:scatterStyle val="lineMarker"/>
        <c:varyColors val="0"/>
        <c:ser>
          <c:idx val="9"/>
          <c:order val="0"/>
          <c:tx>
            <c:v>Ueno Dresser Fm. Barite</c:v>
          </c:tx>
          <c:spPr>
            <a:ln w="28575">
              <a:noFill/>
            </a:ln>
          </c:spPr>
          <c:marker>
            <c:symbol val="diamond"/>
            <c:size val="10"/>
            <c:spPr>
              <a:solidFill>
                <a:schemeClr val="accent2">
                  <a:lumMod val="60000"/>
                  <a:lumOff val="40000"/>
                </a:schemeClr>
              </a:solidFill>
              <a:ln>
                <a:solidFill>
                  <a:schemeClr val="tx1"/>
                </a:solidFill>
              </a:ln>
            </c:spPr>
          </c:marker>
          <c:xVal>
            <c:numRef>
              <c:f>('Ueno et al 2008 '!$AJ$23,'Ueno et al 2008 '!$AJ$28:$AJ$30)</c:f>
              <c:numCache>
                <c:formatCode>General</c:formatCode>
                <c:ptCount val="4"/>
                <c:pt idx="0">
                  <c:v>5.5</c:v>
                </c:pt>
                <c:pt idx="1">
                  <c:v>4</c:v>
                </c:pt>
                <c:pt idx="2">
                  <c:v>4.62</c:v>
                </c:pt>
                <c:pt idx="3">
                  <c:v>4.0599999999999996</c:v>
                </c:pt>
              </c:numCache>
            </c:numRef>
          </c:xVal>
          <c:yVal>
            <c:numRef>
              <c:f>('Ueno et al 2008 '!$AK$23,'Ueno et al 2008 '!$AK$28:$AK$30)</c:f>
              <c:numCache>
                <c:formatCode>General</c:formatCode>
                <c:ptCount val="4"/>
                <c:pt idx="0">
                  <c:v>-1.004</c:v>
                </c:pt>
                <c:pt idx="1">
                  <c:v>-1.4239999999999999</c:v>
                </c:pt>
                <c:pt idx="2">
                  <c:v>-1.3340000000000001</c:v>
                </c:pt>
                <c:pt idx="3">
                  <c:v>-1.262</c:v>
                </c:pt>
              </c:numCache>
            </c:numRef>
          </c:yVal>
          <c:smooth val="0"/>
        </c:ser>
        <c:ser>
          <c:idx val="14"/>
          <c:order val="1"/>
          <c:tx>
            <c:v>Shen Dresser Fm. Barite</c:v>
          </c:tx>
          <c:spPr>
            <a:ln w="28575">
              <a:noFill/>
            </a:ln>
          </c:spPr>
          <c:marker>
            <c:symbol val="diamond"/>
            <c:size val="11"/>
            <c:spPr>
              <a:solidFill>
                <a:schemeClr val="accent2">
                  <a:lumMod val="60000"/>
                  <a:lumOff val="40000"/>
                </a:schemeClr>
              </a:solidFill>
              <a:ln>
                <a:solidFill>
                  <a:schemeClr val="tx1"/>
                </a:solidFill>
              </a:ln>
            </c:spPr>
          </c:marker>
          <c:xVal>
            <c:numRef>
              <c:f>'Shen et al 2009'!$AP$23:$AP$29</c:f>
              <c:numCache>
                <c:formatCode>General</c:formatCode>
                <c:ptCount val="7"/>
                <c:pt idx="0">
                  <c:v>4.1586185924495922</c:v>
                </c:pt>
                <c:pt idx="1">
                  <c:v>4.8389046690520132</c:v>
                </c:pt>
                <c:pt idx="2">
                  <c:v>5.688835222932509</c:v>
                </c:pt>
                <c:pt idx="3">
                  <c:v>5.2893919779144483</c:v>
                </c:pt>
                <c:pt idx="4">
                  <c:v>4.7933535359627744</c:v>
                </c:pt>
                <c:pt idx="5">
                  <c:v>4.2751256633699608</c:v>
                </c:pt>
                <c:pt idx="6">
                  <c:v>4.2124509885216321</c:v>
                </c:pt>
              </c:numCache>
            </c:numRef>
          </c:xVal>
          <c:yVal>
            <c:numRef>
              <c:f>'Shen et al 2009'!$AQ$23:$AQ$29</c:f>
              <c:numCache>
                <c:formatCode>General</c:formatCode>
                <c:ptCount val="7"/>
                <c:pt idx="0">
                  <c:v>-1.1426990827327899</c:v>
                </c:pt>
                <c:pt idx="1">
                  <c:v>-1.0190139211287974</c:v>
                </c:pt>
                <c:pt idx="2">
                  <c:v>-0.97582830264109077</c:v>
                </c:pt>
                <c:pt idx="3">
                  <c:v>-1.2153604138422924</c:v>
                </c:pt>
                <c:pt idx="4">
                  <c:v>-1.294682769260147</c:v>
                </c:pt>
                <c:pt idx="5">
                  <c:v>-1.3089911063359772</c:v>
                </c:pt>
                <c:pt idx="6">
                  <c:v>-1.3127310893128463</c:v>
                </c:pt>
              </c:numCache>
            </c:numRef>
          </c:yVal>
          <c:smooth val="0"/>
        </c:ser>
        <c:ser>
          <c:idx val="4"/>
          <c:order val="2"/>
          <c:tx>
            <c:v>Ueno 2008 Py - Dresser Fm.</c:v>
          </c:tx>
          <c:spPr>
            <a:ln w="28575">
              <a:noFill/>
            </a:ln>
          </c:spPr>
          <c:marker>
            <c:symbol val="circle"/>
            <c:size val="10"/>
            <c:spPr>
              <a:solidFill>
                <a:schemeClr val="accent1">
                  <a:lumMod val="60000"/>
                  <a:lumOff val="40000"/>
                </a:schemeClr>
              </a:solidFill>
              <a:ln>
                <a:solidFill>
                  <a:schemeClr val="tx1"/>
                </a:solidFill>
              </a:ln>
            </c:spPr>
          </c:marker>
          <c:xVal>
            <c:numRef>
              <c:f>'Ueno et al 2008 '!$AJ$32:$AJ$41</c:f>
              <c:numCache>
                <c:formatCode>General</c:formatCode>
                <c:ptCount val="10"/>
                <c:pt idx="0">
                  <c:v>-11.74</c:v>
                </c:pt>
                <c:pt idx="1">
                  <c:v>-8.8699999999999992</c:v>
                </c:pt>
                <c:pt idx="2">
                  <c:v>-8.5299999999999994</c:v>
                </c:pt>
                <c:pt idx="4">
                  <c:v>-10.76</c:v>
                </c:pt>
                <c:pt idx="5">
                  <c:v>-18.100000000000001</c:v>
                </c:pt>
                <c:pt idx="6">
                  <c:v>-17.05</c:v>
                </c:pt>
                <c:pt idx="7">
                  <c:v>-10.36</c:v>
                </c:pt>
                <c:pt idx="8">
                  <c:v>-9.81</c:v>
                </c:pt>
                <c:pt idx="9">
                  <c:v>-11.36</c:v>
                </c:pt>
              </c:numCache>
            </c:numRef>
          </c:xVal>
          <c:yVal>
            <c:numRef>
              <c:f>'Ueno et al 2008 '!$AK$32:$AK$41</c:f>
              <c:numCache>
                <c:formatCode>General</c:formatCode>
                <c:ptCount val="10"/>
                <c:pt idx="0">
                  <c:v>-0.86199999999999999</c:v>
                </c:pt>
                <c:pt idx="1">
                  <c:v>-0.67900000000000005</c:v>
                </c:pt>
                <c:pt idx="2">
                  <c:v>-0.67400000000000004</c:v>
                </c:pt>
                <c:pt idx="4">
                  <c:v>-0.70199999999999996</c:v>
                </c:pt>
                <c:pt idx="5">
                  <c:v>-1.1539999999999999</c:v>
                </c:pt>
                <c:pt idx="6">
                  <c:v>-1.0740000000000001</c:v>
                </c:pt>
                <c:pt idx="7">
                  <c:v>-0.88500000000000001</c:v>
                </c:pt>
                <c:pt idx="8">
                  <c:v>-0.97299999999999998</c:v>
                </c:pt>
                <c:pt idx="9">
                  <c:v>-0.79600000000000004</c:v>
                </c:pt>
              </c:numCache>
            </c:numRef>
          </c:yVal>
          <c:smooth val="0"/>
        </c:ser>
        <c:ser>
          <c:idx val="5"/>
          <c:order val="3"/>
          <c:tx>
            <c:v>Shen 2009 Py - Dresser Fm.</c:v>
          </c:tx>
          <c:spPr>
            <a:ln w="28575">
              <a:noFill/>
            </a:ln>
          </c:spPr>
          <c:marker>
            <c:symbol val="circle"/>
            <c:size val="10"/>
            <c:spPr>
              <a:solidFill>
                <a:schemeClr val="accent1">
                  <a:lumMod val="60000"/>
                  <a:lumOff val="40000"/>
                </a:schemeClr>
              </a:solidFill>
              <a:ln>
                <a:solidFill>
                  <a:schemeClr val="tx1"/>
                </a:solidFill>
              </a:ln>
            </c:spPr>
          </c:marker>
          <c:xVal>
            <c:numRef>
              <c:f>'Shen et al 2009'!$AP$4:$AP$20</c:f>
              <c:numCache>
                <c:formatCode>General</c:formatCode>
                <c:ptCount val="17"/>
                <c:pt idx="0">
                  <c:v>-7.7634359295220001</c:v>
                </c:pt>
                <c:pt idx="1">
                  <c:v>-3.2516129437543118</c:v>
                </c:pt>
                <c:pt idx="2">
                  <c:v>-19.686026347177087</c:v>
                </c:pt>
                <c:pt idx="3">
                  <c:v>-16.060105913038303</c:v>
                </c:pt>
                <c:pt idx="4">
                  <c:v>-1.2535593816588309</c:v>
                </c:pt>
                <c:pt idx="5">
                  <c:v>-1.8487385250406385</c:v>
                </c:pt>
                <c:pt idx="6">
                  <c:v>-4.7301826277489356</c:v>
                </c:pt>
                <c:pt idx="7">
                  <c:v>-4.6963542127340663</c:v>
                </c:pt>
                <c:pt idx="8">
                  <c:v>-6.3147591766172795</c:v>
                </c:pt>
                <c:pt idx="9">
                  <c:v>-5.6125683639555728</c:v>
                </c:pt>
                <c:pt idx="10">
                  <c:v>-8.4647056714778337</c:v>
                </c:pt>
                <c:pt idx="11">
                  <c:v>-10.441658341039162</c:v>
                </c:pt>
                <c:pt idx="12">
                  <c:v>-8.0872341494794284</c:v>
                </c:pt>
                <c:pt idx="13">
                  <c:v>-9.575014540532667</c:v>
                </c:pt>
                <c:pt idx="14">
                  <c:v>-7.1554455299588371</c:v>
                </c:pt>
                <c:pt idx="15">
                  <c:v>-12.928549246840614</c:v>
                </c:pt>
                <c:pt idx="16">
                  <c:v>-10.349383803052836</c:v>
                </c:pt>
              </c:numCache>
            </c:numRef>
          </c:xVal>
          <c:yVal>
            <c:numRef>
              <c:f>'Shen et al 2009'!$AQ$4:$AQ$20</c:f>
              <c:numCache>
                <c:formatCode>General</c:formatCode>
                <c:ptCount val="17"/>
                <c:pt idx="0">
                  <c:v>-0.58165261051701389</c:v>
                </c:pt>
                <c:pt idx="1">
                  <c:v>2.2030896914215781E-2</c:v>
                </c:pt>
                <c:pt idx="2">
                  <c:v>-1.212882660434401</c:v>
                </c:pt>
                <c:pt idx="3">
                  <c:v>-1.1828203966932627</c:v>
                </c:pt>
                <c:pt idx="4">
                  <c:v>-0.2148808947410874</c:v>
                </c:pt>
                <c:pt idx="5">
                  <c:v>-0.29007749979204078</c:v>
                </c:pt>
                <c:pt idx="6">
                  <c:v>-0.33287570184092896</c:v>
                </c:pt>
                <c:pt idx="7">
                  <c:v>-0.46695909387939327</c:v>
                </c:pt>
                <c:pt idx="8">
                  <c:v>-0.49538319797992614</c:v>
                </c:pt>
                <c:pt idx="9">
                  <c:v>-0.4178063861424719</c:v>
                </c:pt>
                <c:pt idx="10">
                  <c:v>-0.65163875768881052</c:v>
                </c:pt>
                <c:pt idx="11">
                  <c:v>-0.80521688198886832</c:v>
                </c:pt>
                <c:pt idx="12">
                  <c:v>-0.66670953465719496</c:v>
                </c:pt>
                <c:pt idx="13">
                  <c:v>-0.6714475790752239</c:v>
                </c:pt>
                <c:pt idx="14">
                  <c:v>-0.69925369778667257</c:v>
                </c:pt>
                <c:pt idx="15">
                  <c:v>-0.82889043268363771</c:v>
                </c:pt>
                <c:pt idx="16">
                  <c:v>-1.2688416838998462</c:v>
                </c:pt>
              </c:numCache>
            </c:numRef>
          </c:yVal>
          <c:smooth val="0"/>
        </c:ser>
        <c:ser>
          <c:idx val="2"/>
          <c:order val="4"/>
          <c:tx>
            <c:v>Partridge 2008 - Wittenoom Fm.</c:v>
          </c:tx>
          <c:spPr>
            <a:ln w="28575">
              <a:noFill/>
            </a:ln>
          </c:spPr>
          <c:marker>
            <c:symbol val="circle"/>
            <c:size val="10"/>
            <c:spPr>
              <a:solidFill>
                <a:srgbClr val="FF0000"/>
              </a:solidFill>
              <a:ln>
                <a:solidFill>
                  <a:schemeClr val="tx1"/>
                </a:solidFill>
              </a:ln>
            </c:spPr>
          </c:marker>
          <c:xVal>
            <c:numRef>
              <c:f>(Partidgeetal2008epsl!$AF$59:$AF$64,Partidgeetal2008epsl!$AF$68:$AF$69)</c:f>
              <c:numCache>
                <c:formatCode>General</c:formatCode>
                <c:ptCount val="8"/>
                <c:pt idx="0">
                  <c:v>-8.15</c:v>
                </c:pt>
                <c:pt idx="1">
                  <c:v>-8.8699999999999992</c:v>
                </c:pt>
                <c:pt idx="2">
                  <c:v>-8.4499999999999993</c:v>
                </c:pt>
                <c:pt idx="3">
                  <c:v>-8.2799999999999994</c:v>
                </c:pt>
                <c:pt idx="4">
                  <c:v>-7.16</c:v>
                </c:pt>
                <c:pt idx="5">
                  <c:v>-7.89</c:v>
                </c:pt>
                <c:pt idx="6">
                  <c:v>-11.5</c:v>
                </c:pt>
                <c:pt idx="7">
                  <c:v>-12.23</c:v>
                </c:pt>
              </c:numCache>
            </c:numRef>
          </c:xVal>
          <c:yVal>
            <c:numRef>
              <c:f>(Partidgeetal2008epsl!$AG$59:$AG$64,Partidgeetal2008epsl!$AG$68:$AG$69)</c:f>
              <c:numCache>
                <c:formatCode>General</c:formatCode>
                <c:ptCount val="8"/>
                <c:pt idx="0">
                  <c:v>-1.04</c:v>
                </c:pt>
                <c:pt idx="1">
                  <c:v>-0.85</c:v>
                </c:pt>
                <c:pt idx="2">
                  <c:v>-0.82</c:v>
                </c:pt>
                <c:pt idx="3">
                  <c:v>-0.92</c:v>
                </c:pt>
                <c:pt idx="4">
                  <c:v>-0.79</c:v>
                </c:pt>
                <c:pt idx="5">
                  <c:v>-0.69</c:v>
                </c:pt>
                <c:pt idx="6">
                  <c:v>-1.1499999999999999</c:v>
                </c:pt>
                <c:pt idx="7">
                  <c:v>-1.2</c:v>
                </c:pt>
              </c:numCache>
            </c:numRef>
          </c:yVal>
          <c:smooth val="0"/>
        </c:ser>
        <c:dLbls>
          <c:showLegendKey val="0"/>
          <c:showVal val="0"/>
          <c:showCatName val="0"/>
          <c:showSerName val="0"/>
          <c:showPercent val="0"/>
          <c:showBubbleSize val="0"/>
        </c:dLbls>
        <c:axId val="246159552"/>
        <c:axId val="246160128"/>
      </c:scatterChart>
      <c:valAx>
        <c:axId val="246159552"/>
        <c:scaling>
          <c:orientation val="minMax"/>
          <c:max val="12"/>
          <c:min val="-24"/>
        </c:scaling>
        <c:delete val="0"/>
        <c:axPos val="b"/>
        <c:title>
          <c:tx>
            <c:rich>
              <a:bodyPr/>
              <a:lstStyle/>
              <a:p>
                <a:pPr>
                  <a:defRPr sz="2400"/>
                </a:pPr>
                <a:r>
                  <a:rPr lang="el-GR" sz="2400">
                    <a:latin typeface="Times New Roman"/>
                    <a:cs typeface="Times New Roman"/>
                  </a:rPr>
                  <a:t>δ</a:t>
                </a:r>
                <a:r>
                  <a:rPr lang="en-US" sz="2400" baseline="30000">
                    <a:latin typeface="Times New Roman"/>
                    <a:cs typeface="Times New Roman"/>
                  </a:rPr>
                  <a:t>34</a:t>
                </a:r>
                <a:r>
                  <a:rPr lang="en-US" sz="2400">
                    <a:latin typeface="Times New Roman"/>
                    <a:cs typeface="Times New Roman"/>
                  </a:rPr>
                  <a:t>S</a:t>
                </a:r>
                <a:endParaRPr lang="en-US" sz="2400"/>
              </a:p>
            </c:rich>
          </c:tx>
          <c:layout/>
          <c:overlay val="0"/>
        </c:title>
        <c:numFmt formatCode="0" sourceLinked="0"/>
        <c:majorTickMark val="cross"/>
        <c:minorTickMark val="none"/>
        <c:tickLblPos val="low"/>
        <c:txPr>
          <a:bodyPr/>
          <a:lstStyle/>
          <a:p>
            <a:pPr>
              <a:defRPr sz="1800"/>
            </a:pPr>
            <a:endParaRPr lang="en-US"/>
          </a:p>
        </c:txPr>
        <c:crossAx val="246160128"/>
        <c:crosses val="autoZero"/>
        <c:crossBetween val="midCat"/>
      </c:valAx>
      <c:valAx>
        <c:axId val="246160128"/>
        <c:scaling>
          <c:orientation val="minMax"/>
          <c:max val="4"/>
          <c:min val="-2"/>
        </c:scaling>
        <c:delete val="0"/>
        <c:axPos val="l"/>
        <c:title>
          <c:tx>
            <c:rich>
              <a:bodyPr rot="-5400000" vert="horz"/>
              <a:lstStyle/>
              <a:p>
                <a:pPr>
                  <a:defRPr sz="2400"/>
                </a:pPr>
                <a:r>
                  <a:rPr lang="el-GR" sz="2400"/>
                  <a:t>Δ</a:t>
                </a:r>
                <a:r>
                  <a:rPr lang="en-US" sz="2400" baseline="30000"/>
                  <a:t>33</a:t>
                </a:r>
                <a:r>
                  <a:rPr lang="en-US" sz="2400"/>
                  <a:t>S</a:t>
                </a:r>
              </a:p>
            </c:rich>
          </c:tx>
          <c:layout/>
          <c:overlay val="0"/>
        </c:title>
        <c:numFmt formatCode="0" sourceLinked="0"/>
        <c:majorTickMark val="cross"/>
        <c:minorTickMark val="none"/>
        <c:tickLblPos val="low"/>
        <c:txPr>
          <a:bodyPr/>
          <a:lstStyle/>
          <a:p>
            <a:pPr>
              <a:defRPr sz="1800"/>
            </a:pPr>
            <a:endParaRPr lang="en-US"/>
          </a:p>
        </c:txPr>
        <c:crossAx val="246159552"/>
        <c:crosses val="autoZero"/>
        <c:crossBetween val="midCat"/>
      </c:valAx>
      <c:spPr>
        <a:ln w="25400">
          <a:solidFill>
            <a:schemeClr val="tx1"/>
          </a:solidFill>
        </a:ln>
      </c:spPr>
    </c:plotArea>
    <c:legend>
      <c:legendPos val="r"/>
      <c:layout>
        <c:manualLayout>
          <c:xMode val="edge"/>
          <c:yMode val="edge"/>
          <c:x val="9.8520828004488886E-2"/>
          <c:y val="4.0626103555237388E-2"/>
          <c:w val="0.28253936431782728"/>
          <c:h val="0.1910873755335131"/>
        </c:manualLayout>
      </c:layout>
      <c:overlay val="0"/>
      <c:spPr>
        <a:solidFill>
          <a:schemeClr val="bg1"/>
        </a:solidFill>
        <a:ln>
          <a:solidFill>
            <a:schemeClr val="tx1"/>
          </a:solidFill>
        </a:ln>
      </c:spPr>
    </c:legend>
    <c:plotVisOnly val="1"/>
    <c:dispBlanksAs val="gap"/>
    <c:showDLblsOverMax val="0"/>
  </c:chart>
  <c:spPr>
    <a:ln>
      <a:noFill/>
    </a:ln>
  </c:spPr>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3.2-3.4</a:t>
            </a:r>
            <a:r>
              <a:rPr lang="en-US" baseline="0"/>
              <a:t> Ga Barite and Pyrite</a:t>
            </a:r>
          </a:p>
          <a:p>
            <a:pPr>
              <a:defRPr/>
            </a:pPr>
            <a:r>
              <a:rPr lang="en-US" baseline="0"/>
              <a:t>(South Africa and Western Australia)</a:t>
            </a:r>
          </a:p>
          <a:p>
            <a:pPr>
              <a:defRPr/>
            </a:pPr>
            <a:r>
              <a:rPr lang="en-US"/>
              <a:t>SIMS -open symbols</a:t>
            </a:r>
          </a:p>
          <a:p>
            <a:pPr>
              <a:defRPr/>
            </a:pPr>
            <a:r>
              <a:rPr lang="en-US"/>
              <a:t>SF</a:t>
            </a:r>
            <a:r>
              <a:rPr lang="en-US" baseline="-25000"/>
              <a:t>6</a:t>
            </a:r>
            <a:r>
              <a:rPr lang="en-US"/>
              <a:t> - closed symbols</a:t>
            </a:r>
          </a:p>
        </c:rich>
      </c:tx>
      <c:layout>
        <c:manualLayout>
          <c:xMode val="edge"/>
          <c:yMode val="edge"/>
          <c:x val="0.11235727338296936"/>
          <c:y val="4.4444444444444446E-2"/>
        </c:manualLayout>
      </c:layout>
      <c:overlay val="0"/>
    </c:title>
    <c:autoTitleDeleted val="0"/>
    <c:plotArea>
      <c:layout>
        <c:manualLayout>
          <c:layoutTarget val="inner"/>
          <c:xMode val="edge"/>
          <c:yMode val="edge"/>
          <c:x val="8.7449317077896022E-2"/>
          <c:y val="2.6237333969617433E-2"/>
          <c:w val="0.87436078398811745"/>
          <c:h val="0.84264821442774196"/>
        </c:manualLayout>
      </c:layout>
      <c:scatterChart>
        <c:scatterStyle val="lineMarker"/>
        <c:varyColors val="0"/>
        <c:ser>
          <c:idx val="4"/>
          <c:order val="0"/>
          <c:tx>
            <c:v>Ueno 2008 Py - Dresser Fm.</c:v>
          </c:tx>
          <c:spPr>
            <a:ln w="28575">
              <a:noFill/>
            </a:ln>
          </c:spPr>
          <c:marker>
            <c:symbol val="circle"/>
            <c:size val="10"/>
            <c:spPr>
              <a:solidFill>
                <a:srgbClr val="0070C0"/>
              </a:solidFill>
              <a:ln>
                <a:solidFill>
                  <a:schemeClr val="tx1"/>
                </a:solidFill>
              </a:ln>
            </c:spPr>
          </c:marker>
          <c:xVal>
            <c:numRef>
              <c:f>'Ueno et al 2008 '!$AJ$32:$AJ$41</c:f>
              <c:numCache>
                <c:formatCode>General</c:formatCode>
                <c:ptCount val="10"/>
                <c:pt idx="0">
                  <c:v>-11.74</c:v>
                </c:pt>
                <c:pt idx="1">
                  <c:v>-8.8699999999999992</c:v>
                </c:pt>
                <c:pt idx="2">
                  <c:v>-8.5299999999999994</c:v>
                </c:pt>
                <c:pt idx="4">
                  <c:v>-10.76</c:v>
                </c:pt>
                <c:pt idx="5">
                  <c:v>-18.100000000000001</c:v>
                </c:pt>
                <c:pt idx="6">
                  <c:v>-17.05</c:v>
                </c:pt>
                <c:pt idx="7">
                  <c:v>-10.36</c:v>
                </c:pt>
                <c:pt idx="8">
                  <c:v>-9.81</c:v>
                </c:pt>
                <c:pt idx="9">
                  <c:v>-11.36</c:v>
                </c:pt>
              </c:numCache>
            </c:numRef>
          </c:xVal>
          <c:yVal>
            <c:numRef>
              <c:f>'Ueno et al 2008 '!$AK$32:$AK$41</c:f>
              <c:numCache>
                <c:formatCode>General</c:formatCode>
                <c:ptCount val="10"/>
                <c:pt idx="0">
                  <c:v>-0.86199999999999999</c:v>
                </c:pt>
                <c:pt idx="1">
                  <c:v>-0.67900000000000005</c:v>
                </c:pt>
                <c:pt idx="2">
                  <c:v>-0.67400000000000004</c:v>
                </c:pt>
                <c:pt idx="4">
                  <c:v>-0.70199999999999996</c:v>
                </c:pt>
                <c:pt idx="5">
                  <c:v>-1.1539999999999999</c:v>
                </c:pt>
                <c:pt idx="6">
                  <c:v>-1.0740000000000001</c:v>
                </c:pt>
                <c:pt idx="7">
                  <c:v>-0.88500000000000001</c:v>
                </c:pt>
                <c:pt idx="8">
                  <c:v>-0.97299999999999998</c:v>
                </c:pt>
                <c:pt idx="9">
                  <c:v>-0.79600000000000004</c:v>
                </c:pt>
              </c:numCache>
            </c:numRef>
          </c:yVal>
          <c:smooth val="0"/>
        </c:ser>
        <c:ser>
          <c:idx val="5"/>
          <c:order val="1"/>
          <c:tx>
            <c:v>Shen 2009 Py - Dresser Fm.</c:v>
          </c:tx>
          <c:spPr>
            <a:ln w="28575">
              <a:noFill/>
            </a:ln>
          </c:spPr>
          <c:marker>
            <c:symbol val="circle"/>
            <c:size val="10"/>
            <c:spPr>
              <a:solidFill>
                <a:srgbClr val="0070C0"/>
              </a:solidFill>
              <a:ln>
                <a:solidFill>
                  <a:schemeClr val="tx1"/>
                </a:solidFill>
              </a:ln>
            </c:spPr>
          </c:marker>
          <c:xVal>
            <c:numRef>
              <c:f>'Shen et al 2009'!$AP$4:$AP$20</c:f>
              <c:numCache>
                <c:formatCode>General</c:formatCode>
                <c:ptCount val="17"/>
                <c:pt idx="0">
                  <c:v>-7.7634359295220001</c:v>
                </c:pt>
                <c:pt idx="1">
                  <c:v>-3.2516129437543118</c:v>
                </c:pt>
                <c:pt idx="2">
                  <c:v>-19.686026347177087</c:v>
                </c:pt>
                <c:pt idx="3">
                  <c:v>-16.060105913038303</c:v>
                </c:pt>
                <c:pt idx="4">
                  <c:v>-1.2535593816588309</c:v>
                </c:pt>
                <c:pt idx="5">
                  <c:v>-1.8487385250406385</c:v>
                </c:pt>
                <c:pt idx="6">
                  <c:v>-4.7301826277489356</c:v>
                </c:pt>
                <c:pt idx="7">
                  <c:v>-4.6963542127340663</c:v>
                </c:pt>
                <c:pt idx="8">
                  <c:v>-6.3147591766172795</c:v>
                </c:pt>
                <c:pt idx="9">
                  <c:v>-5.6125683639555728</c:v>
                </c:pt>
                <c:pt idx="10">
                  <c:v>-8.4647056714778337</c:v>
                </c:pt>
                <c:pt idx="11">
                  <c:v>-10.441658341039162</c:v>
                </c:pt>
                <c:pt idx="12">
                  <c:v>-8.0872341494794284</c:v>
                </c:pt>
                <c:pt idx="13">
                  <c:v>-9.575014540532667</c:v>
                </c:pt>
                <c:pt idx="14">
                  <c:v>-7.1554455299588371</c:v>
                </c:pt>
                <c:pt idx="15">
                  <c:v>-12.928549246840614</c:v>
                </c:pt>
                <c:pt idx="16">
                  <c:v>-10.349383803052836</c:v>
                </c:pt>
              </c:numCache>
            </c:numRef>
          </c:xVal>
          <c:yVal>
            <c:numRef>
              <c:f>'Shen et al 2009'!$AQ$4:$AQ$20</c:f>
              <c:numCache>
                <c:formatCode>General</c:formatCode>
                <c:ptCount val="17"/>
                <c:pt idx="0">
                  <c:v>-0.58165261051701389</c:v>
                </c:pt>
                <c:pt idx="1">
                  <c:v>2.2030896914215781E-2</c:v>
                </c:pt>
                <c:pt idx="2">
                  <c:v>-1.212882660434401</c:v>
                </c:pt>
                <c:pt idx="3">
                  <c:v>-1.1828203966932627</c:v>
                </c:pt>
                <c:pt idx="4">
                  <c:v>-0.2148808947410874</c:v>
                </c:pt>
                <c:pt idx="5">
                  <c:v>-0.29007749979204078</c:v>
                </c:pt>
                <c:pt idx="6">
                  <c:v>-0.33287570184092896</c:v>
                </c:pt>
                <c:pt idx="7">
                  <c:v>-0.46695909387939327</c:v>
                </c:pt>
                <c:pt idx="8">
                  <c:v>-0.49538319797992614</c:v>
                </c:pt>
                <c:pt idx="9">
                  <c:v>-0.4178063861424719</c:v>
                </c:pt>
                <c:pt idx="10">
                  <c:v>-0.65163875768881052</c:v>
                </c:pt>
                <c:pt idx="11">
                  <c:v>-0.80521688198886832</c:v>
                </c:pt>
                <c:pt idx="12">
                  <c:v>-0.66670953465719496</c:v>
                </c:pt>
                <c:pt idx="13">
                  <c:v>-0.6714475790752239</c:v>
                </c:pt>
                <c:pt idx="14">
                  <c:v>-0.69925369778667257</c:v>
                </c:pt>
                <c:pt idx="15">
                  <c:v>-0.82889043268363771</c:v>
                </c:pt>
                <c:pt idx="16">
                  <c:v>-1.2688416838998462</c:v>
                </c:pt>
              </c:numCache>
            </c:numRef>
          </c:yVal>
          <c:smooth val="0"/>
        </c:ser>
        <c:ser>
          <c:idx val="9"/>
          <c:order val="2"/>
          <c:tx>
            <c:v>Ueno Dresser Fm. Barite</c:v>
          </c:tx>
          <c:spPr>
            <a:ln w="28575">
              <a:noFill/>
            </a:ln>
          </c:spPr>
          <c:marker>
            <c:symbol val="diamond"/>
            <c:size val="10"/>
            <c:spPr>
              <a:solidFill>
                <a:srgbClr val="FF0000"/>
              </a:solidFill>
              <a:ln>
                <a:solidFill>
                  <a:schemeClr val="tx1"/>
                </a:solidFill>
              </a:ln>
            </c:spPr>
          </c:marker>
          <c:xVal>
            <c:numRef>
              <c:f>('Ueno et al 2008 '!$AJ$23,'Ueno et al 2008 '!$AJ$28:$AJ$30)</c:f>
              <c:numCache>
                <c:formatCode>General</c:formatCode>
                <c:ptCount val="4"/>
                <c:pt idx="0">
                  <c:v>5.5</c:v>
                </c:pt>
                <c:pt idx="1">
                  <c:v>4</c:v>
                </c:pt>
                <c:pt idx="2">
                  <c:v>4.62</c:v>
                </c:pt>
                <c:pt idx="3">
                  <c:v>4.0599999999999996</c:v>
                </c:pt>
              </c:numCache>
            </c:numRef>
          </c:xVal>
          <c:yVal>
            <c:numRef>
              <c:f>('Ueno et al 2008 '!$AK$23,'Ueno et al 2008 '!$AK$28:$AK$30)</c:f>
              <c:numCache>
                <c:formatCode>General</c:formatCode>
                <c:ptCount val="4"/>
                <c:pt idx="0">
                  <c:v>-1.004</c:v>
                </c:pt>
                <c:pt idx="1">
                  <c:v>-1.4239999999999999</c:v>
                </c:pt>
                <c:pt idx="2">
                  <c:v>-1.3340000000000001</c:v>
                </c:pt>
                <c:pt idx="3">
                  <c:v>-1.262</c:v>
                </c:pt>
              </c:numCache>
            </c:numRef>
          </c:yVal>
          <c:smooth val="0"/>
        </c:ser>
        <c:ser>
          <c:idx val="14"/>
          <c:order val="3"/>
          <c:tx>
            <c:v>Shen Dresser Fm. Barite</c:v>
          </c:tx>
          <c:spPr>
            <a:ln w="28575">
              <a:noFill/>
            </a:ln>
          </c:spPr>
          <c:marker>
            <c:symbol val="diamond"/>
            <c:size val="11"/>
            <c:spPr>
              <a:solidFill>
                <a:srgbClr val="FF0000"/>
              </a:solidFill>
              <a:ln>
                <a:solidFill>
                  <a:schemeClr val="tx1"/>
                </a:solidFill>
              </a:ln>
            </c:spPr>
          </c:marker>
          <c:xVal>
            <c:numRef>
              <c:f>'Shen et al 2009'!$AP$23:$AP$29</c:f>
              <c:numCache>
                <c:formatCode>General</c:formatCode>
                <c:ptCount val="7"/>
                <c:pt idx="0">
                  <c:v>4.1586185924495922</c:v>
                </c:pt>
                <c:pt idx="1">
                  <c:v>4.8389046690520132</c:v>
                </c:pt>
                <c:pt idx="2">
                  <c:v>5.688835222932509</c:v>
                </c:pt>
                <c:pt idx="3">
                  <c:v>5.2893919779144483</c:v>
                </c:pt>
                <c:pt idx="4">
                  <c:v>4.7933535359627744</c:v>
                </c:pt>
                <c:pt idx="5">
                  <c:v>4.2751256633699608</c:v>
                </c:pt>
                <c:pt idx="6">
                  <c:v>4.2124509885216321</c:v>
                </c:pt>
              </c:numCache>
            </c:numRef>
          </c:xVal>
          <c:yVal>
            <c:numRef>
              <c:f>'Shen et al 2009'!$AQ$23:$AQ$29</c:f>
              <c:numCache>
                <c:formatCode>General</c:formatCode>
                <c:ptCount val="7"/>
                <c:pt idx="0">
                  <c:v>-1.1426990827327899</c:v>
                </c:pt>
                <c:pt idx="1">
                  <c:v>-1.0190139211287974</c:v>
                </c:pt>
                <c:pt idx="2">
                  <c:v>-0.97582830264109077</c:v>
                </c:pt>
                <c:pt idx="3">
                  <c:v>-1.2153604138422924</c:v>
                </c:pt>
                <c:pt idx="4">
                  <c:v>-1.294682769260147</c:v>
                </c:pt>
                <c:pt idx="5">
                  <c:v>-1.3089911063359772</c:v>
                </c:pt>
                <c:pt idx="6">
                  <c:v>-1.3127310893128463</c:v>
                </c:pt>
              </c:numCache>
            </c:numRef>
          </c:yVal>
          <c:smooth val="0"/>
        </c:ser>
        <c:dLbls>
          <c:showLegendKey val="0"/>
          <c:showVal val="0"/>
          <c:showCatName val="0"/>
          <c:showSerName val="0"/>
          <c:showPercent val="0"/>
          <c:showBubbleSize val="0"/>
        </c:dLbls>
        <c:axId val="246703232"/>
        <c:axId val="246703808"/>
      </c:scatterChart>
      <c:valAx>
        <c:axId val="246703232"/>
        <c:scaling>
          <c:orientation val="minMax"/>
          <c:max val="10"/>
          <c:min val="-40"/>
        </c:scaling>
        <c:delete val="0"/>
        <c:axPos val="b"/>
        <c:title>
          <c:tx>
            <c:rich>
              <a:bodyPr/>
              <a:lstStyle/>
              <a:p>
                <a:pPr>
                  <a:defRPr sz="2400"/>
                </a:pPr>
                <a:r>
                  <a:rPr lang="el-GR" sz="2400">
                    <a:latin typeface="Times New Roman"/>
                    <a:cs typeface="Times New Roman"/>
                  </a:rPr>
                  <a:t>δ</a:t>
                </a:r>
                <a:r>
                  <a:rPr lang="en-US" sz="2400" baseline="30000">
                    <a:latin typeface="Times New Roman"/>
                    <a:cs typeface="Times New Roman"/>
                  </a:rPr>
                  <a:t>34</a:t>
                </a:r>
                <a:r>
                  <a:rPr lang="en-US" sz="2400">
                    <a:latin typeface="Times New Roman"/>
                    <a:cs typeface="Times New Roman"/>
                  </a:rPr>
                  <a:t>S</a:t>
                </a:r>
                <a:endParaRPr lang="en-US" sz="2400"/>
              </a:p>
            </c:rich>
          </c:tx>
          <c:layout/>
          <c:overlay val="0"/>
        </c:title>
        <c:numFmt formatCode="0" sourceLinked="0"/>
        <c:majorTickMark val="cross"/>
        <c:minorTickMark val="none"/>
        <c:tickLblPos val="low"/>
        <c:txPr>
          <a:bodyPr/>
          <a:lstStyle/>
          <a:p>
            <a:pPr>
              <a:defRPr sz="1800"/>
            </a:pPr>
            <a:endParaRPr lang="en-US"/>
          </a:p>
        </c:txPr>
        <c:crossAx val="246703808"/>
        <c:crosses val="autoZero"/>
        <c:crossBetween val="midCat"/>
      </c:valAx>
      <c:valAx>
        <c:axId val="246703808"/>
        <c:scaling>
          <c:orientation val="minMax"/>
          <c:max val="4"/>
          <c:min val="-4"/>
        </c:scaling>
        <c:delete val="0"/>
        <c:axPos val="l"/>
        <c:title>
          <c:tx>
            <c:rich>
              <a:bodyPr rot="-5400000" vert="horz"/>
              <a:lstStyle/>
              <a:p>
                <a:pPr>
                  <a:defRPr sz="2400"/>
                </a:pPr>
                <a:r>
                  <a:rPr lang="el-GR" sz="2400"/>
                  <a:t>Δ</a:t>
                </a:r>
                <a:r>
                  <a:rPr lang="en-US" sz="2400" baseline="30000"/>
                  <a:t>33</a:t>
                </a:r>
                <a:r>
                  <a:rPr lang="en-US" sz="2400"/>
                  <a:t>S</a:t>
                </a:r>
              </a:p>
            </c:rich>
          </c:tx>
          <c:layout/>
          <c:overlay val="0"/>
        </c:title>
        <c:numFmt formatCode="0" sourceLinked="0"/>
        <c:majorTickMark val="cross"/>
        <c:minorTickMark val="none"/>
        <c:tickLblPos val="low"/>
        <c:txPr>
          <a:bodyPr/>
          <a:lstStyle/>
          <a:p>
            <a:pPr>
              <a:defRPr sz="1800"/>
            </a:pPr>
            <a:endParaRPr lang="en-US"/>
          </a:p>
        </c:txPr>
        <c:crossAx val="246703232"/>
        <c:crosses val="autoZero"/>
        <c:crossBetween val="midCat"/>
      </c:valAx>
      <c:spPr>
        <a:ln w="25400">
          <a:solidFill>
            <a:schemeClr val="tx1"/>
          </a:solidFill>
        </a:ln>
      </c:spPr>
    </c:plotArea>
    <c:legend>
      <c:legendPos val="r"/>
      <c:layout>
        <c:manualLayout>
          <c:xMode val="edge"/>
          <c:yMode val="edge"/>
          <c:x val="0.7379706765564672"/>
          <c:y val="0.74365640658554044"/>
          <c:w val="0.20791250215544863"/>
          <c:h val="0.11441342559452795"/>
        </c:manualLayout>
      </c:layout>
      <c:overlay val="0"/>
      <c:spPr>
        <a:solidFill>
          <a:schemeClr val="bg1"/>
        </a:solidFill>
        <a:ln>
          <a:solidFill>
            <a:schemeClr val="tx1"/>
          </a:solidFill>
        </a:ln>
      </c:spPr>
    </c:legend>
    <c:plotVisOnly val="1"/>
    <c:dispBlanksAs val="gap"/>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42730299667037"/>
          <c:y val="4.2414355628058731E-2"/>
          <c:w val="0.79911209766925639"/>
          <c:h val="0.79608482871125608"/>
        </c:manualLayout>
      </c:layout>
      <c:scatterChart>
        <c:scatterStyle val="lineMarker"/>
        <c:varyColors val="0"/>
        <c:ser>
          <c:idx val="1"/>
          <c:order val="0"/>
          <c:tx>
            <c:v>Younger than ~2.4 Ga</c:v>
          </c:tx>
          <c:spPr>
            <a:ln w="28575">
              <a:noFill/>
            </a:ln>
          </c:spPr>
          <c:marker>
            <c:symbol val="circle"/>
            <c:size val="9"/>
            <c:spPr>
              <a:solidFill>
                <a:srgbClr val="0000D4"/>
              </a:solidFill>
              <a:ln>
                <a:solidFill>
                  <a:srgbClr val="000000"/>
                </a:solidFill>
                <a:prstDash val="solid"/>
              </a:ln>
            </c:spPr>
          </c:marker>
          <c:xVal>
            <c:numRef>
              <c:f>'Compiled and sorted versus time'!$A$1:$A$409</c:f>
              <c:numCache>
                <c:formatCode>General</c:formatCode>
                <c:ptCount val="409"/>
                <c:pt idx="0">
                  <c:v>0</c:v>
                </c:pt>
                <c:pt idx="1">
                  <c:v>1E-3</c:v>
                </c:pt>
                <c:pt idx="2">
                  <c:v>1E-3</c:v>
                </c:pt>
                <c:pt idx="3">
                  <c:v>1E-3</c:v>
                </c:pt>
                <c:pt idx="4">
                  <c:v>0.4</c:v>
                </c:pt>
                <c:pt idx="5">
                  <c:v>1.9370000000000001</c:v>
                </c:pt>
                <c:pt idx="6">
                  <c:v>4.5519999999999996</c:v>
                </c:pt>
                <c:pt idx="7">
                  <c:v>4.8499999999999996</c:v>
                </c:pt>
                <c:pt idx="8">
                  <c:v>5.4</c:v>
                </c:pt>
                <c:pt idx="9">
                  <c:v>6.2309999999999999</c:v>
                </c:pt>
                <c:pt idx="10">
                  <c:v>7.8540000000000001</c:v>
                </c:pt>
                <c:pt idx="11">
                  <c:v>12.488</c:v>
                </c:pt>
                <c:pt idx="12">
                  <c:v>12.488</c:v>
                </c:pt>
                <c:pt idx="13">
                  <c:v>12.773999999999999</c:v>
                </c:pt>
                <c:pt idx="14">
                  <c:v>12.782</c:v>
                </c:pt>
                <c:pt idx="15">
                  <c:v>13</c:v>
                </c:pt>
                <c:pt idx="16">
                  <c:v>13.273999999999999</c:v>
                </c:pt>
                <c:pt idx="17">
                  <c:v>13.717000000000001</c:v>
                </c:pt>
                <c:pt idx="18">
                  <c:v>14.983000000000001</c:v>
                </c:pt>
                <c:pt idx="19">
                  <c:v>18.132000000000001</c:v>
                </c:pt>
                <c:pt idx="20">
                  <c:v>18.132000000000001</c:v>
                </c:pt>
                <c:pt idx="21">
                  <c:v>20.138000000000002</c:v>
                </c:pt>
                <c:pt idx="22">
                  <c:v>23.547000000000001</c:v>
                </c:pt>
                <c:pt idx="23">
                  <c:v>24.6</c:v>
                </c:pt>
                <c:pt idx="24">
                  <c:v>24.8</c:v>
                </c:pt>
                <c:pt idx="25">
                  <c:v>25.678999999999998</c:v>
                </c:pt>
                <c:pt idx="26">
                  <c:v>28.445</c:v>
                </c:pt>
                <c:pt idx="27">
                  <c:v>31</c:v>
                </c:pt>
                <c:pt idx="28">
                  <c:v>31</c:v>
                </c:pt>
                <c:pt idx="29">
                  <c:v>33.9</c:v>
                </c:pt>
                <c:pt idx="30">
                  <c:v>34.4</c:v>
                </c:pt>
                <c:pt idx="31">
                  <c:v>34.950000000000003</c:v>
                </c:pt>
                <c:pt idx="32">
                  <c:v>35.4</c:v>
                </c:pt>
                <c:pt idx="33">
                  <c:v>36</c:v>
                </c:pt>
                <c:pt idx="34">
                  <c:v>36.305999999999997</c:v>
                </c:pt>
                <c:pt idx="35">
                  <c:v>37.5</c:v>
                </c:pt>
                <c:pt idx="36">
                  <c:v>39.5</c:v>
                </c:pt>
                <c:pt idx="37">
                  <c:v>42.5</c:v>
                </c:pt>
                <c:pt idx="38">
                  <c:v>49.7</c:v>
                </c:pt>
                <c:pt idx="39">
                  <c:v>50.8</c:v>
                </c:pt>
                <c:pt idx="40">
                  <c:v>52</c:v>
                </c:pt>
                <c:pt idx="41">
                  <c:v>52.817999999999998</c:v>
                </c:pt>
                <c:pt idx="42">
                  <c:v>55.8</c:v>
                </c:pt>
                <c:pt idx="43">
                  <c:v>55.8</c:v>
                </c:pt>
                <c:pt idx="44">
                  <c:v>57.2</c:v>
                </c:pt>
                <c:pt idx="45">
                  <c:v>59.6</c:v>
                </c:pt>
                <c:pt idx="46">
                  <c:v>62.2</c:v>
                </c:pt>
                <c:pt idx="47">
                  <c:v>62.4</c:v>
                </c:pt>
                <c:pt idx="48">
                  <c:v>1.45</c:v>
                </c:pt>
                <c:pt idx="49">
                  <c:v>1.4510000000000001</c:v>
                </c:pt>
                <c:pt idx="50">
                  <c:v>1.4530000000000001</c:v>
                </c:pt>
                <c:pt idx="51">
                  <c:v>1.4530000000000001</c:v>
                </c:pt>
                <c:pt idx="52">
                  <c:v>1.454</c:v>
                </c:pt>
                <c:pt idx="53">
                  <c:v>1.4550000000000001</c:v>
                </c:pt>
                <c:pt idx="54">
                  <c:v>1.456</c:v>
                </c:pt>
                <c:pt idx="55">
                  <c:v>1.458</c:v>
                </c:pt>
                <c:pt idx="56">
                  <c:v>1.46</c:v>
                </c:pt>
                <c:pt idx="57">
                  <c:v>1.4610000000000001</c:v>
                </c:pt>
                <c:pt idx="58">
                  <c:v>1.829</c:v>
                </c:pt>
                <c:pt idx="59">
                  <c:v>252</c:v>
                </c:pt>
                <c:pt idx="60">
                  <c:v>252</c:v>
                </c:pt>
                <c:pt idx="61">
                  <c:v>252</c:v>
                </c:pt>
                <c:pt idx="62">
                  <c:v>252</c:v>
                </c:pt>
                <c:pt idx="63">
                  <c:v>252</c:v>
                </c:pt>
                <c:pt idx="64">
                  <c:v>252</c:v>
                </c:pt>
                <c:pt idx="65">
                  <c:v>252</c:v>
                </c:pt>
                <c:pt idx="66">
                  <c:v>252</c:v>
                </c:pt>
                <c:pt idx="67">
                  <c:v>252</c:v>
                </c:pt>
                <c:pt idx="68">
                  <c:v>252</c:v>
                </c:pt>
                <c:pt idx="69">
                  <c:v>252</c:v>
                </c:pt>
                <c:pt idx="70">
                  <c:v>252</c:v>
                </c:pt>
                <c:pt idx="71">
                  <c:v>252</c:v>
                </c:pt>
                <c:pt idx="72">
                  <c:v>252</c:v>
                </c:pt>
                <c:pt idx="73">
                  <c:v>252</c:v>
                </c:pt>
                <c:pt idx="74">
                  <c:v>252</c:v>
                </c:pt>
                <c:pt idx="75">
                  <c:v>252</c:v>
                </c:pt>
                <c:pt idx="76">
                  <c:v>252</c:v>
                </c:pt>
                <c:pt idx="77">
                  <c:v>252</c:v>
                </c:pt>
                <c:pt idx="78">
                  <c:v>252</c:v>
                </c:pt>
                <c:pt idx="79">
                  <c:v>252</c:v>
                </c:pt>
                <c:pt idx="80">
                  <c:v>252</c:v>
                </c:pt>
                <c:pt idx="81">
                  <c:v>252</c:v>
                </c:pt>
                <c:pt idx="82">
                  <c:v>252</c:v>
                </c:pt>
                <c:pt idx="83">
                  <c:v>252</c:v>
                </c:pt>
                <c:pt idx="84">
                  <c:v>252</c:v>
                </c:pt>
                <c:pt idx="85">
                  <c:v>252</c:v>
                </c:pt>
                <c:pt idx="86">
                  <c:v>252</c:v>
                </c:pt>
                <c:pt idx="87">
                  <c:v>252</c:v>
                </c:pt>
                <c:pt idx="88">
                  <c:v>252</c:v>
                </c:pt>
                <c:pt idx="89">
                  <c:v>252</c:v>
                </c:pt>
                <c:pt idx="90">
                  <c:v>252</c:v>
                </c:pt>
                <c:pt idx="91">
                  <c:v>252</c:v>
                </c:pt>
                <c:pt idx="92">
                  <c:v>252</c:v>
                </c:pt>
                <c:pt idx="93">
                  <c:v>252</c:v>
                </c:pt>
                <c:pt idx="94">
                  <c:v>252</c:v>
                </c:pt>
                <c:pt idx="95">
                  <c:v>252</c:v>
                </c:pt>
                <c:pt idx="96">
                  <c:v>252</c:v>
                </c:pt>
                <c:pt idx="97">
                  <c:v>252</c:v>
                </c:pt>
                <c:pt idx="98">
                  <c:v>252</c:v>
                </c:pt>
                <c:pt idx="99">
                  <c:v>252</c:v>
                </c:pt>
                <c:pt idx="100">
                  <c:v>252</c:v>
                </c:pt>
                <c:pt idx="101">
                  <c:v>252</c:v>
                </c:pt>
                <c:pt idx="102">
                  <c:v>252</c:v>
                </c:pt>
                <c:pt idx="103">
                  <c:v>252</c:v>
                </c:pt>
                <c:pt idx="104">
                  <c:v>252</c:v>
                </c:pt>
                <c:pt idx="105">
                  <c:v>252</c:v>
                </c:pt>
                <c:pt idx="106">
                  <c:v>252</c:v>
                </c:pt>
                <c:pt idx="107">
                  <c:v>252</c:v>
                </c:pt>
                <c:pt idx="108">
                  <c:v>252</c:v>
                </c:pt>
                <c:pt idx="109">
                  <c:v>252</c:v>
                </c:pt>
                <c:pt idx="110">
                  <c:v>252</c:v>
                </c:pt>
                <c:pt idx="111">
                  <c:v>252</c:v>
                </c:pt>
                <c:pt idx="112">
                  <c:v>252</c:v>
                </c:pt>
                <c:pt idx="113">
                  <c:v>252</c:v>
                </c:pt>
                <c:pt idx="114">
                  <c:v>252</c:v>
                </c:pt>
                <c:pt idx="115">
                  <c:v>252</c:v>
                </c:pt>
                <c:pt idx="116">
                  <c:v>252</c:v>
                </c:pt>
                <c:pt idx="117">
                  <c:v>252</c:v>
                </c:pt>
                <c:pt idx="118">
                  <c:v>252</c:v>
                </c:pt>
                <c:pt idx="119">
                  <c:v>252</c:v>
                </c:pt>
                <c:pt idx="120">
                  <c:v>252</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50</c:v>
                </c:pt>
                <c:pt idx="222">
                  <c:v>50</c:v>
                </c:pt>
                <c:pt idx="223">
                  <c:v>50</c:v>
                </c:pt>
                <c:pt idx="224">
                  <c:v>50</c:v>
                </c:pt>
                <c:pt idx="225">
                  <c:v>50</c:v>
                </c:pt>
                <c:pt idx="226">
                  <c:v>50</c:v>
                </c:pt>
                <c:pt idx="227">
                  <c:v>50</c:v>
                </c:pt>
                <c:pt idx="228">
                  <c:v>50</c:v>
                </c:pt>
                <c:pt idx="229">
                  <c:v>50</c:v>
                </c:pt>
                <c:pt idx="230">
                  <c:v>50</c:v>
                </c:pt>
                <c:pt idx="231">
                  <c:v>175</c:v>
                </c:pt>
                <c:pt idx="232">
                  <c:v>175</c:v>
                </c:pt>
                <c:pt idx="233">
                  <c:v>175</c:v>
                </c:pt>
                <c:pt idx="234">
                  <c:v>175</c:v>
                </c:pt>
                <c:pt idx="235">
                  <c:v>175</c:v>
                </c:pt>
                <c:pt idx="236">
                  <c:v>175</c:v>
                </c:pt>
                <c:pt idx="237">
                  <c:v>175</c:v>
                </c:pt>
                <c:pt idx="238">
                  <c:v>175</c:v>
                </c:pt>
                <c:pt idx="239">
                  <c:v>250</c:v>
                </c:pt>
                <c:pt idx="240">
                  <c:v>263</c:v>
                </c:pt>
                <c:pt idx="241">
                  <c:v>280</c:v>
                </c:pt>
                <c:pt idx="242" formatCode="0.00">
                  <c:v>280</c:v>
                </c:pt>
                <c:pt idx="243">
                  <c:v>300</c:v>
                </c:pt>
                <c:pt idx="244">
                  <c:v>303</c:v>
                </c:pt>
                <c:pt idx="245" formatCode="0.00">
                  <c:v>303</c:v>
                </c:pt>
                <c:pt idx="246">
                  <c:v>382.5</c:v>
                </c:pt>
                <c:pt idx="247">
                  <c:v>382.5</c:v>
                </c:pt>
                <c:pt idx="248">
                  <c:v>382.5</c:v>
                </c:pt>
                <c:pt idx="249">
                  <c:v>382.5</c:v>
                </c:pt>
                <c:pt idx="250">
                  <c:v>382.5</c:v>
                </c:pt>
                <c:pt idx="251">
                  <c:v>382.5</c:v>
                </c:pt>
                <c:pt idx="252">
                  <c:v>424</c:v>
                </c:pt>
                <c:pt idx="253">
                  <c:v>424</c:v>
                </c:pt>
                <c:pt idx="254">
                  <c:v>424</c:v>
                </c:pt>
                <c:pt idx="255">
                  <c:v>500</c:v>
                </c:pt>
                <c:pt idx="256">
                  <c:v>500</c:v>
                </c:pt>
                <c:pt idx="257">
                  <c:v>510.7</c:v>
                </c:pt>
                <c:pt idx="258">
                  <c:v>517.1</c:v>
                </c:pt>
                <c:pt idx="259">
                  <c:v>520</c:v>
                </c:pt>
                <c:pt idx="260">
                  <c:v>520</c:v>
                </c:pt>
                <c:pt idx="261">
                  <c:v>520</c:v>
                </c:pt>
                <c:pt idx="262" formatCode="0.00">
                  <c:v>520</c:v>
                </c:pt>
                <c:pt idx="263" formatCode="0.00">
                  <c:v>520</c:v>
                </c:pt>
                <c:pt idx="264" formatCode="0.00">
                  <c:v>520</c:v>
                </c:pt>
                <c:pt idx="265">
                  <c:v>530</c:v>
                </c:pt>
                <c:pt idx="266">
                  <c:v>530</c:v>
                </c:pt>
                <c:pt idx="267">
                  <c:v>530</c:v>
                </c:pt>
                <c:pt idx="268">
                  <c:v>537</c:v>
                </c:pt>
                <c:pt idx="269">
                  <c:v>540</c:v>
                </c:pt>
                <c:pt idx="270">
                  <c:v>556.5</c:v>
                </c:pt>
                <c:pt idx="271">
                  <c:v>559.79999999999995</c:v>
                </c:pt>
                <c:pt idx="272">
                  <c:v>561.20000000000005</c:v>
                </c:pt>
                <c:pt idx="273">
                  <c:v>571</c:v>
                </c:pt>
                <c:pt idx="274">
                  <c:v>571</c:v>
                </c:pt>
                <c:pt idx="275">
                  <c:v>571</c:v>
                </c:pt>
                <c:pt idx="276">
                  <c:v>571</c:v>
                </c:pt>
                <c:pt idx="277">
                  <c:v>700</c:v>
                </c:pt>
                <c:pt idx="278">
                  <c:v>700</c:v>
                </c:pt>
                <c:pt idx="279">
                  <c:v>700</c:v>
                </c:pt>
                <c:pt idx="280">
                  <c:v>750</c:v>
                </c:pt>
                <c:pt idx="281">
                  <c:v>750</c:v>
                </c:pt>
                <c:pt idx="282">
                  <c:v>750</c:v>
                </c:pt>
                <c:pt idx="283">
                  <c:v>850</c:v>
                </c:pt>
                <c:pt idx="284">
                  <c:v>850</c:v>
                </c:pt>
                <c:pt idx="285">
                  <c:v>850</c:v>
                </c:pt>
                <c:pt idx="286">
                  <c:v>850</c:v>
                </c:pt>
                <c:pt idx="287">
                  <c:v>850</c:v>
                </c:pt>
                <c:pt idx="288">
                  <c:v>930</c:v>
                </c:pt>
                <c:pt idx="289">
                  <c:v>940</c:v>
                </c:pt>
                <c:pt idx="290">
                  <c:v>1200</c:v>
                </c:pt>
                <c:pt idx="291">
                  <c:v>1200</c:v>
                </c:pt>
                <c:pt idx="292">
                  <c:v>1200</c:v>
                </c:pt>
                <c:pt idx="293">
                  <c:v>1200</c:v>
                </c:pt>
                <c:pt idx="294">
                  <c:v>1200</c:v>
                </c:pt>
                <c:pt idx="295">
                  <c:v>1200</c:v>
                </c:pt>
                <c:pt idx="296">
                  <c:v>1200</c:v>
                </c:pt>
                <c:pt idx="297">
                  <c:v>1200</c:v>
                </c:pt>
                <c:pt idx="298">
                  <c:v>1300</c:v>
                </c:pt>
                <c:pt idx="299">
                  <c:v>1300</c:v>
                </c:pt>
                <c:pt idx="300">
                  <c:v>1300</c:v>
                </c:pt>
                <c:pt idx="301">
                  <c:v>1300</c:v>
                </c:pt>
                <c:pt idx="302">
                  <c:v>1300</c:v>
                </c:pt>
                <c:pt idx="303">
                  <c:v>1450</c:v>
                </c:pt>
                <c:pt idx="304">
                  <c:v>1450</c:v>
                </c:pt>
                <c:pt idx="305">
                  <c:v>1450</c:v>
                </c:pt>
                <c:pt idx="306">
                  <c:v>1450</c:v>
                </c:pt>
                <c:pt idx="307">
                  <c:v>1600</c:v>
                </c:pt>
                <c:pt idx="308">
                  <c:v>1670</c:v>
                </c:pt>
                <c:pt idx="309">
                  <c:v>1670</c:v>
                </c:pt>
                <c:pt idx="310">
                  <c:v>1680</c:v>
                </c:pt>
                <c:pt idx="311">
                  <c:v>1700</c:v>
                </c:pt>
                <c:pt idx="312">
                  <c:v>1700</c:v>
                </c:pt>
                <c:pt idx="313">
                  <c:v>1700</c:v>
                </c:pt>
                <c:pt idx="314">
                  <c:v>1700</c:v>
                </c:pt>
                <c:pt idx="315">
                  <c:v>1750</c:v>
                </c:pt>
                <c:pt idx="316">
                  <c:v>1750</c:v>
                </c:pt>
                <c:pt idx="317">
                  <c:v>1750</c:v>
                </c:pt>
                <c:pt idx="318">
                  <c:v>1750</c:v>
                </c:pt>
                <c:pt idx="319">
                  <c:v>1750</c:v>
                </c:pt>
                <c:pt idx="320">
                  <c:v>1750</c:v>
                </c:pt>
                <c:pt idx="321">
                  <c:v>1750</c:v>
                </c:pt>
                <c:pt idx="322">
                  <c:v>1750</c:v>
                </c:pt>
                <c:pt idx="323">
                  <c:v>1840</c:v>
                </c:pt>
                <c:pt idx="324">
                  <c:v>1840</c:v>
                </c:pt>
                <c:pt idx="325">
                  <c:v>1840</c:v>
                </c:pt>
                <c:pt idx="326">
                  <c:v>1840</c:v>
                </c:pt>
                <c:pt idx="327">
                  <c:v>1840</c:v>
                </c:pt>
                <c:pt idx="328">
                  <c:v>1840</c:v>
                </c:pt>
                <c:pt idx="329">
                  <c:v>1840</c:v>
                </c:pt>
                <c:pt idx="330">
                  <c:v>1840</c:v>
                </c:pt>
                <c:pt idx="331">
                  <c:v>1840</c:v>
                </c:pt>
                <c:pt idx="332">
                  <c:v>1840</c:v>
                </c:pt>
                <c:pt idx="333">
                  <c:v>1840</c:v>
                </c:pt>
                <c:pt idx="334">
                  <c:v>1840</c:v>
                </c:pt>
                <c:pt idx="335">
                  <c:v>1840</c:v>
                </c:pt>
                <c:pt idx="336">
                  <c:v>1840</c:v>
                </c:pt>
                <c:pt idx="337">
                  <c:v>1840</c:v>
                </c:pt>
                <c:pt idx="338">
                  <c:v>1840</c:v>
                </c:pt>
                <c:pt idx="339">
                  <c:v>1840</c:v>
                </c:pt>
                <c:pt idx="340">
                  <c:v>1840</c:v>
                </c:pt>
                <c:pt idx="341">
                  <c:v>1840</c:v>
                </c:pt>
                <c:pt idx="342">
                  <c:v>1840</c:v>
                </c:pt>
                <c:pt idx="343">
                  <c:v>1840</c:v>
                </c:pt>
                <c:pt idx="344">
                  <c:v>1840</c:v>
                </c:pt>
                <c:pt idx="345">
                  <c:v>1840</c:v>
                </c:pt>
                <c:pt idx="346">
                  <c:v>1840</c:v>
                </c:pt>
                <c:pt idx="347">
                  <c:v>1840</c:v>
                </c:pt>
                <c:pt idx="348">
                  <c:v>1840</c:v>
                </c:pt>
                <c:pt idx="349">
                  <c:v>1840</c:v>
                </c:pt>
                <c:pt idx="350">
                  <c:v>1840</c:v>
                </c:pt>
                <c:pt idx="351">
                  <c:v>1840</c:v>
                </c:pt>
                <c:pt idx="352">
                  <c:v>1840</c:v>
                </c:pt>
                <c:pt idx="353">
                  <c:v>1840</c:v>
                </c:pt>
                <c:pt idx="354">
                  <c:v>1840</c:v>
                </c:pt>
                <c:pt idx="355">
                  <c:v>1840</c:v>
                </c:pt>
                <c:pt idx="356">
                  <c:v>1840</c:v>
                </c:pt>
                <c:pt idx="357">
                  <c:v>1840</c:v>
                </c:pt>
                <c:pt idx="358">
                  <c:v>1840</c:v>
                </c:pt>
                <c:pt idx="359">
                  <c:v>1840</c:v>
                </c:pt>
                <c:pt idx="360">
                  <c:v>1840</c:v>
                </c:pt>
                <c:pt idx="361">
                  <c:v>1840</c:v>
                </c:pt>
                <c:pt idx="362">
                  <c:v>1840</c:v>
                </c:pt>
                <c:pt idx="363">
                  <c:v>1840</c:v>
                </c:pt>
                <c:pt idx="364">
                  <c:v>1840</c:v>
                </c:pt>
                <c:pt idx="365">
                  <c:v>1840</c:v>
                </c:pt>
                <c:pt idx="366">
                  <c:v>1840</c:v>
                </c:pt>
                <c:pt idx="367">
                  <c:v>1878</c:v>
                </c:pt>
                <c:pt idx="368">
                  <c:v>1878</c:v>
                </c:pt>
                <c:pt idx="369">
                  <c:v>1878</c:v>
                </c:pt>
                <c:pt idx="370">
                  <c:v>1878</c:v>
                </c:pt>
                <c:pt idx="371">
                  <c:v>1878</c:v>
                </c:pt>
                <c:pt idx="372">
                  <c:v>1878</c:v>
                </c:pt>
                <c:pt idx="373">
                  <c:v>1878</c:v>
                </c:pt>
                <c:pt idx="374">
                  <c:v>1878</c:v>
                </c:pt>
                <c:pt idx="375">
                  <c:v>1878</c:v>
                </c:pt>
                <c:pt idx="376">
                  <c:v>1878</c:v>
                </c:pt>
                <c:pt idx="377">
                  <c:v>1878</c:v>
                </c:pt>
                <c:pt idx="378">
                  <c:v>1878</c:v>
                </c:pt>
                <c:pt idx="379">
                  <c:v>1878</c:v>
                </c:pt>
                <c:pt idx="380">
                  <c:v>1878</c:v>
                </c:pt>
                <c:pt idx="381">
                  <c:v>1878</c:v>
                </c:pt>
                <c:pt idx="382">
                  <c:v>1878</c:v>
                </c:pt>
                <c:pt idx="383">
                  <c:v>1878</c:v>
                </c:pt>
                <c:pt idx="384">
                  <c:v>1878</c:v>
                </c:pt>
                <c:pt idx="385">
                  <c:v>1878</c:v>
                </c:pt>
                <c:pt idx="386">
                  <c:v>1878</c:v>
                </c:pt>
                <c:pt idx="387">
                  <c:v>1878</c:v>
                </c:pt>
                <c:pt idx="388">
                  <c:v>1878</c:v>
                </c:pt>
                <c:pt idx="389">
                  <c:v>1920</c:v>
                </c:pt>
                <c:pt idx="390">
                  <c:v>1920</c:v>
                </c:pt>
                <c:pt idx="391">
                  <c:v>1920</c:v>
                </c:pt>
                <c:pt idx="392">
                  <c:v>1970</c:v>
                </c:pt>
                <c:pt idx="393">
                  <c:v>2000</c:v>
                </c:pt>
                <c:pt idx="394">
                  <c:v>2000</c:v>
                </c:pt>
                <c:pt idx="395">
                  <c:v>2010</c:v>
                </c:pt>
                <c:pt idx="396">
                  <c:v>2075</c:v>
                </c:pt>
                <c:pt idx="397">
                  <c:v>2075</c:v>
                </c:pt>
                <c:pt idx="398">
                  <c:v>2075</c:v>
                </c:pt>
                <c:pt idx="399">
                  <c:v>2075</c:v>
                </c:pt>
                <c:pt idx="400">
                  <c:v>2075</c:v>
                </c:pt>
                <c:pt idx="401">
                  <c:v>2075</c:v>
                </c:pt>
                <c:pt idx="402">
                  <c:v>2075</c:v>
                </c:pt>
                <c:pt idx="403">
                  <c:v>2075</c:v>
                </c:pt>
                <c:pt idx="404">
                  <c:v>2075</c:v>
                </c:pt>
                <c:pt idx="405">
                  <c:v>2075</c:v>
                </c:pt>
                <c:pt idx="406">
                  <c:v>2075</c:v>
                </c:pt>
                <c:pt idx="407">
                  <c:v>2075</c:v>
                </c:pt>
                <c:pt idx="408">
                  <c:v>2075</c:v>
                </c:pt>
              </c:numCache>
            </c:numRef>
          </c:xVal>
          <c:yVal>
            <c:numRef>
              <c:f>'Compiled and sorted versus time'!$D$1:$D$409</c:f>
              <c:numCache>
                <c:formatCode>General</c:formatCode>
                <c:ptCount val="409"/>
                <c:pt idx="1">
                  <c:v>-0.44227662273935153</c:v>
                </c:pt>
                <c:pt idx="2">
                  <c:v>-0.47167856833868482</c:v>
                </c:pt>
                <c:pt idx="3">
                  <c:v>-0.43809538911555174</c:v>
                </c:pt>
                <c:pt idx="4">
                  <c:v>-0.44342841642909525</c:v>
                </c:pt>
                <c:pt idx="5">
                  <c:v>-0.51456795679294398</c:v>
                </c:pt>
                <c:pt idx="6">
                  <c:v>-8.9167809221989136E-2</c:v>
                </c:pt>
                <c:pt idx="7">
                  <c:v>-0.42808114388618451</c:v>
                </c:pt>
                <c:pt idx="8">
                  <c:v>-0.46517927366489242</c:v>
                </c:pt>
                <c:pt idx="9">
                  <c:v>-0.44780943933117601</c:v>
                </c:pt>
                <c:pt idx="10">
                  <c:v>-0.52372877368844084</c:v>
                </c:pt>
                <c:pt idx="11">
                  <c:v>-0.26934855739579877</c:v>
                </c:pt>
                <c:pt idx="12">
                  <c:v>-3.2565394587937002E-2</c:v>
                </c:pt>
                <c:pt idx="13">
                  <c:v>-0.56592987637575642</c:v>
                </c:pt>
                <c:pt idx="14">
                  <c:v>-0.4792742488065882</c:v>
                </c:pt>
                <c:pt idx="15">
                  <c:v>-0.41717610346977962</c:v>
                </c:pt>
                <c:pt idx="16">
                  <c:v>-0.48116688506111976</c:v>
                </c:pt>
                <c:pt idx="17">
                  <c:v>-0.41097606559233751</c:v>
                </c:pt>
                <c:pt idx="18">
                  <c:v>-0.27273563597161182</c:v>
                </c:pt>
                <c:pt idx="19">
                  <c:v>-0.30363128345471668</c:v>
                </c:pt>
                <c:pt idx="20">
                  <c:v>-0.44891633517271656</c:v>
                </c:pt>
                <c:pt idx="21">
                  <c:v>-0.30192125255914387</c:v>
                </c:pt>
                <c:pt idx="22">
                  <c:v>-0.41001860550298613</c:v>
                </c:pt>
                <c:pt idx="23">
                  <c:v>-0.48564301221065698</c:v>
                </c:pt>
                <c:pt idx="24">
                  <c:v>-0.22777997804627331</c:v>
                </c:pt>
                <c:pt idx="25">
                  <c:v>-0.38868114573732682</c:v>
                </c:pt>
                <c:pt idx="26">
                  <c:v>-0.4958311590913464</c:v>
                </c:pt>
                <c:pt idx="27">
                  <c:v>-5.7864607253127476E-3</c:v>
                </c:pt>
                <c:pt idx="28">
                  <c:v>-0.41285100560104621</c:v>
                </c:pt>
                <c:pt idx="29">
                  <c:v>-0.4499235470132798</c:v>
                </c:pt>
                <c:pt idx="30">
                  <c:v>-0.1940483722129363</c:v>
                </c:pt>
                <c:pt idx="31">
                  <c:v>-0.41422673281624189</c:v>
                </c:pt>
                <c:pt idx="32">
                  <c:v>-6.658743422608554E-2</c:v>
                </c:pt>
                <c:pt idx="33">
                  <c:v>-0.47707946656791456</c:v>
                </c:pt>
                <c:pt idx="34">
                  <c:v>-0.53149198405614406</c:v>
                </c:pt>
                <c:pt idx="35">
                  <c:v>-0.35177345892369732</c:v>
                </c:pt>
                <c:pt idx="36">
                  <c:v>-0.5705100538171276</c:v>
                </c:pt>
                <c:pt idx="37">
                  <c:v>-0.42167616060821006</c:v>
                </c:pt>
                <c:pt idx="38">
                  <c:v>-2.432470854762947E-2</c:v>
                </c:pt>
                <c:pt idx="39">
                  <c:v>-0.4390938894821908</c:v>
                </c:pt>
                <c:pt idx="40">
                  <c:v>-0.28993501727447163</c:v>
                </c:pt>
                <c:pt idx="41">
                  <c:v>-0.37408361034350218</c:v>
                </c:pt>
                <c:pt idx="42">
                  <c:v>-0.35954358022288746</c:v>
                </c:pt>
                <c:pt idx="43">
                  <c:v>-0.2908703966059828</c:v>
                </c:pt>
                <c:pt idx="44">
                  <c:v>-0.41913004406837762</c:v>
                </c:pt>
                <c:pt idx="45">
                  <c:v>-0.49136578452604884</c:v>
                </c:pt>
                <c:pt idx="46">
                  <c:v>-0.44447055645822908</c:v>
                </c:pt>
                <c:pt idx="47">
                  <c:v>-0.49606233250719389</c:v>
                </c:pt>
                <c:pt idx="48">
                  <c:v>-1.2050000000000001</c:v>
                </c:pt>
                <c:pt idx="49">
                  <c:v>-1.248</c:v>
                </c:pt>
                <c:pt idx="50">
                  <c:v>-1.3109999999999999</c:v>
                </c:pt>
                <c:pt idx="51">
                  <c:v>-1.266</c:v>
                </c:pt>
                <c:pt idx="52">
                  <c:v>-1.272</c:v>
                </c:pt>
                <c:pt idx="53">
                  <c:v>-1.2589999999999999</c:v>
                </c:pt>
                <c:pt idx="54">
                  <c:v>-0.84899999999999998</c:v>
                </c:pt>
                <c:pt idx="55">
                  <c:v>-1.3089999999999999</c:v>
                </c:pt>
                <c:pt idx="57">
                  <c:v>-1.415</c:v>
                </c:pt>
                <c:pt idx="59">
                  <c:v>-1.1403805140000001</c:v>
                </c:pt>
                <c:pt idx="60">
                  <c:v>-1.4195953480000001</c:v>
                </c:pt>
                <c:pt idx="61">
                  <c:v>-1.13653618</c:v>
                </c:pt>
                <c:pt idx="62">
                  <c:v>-0.68778410000000001</c:v>
                </c:pt>
                <c:pt idx="63">
                  <c:v>-1.1373028540000001</c:v>
                </c:pt>
                <c:pt idx="64">
                  <c:v>-0.79524361499999996</c:v>
                </c:pt>
                <c:pt idx="65">
                  <c:v>-0.44622440800000002</c:v>
                </c:pt>
                <c:pt idx="66">
                  <c:v>-0.40726173199999999</c:v>
                </c:pt>
                <c:pt idx="67">
                  <c:v>-0.944991578</c:v>
                </c:pt>
                <c:pt idx="68">
                  <c:v>-0.75357346700000005</c:v>
                </c:pt>
                <c:pt idx="69">
                  <c:v>-0.73845361700000001</c:v>
                </c:pt>
                <c:pt idx="70">
                  <c:v>-0.463239648</c:v>
                </c:pt>
                <c:pt idx="71">
                  <c:v>-0.94641071600000004</c:v>
                </c:pt>
                <c:pt idx="72">
                  <c:v>-0.62027631999999999</c:v>
                </c:pt>
                <c:pt idx="73">
                  <c:v>-0.47989470899999997</c:v>
                </c:pt>
                <c:pt idx="74">
                  <c:v>-0.86994704099999998</c:v>
                </c:pt>
                <c:pt idx="75">
                  <c:v>-0.82607078300000003</c:v>
                </c:pt>
                <c:pt idx="76">
                  <c:v>-0.52306630399999998</c:v>
                </c:pt>
                <c:pt idx="77">
                  <c:v>-0.53400466199999996</c:v>
                </c:pt>
                <c:pt idx="78">
                  <c:v>-0.90002569099999996</c:v>
                </c:pt>
                <c:pt idx="79">
                  <c:v>-0.52984254399999997</c:v>
                </c:pt>
                <c:pt idx="80">
                  <c:v>-2.6582599999999999E-4</c:v>
                </c:pt>
                <c:pt idx="81">
                  <c:v>-0.27990926599999999</c:v>
                </c:pt>
                <c:pt idx="82">
                  <c:v>-0.696692741</c:v>
                </c:pt>
                <c:pt idx="83">
                  <c:v>-0.29012713400000001</c:v>
                </c:pt>
                <c:pt idx="84">
                  <c:v>-0.46531568499999998</c:v>
                </c:pt>
                <c:pt idx="85">
                  <c:v>7.7120169000000002E-2</c:v>
                </c:pt>
                <c:pt idx="86">
                  <c:v>-0.40488840999999998</c:v>
                </c:pt>
                <c:pt idx="87">
                  <c:v>-0.59640550199999998</c:v>
                </c:pt>
                <c:pt idx="88">
                  <c:v>-0.67858507099999998</c:v>
                </c:pt>
                <c:pt idx="89">
                  <c:v>-0.796314207</c:v>
                </c:pt>
                <c:pt idx="90">
                  <c:v>-0.78759999999999997</c:v>
                </c:pt>
                <c:pt idx="91">
                  <c:v>-0.34538701399999999</c:v>
                </c:pt>
                <c:pt idx="92">
                  <c:v>5.6174763000000003E-2</c:v>
                </c:pt>
                <c:pt idx="93">
                  <c:v>-0.91898148000000002</c:v>
                </c:pt>
                <c:pt idx="94">
                  <c:v>-1.1263050480000001</c:v>
                </c:pt>
                <c:pt idx="95">
                  <c:v>-0.87909015499999998</c:v>
                </c:pt>
                <c:pt idx="96">
                  <c:v>-0.31120438700000003</c:v>
                </c:pt>
                <c:pt idx="97">
                  <c:v>-0.712762758</c:v>
                </c:pt>
                <c:pt idx="98">
                  <c:v>-0.466873021</c:v>
                </c:pt>
                <c:pt idx="99">
                  <c:v>-0.54885216999999997</c:v>
                </c:pt>
                <c:pt idx="100">
                  <c:v>-0.49239962700000001</c:v>
                </c:pt>
                <c:pt idx="101">
                  <c:v>-0.390009196</c:v>
                </c:pt>
                <c:pt idx="102">
                  <c:v>-0.91149094100000005</c:v>
                </c:pt>
                <c:pt idx="103">
                  <c:v>-0.84298431299999999</c:v>
                </c:pt>
                <c:pt idx="104">
                  <c:v>-0.79287238500000001</c:v>
                </c:pt>
                <c:pt idx="105">
                  <c:v>-0.39029788399999998</c:v>
                </c:pt>
                <c:pt idx="106">
                  <c:v>-0.95439268600000005</c:v>
                </c:pt>
                <c:pt idx="107">
                  <c:v>-0.857820998</c:v>
                </c:pt>
                <c:pt idx="108">
                  <c:v>-0.46132876299999998</c:v>
                </c:pt>
                <c:pt idx="109">
                  <c:v>-0.27533363599999999</c:v>
                </c:pt>
                <c:pt idx="110">
                  <c:v>-0.66020000000000001</c:v>
                </c:pt>
                <c:pt idx="111">
                  <c:v>-0.27811129699999998</c:v>
                </c:pt>
                <c:pt idx="112">
                  <c:v>-0.43891792200000002</c:v>
                </c:pt>
                <c:pt idx="113">
                  <c:v>-0.84988519799999995</c:v>
                </c:pt>
                <c:pt idx="114">
                  <c:v>-0.20018034400000001</c:v>
                </c:pt>
                <c:pt idx="115">
                  <c:v>-1.0631882109999999</c:v>
                </c:pt>
                <c:pt idx="116">
                  <c:v>-0.33092155200000001</c:v>
                </c:pt>
                <c:pt idx="117">
                  <c:v>-0.345845399</c:v>
                </c:pt>
                <c:pt idx="118">
                  <c:v>-0.91485262899999997</c:v>
                </c:pt>
                <c:pt idx="119">
                  <c:v>0.90965098300000002</c:v>
                </c:pt>
                <c:pt idx="120">
                  <c:v>-0.43152987999999998</c:v>
                </c:pt>
                <c:pt idx="231">
                  <c:v>-2.4</c:v>
                </c:pt>
                <c:pt idx="232">
                  <c:v>-2.35</c:v>
                </c:pt>
                <c:pt idx="233">
                  <c:v>-2.14</c:v>
                </c:pt>
                <c:pt idx="234">
                  <c:v>-2.2799999999999998</c:v>
                </c:pt>
                <c:pt idx="235">
                  <c:v>-2.08</c:v>
                </c:pt>
                <c:pt idx="236">
                  <c:v>-2.1</c:v>
                </c:pt>
                <c:pt idx="237">
                  <c:v>-1.92</c:v>
                </c:pt>
                <c:pt idx="238">
                  <c:v>-2.04</c:v>
                </c:pt>
                <c:pt idx="240">
                  <c:v>3.5495015188325874E-2</c:v>
                </c:pt>
                <c:pt idx="243">
                  <c:v>-0.14823951359489695</c:v>
                </c:pt>
                <c:pt idx="246">
                  <c:v>-0.64</c:v>
                </c:pt>
                <c:pt idx="247">
                  <c:v>-0.6</c:v>
                </c:pt>
                <c:pt idx="248">
                  <c:v>-0.61</c:v>
                </c:pt>
                <c:pt idx="249">
                  <c:v>-0.56999999999999995</c:v>
                </c:pt>
                <c:pt idx="250">
                  <c:v>-0.52</c:v>
                </c:pt>
                <c:pt idx="251">
                  <c:v>-0.46</c:v>
                </c:pt>
                <c:pt idx="252">
                  <c:v>-0.36</c:v>
                </c:pt>
                <c:pt idx="253">
                  <c:v>-0.48</c:v>
                </c:pt>
                <c:pt idx="254">
                  <c:v>-0.55000000000000004</c:v>
                </c:pt>
                <c:pt idx="257">
                  <c:v>9.5845757310877411E-2</c:v>
                </c:pt>
                <c:pt idx="258">
                  <c:v>6.4105938170195054E-2</c:v>
                </c:pt>
                <c:pt idx="265">
                  <c:v>1.423698741187851E-2</c:v>
                </c:pt>
                <c:pt idx="266">
                  <c:v>3.7598701397806189E-2</c:v>
                </c:pt>
                <c:pt idx="267">
                  <c:v>1.4781795308289269E-2</c:v>
                </c:pt>
                <c:pt idx="268">
                  <c:v>0.84848943679247102</c:v>
                </c:pt>
                <c:pt idx="269">
                  <c:v>-0.25167114177726402</c:v>
                </c:pt>
                <c:pt idx="270">
                  <c:v>0.4032618553280628</c:v>
                </c:pt>
                <c:pt idx="271">
                  <c:v>-3.2299905253657335E-2</c:v>
                </c:pt>
                <c:pt idx="272">
                  <c:v>0.33302116854539465</c:v>
                </c:pt>
                <c:pt idx="273">
                  <c:v>0.30152050963311583</c:v>
                </c:pt>
                <c:pt idx="274">
                  <c:v>0.3361757308208283</c:v>
                </c:pt>
                <c:pt idx="275">
                  <c:v>1.12853195318664E-2</c:v>
                </c:pt>
                <c:pt idx="276">
                  <c:v>0.2085583684675868</c:v>
                </c:pt>
                <c:pt idx="280">
                  <c:v>-0.10480591023514518</c:v>
                </c:pt>
                <c:pt idx="281">
                  <c:v>-1.9981139994838748E-2</c:v>
                </c:pt>
                <c:pt idx="282">
                  <c:v>-2.4307499016169465E-2</c:v>
                </c:pt>
                <c:pt idx="283">
                  <c:v>-0.18092602969475846</c:v>
                </c:pt>
                <c:pt idx="284">
                  <c:v>-0.17413663150606451</c:v>
                </c:pt>
                <c:pt idx="285">
                  <c:v>-4.5442000274823591E-2</c:v>
                </c:pt>
                <c:pt idx="286">
                  <c:v>-0.11575734501551549</c:v>
                </c:pt>
                <c:pt idx="287">
                  <c:v>-0.16124118603028703</c:v>
                </c:pt>
                <c:pt idx="290">
                  <c:v>5.4570583835706565E-2</c:v>
                </c:pt>
                <c:pt idx="291">
                  <c:v>6.876816061352431E-2</c:v>
                </c:pt>
                <c:pt idx="292">
                  <c:v>-9.6153033276563327E-2</c:v>
                </c:pt>
                <c:pt idx="294">
                  <c:v>-0.23015894980846097</c:v>
                </c:pt>
                <c:pt idx="295">
                  <c:v>-0.26672183458538112</c:v>
                </c:pt>
                <c:pt idx="296">
                  <c:v>-0.19683701859896841</c:v>
                </c:pt>
                <c:pt idx="297">
                  <c:v>0.30890777995820573</c:v>
                </c:pt>
                <c:pt idx="302">
                  <c:v>0.30465632391128994</c:v>
                </c:pt>
                <c:pt idx="303">
                  <c:v>0.22398589285746484</c:v>
                </c:pt>
                <c:pt idx="305">
                  <c:v>0.28135968507660325</c:v>
                </c:pt>
                <c:pt idx="306">
                  <c:v>7.7460383896509222E-2</c:v>
                </c:pt>
                <c:pt idx="307">
                  <c:v>0.36174629331006403</c:v>
                </c:pt>
                <c:pt idx="311">
                  <c:v>0.43400311714946016</c:v>
                </c:pt>
                <c:pt idx="312">
                  <c:v>0.31900560358401153</c:v>
                </c:pt>
                <c:pt idx="313">
                  <c:v>0.63780655440288714</c:v>
                </c:pt>
                <c:pt idx="314">
                  <c:v>2.6615148271036393E-4</c:v>
                </c:pt>
                <c:pt idx="323">
                  <c:v>0.47961254950479315</c:v>
                </c:pt>
                <c:pt idx="324">
                  <c:v>0.25181948257780107</c:v>
                </c:pt>
                <c:pt idx="325">
                  <c:v>0.3299762033681688</c:v>
                </c:pt>
                <c:pt idx="326">
                  <c:v>0.27183165143983956</c:v>
                </c:pt>
                <c:pt idx="327">
                  <c:v>2.2482305402697023E-2</c:v>
                </c:pt>
                <c:pt idx="328">
                  <c:v>0.63652853656037678</c:v>
                </c:pt>
                <c:pt idx="329">
                  <c:v>0.46383570497399518</c:v>
                </c:pt>
                <c:pt idx="330">
                  <c:v>1.6876099232732145E-2</c:v>
                </c:pt>
                <c:pt idx="331">
                  <c:v>-0.28801401319755726</c:v>
                </c:pt>
                <c:pt idx="332">
                  <c:v>0.37941904475546551</c:v>
                </c:pt>
                <c:pt idx="333">
                  <c:v>0.13234231181469625</c:v>
                </c:pt>
                <c:pt idx="334">
                  <c:v>0.5838020216362132</c:v>
                </c:pt>
                <c:pt idx="335">
                  <c:v>0.26356560142337671</c:v>
                </c:pt>
                <c:pt idx="336">
                  <c:v>0.21225403541525623</c:v>
                </c:pt>
                <c:pt idx="337">
                  <c:v>0.33513964360265192</c:v>
                </c:pt>
                <c:pt idx="338">
                  <c:v>0.55470843593186103</c:v>
                </c:pt>
                <c:pt idx="339">
                  <c:v>0.10680952788388876</c:v>
                </c:pt>
                <c:pt idx="340">
                  <c:v>0.22537684940917124</c:v>
                </c:pt>
                <c:pt idx="341">
                  <c:v>0.37245082962812148</c:v>
                </c:pt>
                <c:pt idx="342">
                  <c:v>0.41654135228619538</c:v>
                </c:pt>
                <c:pt idx="343">
                  <c:v>-0.20436501515012395</c:v>
                </c:pt>
                <c:pt idx="344">
                  <c:v>0.49029886926810207</c:v>
                </c:pt>
                <c:pt idx="345">
                  <c:v>0.20538090168703604</c:v>
                </c:pt>
                <c:pt idx="346">
                  <c:v>0.26935504811189759</c:v>
                </c:pt>
                <c:pt idx="347">
                  <c:v>0.30557063178730459</c:v>
                </c:pt>
                <c:pt idx="348">
                  <c:v>-0.3204916145045491</c:v>
                </c:pt>
                <c:pt idx="349">
                  <c:v>0.44466627943309334</c:v>
                </c:pt>
                <c:pt idx="350">
                  <c:v>0.15204633993777605</c:v>
                </c:pt>
                <c:pt idx="351">
                  <c:v>0.26791162978049243</c:v>
                </c:pt>
                <c:pt idx="352">
                  <c:v>0.16797881779745438</c:v>
                </c:pt>
                <c:pt idx="353">
                  <c:v>0.40325454715730302</c:v>
                </c:pt>
                <c:pt idx="354">
                  <c:v>0.29044841021032397</c:v>
                </c:pt>
                <c:pt idx="355">
                  <c:v>0.1104810236244802</c:v>
                </c:pt>
                <c:pt idx="356">
                  <c:v>0.21246286986384888</c:v>
                </c:pt>
                <c:pt idx="357">
                  <c:v>0.407522260009614</c:v>
                </c:pt>
                <c:pt idx="358">
                  <c:v>0.12459542583474104</c:v>
                </c:pt>
                <c:pt idx="359">
                  <c:v>1.1812041125114803E-2</c:v>
                </c:pt>
                <c:pt idx="360">
                  <c:v>6.0411437227614329E-2</c:v>
                </c:pt>
                <c:pt idx="361">
                  <c:v>0.36146158826976915</c:v>
                </c:pt>
                <c:pt idx="362">
                  <c:v>0.14696919976895373</c:v>
                </c:pt>
                <c:pt idx="363">
                  <c:v>0.32132801525845167</c:v>
                </c:pt>
                <c:pt idx="364">
                  <c:v>0.78502521950922244</c:v>
                </c:pt>
                <c:pt idx="365">
                  <c:v>0.10238798099747726</c:v>
                </c:pt>
                <c:pt idx="366">
                  <c:v>0.27963054265365983</c:v>
                </c:pt>
                <c:pt idx="367">
                  <c:v>7.5622584058576692E-2</c:v>
                </c:pt>
                <c:pt idx="368">
                  <c:v>-0.34914425284271466</c:v>
                </c:pt>
                <c:pt idx="369">
                  <c:v>0.17162132580850198</c:v>
                </c:pt>
                <c:pt idx="370">
                  <c:v>0.24300379627528912</c:v>
                </c:pt>
                <c:pt idx="371">
                  <c:v>0.50687134702132397</c:v>
                </c:pt>
                <c:pt idx="372">
                  <c:v>0.56958604964352588</c:v>
                </c:pt>
                <c:pt idx="373">
                  <c:v>0.75515278256288454</c:v>
                </c:pt>
                <c:pt idx="374">
                  <c:v>0.4494380259862929</c:v>
                </c:pt>
                <c:pt idx="375">
                  <c:v>0.25953931746192094</c:v>
                </c:pt>
                <c:pt idx="376">
                  <c:v>0.32398998931859602</c:v>
                </c:pt>
                <c:pt idx="377">
                  <c:v>0.18704546107883857</c:v>
                </c:pt>
                <c:pt idx="378">
                  <c:v>0.4429455773176123</c:v>
                </c:pt>
                <c:pt idx="379">
                  <c:v>0.26617166669939962</c:v>
                </c:pt>
                <c:pt idx="380">
                  <c:v>0.48553409657769819</c:v>
                </c:pt>
                <c:pt idx="381">
                  <c:v>0.69858989744653144</c:v>
                </c:pt>
                <c:pt idx="382">
                  <c:v>0.54366783457404644</c:v>
                </c:pt>
                <c:pt idx="383">
                  <c:v>0.73334791275336819</c:v>
                </c:pt>
                <c:pt idx="384">
                  <c:v>0.69511770267949302</c:v>
                </c:pt>
                <c:pt idx="385">
                  <c:v>0.51199351219688083</c:v>
                </c:pt>
                <c:pt idx="386">
                  <c:v>1.0342031021040015</c:v>
                </c:pt>
                <c:pt idx="387">
                  <c:v>0.76249111262893976</c:v>
                </c:pt>
              </c:numCache>
            </c:numRef>
          </c:yVal>
          <c:smooth val="0"/>
        </c:ser>
        <c:ser>
          <c:idx val="0"/>
          <c:order val="1"/>
          <c:tx>
            <c:v>Older than ~2.4 Ga</c:v>
          </c:tx>
          <c:spPr>
            <a:ln w="28575">
              <a:noFill/>
            </a:ln>
          </c:spPr>
          <c:marker>
            <c:symbol val="circle"/>
            <c:size val="9"/>
            <c:spPr>
              <a:solidFill>
                <a:srgbClr val="DD0806"/>
              </a:solidFill>
              <a:ln>
                <a:solidFill>
                  <a:srgbClr val="000000"/>
                </a:solidFill>
                <a:prstDash val="solid"/>
              </a:ln>
            </c:spPr>
          </c:marker>
          <c:xVal>
            <c:numRef>
              <c:f>'Compiled and sorted versus time'!$A$410:$A$2051</c:f>
              <c:numCache>
                <c:formatCode>General</c:formatCode>
                <c:ptCount val="1642"/>
                <c:pt idx="0">
                  <c:v>2075</c:v>
                </c:pt>
                <c:pt idx="1">
                  <c:v>2075</c:v>
                </c:pt>
                <c:pt idx="2">
                  <c:v>2075</c:v>
                </c:pt>
                <c:pt idx="4">
                  <c:v>2090</c:v>
                </c:pt>
                <c:pt idx="5">
                  <c:v>2100</c:v>
                </c:pt>
                <c:pt idx="6">
                  <c:v>2150</c:v>
                </c:pt>
                <c:pt idx="7">
                  <c:v>2170</c:v>
                </c:pt>
                <c:pt idx="8">
                  <c:v>2171</c:v>
                </c:pt>
                <c:pt idx="9">
                  <c:v>2172</c:v>
                </c:pt>
                <c:pt idx="10">
                  <c:v>2173</c:v>
                </c:pt>
                <c:pt idx="11">
                  <c:v>2174</c:v>
                </c:pt>
                <c:pt idx="12">
                  <c:v>2200</c:v>
                </c:pt>
                <c:pt idx="13">
                  <c:v>2200</c:v>
                </c:pt>
                <c:pt idx="14">
                  <c:v>2200</c:v>
                </c:pt>
                <c:pt idx="15">
                  <c:v>2200</c:v>
                </c:pt>
                <c:pt idx="16">
                  <c:v>2200</c:v>
                </c:pt>
                <c:pt idx="17">
                  <c:v>2200</c:v>
                </c:pt>
                <c:pt idx="18">
                  <c:v>2200</c:v>
                </c:pt>
                <c:pt idx="19">
                  <c:v>2201</c:v>
                </c:pt>
                <c:pt idx="20">
                  <c:v>2201.5</c:v>
                </c:pt>
                <c:pt idx="21">
                  <c:v>2201.8000000000002</c:v>
                </c:pt>
                <c:pt idx="22">
                  <c:v>2202</c:v>
                </c:pt>
                <c:pt idx="23">
                  <c:v>2250</c:v>
                </c:pt>
                <c:pt idx="24">
                  <c:v>2250</c:v>
                </c:pt>
                <c:pt idx="25">
                  <c:v>2250</c:v>
                </c:pt>
                <c:pt idx="26">
                  <c:v>2322</c:v>
                </c:pt>
                <c:pt idx="27">
                  <c:v>2322</c:v>
                </c:pt>
                <c:pt idx="28">
                  <c:v>2322</c:v>
                </c:pt>
                <c:pt idx="29">
                  <c:v>2322</c:v>
                </c:pt>
                <c:pt idx="30">
                  <c:v>2322</c:v>
                </c:pt>
                <c:pt idx="31">
                  <c:v>2322</c:v>
                </c:pt>
                <c:pt idx="32">
                  <c:v>2322</c:v>
                </c:pt>
                <c:pt idx="33">
                  <c:v>2322</c:v>
                </c:pt>
                <c:pt idx="34">
                  <c:v>2322</c:v>
                </c:pt>
                <c:pt idx="35">
                  <c:v>2322</c:v>
                </c:pt>
                <c:pt idx="36">
                  <c:v>2322</c:v>
                </c:pt>
                <c:pt idx="37">
                  <c:v>2322</c:v>
                </c:pt>
                <c:pt idx="38">
                  <c:v>2322</c:v>
                </c:pt>
                <c:pt idx="39">
                  <c:v>2322</c:v>
                </c:pt>
                <c:pt idx="40">
                  <c:v>2322</c:v>
                </c:pt>
                <c:pt idx="41">
                  <c:v>2322</c:v>
                </c:pt>
                <c:pt idx="42">
                  <c:v>2322</c:v>
                </c:pt>
                <c:pt idx="43">
                  <c:v>2322</c:v>
                </c:pt>
                <c:pt idx="44">
                  <c:v>2322</c:v>
                </c:pt>
                <c:pt idx="45">
                  <c:v>2322</c:v>
                </c:pt>
                <c:pt idx="46">
                  <c:v>2329.9999914087475</c:v>
                </c:pt>
                <c:pt idx="47">
                  <c:v>2349</c:v>
                </c:pt>
                <c:pt idx="48">
                  <c:v>2350</c:v>
                </c:pt>
                <c:pt idx="49">
                  <c:v>2350</c:v>
                </c:pt>
                <c:pt idx="50">
                  <c:v>2378</c:v>
                </c:pt>
                <c:pt idx="51">
                  <c:v>2381</c:v>
                </c:pt>
                <c:pt idx="52">
                  <c:v>2382</c:v>
                </c:pt>
                <c:pt idx="53">
                  <c:v>2383</c:v>
                </c:pt>
                <c:pt idx="54">
                  <c:v>2385</c:v>
                </c:pt>
                <c:pt idx="55">
                  <c:v>2385</c:v>
                </c:pt>
                <c:pt idx="56">
                  <c:v>2387</c:v>
                </c:pt>
                <c:pt idx="57">
                  <c:v>2387</c:v>
                </c:pt>
                <c:pt idx="58">
                  <c:v>2388</c:v>
                </c:pt>
                <c:pt idx="59">
                  <c:v>2390</c:v>
                </c:pt>
                <c:pt idx="60">
                  <c:v>2400</c:v>
                </c:pt>
                <c:pt idx="61">
                  <c:v>2400</c:v>
                </c:pt>
                <c:pt idx="62" formatCode="0.00">
                  <c:v>2400</c:v>
                </c:pt>
                <c:pt idx="63">
                  <c:v>2415</c:v>
                </c:pt>
                <c:pt idx="64">
                  <c:v>2420</c:v>
                </c:pt>
                <c:pt idx="65">
                  <c:v>2420</c:v>
                </c:pt>
                <c:pt idx="66">
                  <c:v>2435</c:v>
                </c:pt>
                <c:pt idx="67" formatCode="0.00">
                  <c:v>2437</c:v>
                </c:pt>
                <c:pt idx="68">
                  <c:v>2450</c:v>
                </c:pt>
                <c:pt idx="69">
                  <c:v>2450</c:v>
                </c:pt>
                <c:pt idx="70">
                  <c:v>2450</c:v>
                </c:pt>
                <c:pt idx="71">
                  <c:v>2450</c:v>
                </c:pt>
                <c:pt idx="72">
                  <c:v>2450</c:v>
                </c:pt>
                <c:pt idx="73">
                  <c:v>2450</c:v>
                </c:pt>
                <c:pt idx="74">
                  <c:v>2450</c:v>
                </c:pt>
                <c:pt idx="75">
                  <c:v>2450</c:v>
                </c:pt>
                <c:pt idx="76">
                  <c:v>2450</c:v>
                </c:pt>
                <c:pt idx="77">
                  <c:v>2463</c:v>
                </c:pt>
                <c:pt idx="78">
                  <c:v>2463</c:v>
                </c:pt>
                <c:pt idx="79">
                  <c:v>2439</c:v>
                </c:pt>
                <c:pt idx="80">
                  <c:v>2415</c:v>
                </c:pt>
                <c:pt idx="81">
                  <c:v>2388</c:v>
                </c:pt>
                <c:pt idx="82">
                  <c:v>2388</c:v>
                </c:pt>
                <c:pt idx="83">
                  <c:v>2382</c:v>
                </c:pt>
                <c:pt idx="86">
                  <c:v>2463</c:v>
                </c:pt>
                <c:pt idx="87">
                  <c:v>2463</c:v>
                </c:pt>
                <c:pt idx="88">
                  <c:v>2463</c:v>
                </c:pt>
                <c:pt idx="89">
                  <c:v>2463</c:v>
                </c:pt>
                <c:pt idx="90">
                  <c:v>2463</c:v>
                </c:pt>
                <c:pt idx="91">
                  <c:v>2463</c:v>
                </c:pt>
                <c:pt idx="92">
                  <c:v>2463</c:v>
                </c:pt>
                <c:pt idx="93">
                  <c:v>2463</c:v>
                </c:pt>
                <c:pt idx="94">
                  <c:v>2463</c:v>
                </c:pt>
                <c:pt idx="95">
                  <c:v>2463</c:v>
                </c:pt>
                <c:pt idx="96">
                  <c:v>2463</c:v>
                </c:pt>
                <c:pt idx="97">
                  <c:v>2463</c:v>
                </c:pt>
                <c:pt idx="98">
                  <c:v>2463</c:v>
                </c:pt>
                <c:pt idx="99">
                  <c:v>2463</c:v>
                </c:pt>
                <c:pt idx="100">
                  <c:v>2463</c:v>
                </c:pt>
                <c:pt idx="101">
                  <c:v>2463</c:v>
                </c:pt>
                <c:pt idx="102">
                  <c:v>2463</c:v>
                </c:pt>
                <c:pt idx="103">
                  <c:v>2463</c:v>
                </c:pt>
                <c:pt idx="104">
                  <c:v>2463</c:v>
                </c:pt>
                <c:pt idx="105">
                  <c:v>2463</c:v>
                </c:pt>
                <c:pt idx="106">
                  <c:v>2463</c:v>
                </c:pt>
                <c:pt idx="107">
                  <c:v>2463</c:v>
                </c:pt>
                <c:pt idx="108">
                  <c:v>2480</c:v>
                </c:pt>
                <c:pt idx="109">
                  <c:v>2480</c:v>
                </c:pt>
                <c:pt idx="110">
                  <c:v>2480</c:v>
                </c:pt>
                <c:pt idx="111">
                  <c:v>2480</c:v>
                </c:pt>
                <c:pt idx="112">
                  <c:v>2480</c:v>
                </c:pt>
                <c:pt idx="113">
                  <c:v>2480</c:v>
                </c:pt>
                <c:pt idx="114">
                  <c:v>2480</c:v>
                </c:pt>
                <c:pt idx="115">
                  <c:v>2480</c:v>
                </c:pt>
                <c:pt idx="116">
                  <c:v>2480</c:v>
                </c:pt>
                <c:pt idx="117">
                  <c:v>2480</c:v>
                </c:pt>
                <c:pt idx="118">
                  <c:v>2480</c:v>
                </c:pt>
                <c:pt idx="119">
                  <c:v>2480</c:v>
                </c:pt>
                <c:pt idx="120">
                  <c:v>2480</c:v>
                </c:pt>
                <c:pt idx="121">
                  <c:v>2480</c:v>
                </c:pt>
                <c:pt idx="122">
                  <c:v>2480</c:v>
                </c:pt>
                <c:pt idx="123">
                  <c:v>2480</c:v>
                </c:pt>
                <c:pt idx="124">
                  <c:v>2480</c:v>
                </c:pt>
                <c:pt idx="125">
                  <c:v>2480</c:v>
                </c:pt>
                <c:pt idx="126">
                  <c:v>2480</c:v>
                </c:pt>
                <c:pt idx="127">
                  <c:v>2480</c:v>
                </c:pt>
                <c:pt idx="128">
                  <c:v>2480</c:v>
                </c:pt>
                <c:pt idx="129">
                  <c:v>2480</c:v>
                </c:pt>
                <c:pt idx="130">
                  <c:v>2480</c:v>
                </c:pt>
                <c:pt idx="131">
                  <c:v>2480</c:v>
                </c:pt>
                <c:pt idx="132">
                  <c:v>2480</c:v>
                </c:pt>
                <c:pt idx="133">
                  <c:v>2480</c:v>
                </c:pt>
                <c:pt idx="134">
                  <c:v>2480</c:v>
                </c:pt>
                <c:pt idx="135">
                  <c:v>2480</c:v>
                </c:pt>
                <c:pt idx="136">
                  <c:v>2480</c:v>
                </c:pt>
                <c:pt idx="137">
                  <c:v>2480</c:v>
                </c:pt>
                <c:pt idx="138">
                  <c:v>2480</c:v>
                </c:pt>
                <c:pt idx="139">
                  <c:v>2480</c:v>
                </c:pt>
                <c:pt idx="140">
                  <c:v>2480</c:v>
                </c:pt>
                <c:pt idx="141">
                  <c:v>2480</c:v>
                </c:pt>
                <c:pt idx="142">
                  <c:v>2480</c:v>
                </c:pt>
                <c:pt idx="143">
                  <c:v>2480</c:v>
                </c:pt>
                <c:pt idx="144">
                  <c:v>2480</c:v>
                </c:pt>
                <c:pt idx="145">
                  <c:v>2480</c:v>
                </c:pt>
                <c:pt idx="146">
                  <c:v>2480</c:v>
                </c:pt>
                <c:pt idx="147">
                  <c:v>2480</c:v>
                </c:pt>
                <c:pt idx="148">
                  <c:v>2480</c:v>
                </c:pt>
                <c:pt idx="149">
                  <c:v>2480</c:v>
                </c:pt>
                <c:pt idx="150">
                  <c:v>2480</c:v>
                </c:pt>
                <c:pt idx="151">
                  <c:v>2480</c:v>
                </c:pt>
                <c:pt idx="152">
                  <c:v>2480</c:v>
                </c:pt>
                <c:pt idx="153">
                  <c:v>2480</c:v>
                </c:pt>
                <c:pt idx="154">
                  <c:v>2480</c:v>
                </c:pt>
                <c:pt idx="155">
                  <c:v>2480</c:v>
                </c:pt>
                <c:pt idx="156">
                  <c:v>2480</c:v>
                </c:pt>
                <c:pt idx="157">
                  <c:v>2480</c:v>
                </c:pt>
                <c:pt idx="158">
                  <c:v>2480</c:v>
                </c:pt>
                <c:pt idx="159">
                  <c:v>2480</c:v>
                </c:pt>
                <c:pt idx="160">
                  <c:v>2480</c:v>
                </c:pt>
                <c:pt idx="161">
                  <c:v>2480</c:v>
                </c:pt>
                <c:pt idx="162">
                  <c:v>2480</c:v>
                </c:pt>
                <c:pt idx="163">
                  <c:v>2480</c:v>
                </c:pt>
                <c:pt idx="164">
                  <c:v>2480</c:v>
                </c:pt>
                <c:pt idx="165">
                  <c:v>2480</c:v>
                </c:pt>
                <c:pt idx="166">
                  <c:v>2480</c:v>
                </c:pt>
                <c:pt idx="167">
                  <c:v>2480</c:v>
                </c:pt>
                <c:pt idx="168">
                  <c:v>2480</c:v>
                </c:pt>
                <c:pt idx="169">
                  <c:v>2480</c:v>
                </c:pt>
                <c:pt idx="170">
                  <c:v>2480</c:v>
                </c:pt>
                <c:pt idx="171">
                  <c:v>2480</c:v>
                </c:pt>
                <c:pt idx="172">
                  <c:v>2480</c:v>
                </c:pt>
                <c:pt idx="173">
                  <c:v>2480</c:v>
                </c:pt>
                <c:pt idx="174">
                  <c:v>2480</c:v>
                </c:pt>
                <c:pt idx="175">
                  <c:v>2480</c:v>
                </c:pt>
                <c:pt idx="176">
                  <c:v>2480</c:v>
                </c:pt>
                <c:pt idx="177">
                  <c:v>2480</c:v>
                </c:pt>
                <c:pt idx="178">
                  <c:v>2480</c:v>
                </c:pt>
                <c:pt idx="179">
                  <c:v>2480</c:v>
                </c:pt>
                <c:pt idx="180">
                  <c:v>2480</c:v>
                </c:pt>
                <c:pt idx="181">
                  <c:v>2480</c:v>
                </c:pt>
                <c:pt idx="182">
                  <c:v>2480</c:v>
                </c:pt>
                <c:pt idx="183">
                  <c:v>2480</c:v>
                </c:pt>
                <c:pt idx="184">
                  <c:v>2480</c:v>
                </c:pt>
                <c:pt idx="185">
                  <c:v>2480</c:v>
                </c:pt>
                <c:pt idx="186">
                  <c:v>2480</c:v>
                </c:pt>
                <c:pt idx="187">
                  <c:v>2480</c:v>
                </c:pt>
                <c:pt idx="188">
                  <c:v>2480</c:v>
                </c:pt>
                <c:pt idx="189">
                  <c:v>2480</c:v>
                </c:pt>
                <c:pt idx="190">
                  <c:v>2480</c:v>
                </c:pt>
                <c:pt idx="191">
                  <c:v>2480</c:v>
                </c:pt>
                <c:pt idx="192">
                  <c:v>2480</c:v>
                </c:pt>
                <c:pt idx="193">
                  <c:v>2480</c:v>
                </c:pt>
                <c:pt idx="194">
                  <c:v>2480</c:v>
                </c:pt>
                <c:pt idx="195">
                  <c:v>2480</c:v>
                </c:pt>
                <c:pt idx="196">
                  <c:v>2480</c:v>
                </c:pt>
                <c:pt idx="197">
                  <c:v>2480</c:v>
                </c:pt>
                <c:pt idx="198">
                  <c:v>2480</c:v>
                </c:pt>
                <c:pt idx="199">
                  <c:v>2480</c:v>
                </c:pt>
                <c:pt idx="200">
                  <c:v>2480</c:v>
                </c:pt>
                <c:pt idx="201">
                  <c:v>2480</c:v>
                </c:pt>
                <c:pt idx="202">
                  <c:v>2480</c:v>
                </c:pt>
                <c:pt idx="203">
                  <c:v>2480</c:v>
                </c:pt>
                <c:pt idx="204">
                  <c:v>2480</c:v>
                </c:pt>
                <c:pt idx="205">
                  <c:v>2480</c:v>
                </c:pt>
                <c:pt idx="206">
                  <c:v>2480</c:v>
                </c:pt>
                <c:pt idx="207">
                  <c:v>2480</c:v>
                </c:pt>
                <c:pt idx="208">
                  <c:v>2480</c:v>
                </c:pt>
                <c:pt idx="209">
                  <c:v>2480</c:v>
                </c:pt>
                <c:pt idx="210">
                  <c:v>2480</c:v>
                </c:pt>
                <c:pt idx="211">
                  <c:v>2480</c:v>
                </c:pt>
                <c:pt idx="212">
                  <c:v>2480</c:v>
                </c:pt>
                <c:pt idx="213">
                  <c:v>2480</c:v>
                </c:pt>
                <c:pt idx="214">
                  <c:v>2480</c:v>
                </c:pt>
                <c:pt idx="215">
                  <c:v>2480</c:v>
                </c:pt>
                <c:pt idx="216">
                  <c:v>2480</c:v>
                </c:pt>
                <c:pt idx="217">
                  <c:v>2480</c:v>
                </c:pt>
                <c:pt idx="218">
                  <c:v>2480</c:v>
                </c:pt>
                <c:pt idx="219">
                  <c:v>2480</c:v>
                </c:pt>
                <c:pt idx="220">
                  <c:v>2480</c:v>
                </c:pt>
                <c:pt idx="221">
                  <c:v>2480</c:v>
                </c:pt>
                <c:pt idx="222">
                  <c:v>2480</c:v>
                </c:pt>
                <c:pt idx="223">
                  <c:v>2480</c:v>
                </c:pt>
                <c:pt idx="224">
                  <c:v>2480</c:v>
                </c:pt>
                <c:pt idx="225">
                  <c:v>2480</c:v>
                </c:pt>
                <c:pt idx="226">
                  <c:v>2480</c:v>
                </c:pt>
                <c:pt idx="227">
                  <c:v>2480</c:v>
                </c:pt>
                <c:pt idx="228">
                  <c:v>2480</c:v>
                </c:pt>
                <c:pt idx="229">
                  <c:v>2480</c:v>
                </c:pt>
                <c:pt idx="230">
                  <c:v>2480</c:v>
                </c:pt>
                <c:pt idx="231">
                  <c:v>2480</c:v>
                </c:pt>
                <c:pt idx="232">
                  <c:v>2480</c:v>
                </c:pt>
                <c:pt idx="233">
                  <c:v>2480</c:v>
                </c:pt>
                <c:pt idx="234">
                  <c:v>2480</c:v>
                </c:pt>
                <c:pt idx="235">
                  <c:v>2480</c:v>
                </c:pt>
                <c:pt idx="236">
                  <c:v>2480</c:v>
                </c:pt>
                <c:pt idx="237">
                  <c:v>2480</c:v>
                </c:pt>
                <c:pt idx="238">
                  <c:v>2480</c:v>
                </c:pt>
                <c:pt idx="239">
                  <c:v>2480</c:v>
                </c:pt>
                <c:pt idx="240">
                  <c:v>2480</c:v>
                </c:pt>
                <c:pt idx="241">
                  <c:v>2480</c:v>
                </c:pt>
                <c:pt idx="242">
                  <c:v>2480</c:v>
                </c:pt>
                <c:pt idx="243">
                  <c:v>2480</c:v>
                </c:pt>
                <c:pt idx="244">
                  <c:v>2480</c:v>
                </c:pt>
                <c:pt idx="245">
                  <c:v>2480</c:v>
                </c:pt>
                <c:pt idx="246">
                  <c:v>2480</c:v>
                </c:pt>
                <c:pt idx="247">
                  <c:v>2480</c:v>
                </c:pt>
                <c:pt idx="248">
                  <c:v>2480</c:v>
                </c:pt>
                <c:pt idx="249">
                  <c:v>2480</c:v>
                </c:pt>
                <c:pt idx="250">
                  <c:v>2480</c:v>
                </c:pt>
                <c:pt idx="251">
                  <c:v>2480</c:v>
                </c:pt>
                <c:pt idx="252">
                  <c:v>2480</c:v>
                </c:pt>
                <c:pt idx="253">
                  <c:v>2480</c:v>
                </c:pt>
                <c:pt idx="254">
                  <c:v>2480</c:v>
                </c:pt>
                <c:pt idx="255">
                  <c:v>2480</c:v>
                </c:pt>
                <c:pt idx="256">
                  <c:v>2480</c:v>
                </c:pt>
                <c:pt idx="257">
                  <c:v>2480</c:v>
                </c:pt>
                <c:pt idx="258">
                  <c:v>2480</c:v>
                </c:pt>
                <c:pt idx="259">
                  <c:v>2480</c:v>
                </c:pt>
                <c:pt idx="260">
                  <c:v>2480</c:v>
                </c:pt>
                <c:pt idx="261">
                  <c:v>2480</c:v>
                </c:pt>
                <c:pt idx="262">
                  <c:v>2480</c:v>
                </c:pt>
                <c:pt idx="263">
                  <c:v>2480</c:v>
                </c:pt>
                <c:pt idx="264">
                  <c:v>2480</c:v>
                </c:pt>
                <c:pt idx="265">
                  <c:v>2480</c:v>
                </c:pt>
                <c:pt idx="266">
                  <c:v>2480</c:v>
                </c:pt>
                <c:pt idx="267">
                  <c:v>2480</c:v>
                </c:pt>
                <c:pt idx="268">
                  <c:v>2480</c:v>
                </c:pt>
                <c:pt idx="269">
                  <c:v>2480</c:v>
                </c:pt>
                <c:pt idx="270">
                  <c:v>2480</c:v>
                </c:pt>
                <c:pt idx="271">
                  <c:v>2480</c:v>
                </c:pt>
                <c:pt idx="272">
                  <c:v>2480</c:v>
                </c:pt>
                <c:pt idx="273">
                  <c:v>2480</c:v>
                </c:pt>
                <c:pt idx="274">
                  <c:v>2480</c:v>
                </c:pt>
                <c:pt idx="275">
                  <c:v>2480</c:v>
                </c:pt>
                <c:pt idx="276">
                  <c:v>2480</c:v>
                </c:pt>
                <c:pt idx="277">
                  <c:v>2480</c:v>
                </c:pt>
                <c:pt idx="278">
                  <c:v>2480</c:v>
                </c:pt>
                <c:pt idx="279">
                  <c:v>2480</c:v>
                </c:pt>
                <c:pt idx="280">
                  <c:v>2480</c:v>
                </c:pt>
                <c:pt idx="281">
                  <c:v>2480</c:v>
                </c:pt>
                <c:pt idx="282">
                  <c:v>2480</c:v>
                </c:pt>
                <c:pt idx="283">
                  <c:v>2480</c:v>
                </c:pt>
                <c:pt idx="284">
                  <c:v>2480</c:v>
                </c:pt>
                <c:pt idx="285">
                  <c:v>2480</c:v>
                </c:pt>
                <c:pt idx="286">
                  <c:v>2480</c:v>
                </c:pt>
                <c:pt idx="287">
                  <c:v>2480</c:v>
                </c:pt>
                <c:pt idx="288">
                  <c:v>2480</c:v>
                </c:pt>
                <c:pt idx="289">
                  <c:v>2480</c:v>
                </c:pt>
                <c:pt idx="290">
                  <c:v>2480</c:v>
                </c:pt>
                <c:pt idx="291">
                  <c:v>2480</c:v>
                </c:pt>
                <c:pt idx="292">
                  <c:v>2480</c:v>
                </c:pt>
                <c:pt idx="293">
                  <c:v>2480</c:v>
                </c:pt>
                <c:pt idx="294">
                  <c:v>2480</c:v>
                </c:pt>
                <c:pt idx="295">
                  <c:v>2480</c:v>
                </c:pt>
                <c:pt idx="296">
                  <c:v>2480</c:v>
                </c:pt>
                <c:pt idx="297">
                  <c:v>2480</c:v>
                </c:pt>
                <c:pt idx="298">
                  <c:v>2480</c:v>
                </c:pt>
                <c:pt idx="299">
                  <c:v>2480</c:v>
                </c:pt>
                <c:pt idx="300">
                  <c:v>2480</c:v>
                </c:pt>
                <c:pt idx="301">
                  <c:v>2480</c:v>
                </c:pt>
                <c:pt idx="302">
                  <c:v>2480</c:v>
                </c:pt>
                <c:pt idx="303">
                  <c:v>2480</c:v>
                </c:pt>
                <c:pt idx="304">
                  <c:v>2480</c:v>
                </c:pt>
                <c:pt idx="305">
                  <c:v>2480</c:v>
                </c:pt>
                <c:pt idx="306">
                  <c:v>2480</c:v>
                </c:pt>
                <c:pt idx="307">
                  <c:v>2480</c:v>
                </c:pt>
                <c:pt idx="308">
                  <c:v>2480</c:v>
                </c:pt>
                <c:pt idx="309">
                  <c:v>2480</c:v>
                </c:pt>
                <c:pt idx="310">
                  <c:v>2480</c:v>
                </c:pt>
                <c:pt idx="311">
                  <c:v>2480</c:v>
                </c:pt>
                <c:pt idx="312">
                  <c:v>2480</c:v>
                </c:pt>
                <c:pt idx="313">
                  <c:v>2480</c:v>
                </c:pt>
                <c:pt idx="314">
                  <c:v>2481</c:v>
                </c:pt>
                <c:pt idx="315">
                  <c:v>2481</c:v>
                </c:pt>
                <c:pt idx="316">
                  <c:v>2481</c:v>
                </c:pt>
                <c:pt idx="317">
                  <c:v>2481</c:v>
                </c:pt>
                <c:pt idx="318">
                  <c:v>2481</c:v>
                </c:pt>
                <c:pt idx="319">
                  <c:v>2481</c:v>
                </c:pt>
                <c:pt idx="320">
                  <c:v>2481</c:v>
                </c:pt>
                <c:pt idx="321">
                  <c:v>2481</c:v>
                </c:pt>
                <c:pt idx="322">
                  <c:v>2481</c:v>
                </c:pt>
                <c:pt idx="323">
                  <c:v>2481</c:v>
                </c:pt>
                <c:pt idx="324">
                  <c:v>2481</c:v>
                </c:pt>
                <c:pt idx="325">
                  <c:v>2481</c:v>
                </c:pt>
                <c:pt idx="326">
                  <c:v>2481</c:v>
                </c:pt>
                <c:pt idx="327">
                  <c:v>2481</c:v>
                </c:pt>
                <c:pt idx="328">
                  <c:v>2481</c:v>
                </c:pt>
                <c:pt idx="329">
                  <c:v>2481</c:v>
                </c:pt>
                <c:pt idx="330">
                  <c:v>2481</c:v>
                </c:pt>
                <c:pt idx="331">
                  <c:v>2481</c:v>
                </c:pt>
                <c:pt idx="332">
                  <c:v>2481</c:v>
                </c:pt>
                <c:pt idx="333">
                  <c:v>2481</c:v>
                </c:pt>
                <c:pt idx="334">
                  <c:v>2481</c:v>
                </c:pt>
                <c:pt idx="335">
                  <c:v>2481</c:v>
                </c:pt>
                <c:pt idx="336">
                  <c:v>2481</c:v>
                </c:pt>
                <c:pt idx="337">
                  <c:v>2481</c:v>
                </c:pt>
                <c:pt idx="338">
                  <c:v>2500</c:v>
                </c:pt>
                <c:pt idx="339">
                  <c:v>2500</c:v>
                </c:pt>
                <c:pt idx="340">
                  <c:v>2500</c:v>
                </c:pt>
                <c:pt idx="341">
                  <c:v>2500</c:v>
                </c:pt>
                <c:pt idx="342">
                  <c:v>2500</c:v>
                </c:pt>
                <c:pt idx="343">
                  <c:v>2500</c:v>
                </c:pt>
                <c:pt idx="344">
                  <c:v>2500</c:v>
                </c:pt>
                <c:pt idx="345">
                  <c:v>2500</c:v>
                </c:pt>
                <c:pt idx="346">
                  <c:v>2500</c:v>
                </c:pt>
                <c:pt idx="347">
                  <c:v>2500</c:v>
                </c:pt>
                <c:pt idx="348">
                  <c:v>2500</c:v>
                </c:pt>
                <c:pt idx="349">
                  <c:v>2500</c:v>
                </c:pt>
                <c:pt idx="350">
                  <c:v>2500</c:v>
                </c:pt>
                <c:pt idx="351">
                  <c:v>2500</c:v>
                </c:pt>
                <c:pt idx="352">
                  <c:v>2500</c:v>
                </c:pt>
                <c:pt idx="353">
                  <c:v>2500</c:v>
                </c:pt>
                <c:pt idx="354">
                  <c:v>2500</c:v>
                </c:pt>
                <c:pt idx="355">
                  <c:v>2500</c:v>
                </c:pt>
                <c:pt idx="356">
                  <c:v>2500</c:v>
                </c:pt>
                <c:pt idx="357">
                  <c:v>2500</c:v>
                </c:pt>
                <c:pt idx="358">
                  <c:v>2500</c:v>
                </c:pt>
                <c:pt idx="359">
                  <c:v>2500</c:v>
                </c:pt>
                <c:pt idx="360">
                  <c:v>2500</c:v>
                </c:pt>
                <c:pt idx="361" formatCode="0.00">
                  <c:v>2500</c:v>
                </c:pt>
                <c:pt idx="362" formatCode="0.00">
                  <c:v>2500</c:v>
                </c:pt>
                <c:pt idx="363">
                  <c:v>2500</c:v>
                </c:pt>
                <c:pt idx="364">
                  <c:v>2500</c:v>
                </c:pt>
                <c:pt idx="365">
                  <c:v>2500</c:v>
                </c:pt>
                <c:pt idx="366">
                  <c:v>2500</c:v>
                </c:pt>
                <c:pt idx="367" formatCode="0.00">
                  <c:v>2500</c:v>
                </c:pt>
                <c:pt idx="368" formatCode="0.00">
                  <c:v>2500</c:v>
                </c:pt>
                <c:pt idx="369" formatCode="0.00">
                  <c:v>2500</c:v>
                </c:pt>
                <c:pt idx="370">
                  <c:v>2501</c:v>
                </c:pt>
                <c:pt idx="371">
                  <c:v>2501</c:v>
                </c:pt>
                <c:pt idx="372">
                  <c:v>2501</c:v>
                </c:pt>
                <c:pt idx="373">
                  <c:v>2501</c:v>
                </c:pt>
                <c:pt idx="374">
                  <c:v>2501</c:v>
                </c:pt>
                <c:pt idx="375">
                  <c:v>2501</c:v>
                </c:pt>
                <c:pt idx="376">
                  <c:v>2501</c:v>
                </c:pt>
                <c:pt idx="377">
                  <c:v>2501</c:v>
                </c:pt>
                <c:pt idx="378">
                  <c:v>2510</c:v>
                </c:pt>
                <c:pt idx="379">
                  <c:v>2510</c:v>
                </c:pt>
                <c:pt idx="380">
                  <c:v>2510</c:v>
                </c:pt>
                <c:pt idx="381">
                  <c:v>2510</c:v>
                </c:pt>
                <c:pt idx="382">
                  <c:v>2510</c:v>
                </c:pt>
                <c:pt idx="383">
                  <c:v>2510</c:v>
                </c:pt>
                <c:pt idx="384">
                  <c:v>2510</c:v>
                </c:pt>
                <c:pt idx="385">
                  <c:v>2510</c:v>
                </c:pt>
                <c:pt idx="386">
                  <c:v>2510</c:v>
                </c:pt>
                <c:pt idx="387">
                  <c:v>2510</c:v>
                </c:pt>
                <c:pt idx="388">
                  <c:v>2510</c:v>
                </c:pt>
                <c:pt idx="389">
                  <c:v>2510</c:v>
                </c:pt>
                <c:pt idx="390">
                  <c:v>2510</c:v>
                </c:pt>
                <c:pt idx="391">
                  <c:v>2510</c:v>
                </c:pt>
                <c:pt idx="392">
                  <c:v>2510</c:v>
                </c:pt>
                <c:pt idx="393">
                  <c:v>2510</c:v>
                </c:pt>
                <c:pt idx="394">
                  <c:v>2515</c:v>
                </c:pt>
                <c:pt idx="395">
                  <c:v>2515</c:v>
                </c:pt>
                <c:pt idx="396">
                  <c:v>2515</c:v>
                </c:pt>
                <c:pt idx="397">
                  <c:v>2515</c:v>
                </c:pt>
                <c:pt idx="398">
                  <c:v>2515</c:v>
                </c:pt>
                <c:pt idx="399">
                  <c:v>2515</c:v>
                </c:pt>
                <c:pt idx="400">
                  <c:v>2515</c:v>
                </c:pt>
                <c:pt idx="401">
                  <c:v>2515</c:v>
                </c:pt>
                <c:pt idx="402">
                  <c:v>2515</c:v>
                </c:pt>
                <c:pt idx="403">
                  <c:v>2515</c:v>
                </c:pt>
                <c:pt idx="404">
                  <c:v>2515</c:v>
                </c:pt>
                <c:pt idx="405">
                  <c:v>2515</c:v>
                </c:pt>
                <c:pt idx="406">
                  <c:v>2515</c:v>
                </c:pt>
                <c:pt idx="407">
                  <c:v>2515</c:v>
                </c:pt>
                <c:pt idx="408">
                  <c:v>2515</c:v>
                </c:pt>
                <c:pt idx="409">
                  <c:v>2515</c:v>
                </c:pt>
                <c:pt idx="410" formatCode="0.0">
                  <c:v>2515</c:v>
                </c:pt>
                <c:pt idx="411">
                  <c:v>2515</c:v>
                </c:pt>
                <c:pt idx="412">
                  <c:v>2515</c:v>
                </c:pt>
                <c:pt idx="413">
                  <c:v>2515</c:v>
                </c:pt>
                <c:pt idx="414">
                  <c:v>2515</c:v>
                </c:pt>
                <c:pt idx="415">
                  <c:v>2515</c:v>
                </c:pt>
                <c:pt idx="416">
                  <c:v>2515</c:v>
                </c:pt>
                <c:pt idx="417" formatCode="0.0">
                  <c:v>2515</c:v>
                </c:pt>
                <c:pt idx="418">
                  <c:v>2515</c:v>
                </c:pt>
                <c:pt idx="419">
                  <c:v>2515</c:v>
                </c:pt>
                <c:pt idx="420">
                  <c:v>2515</c:v>
                </c:pt>
                <c:pt idx="421">
                  <c:v>2515</c:v>
                </c:pt>
                <c:pt idx="422">
                  <c:v>2515</c:v>
                </c:pt>
                <c:pt idx="423">
                  <c:v>2515</c:v>
                </c:pt>
                <c:pt idx="424">
                  <c:v>2515</c:v>
                </c:pt>
                <c:pt idx="425">
                  <c:v>2515</c:v>
                </c:pt>
                <c:pt idx="426">
                  <c:v>2515</c:v>
                </c:pt>
                <c:pt idx="427">
                  <c:v>2515</c:v>
                </c:pt>
                <c:pt idx="428">
                  <c:v>2515</c:v>
                </c:pt>
                <c:pt idx="429">
                  <c:v>2515</c:v>
                </c:pt>
                <c:pt idx="430">
                  <c:v>2515</c:v>
                </c:pt>
                <c:pt idx="431">
                  <c:v>2515</c:v>
                </c:pt>
                <c:pt idx="432">
                  <c:v>2515</c:v>
                </c:pt>
                <c:pt idx="433" formatCode="0.0">
                  <c:v>2515</c:v>
                </c:pt>
                <c:pt idx="434">
                  <c:v>2515</c:v>
                </c:pt>
                <c:pt idx="435">
                  <c:v>2515</c:v>
                </c:pt>
                <c:pt idx="436">
                  <c:v>2515</c:v>
                </c:pt>
                <c:pt idx="437">
                  <c:v>2515</c:v>
                </c:pt>
                <c:pt idx="438">
                  <c:v>2515</c:v>
                </c:pt>
                <c:pt idx="439">
                  <c:v>2515</c:v>
                </c:pt>
                <c:pt idx="440">
                  <c:v>2515</c:v>
                </c:pt>
                <c:pt idx="441">
                  <c:v>2515</c:v>
                </c:pt>
                <c:pt idx="442">
                  <c:v>2515</c:v>
                </c:pt>
                <c:pt idx="443">
                  <c:v>2515</c:v>
                </c:pt>
                <c:pt idx="444">
                  <c:v>2515</c:v>
                </c:pt>
                <c:pt idx="445">
                  <c:v>2515</c:v>
                </c:pt>
                <c:pt idx="446">
                  <c:v>2515</c:v>
                </c:pt>
                <c:pt idx="447">
                  <c:v>2515</c:v>
                </c:pt>
                <c:pt idx="448">
                  <c:v>2515</c:v>
                </c:pt>
                <c:pt idx="449">
                  <c:v>2515</c:v>
                </c:pt>
                <c:pt idx="450">
                  <c:v>2515</c:v>
                </c:pt>
                <c:pt idx="451">
                  <c:v>2516</c:v>
                </c:pt>
                <c:pt idx="452" formatCode="0.00">
                  <c:v>2516</c:v>
                </c:pt>
                <c:pt idx="453">
                  <c:v>2520</c:v>
                </c:pt>
                <c:pt idx="454">
                  <c:v>2520</c:v>
                </c:pt>
                <c:pt idx="455">
                  <c:v>2520</c:v>
                </c:pt>
                <c:pt idx="456">
                  <c:v>2520</c:v>
                </c:pt>
                <c:pt idx="457">
                  <c:v>2520</c:v>
                </c:pt>
                <c:pt idx="458" formatCode="0">
                  <c:v>2560</c:v>
                </c:pt>
                <c:pt idx="459" formatCode="0">
                  <c:v>2560</c:v>
                </c:pt>
                <c:pt idx="460" formatCode="0">
                  <c:v>2560</c:v>
                </c:pt>
                <c:pt idx="461" formatCode="0">
                  <c:v>2560</c:v>
                </c:pt>
                <c:pt idx="462">
                  <c:v>2565</c:v>
                </c:pt>
                <c:pt idx="463">
                  <c:v>2565</c:v>
                </c:pt>
                <c:pt idx="464">
                  <c:v>2565</c:v>
                </c:pt>
                <c:pt idx="465">
                  <c:v>2565</c:v>
                </c:pt>
                <c:pt idx="466">
                  <c:v>2565</c:v>
                </c:pt>
                <c:pt idx="467">
                  <c:v>2565</c:v>
                </c:pt>
                <c:pt idx="468">
                  <c:v>2565</c:v>
                </c:pt>
                <c:pt idx="469">
                  <c:v>2565</c:v>
                </c:pt>
                <c:pt idx="470">
                  <c:v>2565</c:v>
                </c:pt>
                <c:pt idx="471">
                  <c:v>2565</c:v>
                </c:pt>
                <c:pt idx="472">
                  <c:v>2565</c:v>
                </c:pt>
                <c:pt idx="473">
                  <c:v>2565</c:v>
                </c:pt>
                <c:pt idx="474">
                  <c:v>2565</c:v>
                </c:pt>
                <c:pt idx="475">
                  <c:v>2565</c:v>
                </c:pt>
                <c:pt idx="476">
                  <c:v>2565</c:v>
                </c:pt>
                <c:pt idx="477">
                  <c:v>2565</c:v>
                </c:pt>
                <c:pt idx="478">
                  <c:v>2565</c:v>
                </c:pt>
                <c:pt idx="479">
                  <c:v>2570</c:v>
                </c:pt>
                <c:pt idx="480">
                  <c:v>2570</c:v>
                </c:pt>
                <c:pt idx="481">
                  <c:v>2570</c:v>
                </c:pt>
                <c:pt idx="482">
                  <c:v>2570</c:v>
                </c:pt>
                <c:pt idx="483">
                  <c:v>2570</c:v>
                </c:pt>
                <c:pt idx="484">
                  <c:v>2570</c:v>
                </c:pt>
                <c:pt idx="485">
                  <c:v>2570</c:v>
                </c:pt>
                <c:pt idx="486">
                  <c:v>2570</c:v>
                </c:pt>
                <c:pt idx="487">
                  <c:v>2570</c:v>
                </c:pt>
                <c:pt idx="488">
                  <c:v>2570</c:v>
                </c:pt>
                <c:pt idx="489">
                  <c:v>2570</c:v>
                </c:pt>
                <c:pt idx="490">
                  <c:v>2570</c:v>
                </c:pt>
                <c:pt idx="491">
                  <c:v>2570</c:v>
                </c:pt>
                <c:pt idx="492">
                  <c:v>2570</c:v>
                </c:pt>
                <c:pt idx="493">
                  <c:v>2570</c:v>
                </c:pt>
                <c:pt idx="494">
                  <c:v>2570</c:v>
                </c:pt>
                <c:pt idx="495">
                  <c:v>2570</c:v>
                </c:pt>
                <c:pt idx="496">
                  <c:v>2570</c:v>
                </c:pt>
                <c:pt idx="497">
                  <c:v>2570</c:v>
                </c:pt>
                <c:pt idx="498">
                  <c:v>2570</c:v>
                </c:pt>
                <c:pt idx="499">
                  <c:v>2570</c:v>
                </c:pt>
                <c:pt idx="500">
                  <c:v>2570</c:v>
                </c:pt>
                <c:pt idx="501">
                  <c:v>2570</c:v>
                </c:pt>
                <c:pt idx="502">
                  <c:v>2570</c:v>
                </c:pt>
                <c:pt idx="503">
                  <c:v>2570</c:v>
                </c:pt>
                <c:pt idx="504">
                  <c:v>2570</c:v>
                </c:pt>
                <c:pt idx="505">
                  <c:v>2570</c:v>
                </c:pt>
                <c:pt idx="506">
                  <c:v>2570</c:v>
                </c:pt>
                <c:pt idx="507">
                  <c:v>2570</c:v>
                </c:pt>
                <c:pt idx="508">
                  <c:v>2570</c:v>
                </c:pt>
                <c:pt idx="509">
                  <c:v>2570</c:v>
                </c:pt>
                <c:pt idx="510">
                  <c:v>2570</c:v>
                </c:pt>
                <c:pt idx="511">
                  <c:v>2570</c:v>
                </c:pt>
                <c:pt idx="512">
                  <c:v>2570</c:v>
                </c:pt>
                <c:pt idx="513">
                  <c:v>2570</c:v>
                </c:pt>
                <c:pt idx="514">
                  <c:v>2570</c:v>
                </c:pt>
                <c:pt idx="515">
                  <c:v>2570</c:v>
                </c:pt>
                <c:pt idx="516">
                  <c:v>2570</c:v>
                </c:pt>
                <c:pt idx="517">
                  <c:v>2570</c:v>
                </c:pt>
                <c:pt idx="518">
                  <c:v>2570</c:v>
                </c:pt>
                <c:pt idx="519">
                  <c:v>2570</c:v>
                </c:pt>
                <c:pt idx="520" formatCode="0.00">
                  <c:v>2570</c:v>
                </c:pt>
                <c:pt idx="521">
                  <c:v>2570</c:v>
                </c:pt>
                <c:pt idx="522">
                  <c:v>2570</c:v>
                </c:pt>
                <c:pt idx="523">
                  <c:v>2570</c:v>
                </c:pt>
                <c:pt idx="524">
                  <c:v>2570</c:v>
                </c:pt>
                <c:pt idx="525">
                  <c:v>2570</c:v>
                </c:pt>
                <c:pt idx="526">
                  <c:v>2570</c:v>
                </c:pt>
                <c:pt idx="527">
                  <c:v>2570</c:v>
                </c:pt>
                <c:pt idx="528">
                  <c:v>2570</c:v>
                </c:pt>
                <c:pt idx="529">
                  <c:v>2570</c:v>
                </c:pt>
                <c:pt idx="530" formatCode="0.0">
                  <c:v>2570</c:v>
                </c:pt>
                <c:pt idx="531">
                  <c:v>2570</c:v>
                </c:pt>
                <c:pt idx="532">
                  <c:v>2570</c:v>
                </c:pt>
                <c:pt idx="533" formatCode="0.0">
                  <c:v>2570</c:v>
                </c:pt>
                <c:pt idx="534">
                  <c:v>2570</c:v>
                </c:pt>
                <c:pt idx="535">
                  <c:v>2570</c:v>
                </c:pt>
                <c:pt idx="536">
                  <c:v>2570</c:v>
                </c:pt>
                <c:pt idx="537">
                  <c:v>2570</c:v>
                </c:pt>
                <c:pt idx="538">
                  <c:v>2570</c:v>
                </c:pt>
                <c:pt idx="539">
                  <c:v>2570</c:v>
                </c:pt>
                <c:pt idx="540" formatCode="0.0">
                  <c:v>2570</c:v>
                </c:pt>
                <c:pt idx="541">
                  <c:v>2570</c:v>
                </c:pt>
                <c:pt idx="542">
                  <c:v>2570</c:v>
                </c:pt>
                <c:pt idx="543">
                  <c:v>2570</c:v>
                </c:pt>
                <c:pt idx="544">
                  <c:v>2570</c:v>
                </c:pt>
                <c:pt idx="545">
                  <c:v>2570</c:v>
                </c:pt>
                <c:pt idx="546">
                  <c:v>2570</c:v>
                </c:pt>
                <c:pt idx="547">
                  <c:v>2570</c:v>
                </c:pt>
                <c:pt idx="548">
                  <c:v>2570</c:v>
                </c:pt>
                <c:pt idx="549">
                  <c:v>2570</c:v>
                </c:pt>
                <c:pt idx="550" formatCode="0.0">
                  <c:v>2570</c:v>
                </c:pt>
                <c:pt idx="551">
                  <c:v>2570</c:v>
                </c:pt>
                <c:pt idx="552">
                  <c:v>2570</c:v>
                </c:pt>
                <c:pt idx="553">
                  <c:v>2570</c:v>
                </c:pt>
                <c:pt idx="554">
                  <c:v>2570</c:v>
                </c:pt>
                <c:pt idx="555">
                  <c:v>2570</c:v>
                </c:pt>
                <c:pt idx="556">
                  <c:v>2570</c:v>
                </c:pt>
                <c:pt idx="557">
                  <c:v>2570</c:v>
                </c:pt>
                <c:pt idx="558" formatCode="0.0">
                  <c:v>2570</c:v>
                </c:pt>
                <c:pt idx="559">
                  <c:v>2570</c:v>
                </c:pt>
                <c:pt idx="560">
                  <c:v>2570</c:v>
                </c:pt>
                <c:pt idx="561">
                  <c:v>2570</c:v>
                </c:pt>
                <c:pt idx="562">
                  <c:v>2570</c:v>
                </c:pt>
                <c:pt idx="563">
                  <c:v>2570</c:v>
                </c:pt>
                <c:pt idx="564">
                  <c:v>2570</c:v>
                </c:pt>
                <c:pt idx="565">
                  <c:v>2570</c:v>
                </c:pt>
                <c:pt idx="566">
                  <c:v>2570</c:v>
                </c:pt>
                <c:pt idx="567">
                  <c:v>2570</c:v>
                </c:pt>
                <c:pt idx="568">
                  <c:v>2570</c:v>
                </c:pt>
                <c:pt idx="569">
                  <c:v>2570</c:v>
                </c:pt>
                <c:pt idx="570">
                  <c:v>2570</c:v>
                </c:pt>
                <c:pt idx="571">
                  <c:v>2570</c:v>
                </c:pt>
                <c:pt idx="572">
                  <c:v>2570</c:v>
                </c:pt>
                <c:pt idx="573">
                  <c:v>2570</c:v>
                </c:pt>
                <c:pt idx="574">
                  <c:v>2570</c:v>
                </c:pt>
                <c:pt idx="575">
                  <c:v>2570</c:v>
                </c:pt>
                <c:pt idx="576" formatCode="0.0">
                  <c:v>2570</c:v>
                </c:pt>
                <c:pt idx="577">
                  <c:v>2570</c:v>
                </c:pt>
                <c:pt idx="578">
                  <c:v>2570</c:v>
                </c:pt>
                <c:pt idx="579">
                  <c:v>2570</c:v>
                </c:pt>
                <c:pt idx="580">
                  <c:v>2570</c:v>
                </c:pt>
                <c:pt idx="581">
                  <c:v>2570</c:v>
                </c:pt>
                <c:pt idx="582">
                  <c:v>2570</c:v>
                </c:pt>
                <c:pt idx="583">
                  <c:v>2570</c:v>
                </c:pt>
                <c:pt idx="584">
                  <c:v>2570</c:v>
                </c:pt>
                <c:pt idx="585">
                  <c:v>2570</c:v>
                </c:pt>
                <c:pt idx="586">
                  <c:v>2570</c:v>
                </c:pt>
                <c:pt idx="587">
                  <c:v>2570</c:v>
                </c:pt>
                <c:pt idx="588">
                  <c:v>2570</c:v>
                </c:pt>
                <c:pt idx="589">
                  <c:v>2570</c:v>
                </c:pt>
                <c:pt idx="590">
                  <c:v>2570</c:v>
                </c:pt>
                <c:pt idx="591">
                  <c:v>2570</c:v>
                </c:pt>
                <c:pt idx="592">
                  <c:v>2570</c:v>
                </c:pt>
                <c:pt idx="593">
                  <c:v>2570</c:v>
                </c:pt>
                <c:pt idx="594">
                  <c:v>2570</c:v>
                </c:pt>
                <c:pt idx="595">
                  <c:v>2570</c:v>
                </c:pt>
                <c:pt idx="596">
                  <c:v>2570</c:v>
                </c:pt>
                <c:pt idx="597">
                  <c:v>2570</c:v>
                </c:pt>
                <c:pt idx="598">
                  <c:v>2570</c:v>
                </c:pt>
                <c:pt idx="599">
                  <c:v>2570</c:v>
                </c:pt>
                <c:pt idx="600">
                  <c:v>2570</c:v>
                </c:pt>
                <c:pt idx="601">
                  <c:v>2570</c:v>
                </c:pt>
                <c:pt idx="602">
                  <c:v>2570</c:v>
                </c:pt>
                <c:pt idx="603">
                  <c:v>2570</c:v>
                </c:pt>
                <c:pt idx="604">
                  <c:v>2570</c:v>
                </c:pt>
                <c:pt idx="605">
                  <c:v>2570</c:v>
                </c:pt>
                <c:pt idx="606">
                  <c:v>2570</c:v>
                </c:pt>
                <c:pt idx="607">
                  <c:v>2570</c:v>
                </c:pt>
                <c:pt idx="608">
                  <c:v>2570</c:v>
                </c:pt>
                <c:pt idx="609">
                  <c:v>2570</c:v>
                </c:pt>
                <c:pt idx="610">
                  <c:v>2570</c:v>
                </c:pt>
                <c:pt idx="611">
                  <c:v>2570</c:v>
                </c:pt>
                <c:pt idx="612">
                  <c:v>2570</c:v>
                </c:pt>
                <c:pt idx="613">
                  <c:v>2570</c:v>
                </c:pt>
                <c:pt idx="614">
                  <c:v>2570</c:v>
                </c:pt>
                <c:pt idx="615">
                  <c:v>2570</c:v>
                </c:pt>
                <c:pt idx="616">
                  <c:v>2570</c:v>
                </c:pt>
                <c:pt idx="617">
                  <c:v>2570</c:v>
                </c:pt>
                <c:pt idx="618">
                  <c:v>2570</c:v>
                </c:pt>
                <c:pt idx="619">
                  <c:v>2570</c:v>
                </c:pt>
                <c:pt idx="620">
                  <c:v>2570</c:v>
                </c:pt>
                <c:pt idx="621">
                  <c:v>2570</c:v>
                </c:pt>
                <c:pt idx="622">
                  <c:v>2570</c:v>
                </c:pt>
                <c:pt idx="623">
                  <c:v>2570</c:v>
                </c:pt>
                <c:pt idx="624">
                  <c:v>2570</c:v>
                </c:pt>
                <c:pt idx="625">
                  <c:v>2570</c:v>
                </c:pt>
                <c:pt idx="626">
                  <c:v>2570</c:v>
                </c:pt>
                <c:pt idx="627">
                  <c:v>2570</c:v>
                </c:pt>
                <c:pt idx="628">
                  <c:v>2570</c:v>
                </c:pt>
                <c:pt idx="629">
                  <c:v>2570</c:v>
                </c:pt>
                <c:pt idx="630">
                  <c:v>2570</c:v>
                </c:pt>
                <c:pt idx="631">
                  <c:v>2570</c:v>
                </c:pt>
                <c:pt idx="632">
                  <c:v>2570</c:v>
                </c:pt>
                <c:pt idx="633">
                  <c:v>2570</c:v>
                </c:pt>
                <c:pt idx="634">
                  <c:v>2570</c:v>
                </c:pt>
                <c:pt idx="635">
                  <c:v>2570</c:v>
                </c:pt>
                <c:pt idx="636">
                  <c:v>2570</c:v>
                </c:pt>
                <c:pt idx="637">
                  <c:v>2570</c:v>
                </c:pt>
                <c:pt idx="638">
                  <c:v>2570</c:v>
                </c:pt>
                <c:pt idx="639">
                  <c:v>2570</c:v>
                </c:pt>
                <c:pt idx="640">
                  <c:v>2570</c:v>
                </c:pt>
                <c:pt idx="641">
                  <c:v>2570</c:v>
                </c:pt>
                <c:pt idx="642">
                  <c:v>2570</c:v>
                </c:pt>
                <c:pt idx="643">
                  <c:v>2570</c:v>
                </c:pt>
                <c:pt idx="644">
                  <c:v>2570</c:v>
                </c:pt>
                <c:pt idx="645">
                  <c:v>2570</c:v>
                </c:pt>
                <c:pt idx="646">
                  <c:v>2570</c:v>
                </c:pt>
                <c:pt idx="647">
                  <c:v>2570</c:v>
                </c:pt>
                <c:pt idx="648">
                  <c:v>2570</c:v>
                </c:pt>
                <c:pt idx="649">
                  <c:v>2580</c:v>
                </c:pt>
                <c:pt idx="650">
                  <c:v>2580</c:v>
                </c:pt>
                <c:pt idx="651">
                  <c:v>2580</c:v>
                </c:pt>
                <c:pt idx="652">
                  <c:v>2580</c:v>
                </c:pt>
                <c:pt idx="653">
                  <c:v>2580</c:v>
                </c:pt>
                <c:pt idx="654">
                  <c:v>2580</c:v>
                </c:pt>
                <c:pt idx="655">
                  <c:v>2580</c:v>
                </c:pt>
                <c:pt idx="656">
                  <c:v>2580</c:v>
                </c:pt>
                <c:pt idx="657">
                  <c:v>2580</c:v>
                </c:pt>
                <c:pt idx="658">
                  <c:v>2580</c:v>
                </c:pt>
                <c:pt idx="659">
                  <c:v>2580</c:v>
                </c:pt>
                <c:pt idx="660">
                  <c:v>2580</c:v>
                </c:pt>
                <c:pt idx="661">
                  <c:v>2580</c:v>
                </c:pt>
                <c:pt idx="662">
                  <c:v>2580</c:v>
                </c:pt>
                <c:pt idx="663">
                  <c:v>2580</c:v>
                </c:pt>
                <c:pt idx="664">
                  <c:v>2580</c:v>
                </c:pt>
                <c:pt idx="665">
                  <c:v>2580</c:v>
                </c:pt>
                <c:pt idx="666">
                  <c:v>2580</c:v>
                </c:pt>
                <c:pt idx="667">
                  <c:v>2580</c:v>
                </c:pt>
                <c:pt idx="668">
                  <c:v>2580</c:v>
                </c:pt>
                <c:pt idx="669">
                  <c:v>2580</c:v>
                </c:pt>
                <c:pt idx="670">
                  <c:v>2580</c:v>
                </c:pt>
                <c:pt idx="671">
                  <c:v>2580</c:v>
                </c:pt>
                <c:pt idx="672">
                  <c:v>2580</c:v>
                </c:pt>
                <c:pt idx="673">
                  <c:v>2580</c:v>
                </c:pt>
                <c:pt idx="674">
                  <c:v>2580</c:v>
                </c:pt>
                <c:pt idx="675" formatCode="0.00">
                  <c:v>2580</c:v>
                </c:pt>
                <c:pt idx="676" formatCode="0.00">
                  <c:v>2580</c:v>
                </c:pt>
                <c:pt idx="677">
                  <c:v>2597</c:v>
                </c:pt>
                <c:pt idx="678">
                  <c:v>2597</c:v>
                </c:pt>
                <c:pt idx="679">
                  <c:v>2597</c:v>
                </c:pt>
                <c:pt idx="680">
                  <c:v>2597</c:v>
                </c:pt>
                <c:pt idx="681">
                  <c:v>2597</c:v>
                </c:pt>
                <c:pt idx="682">
                  <c:v>2597</c:v>
                </c:pt>
                <c:pt idx="683">
                  <c:v>2597</c:v>
                </c:pt>
                <c:pt idx="684">
                  <c:v>2597</c:v>
                </c:pt>
                <c:pt idx="685">
                  <c:v>2597</c:v>
                </c:pt>
                <c:pt idx="686">
                  <c:v>2597</c:v>
                </c:pt>
                <c:pt idx="687">
                  <c:v>2597</c:v>
                </c:pt>
                <c:pt idx="688">
                  <c:v>2600</c:v>
                </c:pt>
                <c:pt idx="689">
                  <c:v>2600</c:v>
                </c:pt>
                <c:pt idx="690">
                  <c:v>2600</c:v>
                </c:pt>
                <c:pt idx="691">
                  <c:v>2600</c:v>
                </c:pt>
                <c:pt idx="692">
                  <c:v>2600</c:v>
                </c:pt>
                <c:pt idx="693">
                  <c:v>2600</c:v>
                </c:pt>
                <c:pt idx="694">
                  <c:v>2600</c:v>
                </c:pt>
                <c:pt idx="695">
                  <c:v>2600</c:v>
                </c:pt>
                <c:pt idx="696">
                  <c:v>2600</c:v>
                </c:pt>
                <c:pt idx="697">
                  <c:v>2600</c:v>
                </c:pt>
                <c:pt idx="698">
                  <c:v>2600</c:v>
                </c:pt>
                <c:pt idx="699">
                  <c:v>2600</c:v>
                </c:pt>
                <c:pt idx="700">
                  <c:v>2600</c:v>
                </c:pt>
                <c:pt idx="701">
                  <c:v>2600</c:v>
                </c:pt>
                <c:pt idx="702">
                  <c:v>2600</c:v>
                </c:pt>
                <c:pt idx="703" formatCode="0.00">
                  <c:v>2600</c:v>
                </c:pt>
                <c:pt idx="704" formatCode="0.00">
                  <c:v>2600</c:v>
                </c:pt>
                <c:pt idx="705">
                  <c:v>2600</c:v>
                </c:pt>
                <c:pt idx="706">
                  <c:v>2600</c:v>
                </c:pt>
                <c:pt idx="707">
                  <c:v>2600</c:v>
                </c:pt>
                <c:pt idx="708">
                  <c:v>2600</c:v>
                </c:pt>
                <c:pt idx="709">
                  <c:v>2600</c:v>
                </c:pt>
                <c:pt idx="710">
                  <c:v>2600</c:v>
                </c:pt>
                <c:pt idx="711">
                  <c:v>2600</c:v>
                </c:pt>
                <c:pt idx="712">
                  <c:v>2600</c:v>
                </c:pt>
                <c:pt idx="713">
                  <c:v>2600</c:v>
                </c:pt>
                <c:pt idx="714">
                  <c:v>2600</c:v>
                </c:pt>
                <c:pt idx="715">
                  <c:v>2600</c:v>
                </c:pt>
                <c:pt idx="716">
                  <c:v>2600</c:v>
                </c:pt>
                <c:pt idx="717">
                  <c:v>2600</c:v>
                </c:pt>
                <c:pt idx="718">
                  <c:v>2600</c:v>
                </c:pt>
                <c:pt idx="719">
                  <c:v>2600</c:v>
                </c:pt>
                <c:pt idx="720">
                  <c:v>2600</c:v>
                </c:pt>
                <c:pt idx="721">
                  <c:v>2600</c:v>
                </c:pt>
                <c:pt idx="722">
                  <c:v>2600</c:v>
                </c:pt>
                <c:pt idx="723">
                  <c:v>2600</c:v>
                </c:pt>
                <c:pt idx="724">
                  <c:v>2600</c:v>
                </c:pt>
                <c:pt idx="725">
                  <c:v>2600</c:v>
                </c:pt>
                <c:pt idx="726">
                  <c:v>2600</c:v>
                </c:pt>
                <c:pt idx="727">
                  <c:v>2600</c:v>
                </c:pt>
                <c:pt idx="728">
                  <c:v>2600</c:v>
                </c:pt>
                <c:pt idx="729">
                  <c:v>2600</c:v>
                </c:pt>
                <c:pt idx="730">
                  <c:v>2600</c:v>
                </c:pt>
                <c:pt idx="731">
                  <c:v>2600</c:v>
                </c:pt>
                <c:pt idx="732">
                  <c:v>2600</c:v>
                </c:pt>
                <c:pt idx="733">
                  <c:v>2600</c:v>
                </c:pt>
                <c:pt idx="734">
                  <c:v>2600</c:v>
                </c:pt>
                <c:pt idx="735">
                  <c:v>2600</c:v>
                </c:pt>
                <c:pt idx="736">
                  <c:v>2600</c:v>
                </c:pt>
                <c:pt idx="737">
                  <c:v>2600</c:v>
                </c:pt>
                <c:pt idx="738">
                  <c:v>2600</c:v>
                </c:pt>
                <c:pt idx="739">
                  <c:v>2600</c:v>
                </c:pt>
                <c:pt idx="740">
                  <c:v>2600</c:v>
                </c:pt>
                <c:pt idx="741">
                  <c:v>2600</c:v>
                </c:pt>
                <c:pt idx="742">
                  <c:v>2600</c:v>
                </c:pt>
                <c:pt idx="743">
                  <c:v>2600</c:v>
                </c:pt>
                <c:pt idx="744">
                  <c:v>2600</c:v>
                </c:pt>
                <c:pt idx="745">
                  <c:v>2600</c:v>
                </c:pt>
                <c:pt idx="746">
                  <c:v>2600</c:v>
                </c:pt>
                <c:pt idx="747">
                  <c:v>2600</c:v>
                </c:pt>
                <c:pt idx="748">
                  <c:v>2600</c:v>
                </c:pt>
                <c:pt idx="749">
                  <c:v>2600</c:v>
                </c:pt>
                <c:pt idx="750">
                  <c:v>2600</c:v>
                </c:pt>
                <c:pt idx="751">
                  <c:v>2600</c:v>
                </c:pt>
                <c:pt idx="752">
                  <c:v>2600</c:v>
                </c:pt>
                <c:pt idx="753">
                  <c:v>2600</c:v>
                </c:pt>
                <c:pt idx="754">
                  <c:v>2600</c:v>
                </c:pt>
                <c:pt idx="755">
                  <c:v>2600</c:v>
                </c:pt>
                <c:pt idx="756">
                  <c:v>2610</c:v>
                </c:pt>
                <c:pt idx="757">
                  <c:v>2610</c:v>
                </c:pt>
                <c:pt idx="758">
                  <c:v>2610</c:v>
                </c:pt>
                <c:pt idx="759">
                  <c:v>2610</c:v>
                </c:pt>
                <c:pt idx="760">
                  <c:v>2610</c:v>
                </c:pt>
                <c:pt idx="761">
                  <c:v>2610</c:v>
                </c:pt>
                <c:pt idx="762">
                  <c:v>2610</c:v>
                </c:pt>
                <c:pt idx="763">
                  <c:v>2610</c:v>
                </c:pt>
                <c:pt idx="764">
                  <c:v>2610</c:v>
                </c:pt>
                <c:pt idx="765">
                  <c:v>2610</c:v>
                </c:pt>
                <c:pt idx="766">
                  <c:v>2610</c:v>
                </c:pt>
                <c:pt idx="767">
                  <c:v>2610</c:v>
                </c:pt>
                <c:pt idx="768">
                  <c:v>2610</c:v>
                </c:pt>
                <c:pt idx="769" formatCode="0">
                  <c:v>2610</c:v>
                </c:pt>
                <c:pt idx="770" formatCode="0">
                  <c:v>2610</c:v>
                </c:pt>
                <c:pt idx="771" formatCode="0">
                  <c:v>2610</c:v>
                </c:pt>
                <c:pt idx="772" formatCode="0">
                  <c:v>2610</c:v>
                </c:pt>
                <c:pt idx="773" formatCode="0">
                  <c:v>2610</c:v>
                </c:pt>
                <c:pt idx="774" formatCode="0">
                  <c:v>2610</c:v>
                </c:pt>
                <c:pt idx="775" formatCode="0">
                  <c:v>2610</c:v>
                </c:pt>
                <c:pt idx="776" formatCode="0">
                  <c:v>2610</c:v>
                </c:pt>
                <c:pt idx="777" formatCode="0">
                  <c:v>2610</c:v>
                </c:pt>
                <c:pt idx="778" formatCode="0">
                  <c:v>2610</c:v>
                </c:pt>
                <c:pt idx="779" formatCode="0">
                  <c:v>2610</c:v>
                </c:pt>
                <c:pt idx="780" formatCode="0">
                  <c:v>2610</c:v>
                </c:pt>
                <c:pt idx="781" formatCode="0">
                  <c:v>2610</c:v>
                </c:pt>
                <c:pt idx="782" formatCode="0">
                  <c:v>2610</c:v>
                </c:pt>
                <c:pt idx="783">
                  <c:v>2610</c:v>
                </c:pt>
                <c:pt idx="784">
                  <c:v>2610</c:v>
                </c:pt>
                <c:pt idx="785">
                  <c:v>2610</c:v>
                </c:pt>
                <c:pt idx="786">
                  <c:v>2610</c:v>
                </c:pt>
                <c:pt idx="787">
                  <c:v>2610</c:v>
                </c:pt>
                <c:pt idx="788">
                  <c:v>2610</c:v>
                </c:pt>
                <c:pt idx="789">
                  <c:v>2610</c:v>
                </c:pt>
                <c:pt idx="790">
                  <c:v>2610</c:v>
                </c:pt>
                <c:pt idx="791">
                  <c:v>2610</c:v>
                </c:pt>
                <c:pt idx="792">
                  <c:v>2610</c:v>
                </c:pt>
                <c:pt idx="793">
                  <c:v>2610</c:v>
                </c:pt>
                <c:pt idx="794">
                  <c:v>2610</c:v>
                </c:pt>
                <c:pt idx="795">
                  <c:v>2610</c:v>
                </c:pt>
                <c:pt idx="796">
                  <c:v>2610</c:v>
                </c:pt>
                <c:pt idx="797">
                  <c:v>2610</c:v>
                </c:pt>
                <c:pt idx="798">
                  <c:v>2610</c:v>
                </c:pt>
                <c:pt idx="799">
                  <c:v>2610</c:v>
                </c:pt>
                <c:pt idx="800">
                  <c:v>2610</c:v>
                </c:pt>
                <c:pt idx="801">
                  <c:v>2610</c:v>
                </c:pt>
                <c:pt idx="802">
                  <c:v>2610</c:v>
                </c:pt>
                <c:pt idx="803">
                  <c:v>2614</c:v>
                </c:pt>
                <c:pt idx="804">
                  <c:v>2614</c:v>
                </c:pt>
                <c:pt idx="805">
                  <c:v>2614</c:v>
                </c:pt>
                <c:pt idx="806">
                  <c:v>2615</c:v>
                </c:pt>
                <c:pt idx="807">
                  <c:v>2615</c:v>
                </c:pt>
                <c:pt idx="808">
                  <c:v>2620</c:v>
                </c:pt>
                <c:pt idx="809">
                  <c:v>2620</c:v>
                </c:pt>
                <c:pt idx="810">
                  <c:v>2620</c:v>
                </c:pt>
                <c:pt idx="811">
                  <c:v>2620</c:v>
                </c:pt>
                <c:pt idx="812">
                  <c:v>2620</c:v>
                </c:pt>
                <c:pt idx="813">
                  <c:v>2620</c:v>
                </c:pt>
                <c:pt idx="814">
                  <c:v>2620</c:v>
                </c:pt>
                <c:pt idx="815">
                  <c:v>2620</c:v>
                </c:pt>
                <c:pt idx="816">
                  <c:v>2620</c:v>
                </c:pt>
                <c:pt idx="817">
                  <c:v>2620</c:v>
                </c:pt>
                <c:pt idx="818">
                  <c:v>2620</c:v>
                </c:pt>
                <c:pt idx="819">
                  <c:v>2620</c:v>
                </c:pt>
                <c:pt idx="820" formatCode="0.00">
                  <c:v>2620</c:v>
                </c:pt>
                <c:pt idx="821">
                  <c:v>2620</c:v>
                </c:pt>
                <c:pt idx="822">
                  <c:v>2640</c:v>
                </c:pt>
                <c:pt idx="823">
                  <c:v>2640</c:v>
                </c:pt>
                <c:pt idx="824" formatCode="0.00">
                  <c:v>2640</c:v>
                </c:pt>
                <c:pt idx="825" formatCode="0.00">
                  <c:v>2640</c:v>
                </c:pt>
                <c:pt idx="826">
                  <c:v>2642</c:v>
                </c:pt>
                <c:pt idx="827">
                  <c:v>2642</c:v>
                </c:pt>
                <c:pt idx="828">
                  <c:v>2642</c:v>
                </c:pt>
                <c:pt idx="829">
                  <c:v>2642</c:v>
                </c:pt>
                <c:pt idx="830">
                  <c:v>2642</c:v>
                </c:pt>
                <c:pt idx="831">
                  <c:v>2642</c:v>
                </c:pt>
                <c:pt idx="832">
                  <c:v>2642</c:v>
                </c:pt>
                <c:pt idx="833">
                  <c:v>2642</c:v>
                </c:pt>
                <c:pt idx="834">
                  <c:v>2642</c:v>
                </c:pt>
                <c:pt idx="835">
                  <c:v>2642</c:v>
                </c:pt>
                <c:pt idx="836">
                  <c:v>2642</c:v>
                </c:pt>
                <c:pt idx="837">
                  <c:v>2642</c:v>
                </c:pt>
                <c:pt idx="838">
                  <c:v>2642</c:v>
                </c:pt>
                <c:pt idx="839">
                  <c:v>2642</c:v>
                </c:pt>
                <c:pt idx="840">
                  <c:v>2642</c:v>
                </c:pt>
                <c:pt idx="841">
                  <c:v>2642</c:v>
                </c:pt>
                <c:pt idx="842">
                  <c:v>2642</c:v>
                </c:pt>
                <c:pt idx="843">
                  <c:v>2642</c:v>
                </c:pt>
                <c:pt idx="844">
                  <c:v>2642</c:v>
                </c:pt>
                <c:pt idx="845">
                  <c:v>2642</c:v>
                </c:pt>
                <c:pt idx="846">
                  <c:v>2642</c:v>
                </c:pt>
                <c:pt idx="847">
                  <c:v>2642</c:v>
                </c:pt>
                <c:pt idx="848">
                  <c:v>2642</c:v>
                </c:pt>
                <c:pt idx="849">
                  <c:v>2642</c:v>
                </c:pt>
                <c:pt idx="850">
                  <c:v>2642</c:v>
                </c:pt>
                <c:pt idx="851">
                  <c:v>2650</c:v>
                </c:pt>
                <c:pt idx="852">
                  <c:v>2650</c:v>
                </c:pt>
                <c:pt idx="853">
                  <c:v>2650</c:v>
                </c:pt>
                <c:pt idx="854">
                  <c:v>2650</c:v>
                </c:pt>
                <c:pt idx="855">
                  <c:v>2650</c:v>
                </c:pt>
                <c:pt idx="856">
                  <c:v>2650</c:v>
                </c:pt>
                <c:pt idx="857">
                  <c:v>2650</c:v>
                </c:pt>
                <c:pt idx="858">
                  <c:v>2650</c:v>
                </c:pt>
                <c:pt idx="859">
                  <c:v>2650</c:v>
                </c:pt>
                <c:pt idx="860">
                  <c:v>2650</c:v>
                </c:pt>
                <c:pt idx="861">
                  <c:v>2650</c:v>
                </c:pt>
                <c:pt idx="862">
                  <c:v>2650</c:v>
                </c:pt>
                <c:pt idx="863">
                  <c:v>2650</c:v>
                </c:pt>
                <c:pt idx="864">
                  <c:v>2650</c:v>
                </c:pt>
                <c:pt idx="865">
                  <c:v>2650</c:v>
                </c:pt>
                <c:pt idx="866">
                  <c:v>2650</c:v>
                </c:pt>
                <c:pt idx="867">
                  <c:v>2650</c:v>
                </c:pt>
                <c:pt idx="868">
                  <c:v>2650</c:v>
                </c:pt>
                <c:pt idx="869">
                  <c:v>2650</c:v>
                </c:pt>
                <c:pt idx="870">
                  <c:v>2650</c:v>
                </c:pt>
                <c:pt idx="871">
                  <c:v>2650</c:v>
                </c:pt>
                <c:pt idx="872">
                  <c:v>2650</c:v>
                </c:pt>
                <c:pt idx="873">
                  <c:v>2650</c:v>
                </c:pt>
                <c:pt idx="874">
                  <c:v>2650</c:v>
                </c:pt>
                <c:pt idx="875">
                  <c:v>2650</c:v>
                </c:pt>
                <c:pt idx="876">
                  <c:v>2650</c:v>
                </c:pt>
                <c:pt idx="877">
                  <c:v>2650</c:v>
                </c:pt>
                <c:pt idx="878">
                  <c:v>2650</c:v>
                </c:pt>
                <c:pt idx="879">
                  <c:v>2650</c:v>
                </c:pt>
                <c:pt idx="880" formatCode="0.00">
                  <c:v>2650</c:v>
                </c:pt>
                <c:pt idx="881">
                  <c:v>2670</c:v>
                </c:pt>
                <c:pt idx="882" formatCode="0">
                  <c:v>2684</c:v>
                </c:pt>
                <c:pt idx="883" formatCode="0">
                  <c:v>2684</c:v>
                </c:pt>
                <c:pt idx="884" formatCode="0">
                  <c:v>2684</c:v>
                </c:pt>
                <c:pt idx="885" formatCode="0">
                  <c:v>2684</c:v>
                </c:pt>
                <c:pt idx="886" formatCode="0">
                  <c:v>2684</c:v>
                </c:pt>
                <c:pt idx="887" formatCode="0">
                  <c:v>2684</c:v>
                </c:pt>
                <c:pt idx="888" formatCode="0">
                  <c:v>2684</c:v>
                </c:pt>
                <c:pt idx="889" formatCode="0">
                  <c:v>2684</c:v>
                </c:pt>
                <c:pt idx="890" formatCode="0">
                  <c:v>2684</c:v>
                </c:pt>
                <c:pt idx="891" formatCode="0">
                  <c:v>2684</c:v>
                </c:pt>
                <c:pt idx="892" formatCode="0">
                  <c:v>2684</c:v>
                </c:pt>
                <c:pt idx="893" formatCode="0">
                  <c:v>2684</c:v>
                </c:pt>
                <c:pt idx="894" formatCode="0">
                  <c:v>2684</c:v>
                </c:pt>
                <c:pt idx="895" formatCode="0">
                  <c:v>2684</c:v>
                </c:pt>
                <c:pt idx="896" formatCode="0">
                  <c:v>2684</c:v>
                </c:pt>
                <c:pt idx="897" formatCode="0">
                  <c:v>2684</c:v>
                </c:pt>
                <c:pt idx="898">
                  <c:v>2700</c:v>
                </c:pt>
                <c:pt idx="899">
                  <c:v>2705</c:v>
                </c:pt>
                <c:pt idx="900">
                  <c:v>2710</c:v>
                </c:pt>
                <c:pt idx="901" formatCode="0.00">
                  <c:v>2714</c:v>
                </c:pt>
                <c:pt idx="902" formatCode="0.00">
                  <c:v>2714</c:v>
                </c:pt>
                <c:pt idx="903" formatCode="0.00">
                  <c:v>2714</c:v>
                </c:pt>
                <c:pt idx="904" formatCode="0.00">
                  <c:v>2714</c:v>
                </c:pt>
                <c:pt idx="905" formatCode="0.00">
                  <c:v>2714</c:v>
                </c:pt>
                <c:pt idx="906" formatCode="0.00">
                  <c:v>2714</c:v>
                </c:pt>
                <c:pt idx="907" formatCode="0.00">
                  <c:v>2714</c:v>
                </c:pt>
                <c:pt idx="908" formatCode="0.00">
                  <c:v>2714</c:v>
                </c:pt>
                <c:pt idx="909" formatCode="0.00">
                  <c:v>2714</c:v>
                </c:pt>
                <c:pt idx="910" formatCode="0.00">
                  <c:v>2714</c:v>
                </c:pt>
                <c:pt idx="911" formatCode="0.00">
                  <c:v>2714</c:v>
                </c:pt>
                <c:pt idx="912" formatCode="0.00">
                  <c:v>2714</c:v>
                </c:pt>
                <c:pt idx="913" formatCode="0.00">
                  <c:v>2714</c:v>
                </c:pt>
                <c:pt idx="914" formatCode="0.00">
                  <c:v>2714</c:v>
                </c:pt>
                <c:pt idx="915" formatCode="0.00">
                  <c:v>2714</c:v>
                </c:pt>
                <c:pt idx="916">
                  <c:v>2714</c:v>
                </c:pt>
                <c:pt idx="917">
                  <c:v>2714</c:v>
                </c:pt>
                <c:pt idx="918">
                  <c:v>2714</c:v>
                </c:pt>
                <c:pt idx="919">
                  <c:v>2715</c:v>
                </c:pt>
                <c:pt idx="920">
                  <c:v>2715</c:v>
                </c:pt>
                <c:pt idx="921">
                  <c:v>2715</c:v>
                </c:pt>
                <c:pt idx="922">
                  <c:v>2715</c:v>
                </c:pt>
                <c:pt idx="923">
                  <c:v>2720</c:v>
                </c:pt>
                <c:pt idx="924">
                  <c:v>2740</c:v>
                </c:pt>
                <c:pt idx="925">
                  <c:v>2740</c:v>
                </c:pt>
                <c:pt idx="926">
                  <c:v>2750</c:v>
                </c:pt>
                <c:pt idx="927">
                  <c:v>2750</c:v>
                </c:pt>
                <c:pt idx="928" formatCode="0.00">
                  <c:v>2750</c:v>
                </c:pt>
                <c:pt idx="929" formatCode="0.00">
                  <c:v>2750</c:v>
                </c:pt>
                <c:pt idx="930">
                  <c:v>2760</c:v>
                </c:pt>
                <c:pt idx="931">
                  <c:v>2760</c:v>
                </c:pt>
                <c:pt idx="932">
                  <c:v>2760</c:v>
                </c:pt>
                <c:pt idx="933">
                  <c:v>2760</c:v>
                </c:pt>
                <c:pt idx="934">
                  <c:v>2760</c:v>
                </c:pt>
                <c:pt idx="935">
                  <c:v>2760</c:v>
                </c:pt>
                <c:pt idx="936">
                  <c:v>2760</c:v>
                </c:pt>
                <c:pt idx="937">
                  <c:v>2760</c:v>
                </c:pt>
                <c:pt idx="938">
                  <c:v>2760</c:v>
                </c:pt>
                <c:pt idx="939">
                  <c:v>2760</c:v>
                </c:pt>
                <c:pt idx="940">
                  <c:v>2760</c:v>
                </c:pt>
                <c:pt idx="941">
                  <c:v>2760</c:v>
                </c:pt>
                <c:pt idx="942">
                  <c:v>2760</c:v>
                </c:pt>
                <c:pt idx="943">
                  <c:v>2760</c:v>
                </c:pt>
                <c:pt idx="944">
                  <c:v>2760</c:v>
                </c:pt>
                <c:pt idx="945">
                  <c:v>2760</c:v>
                </c:pt>
                <c:pt idx="946">
                  <c:v>2760</c:v>
                </c:pt>
                <c:pt idx="947">
                  <c:v>2760</c:v>
                </c:pt>
                <c:pt idx="948">
                  <c:v>2760</c:v>
                </c:pt>
                <c:pt idx="949">
                  <c:v>2760</c:v>
                </c:pt>
                <c:pt idx="950">
                  <c:v>2760</c:v>
                </c:pt>
                <c:pt idx="951">
                  <c:v>2760</c:v>
                </c:pt>
                <c:pt idx="952">
                  <c:v>2760</c:v>
                </c:pt>
                <c:pt idx="953">
                  <c:v>2760</c:v>
                </c:pt>
                <c:pt idx="954">
                  <c:v>2760</c:v>
                </c:pt>
                <c:pt idx="955">
                  <c:v>2760</c:v>
                </c:pt>
                <c:pt idx="956">
                  <c:v>2760</c:v>
                </c:pt>
                <c:pt idx="957">
                  <c:v>2760</c:v>
                </c:pt>
                <c:pt idx="958">
                  <c:v>2760</c:v>
                </c:pt>
                <c:pt idx="959">
                  <c:v>2760</c:v>
                </c:pt>
                <c:pt idx="960">
                  <c:v>2760</c:v>
                </c:pt>
                <c:pt idx="961">
                  <c:v>2760</c:v>
                </c:pt>
                <c:pt idx="962">
                  <c:v>2760</c:v>
                </c:pt>
                <c:pt idx="963">
                  <c:v>2760</c:v>
                </c:pt>
                <c:pt idx="964">
                  <c:v>2760</c:v>
                </c:pt>
                <c:pt idx="965">
                  <c:v>2760</c:v>
                </c:pt>
                <c:pt idx="966">
                  <c:v>2760</c:v>
                </c:pt>
                <c:pt idx="967">
                  <c:v>2760</c:v>
                </c:pt>
                <c:pt idx="968">
                  <c:v>2760</c:v>
                </c:pt>
                <c:pt idx="969">
                  <c:v>2760</c:v>
                </c:pt>
                <c:pt idx="970">
                  <c:v>2760</c:v>
                </c:pt>
                <c:pt idx="971">
                  <c:v>2760</c:v>
                </c:pt>
                <c:pt idx="972">
                  <c:v>2760</c:v>
                </c:pt>
                <c:pt idx="973">
                  <c:v>2760</c:v>
                </c:pt>
                <c:pt idx="974">
                  <c:v>2760</c:v>
                </c:pt>
                <c:pt idx="975">
                  <c:v>2760</c:v>
                </c:pt>
                <c:pt idx="976">
                  <c:v>2760</c:v>
                </c:pt>
                <c:pt idx="977">
                  <c:v>2760</c:v>
                </c:pt>
                <c:pt idx="978">
                  <c:v>2760</c:v>
                </c:pt>
                <c:pt idx="979">
                  <c:v>2760</c:v>
                </c:pt>
                <c:pt idx="980">
                  <c:v>2760</c:v>
                </c:pt>
                <c:pt idx="981">
                  <c:v>2760</c:v>
                </c:pt>
                <c:pt idx="982">
                  <c:v>2760</c:v>
                </c:pt>
                <c:pt idx="983">
                  <c:v>2760</c:v>
                </c:pt>
                <c:pt idx="984">
                  <c:v>2760</c:v>
                </c:pt>
                <c:pt idx="985">
                  <c:v>2760</c:v>
                </c:pt>
                <c:pt idx="986">
                  <c:v>2760</c:v>
                </c:pt>
                <c:pt idx="987">
                  <c:v>2760</c:v>
                </c:pt>
                <c:pt idx="988">
                  <c:v>2760</c:v>
                </c:pt>
                <c:pt idx="989">
                  <c:v>2760</c:v>
                </c:pt>
                <c:pt idx="990">
                  <c:v>2760</c:v>
                </c:pt>
                <c:pt idx="991">
                  <c:v>2800</c:v>
                </c:pt>
                <c:pt idx="992">
                  <c:v>2875</c:v>
                </c:pt>
                <c:pt idx="993">
                  <c:v>2875</c:v>
                </c:pt>
                <c:pt idx="994">
                  <c:v>2875</c:v>
                </c:pt>
                <c:pt idx="995">
                  <c:v>2875</c:v>
                </c:pt>
                <c:pt idx="996">
                  <c:v>2875</c:v>
                </c:pt>
                <c:pt idx="997">
                  <c:v>2875</c:v>
                </c:pt>
                <c:pt idx="998">
                  <c:v>2900</c:v>
                </c:pt>
                <c:pt idx="999">
                  <c:v>2900</c:v>
                </c:pt>
                <c:pt idx="1000">
                  <c:v>2900</c:v>
                </c:pt>
                <c:pt idx="1001">
                  <c:v>2900</c:v>
                </c:pt>
                <c:pt idx="1002">
                  <c:v>2916</c:v>
                </c:pt>
                <c:pt idx="1003">
                  <c:v>2916</c:v>
                </c:pt>
                <c:pt idx="1004">
                  <c:v>2916</c:v>
                </c:pt>
                <c:pt idx="1005">
                  <c:v>2916</c:v>
                </c:pt>
                <c:pt idx="1006">
                  <c:v>2916</c:v>
                </c:pt>
                <c:pt idx="1007">
                  <c:v>2916</c:v>
                </c:pt>
                <c:pt idx="1008">
                  <c:v>2916</c:v>
                </c:pt>
                <c:pt idx="1009">
                  <c:v>2916</c:v>
                </c:pt>
                <c:pt idx="1010">
                  <c:v>2916</c:v>
                </c:pt>
                <c:pt idx="1011">
                  <c:v>2920</c:v>
                </c:pt>
                <c:pt idx="1012">
                  <c:v>2920</c:v>
                </c:pt>
                <c:pt idx="1013">
                  <c:v>2920</c:v>
                </c:pt>
                <c:pt idx="1014">
                  <c:v>2920</c:v>
                </c:pt>
                <c:pt idx="1015">
                  <c:v>2920</c:v>
                </c:pt>
                <c:pt idx="1016">
                  <c:v>2920</c:v>
                </c:pt>
                <c:pt idx="1017">
                  <c:v>2920</c:v>
                </c:pt>
                <c:pt idx="1018">
                  <c:v>2920</c:v>
                </c:pt>
                <c:pt idx="1019">
                  <c:v>2920</c:v>
                </c:pt>
                <c:pt idx="1020">
                  <c:v>2920</c:v>
                </c:pt>
                <c:pt idx="1021">
                  <c:v>2920</c:v>
                </c:pt>
                <c:pt idx="1022">
                  <c:v>2920</c:v>
                </c:pt>
                <c:pt idx="1023">
                  <c:v>2920</c:v>
                </c:pt>
                <c:pt idx="1024">
                  <c:v>2920</c:v>
                </c:pt>
                <c:pt idx="1025">
                  <c:v>2920</c:v>
                </c:pt>
                <c:pt idx="1026">
                  <c:v>2920</c:v>
                </c:pt>
                <c:pt idx="1027">
                  <c:v>2920</c:v>
                </c:pt>
                <c:pt idx="1028">
                  <c:v>2920</c:v>
                </c:pt>
                <c:pt idx="1029">
                  <c:v>2920</c:v>
                </c:pt>
                <c:pt idx="1030">
                  <c:v>2920</c:v>
                </c:pt>
                <c:pt idx="1031">
                  <c:v>2920</c:v>
                </c:pt>
                <c:pt idx="1032">
                  <c:v>2920</c:v>
                </c:pt>
                <c:pt idx="1033">
                  <c:v>2920</c:v>
                </c:pt>
                <c:pt idx="1034">
                  <c:v>2920</c:v>
                </c:pt>
                <c:pt idx="1035">
                  <c:v>2958</c:v>
                </c:pt>
                <c:pt idx="1036">
                  <c:v>2958</c:v>
                </c:pt>
                <c:pt idx="1037">
                  <c:v>2958</c:v>
                </c:pt>
                <c:pt idx="1038">
                  <c:v>2958</c:v>
                </c:pt>
                <c:pt idx="1039">
                  <c:v>2958</c:v>
                </c:pt>
                <c:pt idx="1040">
                  <c:v>2958</c:v>
                </c:pt>
                <c:pt idx="1041">
                  <c:v>2958</c:v>
                </c:pt>
                <c:pt idx="1042">
                  <c:v>2958</c:v>
                </c:pt>
                <c:pt idx="1043">
                  <c:v>2958</c:v>
                </c:pt>
                <c:pt idx="1044">
                  <c:v>2958</c:v>
                </c:pt>
                <c:pt idx="1045">
                  <c:v>2958</c:v>
                </c:pt>
                <c:pt idx="1046">
                  <c:v>2958</c:v>
                </c:pt>
                <c:pt idx="1047">
                  <c:v>2958</c:v>
                </c:pt>
                <c:pt idx="1048">
                  <c:v>2958</c:v>
                </c:pt>
                <c:pt idx="1049">
                  <c:v>2958</c:v>
                </c:pt>
                <c:pt idx="1050">
                  <c:v>2958</c:v>
                </c:pt>
                <c:pt idx="1051">
                  <c:v>2958</c:v>
                </c:pt>
                <c:pt idx="1052">
                  <c:v>2958</c:v>
                </c:pt>
                <c:pt idx="1053">
                  <c:v>2958</c:v>
                </c:pt>
                <c:pt idx="1054">
                  <c:v>2958</c:v>
                </c:pt>
                <c:pt idx="1055">
                  <c:v>2958</c:v>
                </c:pt>
                <c:pt idx="1056">
                  <c:v>2958</c:v>
                </c:pt>
                <c:pt idx="1057">
                  <c:v>2958</c:v>
                </c:pt>
                <c:pt idx="1058">
                  <c:v>2958</c:v>
                </c:pt>
                <c:pt idx="1059">
                  <c:v>2958</c:v>
                </c:pt>
                <c:pt idx="1060">
                  <c:v>2958</c:v>
                </c:pt>
                <c:pt idx="1061">
                  <c:v>2958</c:v>
                </c:pt>
                <c:pt idx="1062">
                  <c:v>2958</c:v>
                </c:pt>
                <c:pt idx="1063">
                  <c:v>2958</c:v>
                </c:pt>
                <c:pt idx="1064">
                  <c:v>2958</c:v>
                </c:pt>
                <c:pt idx="1065">
                  <c:v>2965</c:v>
                </c:pt>
                <c:pt idx="1066">
                  <c:v>2965</c:v>
                </c:pt>
                <c:pt idx="1067">
                  <c:v>2965</c:v>
                </c:pt>
                <c:pt idx="1068">
                  <c:v>2965</c:v>
                </c:pt>
                <c:pt idx="1069">
                  <c:v>2965</c:v>
                </c:pt>
                <c:pt idx="1070">
                  <c:v>2965</c:v>
                </c:pt>
                <c:pt idx="1071">
                  <c:v>2965</c:v>
                </c:pt>
                <c:pt idx="1072">
                  <c:v>2965</c:v>
                </c:pt>
                <c:pt idx="1073">
                  <c:v>2965</c:v>
                </c:pt>
                <c:pt idx="1074">
                  <c:v>2965</c:v>
                </c:pt>
                <c:pt idx="1075">
                  <c:v>2965</c:v>
                </c:pt>
                <c:pt idx="1076">
                  <c:v>2965</c:v>
                </c:pt>
                <c:pt idx="1077">
                  <c:v>3000</c:v>
                </c:pt>
                <c:pt idx="1078" formatCode="0.00">
                  <c:v>3000</c:v>
                </c:pt>
                <c:pt idx="1079">
                  <c:v>3000</c:v>
                </c:pt>
                <c:pt idx="1080">
                  <c:v>3200</c:v>
                </c:pt>
                <c:pt idx="1081">
                  <c:v>3200</c:v>
                </c:pt>
                <c:pt idx="1082">
                  <c:v>3200</c:v>
                </c:pt>
                <c:pt idx="1083">
                  <c:v>3200</c:v>
                </c:pt>
                <c:pt idx="1084">
                  <c:v>3200</c:v>
                </c:pt>
                <c:pt idx="1085">
                  <c:v>3245</c:v>
                </c:pt>
                <c:pt idx="1086">
                  <c:v>3245</c:v>
                </c:pt>
                <c:pt idx="1087">
                  <c:v>3245</c:v>
                </c:pt>
                <c:pt idx="1088">
                  <c:v>3245</c:v>
                </c:pt>
                <c:pt idx="1089">
                  <c:v>3245</c:v>
                </c:pt>
                <c:pt idx="1090">
                  <c:v>3245</c:v>
                </c:pt>
                <c:pt idx="1091">
                  <c:v>3245</c:v>
                </c:pt>
                <c:pt idx="1092">
                  <c:v>3245</c:v>
                </c:pt>
                <c:pt idx="1093">
                  <c:v>3245</c:v>
                </c:pt>
                <c:pt idx="1094">
                  <c:v>3245</c:v>
                </c:pt>
                <c:pt idx="1095">
                  <c:v>3245</c:v>
                </c:pt>
                <c:pt idx="1096">
                  <c:v>3250</c:v>
                </c:pt>
                <c:pt idx="1097">
                  <c:v>3260</c:v>
                </c:pt>
                <c:pt idx="1098">
                  <c:v>3260</c:v>
                </c:pt>
                <c:pt idx="1099">
                  <c:v>3260</c:v>
                </c:pt>
                <c:pt idx="1100">
                  <c:v>3260</c:v>
                </c:pt>
                <c:pt idx="1101">
                  <c:v>3260</c:v>
                </c:pt>
                <c:pt idx="1102">
                  <c:v>3350</c:v>
                </c:pt>
                <c:pt idx="1103">
                  <c:v>3350</c:v>
                </c:pt>
                <c:pt idx="1104">
                  <c:v>3350</c:v>
                </c:pt>
                <c:pt idx="1105">
                  <c:v>3350</c:v>
                </c:pt>
                <c:pt idx="1106">
                  <c:v>3350</c:v>
                </c:pt>
                <c:pt idx="1107">
                  <c:v>3350</c:v>
                </c:pt>
                <c:pt idx="1108">
                  <c:v>3350</c:v>
                </c:pt>
                <c:pt idx="1109">
                  <c:v>3350</c:v>
                </c:pt>
                <c:pt idx="1110">
                  <c:v>3350</c:v>
                </c:pt>
                <c:pt idx="1111">
                  <c:v>3350</c:v>
                </c:pt>
                <c:pt idx="1112">
                  <c:v>3350</c:v>
                </c:pt>
                <c:pt idx="1113">
                  <c:v>3350</c:v>
                </c:pt>
                <c:pt idx="1114">
                  <c:v>3350</c:v>
                </c:pt>
                <c:pt idx="1115">
                  <c:v>3350</c:v>
                </c:pt>
                <c:pt idx="1116">
                  <c:v>3350</c:v>
                </c:pt>
                <c:pt idx="1117">
                  <c:v>3350</c:v>
                </c:pt>
                <c:pt idx="1118">
                  <c:v>3350</c:v>
                </c:pt>
                <c:pt idx="1119">
                  <c:v>3350</c:v>
                </c:pt>
                <c:pt idx="1120">
                  <c:v>3350</c:v>
                </c:pt>
                <c:pt idx="1121">
                  <c:v>3350</c:v>
                </c:pt>
                <c:pt idx="1122">
                  <c:v>3350</c:v>
                </c:pt>
                <c:pt idx="1123">
                  <c:v>3350</c:v>
                </c:pt>
                <c:pt idx="1124">
                  <c:v>3350</c:v>
                </c:pt>
                <c:pt idx="1125">
                  <c:v>3350</c:v>
                </c:pt>
                <c:pt idx="1126">
                  <c:v>3350</c:v>
                </c:pt>
                <c:pt idx="1127">
                  <c:v>3400</c:v>
                </c:pt>
                <c:pt idx="1128">
                  <c:v>3400</c:v>
                </c:pt>
                <c:pt idx="1129">
                  <c:v>3400</c:v>
                </c:pt>
                <c:pt idx="1130">
                  <c:v>3400</c:v>
                </c:pt>
                <c:pt idx="1131">
                  <c:v>3400</c:v>
                </c:pt>
                <c:pt idx="1132">
                  <c:v>3400</c:v>
                </c:pt>
                <c:pt idx="1133">
                  <c:v>3400</c:v>
                </c:pt>
                <c:pt idx="1134">
                  <c:v>3400</c:v>
                </c:pt>
                <c:pt idx="1135">
                  <c:v>3227</c:v>
                </c:pt>
                <c:pt idx="1136">
                  <c:v>3227</c:v>
                </c:pt>
                <c:pt idx="1137">
                  <c:v>3227</c:v>
                </c:pt>
                <c:pt idx="1138">
                  <c:v>3227</c:v>
                </c:pt>
                <c:pt idx="1139">
                  <c:v>3227</c:v>
                </c:pt>
                <c:pt idx="1140">
                  <c:v>3227</c:v>
                </c:pt>
                <c:pt idx="1141">
                  <c:v>3227</c:v>
                </c:pt>
                <c:pt idx="1142">
                  <c:v>3227</c:v>
                </c:pt>
                <c:pt idx="1143">
                  <c:v>3227</c:v>
                </c:pt>
                <c:pt idx="1144">
                  <c:v>3227</c:v>
                </c:pt>
                <c:pt idx="1145">
                  <c:v>3227</c:v>
                </c:pt>
                <c:pt idx="1146">
                  <c:v>3227</c:v>
                </c:pt>
                <c:pt idx="1147">
                  <c:v>3227</c:v>
                </c:pt>
                <c:pt idx="1148">
                  <c:v>3227</c:v>
                </c:pt>
                <c:pt idx="1149">
                  <c:v>3227</c:v>
                </c:pt>
                <c:pt idx="1150">
                  <c:v>3227</c:v>
                </c:pt>
                <c:pt idx="1151">
                  <c:v>3227</c:v>
                </c:pt>
                <c:pt idx="1152">
                  <c:v>3227</c:v>
                </c:pt>
                <c:pt idx="1153">
                  <c:v>3227</c:v>
                </c:pt>
                <c:pt idx="1154">
                  <c:v>3227</c:v>
                </c:pt>
                <c:pt idx="1155">
                  <c:v>3227</c:v>
                </c:pt>
                <c:pt idx="1156">
                  <c:v>3227</c:v>
                </c:pt>
                <c:pt idx="1157">
                  <c:v>3227</c:v>
                </c:pt>
                <c:pt idx="1158">
                  <c:v>3227</c:v>
                </c:pt>
                <c:pt idx="1159">
                  <c:v>3227</c:v>
                </c:pt>
                <c:pt idx="1160">
                  <c:v>3227</c:v>
                </c:pt>
                <c:pt idx="1161">
                  <c:v>3227</c:v>
                </c:pt>
                <c:pt idx="1162">
                  <c:v>3227</c:v>
                </c:pt>
                <c:pt idx="1163">
                  <c:v>3227</c:v>
                </c:pt>
                <c:pt idx="1164">
                  <c:v>3227</c:v>
                </c:pt>
                <c:pt idx="1165">
                  <c:v>3227</c:v>
                </c:pt>
                <c:pt idx="1166">
                  <c:v>3227</c:v>
                </c:pt>
                <c:pt idx="1167">
                  <c:v>3227</c:v>
                </c:pt>
                <c:pt idx="1168">
                  <c:v>3227</c:v>
                </c:pt>
                <c:pt idx="1169">
                  <c:v>3227</c:v>
                </c:pt>
                <c:pt idx="1170">
                  <c:v>3227</c:v>
                </c:pt>
                <c:pt idx="1171">
                  <c:v>3227</c:v>
                </c:pt>
                <c:pt idx="1172">
                  <c:v>3227</c:v>
                </c:pt>
                <c:pt idx="1173">
                  <c:v>3227</c:v>
                </c:pt>
                <c:pt idx="1174">
                  <c:v>3227</c:v>
                </c:pt>
                <c:pt idx="1175">
                  <c:v>3227</c:v>
                </c:pt>
                <c:pt idx="1176">
                  <c:v>3227</c:v>
                </c:pt>
                <c:pt idx="1177">
                  <c:v>3227</c:v>
                </c:pt>
                <c:pt idx="1178">
                  <c:v>3227</c:v>
                </c:pt>
                <c:pt idx="1179">
                  <c:v>3227</c:v>
                </c:pt>
                <c:pt idx="1180">
                  <c:v>3227</c:v>
                </c:pt>
                <c:pt idx="1181">
                  <c:v>3227</c:v>
                </c:pt>
                <c:pt idx="1182">
                  <c:v>3227</c:v>
                </c:pt>
                <c:pt idx="1183">
                  <c:v>3227</c:v>
                </c:pt>
                <c:pt idx="1184">
                  <c:v>3227</c:v>
                </c:pt>
                <c:pt idx="1185">
                  <c:v>3227</c:v>
                </c:pt>
                <c:pt idx="1186">
                  <c:v>3227</c:v>
                </c:pt>
                <c:pt idx="1187">
                  <c:v>3227</c:v>
                </c:pt>
                <c:pt idx="1188">
                  <c:v>3227</c:v>
                </c:pt>
                <c:pt idx="1189">
                  <c:v>3227</c:v>
                </c:pt>
                <c:pt idx="1190">
                  <c:v>3227</c:v>
                </c:pt>
                <c:pt idx="1191">
                  <c:v>3227</c:v>
                </c:pt>
                <c:pt idx="1192">
                  <c:v>3227</c:v>
                </c:pt>
                <c:pt idx="1193">
                  <c:v>3227</c:v>
                </c:pt>
                <c:pt idx="1194">
                  <c:v>3227</c:v>
                </c:pt>
                <c:pt idx="1195">
                  <c:v>3227</c:v>
                </c:pt>
                <c:pt idx="1196">
                  <c:v>3227</c:v>
                </c:pt>
                <c:pt idx="1197">
                  <c:v>3227</c:v>
                </c:pt>
                <c:pt idx="1198">
                  <c:v>3227</c:v>
                </c:pt>
                <c:pt idx="1199">
                  <c:v>3227</c:v>
                </c:pt>
                <c:pt idx="1200">
                  <c:v>3227</c:v>
                </c:pt>
                <c:pt idx="1201">
                  <c:v>3227</c:v>
                </c:pt>
                <c:pt idx="1202">
                  <c:v>3227</c:v>
                </c:pt>
                <c:pt idx="1203">
                  <c:v>3227</c:v>
                </c:pt>
                <c:pt idx="1204">
                  <c:v>3227</c:v>
                </c:pt>
                <c:pt idx="1205">
                  <c:v>3227</c:v>
                </c:pt>
                <c:pt idx="1206">
                  <c:v>3227</c:v>
                </c:pt>
                <c:pt idx="1207">
                  <c:v>3227</c:v>
                </c:pt>
                <c:pt idx="1208">
                  <c:v>3227</c:v>
                </c:pt>
                <c:pt idx="1209">
                  <c:v>3227</c:v>
                </c:pt>
                <c:pt idx="1210">
                  <c:v>3227</c:v>
                </c:pt>
                <c:pt idx="1211">
                  <c:v>3227</c:v>
                </c:pt>
                <c:pt idx="1212">
                  <c:v>3227</c:v>
                </c:pt>
                <c:pt idx="1213">
                  <c:v>3227</c:v>
                </c:pt>
                <c:pt idx="1214">
                  <c:v>3227</c:v>
                </c:pt>
                <c:pt idx="1215">
                  <c:v>3227</c:v>
                </c:pt>
                <c:pt idx="1216">
                  <c:v>3227</c:v>
                </c:pt>
                <c:pt idx="1217">
                  <c:v>3227</c:v>
                </c:pt>
                <c:pt idx="1218">
                  <c:v>3227</c:v>
                </c:pt>
                <c:pt idx="1219">
                  <c:v>3227</c:v>
                </c:pt>
                <c:pt idx="1220">
                  <c:v>3227</c:v>
                </c:pt>
                <c:pt idx="1221">
                  <c:v>3227</c:v>
                </c:pt>
                <c:pt idx="1222">
                  <c:v>3227</c:v>
                </c:pt>
                <c:pt idx="1223">
                  <c:v>3227</c:v>
                </c:pt>
                <c:pt idx="1224">
                  <c:v>3227</c:v>
                </c:pt>
                <c:pt idx="1225">
                  <c:v>3227</c:v>
                </c:pt>
                <c:pt idx="1226">
                  <c:v>3227</c:v>
                </c:pt>
                <c:pt idx="1227">
                  <c:v>3227</c:v>
                </c:pt>
                <c:pt idx="1228">
                  <c:v>3227</c:v>
                </c:pt>
                <c:pt idx="1229">
                  <c:v>3227</c:v>
                </c:pt>
                <c:pt idx="1230">
                  <c:v>3227</c:v>
                </c:pt>
                <c:pt idx="1231">
                  <c:v>3227</c:v>
                </c:pt>
                <c:pt idx="1232">
                  <c:v>3227</c:v>
                </c:pt>
                <c:pt idx="1233">
                  <c:v>3227</c:v>
                </c:pt>
                <c:pt idx="1234">
                  <c:v>3227</c:v>
                </c:pt>
                <c:pt idx="1235">
                  <c:v>3227</c:v>
                </c:pt>
                <c:pt idx="1236">
                  <c:v>3227</c:v>
                </c:pt>
                <c:pt idx="1237">
                  <c:v>3227</c:v>
                </c:pt>
                <c:pt idx="1238">
                  <c:v>3227</c:v>
                </c:pt>
                <c:pt idx="1239">
                  <c:v>3227</c:v>
                </c:pt>
                <c:pt idx="1240">
                  <c:v>3227</c:v>
                </c:pt>
                <c:pt idx="1241">
                  <c:v>3227</c:v>
                </c:pt>
                <c:pt idx="1242">
                  <c:v>3227</c:v>
                </c:pt>
                <c:pt idx="1243">
                  <c:v>3227</c:v>
                </c:pt>
                <c:pt idx="1244">
                  <c:v>3227</c:v>
                </c:pt>
                <c:pt idx="1245">
                  <c:v>3227</c:v>
                </c:pt>
                <c:pt idx="1246">
                  <c:v>3227</c:v>
                </c:pt>
                <c:pt idx="1247">
                  <c:v>3227</c:v>
                </c:pt>
                <c:pt idx="1248">
                  <c:v>3227</c:v>
                </c:pt>
                <c:pt idx="1249">
                  <c:v>3227</c:v>
                </c:pt>
                <c:pt idx="1250">
                  <c:v>3227</c:v>
                </c:pt>
                <c:pt idx="1251">
                  <c:v>3227</c:v>
                </c:pt>
                <c:pt idx="1252">
                  <c:v>3227</c:v>
                </c:pt>
                <c:pt idx="1253">
                  <c:v>3227</c:v>
                </c:pt>
                <c:pt idx="1254">
                  <c:v>3227</c:v>
                </c:pt>
                <c:pt idx="1255">
                  <c:v>3227</c:v>
                </c:pt>
                <c:pt idx="1256">
                  <c:v>3227</c:v>
                </c:pt>
                <c:pt idx="1257">
                  <c:v>3227</c:v>
                </c:pt>
                <c:pt idx="1258">
                  <c:v>3227</c:v>
                </c:pt>
                <c:pt idx="1259">
                  <c:v>3227</c:v>
                </c:pt>
                <c:pt idx="1260">
                  <c:v>3227</c:v>
                </c:pt>
                <c:pt idx="1261">
                  <c:v>3227</c:v>
                </c:pt>
                <c:pt idx="1262">
                  <c:v>3227</c:v>
                </c:pt>
                <c:pt idx="1263">
                  <c:v>3227</c:v>
                </c:pt>
                <c:pt idx="1264">
                  <c:v>3227</c:v>
                </c:pt>
                <c:pt idx="1265">
                  <c:v>3227</c:v>
                </c:pt>
                <c:pt idx="1266">
                  <c:v>3227</c:v>
                </c:pt>
                <c:pt idx="1267">
                  <c:v>3227</c:v>
                </c:pt>
                <c:pt idx="1268">
                  <c:v>3227</c:v>
                </c:pt>
                <c:pt idx="1269">
                  <c:v>3227</c:v>
                </c:pt>
                <c:pt idx="1270">
                  <c:v>3227</c:v>
                </c:pt>
                <c:pt idx="1271">
                  <c:v>3227</c:v>
                </c:pt>
                <c:pt idx="1272">
                  <c:v>3227</c:v>
                </c:pt>
                <c:pt idx="1273">
                  <c:v>3227</c:v>
                </c:pt>
                <c:pt idx="1274">
                  <c:v>3227</c:v>
                </c:pt>
                <c:pt idx="1275">
                  <c:v>3227</c:v>
                </c:pt>
                <c:pt idx="1276">
                  <c:v>3227</c:v>
                </c:pt>
                <c:pt idx="1277">
                  <c:v>3227</c:v>
                </c:pt>
                <c:pt idx="1278">
                  <c:v>3227</c:v>
                </c:pt>
                <c:pt idx="1279">
                  <c:v>3227</c:v>
                </c:pt>
                <c:pt idx="1280">
                  <c:v>3227</c:v>
                </c:pt>
                <c:pt idx="1281">
                  <c:v>3227</c:v>
                </c:pt>
                <c:pt idx="1282">
                  <c:v>3227</c:v>
                </c:pt>
                <c:pt idx="1283">
                  <c:v>3227</c:v>
                </c:pt>
                <c:pt idx="1284">
                  <c:v>3227</c:v>
                </c:pt>
                <c:pt idx="1285">
                  <c:v>3227</c:v>
                </c:pt>
                <c:pt idx="1286">
                  <c:v>3227</c:v>
                </c:pt>
                <c:pt idx="1287">
                  <c:v>3227</c:v>
                </c:pt>
                <c:pt idx="1288">
                  <c:v>3227</c:v>
                </c:pt>
                <c:pt idx="1289">
                  <c:v>3227</c:v>
                </c:pt>
                <c:pt idx="1290">
                  <c:v>3227</c:v>
                </c:pt>
                <c:pt idx="1291">
                  <c:v>3227</c:v>
                </c:pt>
                <c:pt idx="1292">
                  <c:v>3227</c:v>
                </c:pt>
                <c:pt idx="1293">
                  <c:v>3227</c:v>
                </c:pt>
                <c:pt idx="1294">
                  <c:v>3227</c:v>
                </c:pt>
                <c:pt idx="1295">
                  <c:v>3227</c:v>
                </c:pt>
                <c:pt idx="1296">
                  <c:v>3227</c:v>
                </c:pt>
                <c:pt idx="1297">
                  <c:v>3227</c:v>
                </c:pt>
                <c:pt idx="1298">
                  <c:v>3227</c:v>
                </c:pt>
                <c:pt idx="1299">
                  <c:v>3227</c:v>
                </c:pt>
                <c:pt idx="1300">
                  <c:v>3227</c:v>
                </c:pt>
                <c:pt idx="1301">
                  <c:v>3227</c:v>
                </c:pt>
                <c:pt idx="1302">
                  <c:v>3227</c:v>
                </c:pt>
                <c:pt idx="1303">
                  <c:v>3227</c:v>
                </c:pt>
                <c:pt idx="1304">
                  <c:v>3227</c:v>
                </c:pt>
                <c:pt idx="1305">
                  <c:v>3227</c:v>
                </c:pt>
                <c:pt idx="1306">
                  <c:v>3227</c:v>
                </c:pt>
                <c:pt idx="1307">
                  <c:v>3227</c:v>
                </c:pt>
                <c:pt idx="1308">
                  <c:v>3227</c:v>
                </c:pt>
                <c:pt idx="1309">
                  <c:v>3227</c:v>
                </c:pt>
                <c:pt idx="1310">
                  <c:v>3227</c:v>
                </c:pt>
                <c:pt idx="1311">
                  <c:v>3490</c:v>
                </c:pt>
                <c:pt idx="1312">
                  <c:v>3227</c:v>
                </c:pt>
                <c:pt idx="1313">
                  <c:v>3227</c:v>
                </c:pt>
                <c:pt idx="1314">
                  <c:v>3227</c:v>
                </c:pt>
                <c:pt idx="1315">
                  <c:v>3227</c:v>
                </c:pt>
                <c:pt idx="1316">
                  <c:v>3227</c:v>
                </c:pt>
                <c:pt idx="1317">
                  <c:v>3227</c:v>
                </c:pt>
                <c:pt idx="1318">
                  <c:v>3227</c:v>
                </c:pt>
                <c:pt idx="1319">
                  <c:v>3227</c:v>
                </c:pt>
                <c:pt idx="1320">
                  <c:v>3227</c:v>
                </c:pt>
                <c:pt idx="1321">
                  <c:v>3227</c:v>
                </c:pt>
                <c:pt idx="1322">
                  <c:v>3227</c:v>
                </c:pt>
                <c:pt idx="1323">
                  <c:v>3227</c:v>
                </c:pt>
                <c:pt idx="1324">
                  <c:v>3227</c:v>
                </c:pt>
                <c:pt idx="1325">
                  <c:v>3227</c:v>
                </c:pt>
                <c:pt idx="1326">
                  <c:v>3227</c:v>
                </c:pt>
                <c:pt idx="1327">
                  <c:v>3227</c:v>
                </c:pt>
                <c:pt idx="1328">
                  <c:v>3490</c:v>
                </c:pt>
                <c:pt idx="1329">
                  <c:v>3227</c:v>
                </c:pt>
                <c:pt idx="1330">
                  <c:v>3227</c:v>
                </c:pt>
                <c:pt idx="1331">
                  <c:v>3227</c:v>
                </c:pt>
                <c:pt idx="1332">
                  <c:v>3227</c:v>
                </c:pt>
                <c:pt idx="1333">
                  <c:v>3227</c:v>
                </c:pt>
                <c:pt idx="1334">
                  <c:v>3490</c:v>
                </c:pt>
                <c:pt idx="1335">
                  <c:v>3227</c:v>
                </c:pt>
                <c:pt idx="1336">
                  <c:v>3227</c:v>
                </c:pt>
                <c:pt idx="1337">
                  <c:v>3227</c:v>
                </c:pt>
                <c:pt idx="1338">
                  <c:v>3227</c:v>
                </c:pt>
                <c:pt idx="1339">
                  <c:v>3227</c:v>
                </c:pt>
                <c:pt idx="1340">
                  <c:v>3227</c:v>
                </c:pt>
                <c:pt idx="1341">
                  <c:v>3490</c:v>
                </c:pt>
                <c:pt idx="1342">
                  <c:v>3227</c:v>
                </c:pt>
                <c:pt idx="1343">
                  <c:v>3227</c:v>
                </c:pt>
                <c:pt idx="1344">
                  <c:v>3227</c:v>
                </c:pt>
                <c:pt idx="1345">
                  <c:v>3227</c:v>
                </c:pt>
                <c:pt idx="1346">
                  <c:v>3227</c:v>
                </c:pt>
                <c:pt idx="1347">
                  <c:v>3227</c:v>
                </c:pt>
                <c:pt idx="1348">
                  <c:v>3227</c:v>
                </c:pt>
                <c:pt idx="1349">
                  <c:v>3490</c:v>
                </c:pt>
                <c:pt idx="1350">
                  <c:v>3227</c:v>
                </c:pt>
                <c:pt idx="1351">
                  <c:v>3227</c:v>
                </c:pt>
                <c:pt idx="1352">
                  <c:v>3227</c:v>
                </c:pt>
                <c:pt idx="1353">
                  <c:v>3227</c:v>
                </c:pt>
                <c:pt idx="1354">
                  <c:v>3227</c:v>
                </c:pt>
                <c:pt idx="1355">
                  <c:v>3227</c:v>
                </c:pt>
                <c:pt idx="1356">
                  <c:v>3227</c:v>
                </c:pt>
                <c:pt idx="1357">
                  <c:v>3490</c:v>
                </c:pt>
                <c:pt idx="1358">
                  <c:v>3490</c:v>
                </c:pt>
                <c:pt idx="1359">
                  <c:v>3490</c:v>
                </c:pt>
                <c:pt idx="1360">
                  <c:v>3227</c:v>
                </c:pt>
                <c:pt idx="1361">
                  <c:v>3227</c:v>
                </c:pt>
                <c:pt idx="1362">
                  <c:v>3227</c:v>
                </c:pt>
                <c:pt idx="1363">
                  <c:v>3490</c:v>
                </c:pt>
                <c:pt idx="1364">
                  <c:v>3227</c:v>
                </c:pt>
                <c:pt idx="1365">
                  <c:v>3227</c:v>
                </c:pt>
                <c:pt idx="1366">
                  <c:v>3227</c:v>
                </c:pt>
                <c:pt idx="1367">
                  <c:v>3490</c:v>
                </c:pt>
                <c:pt idx="1368">
                  <c:v>3227</c:v>
                </c:pt>
                <c:pt idx="1369">
                  <c:v>3227</c:v>
                </c:pt>
                <c:pt idx="1370">
                  <c:v>3490</c:v>
                </c:pt>
                <c:pt idx="1371">
                  <c:v>3227</c:v>
                </c:pt>
                <c:pt idx="1372">
                  <c:v>3227</c:v>
                </c:pt>
                <c:pt idx="1373">
                  <c:v>3227</c:v>
                </c:pt>
                <c:pt idx="1374">
                  <c:v>3227</c:v>
                </c:pt>
                <c:pt idx="1375">
                  <c:v>3227</c:v>
                </c:pt>
                <c:pt idx="1376">
                  <c:v>3227</c:v>
                </c:pt>
                <c:pt idx="1377">
                  <c:v>3227</c:v>
                </c:pt>
                <c:pt idx="1378">
                  <c:v>3227</c:v>
                </c:pt>
                <c:pt idx="1379">
                  <c:v>3227</c:v>
                </c:pt>
                <c:pt idx="1380">
                  <c:v>3227</c:v>
                </c:pt>
                <c:pt idx="1381">
                  <c:v>3227</c:v>
                </c:pt>
                <c:pt idx="1382">
                  <c:v>3227</c:v>
                </c:pt>
                <c:pt idx="1383">
                  <c:v>3227</c:v>
                </c:pt>
                <c:pt idx="1384">
                  <c:v>3227</c:v>
                </c:pt>
                <c:pt idx="1385">
                  <c:v>3227</c:v>
                </c:pt>
                <c:pt idx="1386">
                  <c:v>3227</c:v>
                </c:pt>
                <c:pt idx="1387">
                  <c:v>3227</c:v>
                </c:pt>
                <c:pt idx="1388">
                  <c:v>3227</c:v>
                </c:pt>
                <c:pt idx="1389">
                  <c:v>3227</c:v>
                </c:pt>
                <c:pt idx="1390">
                  <c:v>3227</c:v>
                </c:pt>
                <c:pt idx="1391">
                  <c:v>3227</c:v>
                </c:pt>
                <c:pt idx="1392">
                  <c:v>3227</c:v>
                </c:pt>
                <c:pt idx="1393">
                  <c:v>3227</c:v>
                </c:pt>
                <c:pt idx="1394">
                  <c:v>3227</c:v>
                </c:pt>
                <c:pt idx="1395">
                  <c:v>3227</c:v>
                </c:pt>
                <c:pt idx="1396">
                  <c:v>3490</c:v>
                </c:pt>
                <c:pt idx="1397">
                  <c:v>3227</c:v>
                </c:pt>
                <c:pt idx="1398">
                  <c:v>3227</c:v>
                </c:pt>
                <c:pt idx="1399">
                  <c:v>3227</c:v>
                </c:pt>
                <c:pt idx="1400">
                  <c:v>3227</c:v>
                </c:pt>
                <c:pt idx="1401">
                  <c:v>3490</c:v>
                </c:pt>
                <c:pt idx="1402">
                  <c:v>3227</c:v>
                </c:pt>
                <c:pt idx="1403">
                  <c:v>3227</c:v>
                </c:pt>
                <c:pt idx="1404">
                  <c:v>3227</c:v>
                </c:pt>
                <c:pt idx="1405">
                  <c:v>3490</c:v>
                </c:pt>
                <c:pt idx="1406">
                  <c:v>3227</c:v>
                </c:pt>
                <c:pt idx="1407">
                  <c:v>3490</c:v>
                </c:pt>
                <c:pt idx="1408">
                  <c:v>3227</c:v>
                </c:pt>
                <c:pt idx="1409">
                  <c:v>3490</c:v>
                </c:pt>
                <c:pt idx="1410">
                  <c:v>3227</c:v>
                </c:pt>
                <c:pt idx="1411">
                  <c:v>3227</c:v>
                </c:pt>
                <c:pt idx="1412">
                  <c:v>3227</c:v>
                </c:pt>
                <c:pt idx="1413">
                  <c:v>3227</c:v>
                </c:pt>
                <c:pt idx="1414">
                  <c:v>3227</c:v>
                </c:pt>
                <c:pt idx="1415">
                  <c:v>3227</c:v>
                </c:pt>
                <c:pt idx="1416">
                  <c:v>3227</c:v>
                </c:pt>
                <c:pt idx="1417">
                  <c:v>3227</c:v>
                </c:pt>
                <c:pt idx="1418">
                  <c:v>3227</c:v>
                </c:pt>
                <c:pt idx="1419">
                  <c:v>3227</c:v>
                </c:pt>
                <c:pt idx="1420">
                  <c:v>3227</c:v>
                </c:pt>
                <c:pt idx="1421">
                  <c:v>3227</c:v>
                </c:pt>
                <c:pt idx="1422">
                  <c:v>3227</c:v>
                </c:pt>
                <c:pt idx="1423">
                  <c:v>3227</c:v>
                </c:pt>
                <c:pt idx="1424">
                  <c:v>3227</c:v>
                </c:pt>
                <c:pt idx="1425">
                  <c:v>3227</c:v>
                </c:pt>
                <c:pt idx="1426">
                  <c:v>3227</c:v>
                </c:pt>
                <c:pt idx="1427">
                  <c:v>3227</c:v>
                </c:pt>
                <c:pt idx="1428">
                  <c:v>3227</c:v>
                </c:pt>
                <c:pt idx="1429">
                  <c:v>3227</c:v>
                </c:pt>
                <c:pt idx="1430">
                  <c:v>3227</c:v>
                </c:pt>
                <c:pt idx="1431">
                  <c:v>3227</c:v>
                </c:pt>
                <c:pt idx="1432">
                  <c:v>3227</c:v>
                </c:pt>
                <c:pt idx="1433">
                  <c:v>3227</c:v>
                </c:pt>
                <c:pt idx="1434">
                  <c:v>3490</c:v>
                </c:pt>
                <c:pt idx="1435">
                  <c:v>3227</c:v>
                </c:pt>
                <c:pt idx="1436">
                  <c:v>3227</c:v>
                </c:pt>
                <c:pt idx="1437">
                  <c:v>3227</c:v>
                </c:pt>
                <c:pt idx="1438">
                  <c:v>3227</c:v>
                </c:pt>
                <c:pt idx="1439">
                  <c:v>3227</c:v>
                </c:pt>
                <c:pt idx="1440">
                  <c:v>3227</c:v>
                </c:pt>
                <c:pt idx="1441">
                  <c:v>3227</c:v>
                </c:pt>
                <c:pt idx="1442">
                  <c:v>3227</c:v>
                </c:pt>
                <c:pt idx="1443">
                  <c:v>3490</c:v>
                </c:pt>
                <c:pt idx="1444">
                  <c:v>3227</c:v>
                </c:pt>
                <c:pt idx="1445">
                  <c:v>3490</c:v>
                </c:pt>
                <c:pt idx="1446">
                  <c:v>3227</c:v>
                </c:pt>
                <c:pt idx="1447">
                  <c:v>3227</c:v>
                </c:pt>
                <c:pt idx="1448">
                  <c:v>3227</c:v>
                </c:pt>
                <c:pt idx="1449">
                  <c:v>3490</c:v>
                </c:pt>
                <c:pt idx="1450">
                  <c:v>3227</c:v>
                </c:pt>
                <c:pt idx="1451">
                  <c:v>3227</c:v>
                </c:pt>
                <c:pt idx="1452">
                  <c:v>3227</c:v>
                </c:pt>
                <c:pt idx="1453">
                  <c:v>3490</c:v>
                </c:pt>
                <c:pt idx="1454">
                  <c:v>3227</c:v>
                </c:pt>
                <c:pt idx="1455">
                  <c:v>3490</c:v>
                </c:pt>
                <c:pt idx="1456">
                  <c:v>3227</c:v>
                </c:pt>
                <c:pt idx="1457">
                  <c:v>3227</c:v>
                </c:pt>
                <c:pt idx="1458">
                  <c:v>3227</c:v>
                </c:pt>
                <c:pt idx="1459">
                  <c:v>3227</c:v>
                </c:pt>
                <c:pt idx="1460">
                  <c:v>3490</c:v>
                </c:pt>
                <c:pt idx="1461">
                  <c:v>3227</c:v>
                </c:pt>
                <c:pt idx="1462">
                  <c:v>3227</c:v>
                </c:pt>
                <c:pt idx="1463">
                  <c:v>3490</c:v>
                </c:pt>
                <c:pt idx="1464">
                  <c:v>3227</c:v>
                </c:pt>
                <c:pt idx="1465">
                  <c:v>3227</c:v>
                </c:pt>
                <c:pt idx="1466">
                  <c:v>3490</c:v>
                </c:pt>
                <c:pt idx="1467">
                  <c:v>3227</c:v>
                </c:pt>
                <c:pt idx="1468">
                  <c:v>3227</c:v>
                </c:pt>
                <c:pt idx="1469">
                  <c:v>3227</c:v>
                </c:pt>
                <c:pt idx="1470">
                  <c:v>3490</c:v>
                </c:pt>
                <c:pt idx="1471">
                  <c:v>3227</c:v>
                </c:pt>
                <c:pt idx="1472">
                  <c:v>3227</c:v>
                </c:pt>
                <c:pt idx="1473">
                  <c:v>3490</c:v>
                </c:pt>
                <c:pt idx="1474">
                  <c:v>3490</c:v>
                </c:pt>
                <c:pt idx="1475">
                  <c:v>3227</c:v>
                </c:pt>
                <c:pt idx="1476">
                  <c:v>3490</c:v>
                </c:pt>
                <c:pt idx="1477">
                  <c:v>3490</c:v>
                </c:pt>
                <c:pt idx="1478">
                  <c:v>3227</c:v>
                </c:pt>
                <c:pt idx="1479">
                  <c:v>3227</c:v>
                </c:pt>
                <c:pt idx="1480">
                  <c:v>3227</c:v>
                </c:pt>
                <c:pt idx="1481">
                  <c:v>3227</c:v>
                </c:pt>
                <c:pt idx="1482">
                  <c:v>3227</c:v>
                </c:pt>
                <c:pt idx="1483">
                  <c:v>3490</c:v>
                </c:pt>
                <c:pt idx="1484">
                  <c:v>3227</c:v>
                </c:pt>
                <c:pt idx="1485">
                  <c:v>3490</c:v>
                </c:pt>
                <c:pt idx="1486">
                  <c:v>3227</c:v>
                </c:pt>
                <c:pt idx="1487">
                  <c:v>3227</c:v>
                </c:pt>
                <c:pt idx="1488">
                  <c:v>3490</c:v>
                </c:pt>
                <c:pt idx="1489">
                  <c:v>3227</c:v>
                </c:pt>
                <c:pt idx="1490">
                  <c:v>3227</c:v>
                </c:pt>
                <c:pt idx="1491">
                  <c:v>3227</c:v>
                </c:pt>
                <c:pt idx="1492">
                  <c:v>3227</c:v>
                </c:pt>
                <c:pt idx="1493">
                  <c:v>3227</c:v>
                </c:pt>
                <c:pt idx="1494">
                  <c:v>3227</c:v>
                </c:pt>
                <c:pt idx="1495">
                  <c:v>3227</c:v>
                </c:pt>
                <c:pt idx="1496">
                  <c:v>3227</c:v>
                </c:pt>
                <c:pt idx="1497">
                  <c:v>3227</c:v>
                </c:pt>
                <c:pt idx="1498">
                  <c:v>3227</c:v>
                </c:pt>
                <c:pt idx="1499">
                  <c:v>3490</c:v>
                </c:pt>
                <c:pt idx="1500">
                  <c:v>3227</c:v>
                </c:pt>
                <c:pt idx="1501">
                  <c:v>3227</c:v>
                </c:pt>
                <c:pt idx="1502">
                  <c:v>3227</c:v>
                </c:pt>
                <c:pt idx="1503">
                  <c:v>3490</c:v>
                </c:pt>
                <c:pt idx="1504">
                  <c:v>3490</c:v>
                </c:pt>
                <c:pt idx="1505">
                  <c:v>3490</c:v>
                </c:pt>
                <c:pt idx="1506">
                  <c:v>3490</c:v>
                </c:pt>
                <c:pt idx="1507">
                  <c:v>3435</c:v>
                </c:pt>
                <c:pt idx="1508">
                  <c:v>3435</c:v>
                </c:pt>
                <c:pt idx="1509">
                  <c:v>3435</c:v>
                </c:pt>
                <c:pt idx="1510">
                  <c:v>3435</c:v>
                </c:pt>
                <c:pt idx="1511">
                  <c:v>3435</c:v>
                </c:pt>
                <c:pt idx="1512">
                  <c:v>3435</c:v>
                </c:pt>
                <c:pt idx="1513">
                  <c:v>3435</c:v>
                </c:pt>
                <c:pt idx="1514">
                  <c:v>3435</c:v>
                </c:pt>
                <c:pt idx="1515">
                  <c:v>3435</c:v>
                </c:pt>
                <c:pt idx="1516">
                  <c:v>3435</c:v>
                </c:pt>
                <c:pt idx="1517">
                  <c:v>3435</c:v>
                </c:pt>
                <c:pt idx="1518">
                  <c:v>3435</c:v>
                </c:pt>
                <c:pt idx="1519">
                  <c:v>3435</c:v>
                </c:pt>
                <c:pt idx="1520">
                  <c:v>3435</c:v>
                </c:pt>
                <c:pt idx="1521">
                  <c:v>3435</c:v>
                </c:pt>
                <c:pt idx="1522">
                  <c:v>3435</c:v>
                </c:pt>
                <c:pt idx="1523">
                  <c:v>3435</c:v>
                </c:pt>
                <c:pt idx="1524">
                  <c:v>3435</c:v>
                </c:pt>
                <c:pt idx="1525">
                  <c:v>3435</c:v>
                </c:pt>
                <c:pt idx="1526">
                  <c:v>3435</c:v>
                </c:pt>
                <c:pt idx="1527">
                  <c:v>3435</c:v>
                </c:pt>
                <c:pt idx="1528">
                  <c:v>3435</c:v>
                </c:pt>
                <c:pt idx="1529">
                  <c:v>3435</c:v>
                </c:pt>
                <c:pt idx="1530">
                  <c:v>3435</c:v>
                </c:pt>
                <c:pt idx="1531">
                  <c:v>3435</c:v>
                </c:pt>
                <c:pt idx="1532">
                  <c:v>3435</c:v>
                </c:pt>
                <c:pt idx="1533">
                  <c:v>3435</c:v>
                </c:pt>
                <c:pt idx="1534">
                  <c:v>3435</c:v>
                </c:pt>
                <c:pt idx="1535">
                  <c:v>3435</c:v>
                </c:pt>
                <c:pt idx="1536">
                  <c:v>3435</c:v>
                </c:pt>
                <c:pt idx="1537">
                  <c:v>3435</c:v>
                </c:pt>
                <c:pt idx="1538">
                  <c:v>3435</c:v>
                </c:pt>
                <c:pt idx="1539">
                  <c:v>3435</c:v>
                </c:pt>
                <c:pt idx="1540">
                  <c:v>3435</c:v>
                </c:pt>
                <c:pt idx="1541">
                  <c:v>3435</c:v>
                </c:pt>
                <c:pt idx="1542">
                  <c:v>3435</c:v>
                </c:pt>
                <c:pt idx="1543">
                  <c:v>3435</c:v>
                </c:pt>
                <c:pt idx="1544">
                  <c:v>3435</c:v>
                </c:pt>
                <c:pt idx="1545">
                  <c:v>3435</c:v>
                </c:pt>
                <c:pt idx="1546">
                  <c:v>3435</c:v>
                </c:pt>
                <c:pt idx="1547">
                  <c:v>3435</c:v>
                </c:pt>
                <c:pt idx="1548">
                  <c:v>3435</c:v>
                </c:pt>
                <c:pt idx="1549">
                  <c:v>3435</c:v>
                </c:pt>
                <c:pt idx="1550">
                  <c:v>3435</c:v>
                </c:pt>
                <c:pt idx="1551">
                  <c:v>3435</c:v>
                </c:pt>
                <c:pt idx="1552">
                  <c:v>3435</c:v>
                </c:pt>
                <c:pt idx="1553">
                  <c:v>3435</c:v>
                </c:pt>
                <c:pt idx="1554">
                  <c:v>3435</c:v>
                </c:pt>
                <c:pt idx="1555">
                  <c:v>3435</c:v>
                </c:pt>
                <c:pt idx="1556">
                  <c:v>3435</c:v>
                </c:pt>
                <c:pt idx="1557">
                  <c:v>3435</c:v>
                </c:pt>
                <c:pt idx="1558">
                  <c:v>3435</c:v>
                </c:pt>
                <c:pt idx="1559">
                  <c:v>3435</c:v>
                </c:pt>
                <c:pt idx="1560">
                  <c:v>3435</c:v>
                </c:pt>
                <c:pt idx="1561">
                  <c:v>3435</c:v>
                </c:pt>
                <c:pt idx="1562">
                  <c:v>3435</c:v>
                </c:pt>
                <c:pt idx="1563">
                  <c:v>3435</c:v>
                </c:pt>
                <c:pt idx="1564">
                  <c:v>3435</c:v>
                </c:pt>
                <c:pt idx="1565">
                  <c:v>3450</c:v>
                </c:pt>
                <c:pt idx="1566">
                  <c:v>3500</c:v>
                </c:pt>
                <c:pt idx="1567">
                  <c:v>3500</c:v>
                </c:pt>
                <c:pt idx="1568">
                  <c:v>3500</c:v>
                </c:pt>
                <c:pt idx="1569">
                  <c:v>3500</c:v>
                </c:pt>
                <c:pt idx="1570">
                  <c:v>3500</c:v>
                </c:pt>
                <c:pt idx="1571">
                  <c:v>3500</c:v>
                </c:pt>
                <c:pt idx="1572">
                  <c:v>3540</c:v>
                </c:pt>
                <c:pt idx="1573">
                  <c:v>3540</c:v>
                </c:pt>
                <c:pt idx="1574">
                  <c:v>3540</c:v>
                </c:pt>
                <c:pt idx="1575">
                  <c:v>3540</c:v>
                </c:pt>
                <c:pt idx="1576">
                  <c:v>3540</c:v>
                </c:pt>
                <c:pt idx="1577">
                  <c:v>3540</c:v>
                </c:pt>
                <c:pt idx="1578">
                  <c:v>3540</c:v>
                </c:pt>
                <c:pt idx="1579">
                  <c:v>3540</c:v>
                </c:pt>
                <c:pt idx="1580">
                  <c:v>3540</c:v>
                </c:pt>
                <c:pt idx="1581">
                  <c:v>3540</c:v>
                </c:pt>
                <c:pt idx="1582">
                  <c:v>3540</c:v>
                </c:pt>
                <c:pt idx="1583">
                  <c:v>3540</c:v>
                </c:pt>
                <c:pt idx="1584">
                  <c:v>3540</c:v>
                </c:pt>
                <c:pt idx="1585">
                  <c:v>3540</c:v>
                </c:pt>
                <c:pt idx="1586">
                  <c:v>3540</c:v>
                </c:pt>
                <c:pt idx="1587">
                  <c:v>3540</c:v>
                </c:pt>
                <c:pt idx="1588">
                  <c:v>3540</c:v>
                </c:pt>
                <c:pt idx="1589">
                  <c:v>3540</c:v>
                </c:pt>
                <c:pt idx="1590">
                  <c:v>3540</c:v>
                </c:pt>
                <c:pt idx="1591">
                  <c:v>3540</c:v>
                </c:pt>
                <c:pt idx="1592">
                  <c:v>3540</c:v>
                </c:pt>
                <c:pt idx="1593">
                  <c:v>3540</c:v>
                </c:pt>
                <c:pt idx="1594">
                  <c:v>3540</c:v>
                </c:pt>
                <c:pt idx="1595">
                  <c:v>3715</c:v>
                </c:pt>
                <c:pt idx="1596">
                  <c:v>3715</c:v>
                </c:pt>
                <c:pt idx="1597">
                  <c:v>3715</c:v>
                </c:pt>
                <c:pt idx="1598">
                  <c:v>3715</c:v>
                </c:pt>
                <c:pt idx="1599">
                  <c:v>3715</c:v>
                </c:pt>
                <c:pt idx="1600">
                  <c:v>3715</c:v>
                </c:pt>
                <c:pt idx="1601">
                  <c:v>3715</c:v>
                </c:pt>
                <c:pt idx="1602">
                  <c:v>3715</c:v>
                </c:pt>
                <c:pt idx="1603">
                  <c:v>3715</c:v>
                </c:pt>
                <c:pt idx="1604">
                  <c:v>3715</c:v>
                </c:pt>
                <c:pt idx="1605">
                  <c:v>3715</c:v>
                </c:pt>
                <c:pt idx="1606">
                  <c:v>3715</c:v>
                </c:pt>
                <c:pt idx="1607">
                  <c:v>3715</c:v>
                </c:pt>
                <c:pt idx="1608">
                  <c:v>3715</c:v>
                </c:pt>
                <c:pt idx="1609">
                  <c:v>3770</c:v>
                </c:pt>
                <c:pt idx="1610">
                  <c:v>3770</c:v>
                </c:pt>
                <c:pt idx="1611">
                  <c:v>3800</c:v>
                </c:pt>
                <c:pt idx="1612">
                  <c:v>3800</c:v>
                </c:pt>
                <c:pt idx="1613">
                  <c:v>3800</c:v>
                </c:pt>
                <c:pt idx="1614">
                  <c:v>3800</c:v>
                </c:pt>
                <c:pt idx="1615">
                  <c:v>3800</c:v>
                </c:pt>
                <c:pt idx="1616">
                  <c:v>3800</c:v>
                </c:pt>
                <c:pt idx="1617">
                  <c:v>3800</c:v>
                </c:pt>
                <c:pt idx="1618">
                  <c:v>3830</c:v>
                </c:pt>
                <c:pt idx="1619">
                  <c:v>3830</c:v>
                </c:pt>
                <c:pt idx="1620">
                  <c:v>3830</c:v>
                </c:pt>
                <c:pt idx="1621">
                  <c:v>3830</c:v>
                </c:pt>
                <c:pt idx="1622">
                  <c:v>3830</c:v>
                </c:pt>
                <c:pt idx="1623">
                  <c:v>3830</c:v>
                </c:pt>
                <c:pt idx="1624">
                  <c:v>3830</c:v>
                </c:pt>
                <c:pt idx="1625">
                  <c:v>3830</c:v>
                </c:pt>
                <c:pt idx="1626">
                  <c:v>3830</c:v>
                </c:pt>
                <c:pt idx="1627">
                  <c:v>3920</c:v>
                </c:pt>
              </c:numCache>
            </c:numRef>
          </c:xVal>
          <c:yVal>
            <c:numRef>
              <c:f>'Compiled and sorted versus time'!$D$410:$D$2051</c:f>
              <c:numCache>
                <c:formatCode>General</c:formatCode>
                <c:ptCount val="1642"/>
                <c:pt idx="5">
                  <c:v>0.04</c:v>
                </c:pt>
                <c:pt idx="7">
                  <c:v>-0.08</c:v>
                </c:pt>
                <c:pt idx="8">
                  <c:v>-0.24</c:v>
                </c:pt>
                <c:pt idx="9">
                  <c:v>-0.24</c:v>
                </c:pt>
                <c:pt idx="10">
                  <c:v>-0.18</c:v>
                </c:pt>
                <c:pt idx="11">
                  <c:v>0.43</c:v>
                </c:pt>
                <c:pt idx="12">
                  <c:v>-2.2232831118792262E-2</c:v>
                </c:pt>
                <c:pt idx="13">
                  <c:v>-0.1260091341264129</c:v>
                </c:pt>
                <c:pt idx="14">
                  <c:v>4.5252215471802693E-2</c:v>
                </c:pt>
                <c:pt idx="15">
                  <c:v>0.46366362344474332</c:v>
                </c:pt>
                <c:pt idx="16">
                  <c:v>0.31240924833819683</c:v>
                </c:pt>
                <c:pt idx="17">
                  <c:v>0.33174866255913926</c:v>
                </c:pt>
                <c:pt idx="18">
                  <c:v>0.7</c:v>
                </c:pt>
                <c:pt idx="19">
                  <c:v>0.76</c:v>
                </c:pt>
                <c:pt idx="20">
                  <c:v>0.19</c:v>
                </c:pt>
                <c:pt idx="21">
                  <c:v>7.0000000000000007E-2</c:v>
                </c:pt>
                <c:pt idx="22">
                  <c:v>0.22</c:v>
                </c:pt>
                <c:pt idx="46">
                  <c:v>0.02</c:v>
                </c:pt>
                <c:pt idx="47">
                  <c:v>-0.4</c:v>
                </c:pt>
                <c:pt idx="49">
                  <c:v>-0.53</c:v>
                </c:pt>
                <c:pt idx="50">
                  <c:v>-0.6</c:v>
                </c:pt>
                <c:pt idx="51">
                  <c:v>-1.23</c:v>
                </c:pt>
                <c:pt idx="52">
                  <c:v>-0.51</c:v>
                </c:pt>
                <c:pt idx="53">
                  <c:v>-0.91</c:v>
                </c:pt>
                <c:pt idx="54">
                  <c:v>-1.6</c:v>
                </c:pt>
                <c:pt idx="55">
                  <c:v>-1.04</c:v>
                </c:pt>
                <c:pt idx="56">
                  <c:v>-2</c:v>
                </c:pt>
                <c:pt idx="57">
                  <c:v>-1.7</c:v>
                </c:pt>
                <c:pt idx="58">
                  <c:v>-1.21</c:v>
                </c:pt>
                <c:pt idx="59">
                  <c:v>-0.3</c:v>
                </c:pt>
                <c:pt idx="63">
                  <c:v>-1.95</c:v>
                </c:pt>
                <c:pt idx="64">
                  <c:v>-0.5</c:v>
                </c:pt>
                <c:pt idx="65">
                  <c:v>0.09</c:v>
                </c:pt>
                <c:pt idx="66" formatCode="0.0">
                  <c:v>0.25</c:v>
                </c:pt>
                <c:pt idx="67" formatCode="0.00">
                  <c:v>0.04</c:v>
                </c:pt>
                <c:pt idx="79">
                  <c:v>0.4</c:v>
                </c:pt>
                <c:pt idx="80">
                  <c:v>-0.64</c:v>
                </c:pt>
                <c:pt idx="81">
                  <c:v>-0.92</c:v>
                </c:pt>
                <c:pt idx="82">
                  <c:v>-0.7</c:v>
                </c:pt>
                <c:pt idx="83">
                  <c:v>0</c:v>
                </c:pt>
                <c:pt idx="361" formatCode="0.00">
                  <c:v>-1.677736625527837</c:v>
                </c:pt>
                <c:pt idx="362" formatCode="0.00">
                  <c:v>-1.9964001885495186</c:v>
                </c:pt>
                <c:pt idx="363">
                  <c:v>-7.845711717115563</c:v>
                </c:pt>
                <c:pt idx="364">
                  <c:v>-6.7262938145231637</c:v>
                </c:pt>
                <c:pt idx="365">
                  <c:v>-7.2940229801359262</c:v>
                </c:pt>
                <c:pt idx="366">
                  <c:v>-8.6820362540629432</c:v>
                </c:pt>
                <c:pt idx="452" formatCode="0.00">
                  <c:v>-5.08</c:v>
                </c:pt>
                <c:pt idx="458">
                  <c:v>-2.5169999999999999</c:v>
                </c:pt>
                <c:pt idx="459">
                  <c:v>-2.036</c:v>
                </c:pt>
                <c:pt idx="461">
                  <c:v>-6.38</c:v>
                </c:pt>
                <c:pt idx="520" formatCode="0.00">
                  <c:v>-6.59</c:v>
                </c:pt>
                <c:pt idx="578">
                  <c:v>-2.8430403791561707</c:v>
                </c:pt>
                <c:pt idx="579">
                  <c:v>-4.6891299830720268</c:v>
                </c:pt>
                <c:pt idx="580">
                  <c:v>-6.9463842904956552</c:v>
                </c:pt>
                <c:pt idx="582">
                  <c:v>-4.2362281101324673</c:v>
                </c:pt>
                <c:pt idx="583">
                  <c:v>-6.0152191068434391</c:v>
                </c:pt>
                <c:pt idx="584">
                  <c:v>-6.6708654258480493</c:v>
                </c:pt>
                <c:pt idx="585">
                  <c:v>-5.6654973837888551</c:v>
                </c:pt>
                <c:pt idx="586">
                  <c:v>-6.686137915419943</c:v>
                </c:pt>
                <c:pt idx="587">
                  <c:v>-8.1218093747481568</c:v>
                </c:pt>
                <c:pt idx="588">
                  <c:v>-8.0217293397943923</c:v>
                </c:pt>
                <c:pt idx="589">
                  <c:v>-7.1914991594577149</c:v>
                </c:pt>
                <c:pt idx="590">
                  <c:v>-5.9040579702336338</c:v>
                </c:pt>
                <c:pt idx="591">
                  <c:v>-5.7886486673632831</c:v>
                </c:pt>
                <c:pt idx="592">
                  <c:v>-5.10409349590768</c:v>
                </c:pt>
                <c:pt idx="593">
                  <c:v>-3.1975768201482069</c:v>
                </c:pt>
                <c:pt idx="594">
                  <c:v>-0.87416604209800042</c:v>
                </c:pt>
                <c:pt idx="595">
                  <c:v>-1.6274790719907877</c:v>
                </c:pt>
                <c:pt idx="596">
                  <c:v>-3.0771658738455443</c:v>
                </c:pt>
                <c:pt idx="597">
                  <c:v>-3.8427373567404555</c:v>
                </c:pt>
                <c:pt idx="598">
                  <c:v>-4.6935016682980724</c:v>
                </c:pt>
                <c:pt idx="599">
                  <c:v>-6.7692266544097102</c:v>
                </c:pt>
                <c:pt idx="600">
                  <c:v>-6.4935029635022623</c:v>
                </c:pt>
                <c:pt idx="601">
                  <c:v>-6.8507370581418758</c:v>
                </c:pt>
                <c:pt idx="602">
                  <c:v>-7.2319722530282959</c:v>
                </c:pt>
                <c:pt idx="603">
                  <c:v>-6.3252331097748415</c:v>
                </c:pt>
                <c:pt idx="604">
                  <c:v>-3.7040749578246546</c:v>
                </c:pt>
                <c:pt idx="605">
                  <c:v>-6.3981271112725224</c:v>
                </c:pt>
                <c:pt idx="606">
                  <c:v>-2.1171268454435177</c:v>
                </c:pt>
                <c:pt idx="607">
                  <c:v>-1.7131663461422697</c:v>
                </c:pt>
                <c:pt idx="608">
                  <c:v>-5.4967150835572021</c:v>
                </c:pt>
                <c:pt idx="609">
                  <c:v>-2.2433810665838383</c:v>
                </c:pt>
                <c:pt idx="610">
                  <c:v>-3.5043076618970233</c:v>
                </c:pt>
                <c:pt idx="611">
                  <c:v>-3.1721269367299669</c:v>
                </c:pt>
                <c:pt idx="612">
                  <c:v>-5.4508266546202666</c:v>
                </c:pt>
                <c:pt idx="613">
                  <c:v>-2.9770037158816098</c:v>
                </c:pt>
                <c:pt idx="614" formatCode="0.000">
                  <c:v>-2.8430403791561707</c:v>
                </c:pt>
                <c:pt idx="615" formatCode="0.000">
                  <c:v>-4.6891299830720268</c:v>
                </c:pt>
                <c:pt idx="616" formatCode="0.000">
                  <c:v>-6.9463842904956552</c:v>
                </c:pt>
                <c:pt idx="617" formatCode="0.000">
                  <c:v>-4.2362281101324673</c:v>
                </c:pt>
                <c:pt idx="618" formatCode="0.000">
                  <c:v>-6.0152191068434391</c:v>
                </c:pt>
                <c:pt idx="619" formatCode="0.000">
                  <c:v>-6.0313509266645138</c:v>
                </c:pt>
                <c:pt idx="620" formatCode="0.000">
                  <c:v>-6.6708654258480493</c:v>
                </c:pt>
                <c:pt idx="621" formatCode="0.000">
                  <c:v>-6.686137915419943</c:v>
                </c:pt>
                <c:pt idx="622" formatCode="0.000">
                  <c:v>-8.1218093747481568</c:v>
                </c:pt>
                <c:pt idx="623" formatCode="0.000">
                  <c:v>-7.1914991594577149</c:v>
                </c:pt>
                <c:pt idx="624" formatCode="0.000">
                  <c:v>-5.7886486673632831</c:v>
                </c:pt>
                <c:pt idx="625" formatCode="0.000">
                  <c:v>-5.10409349590768</c:v>
                </c:pt>
                <c:pt idx="626" formatCode="0.000">
                  <c:v>-3.1975768201482069</c:v>
                </c:pt>
                <c:pt idx="627" formatCode="0.000">
                  <c:v>-0.87416604209800042</c:v>
                </c:pt>
                <c:pt idx="628" formatCode="0.000">
                  <c:v>-1.6274790719907877</c:v>
                </c:pt>
                <c:pt idx="629" formatCode="0.000">
                  <c:v>-3.0771658738455443</c:v>
                </c:pt>
                <c:pt idx="630" formatCode="0.000">
                  <c:v>-3.8427373567404555</c:v>
                </c:pt>
                <c:pt idx="631" formatCode="0.000">
                  <c:v>-4.6935016682980724</c:v>
                </c:pt>
                <c:pt idx="632" formatCode="0.000">
                  <c:v>-6.4394782229411085</c:v>
                </c:pt>
                <c:pt idx="633" formatCode="0.000">
                  <c:v>-6.7692266544097102</c:v>
                </c:pt>
                <c:pt idx="634" formatCode="0.000">
                  <c:v>-6.4935029635022623</c:v>
                </c:pt>
                <c:pt idx="635" formatCode="0.000">
                  <c:v>-6.8507370581418758</c:v>
                </c:pt>
                <c:pt idx="636" formatCode="0.000">
                  <c:v>-7.2319722530282959</c:v>
                </c:pt>
                <c:pt idx="637" formatCode="0.000">
                  <c:v>-6.3436201893537492</c:v>
                </c:pt>
                <c:pt idx="638" formatCode="0.000">
                  <c:v>-6.5933924341841088</c:v>
                </c:pt>
                <c:pt idx="639" formatCode="0.000">
                  <c:v>-6.3252331097748415</c:v>
                </c:pt>
                <c:pt idx="640" formatCode="0.000">
                  <c:v>-3.7040749578246546</c:v>
                </c:pt>
                <c:pt idx="641" formatCode="0.000">
                  <c:v>-6.3981271112725224</c:v>
                </c:pt>
                <c:pt idx="642" formatCode="0.000">
                  <c:v>-2.1171268454435177</c:v>
                </c:pt>
                <c:pt idx="643" formatCode="0.000">
                  <c:v>-5.4967150835572021</c:v>
                </c:pt>
                <c:pt idx="644" formatCode="0.000">
                  <c:v>-2.2433810665838383</c:v>
                </c:pt>
                <c:pt idx="645" formatCode="0.000">
                  <c:v>-3.5043076618970233</c:v>
                </c:pt>
                <c:pt idx="646" formatCode="0.000">
                  <c:v>-3.1721269367299669</c:v>
                </c:pt>
                <c:pt idx="647" formatCode="0.000">
                  <c:v>-5.4508266546202666</c:v>
                </c:pt>
                <c:pt idx="648" formatCode="0.000">
                  <c:v>-2.9770037158816098</c:v>
                </c:pt>
                <c:pt idx="675" formatCode="0.00">
                  <c:v>-6.3649967670340608</c:v>
                </c:pt>
                <c:pt idx="676" formatCode="0.00">
                  <c:v>-9.49</c:v>
                </c:pt>
                <c:pt idx="703" formatCode="0.00">
                  <c:v>-4.1138360017245486</c:v>
                </c:pt>
                <c:pt idx="704" formatCode="0.00">
                  <c:v>-4.3742797173801353</c:v>
                </c:pt>
                <c:pt idx="705">
                  <c:v>-6.9267643523518423</c:v>
                </c:pt>
                <c:pt idx="706">
                  <c:v>-6.9077260283889608</c:v>
                </c:pt>
                <c:pt idx="707">
                  <c:v>-5.5883444502078419</c:v>
                </c:pt>
                <c:pt idx="708">
                  <c:v>-2.75</c:v>
                </c:pt>
                <c:pt idx="709">
                  <c:v>-1.009071749939805</c:v>
                </c:pt>
                <c:pt idx="710">
                  <c:v>-4.6069636931143076</c:v>
                </c:pt>
                <c:pt idx="711">
                  <c:v>-5.5315284544286154</c:v>
                </c:pt>
                <c:pt idx="712">
                  <c:v>-3.0531050967237405</c:v>
                </c:pt>
                <c:pt idx="713">
                  <c:v>-0.88857494115091029</c:v>
                </c:pt>
                <c:pt idx="714">
                  <c:v>-0.85222688291097803</c:v>
                </c:pt>
                <c:pt idx="715">
                  <c:v>-2.948057290568018</c:v>
                </c:pt>
                <c:pt idx="716">
                  <c:v>-3.2761611415763614</c:v>
                </c:pt>
                <c:pt idx="717">
                  <c:v>0.61239675552493544</c:v>
                </c:pt>
                <c:pt idx="718">
                  <c:v>-5.6295398241972237</c:v>
                </c:pt>
                <c:pt idx="719">
                  <c:v>-5.854235768344207</c:v>
                </c:pt>
                <c:pt idx="720">
                  <c:v>-0.62039430768795345</c:v>
                </c:pt>
                <c:pt idx="721">
                  <c:v>-2.980780910415648</c:v>
                </c:pt>
                <c:pt idx="722">
                  <c:v>-1.6303214158275292</c:v>
                </c:pt>
                <c:pt idx="723">
                  <c:v>-4.7650472153453194</c:v>
                </c:pt>
                <c:pt idx="724">
                  <c:v>2.6133305490072516</c:v>
                </c:pt>
                <c:pt idx="725">
                  <c:v>3.2135273262703379</c:v>
                </c:pt>
                <c:pt idx="726">
                  <c:v>2.7846159598852163</c:v>
                </c:pt>
                <c:pt idx="727">
                  <c:v>2.5229888357993779</c:v>
                </c:pt>
                <c:pt idx="728">
                  <c:v>2.3461009866166957</c:v>
                </c:pt>
                <c:pt idx="729">
                  <c:v>1.2003842381482777</c:v>
                </c:pt>
                <c:pt idx="730">
                  <c:v>1.6872529222986543</c:v>
                </c:pt>
                <c:pt idx="731">
                  <c:v>1.5172728030869997</c:v>
                </c:pt>
                <c:pt idx="732" formatCode="0.000">
                  <c:v>-1.009071749939805</c:v>
                </c:pt>
                <c:pt idx="733" formatCode="0.000">
                  <c:v>-4.6069636931143076</c:v>
                </c:pt>
                <c:pt idx="734" formatCode="0.000">
                  <c:v>-5.5315284544286154</c:v>
                </c:pt>
                <c:pt idx="735" formatCode="0.000">
                  <c:v>-3.0531050967237405</c:v>
                </c:pt>
                <c:pt idx="736" formatCode="0.000">
                  <c:v>-0.88857494115091029</c:v>
                </c:pt>
                <c:pt idx="737" formatCode="0.000">
                  <c:v>-0.85222688291097803</c:v>
                </c:pt>
                <c:pt idx="738" formatCode="0.000">
                  <c:v>-2.948057290568018</c:v>
                </c:pt>
                <c:pt idx="739" formatCode="0.000">
                  <c:v>-3.2761611415763614</c:v>
                </c:pt>
                <c:pt idx="740" formatCode="0.000">
                  <c:v>0.61239675552493544</c:v>
                </c:pt>
                <c:pt idx="741" formatCode="0.000">
                  <c:v>-5.6295398241972237</c:v>
                </c:pt>
                <c:pt idx="742" formatCode="0.000">
                  <c:v>-5.854235768344207</c:v>
                </c:pt>
                <c:pt idx="743" formatCode="0.000">
                  <c:v>-0.63354170767948403</c:v>
                </c:pt>
                <c:pt idx="744" formatCode="0.000">
                  <c:v>-0.60724690769642287</c:v>
                </c:pt>
                <c:pt idx="745" formatCode="0.000">
                  <c:v>-2.980780910415648</c:v>
                </c:pt>
                <c:pt idx="746" formatCode="0.000">
                  <c:v>-1.6303214158275292</c:v>
                </c:pt>
                <c:pt idx="747" formatCode="0.000">
                  <c:v>-4.7650472153453194</c:v>
                </c:pt>
                <c:pt idx="748" formatCode="0.000">
                  <c:v>2.6133305490072516</c:v>
                </c:pt>
                <c:pt idx="749" formatCode="0.000">
                  <c:v>3.2135273262703379</c:v>
                </c:pt>
                <c:pt idx="750" formatCode="0.000">
                  <c:v>2.7846159598852163</c:v>
                </c:pt>
                <c:pt idx="751" formatCode="0.000">
                  <c:v>2.5229888357993779</c:v>
                </c:pt>
                <c:pt idx="752" formatCode="0.000">
                  <c:v>2.3461009866166957</c:v>
                </c:pt>
                <c:pt idx="753" formatCode="0.000">
                  <c:v>1.2003842381482777</c:v>
                </c:pt>
                <c:pt idx="754" formatCode="0.000">
                  <c:v>1.6872529222986543</c:v>
                </c:pt>
                <c:pt idx="755" formatCode="0.000">
                  <c:v>1.5172728030869997</c:v>
                </c:pt>
                <c:pt idx="767">
                  <c:v>-3.3263741113421785</c:v>
                </c:pt>
                <c:pt idx="768">
                  <c:v>-0.61290806733516057</c:v>
                </c:pt>
                <c:pt idx="769">
                  <c:v>0.13948250024409248</c:v>
                </c:pt>
                <c:pt idx="770">
                  <c:v>-0.85926366147037747</c:v>
                </c:pt>
                <c:pt idx="771">
                  <c:v>1.0103122257004715</c:v>
                </c:pt>
                <c:pt idx="772">
                  <c:v>-8.5054209963519867E-2</c:v>
                </c:pt>
                <c:pt idx="773">
                  <c:v>-0.75230098237577536</c:v>
                </c:pt>
                <c:pt idx="774">
                  <c:v>-2.5559509926376132</c:v>
                </c:pt>
                <c:pt idx="775">
                  <c:v>0.36276412672819802</c:v>
                </c:pt>
                <c:pt idx="776">
                  <c:v>-4.660826738757784</c:v>
                </c:pt>
                <c:pt idx="777">
                  <c:v>-2.6351034020638542</c:v>
                </c:pt>
                <c:pt idx="778">
                  <c:v>-4.5193123687266024</c:v>
                </c:pt>
                <c:pt idx="779">
                  <c:v>-3.092176245441447</c:v>
                </c:pt>
                <c:pt idx="780">
                  <c:v>-5.3548679479844541</c:v>
                </c:pt>
                <c:pt idx="781">
                  <c:v>-5.9341697114312364</c:v>
                </c:pt>
                <c:pt idx="782">
                  <c:v>-6.3230295392515679</c:v>
                </c:pt>
                <c:pt idx="783">
                  <c:v>-3.6781313457363574</c:v>
                </c:pt>
                <c:pt idx="784">
                  <c:v>-2.6268129232108195</c:v>
                </c:pt>
                <c:pt idx="785">
                  <c:v>-1.2801480621399408</c:v>
                </c:pt>
                <c:pt idx="786">
                  <c:v>-4.2379389619309205</c:v>
                </c:pt>
                <c:pt idx="787">
                  <c:v>-5.7000114131557922</c:v>
                </c:pt>
                <c:pt idx="789">
                  <c:v>-4.7478296683374221</c:v>
                </c:pt>
                <c:pt idx="790">
                  <c:v>-5.973118777715225</c:v>
                </c:pt>
                <c:pt idx="791">
                  <c:v>-6.1660424945246817</c:v>
                </c:pt>
                <c:pt idx="792">
                  <c:v>-3.2524458335259077</c:v>
                </c:pt>
                <c:pt idx="793" formatCode="0.000">
                  <c:v>-3.6781313457363574</c:v>
                </c:pt>
                <c:pt idx="794" formatCode="0.000">
                  <c:v>-2.6070270504978676</c:v>
                </c:pt>
                <c:pt idx="795" formatCode="0.000">
                  <c:v>-2.6465987959237713</c:v>
                </c:pt>
                <c:pt idx="796" formatCode="0.000">
                  <c:v>-1.2801480621399408</c:v>
                </c:pt>
                <c:pt idx="797" formatCode="0.000">
                  <c:v>-4.2379389619309205</c:v>
                </c:pt>
                <c:pt idx="798" formatCode="0.000">
                  <c:v>-5.7000114131557922</c:v>
                </c:pt>
                <c:pt idx="799" formatCode="0.000">
                  <c:v>-4.7478296683374221</c:v>
                </c:pt>
                <c:pt idx="800" formatCode="0.000">
                  <c:v>-5.973118777715225</c:v>
                </c:pt>
                <c:pt idx="801" formatCode="0.000">
                  <c:v>-6.1660424945246817</c:v>
                </c:pt>
                <c:pt idx="802" formatCode="0.000">
                  <c:v>-3.2524458335259077</c:v>
                </c:pt>
                <c:pt idx="803">
                  <c:v>-3.1789572073184225</c:v>
                </c:pt>
                <c:pt idx="804">
                  <c:v>-3.0801697266895633</c:v>
                </c:pt>
                <c:pt idx="805">
                  <c:v>-0.66970328398952006</c:v>
                </c:pt>
                <c:pt idx="806">
                  <c:v>-1.33</c:v>
                </c:pt>
                <c:pt idx="807">
                  <c:v>-2.7105975738865862</c:v>
                </c:pt>
                <c:pt idx="819">
                  <c:v>-3.1967114701876298</c:v>
                </c:pt>
                <c:pt idx="821" formatCode="0.000">
                  <c:v>-2.7105975738865862</c:v>
                </c:pt>
                <c:pt idx="849">
                  <c:v>-1.0141535933845258</c:v>
                </c:pt>
                <c:pt idx="850">
                  <c:v>-0.8942495254736782</c:v>
                </c:pt>
                <c:pt idx="882">
                  <c:v>-1.0162237591702095</c:v>
                </c:pt>
                <c:pt idx="883">
                  <c:v>-1.3076446661512975</c:v>
                </c:pt>
                <c:pt idx="884">
                  <c:v>-0.57687448117804685</c:v>
                </c:pt>
                <c:pt idx="885">
                  <c:v>-0.68840179543494529</c:v>
                </c:pt>
                <c:pt idx="886">
                  <c:v>0.33395612418396503</c:v>
                </c:pt>
                <c:pt idx="887">
                  <c:v>-0.3516905003611015</c:v>
                </c:pt>
                <c:pt idx="888">
                  <c:v>-0.15883526832993766</c:v>
                </c:pt>
                <c:pt idx="889">
                  <c:v>-1.187605087583421</c:v>
                </c:pt>
                <c:pt idx="890">
                  <c:v>0.17888008805067024</c:v>
                </c:pt>
                <c:pt idx="891">
                  <c:v>-1.1689160366725737</c:v>
                </c:pt>
                <c:pt idx="892">
                  <c:v>-0.2976554933715736</c:v>
                </c:pt>
                <c:pt idx="893">
                  <c:v>-0.74052630836307642</c:v>
                </c:pt>
                <c:pt idx="894">
                  <c:v>-0.62268672241505563</c:v>
                </c:pt>
                <c:pt idx="895">
                  <c:v>-0.18060441113210146</c:v>
                </c:pt>
                <c:pt idx="896">
                  <c:v>-0.18006574957252219</c:v>
                </c:pt>
                <c:pt idx="897">
                  <c:v>-0.1755922835147139</c:v>
                </c:pt>
                <c:pt idx="916">
                  <c:v>-0.69</c:v>
                </c:pt>
                <c:pt idx="917">
                  <c:v>0.63</c:v>
                </c:pt>
                <c:pt idx="918">
                  <c:v>-0.22</c:v>
                </c:pt>
                <c:pt idx="919">
                  <c:v>-1.74</c:v>
                </c:pt>
                <c:pt idx="920">
                  <c:v>-1.21</c:v>
                </c:pt>
                <c:pt idx="921">
                  <c:v>-1.29</c:v>
                </c:pt>
                <c:pt idx="922">
                  <c:v>-7.0000000000000007E-2</c:v>
                </c:pt>
                <c:pt idx="923">
                  <c:v>-1.28</c:v>
                </c:pt>
                <c:pt idx="950">
                  <c:v>0</c:v>
                </c:pt>
                <c:pt idx="951">
                  <c:v>0.29318718919901787</c:v>
                </c:pt>
                <c:pt idx="952">
                  <c:v>0.2492291356330778</c:v>
                </c:pt>
                <c:pt idx="953">
                  <c:v>0.32130776437511166</c:v>
                </c:pt>
                <c:pt idx="954">
                  <c:v>0.3179308933615177</c:v>
                </c:pt>
                <c:pt idx="955">
                  <c:v>-0.13376769574224845</c:v>
                </c:pt>
                <c:pt idx="956">
                  <c:v>-5.2651906125024794E-2</c:v>
                </c:pt>
                <c:pt idx="957">
                  <c:v>-5.4845586071049723E-2</c:v>
                </c:pt>
                <c:pt idx="958">
                  <c:v>-0.26323761433899584</c:v>
                </c:pt>
                <c:pt idx="959">
                  <c:v>9.678540665536417E-2</c:v>
                </c:pt>
                <c:pt idx="960">
                  <c:v>-0.26487163349442433</c:v>
                </c:pt>
                <c:pt idx="961">
                  <c:v>-0.36717320896118011</c:v>
                </c:pt>
                <c:pt idx="962">
                  <c:v>-0.31326533149000824</c:v>
                </c:pt>
                <c:pt idx="963">
                  <c:v>-0.81460913528297318</c:v>
                </c:pt>
                <c:pt idx="964">
                  <c:v>-0.97988144056493276</c:v>
                </c:pt>
                <c:pt idx="965">
                  <c:v>-0.85569374694271971</c:v>
                </c:pt>
                <c:pt idx="966">
                  <c:v>-0.73010226175074067</c:v>
                </c:pt>
                <c:pt idx="967">
                  <c:v>-0.74684058817009458</c:v>
                </c:pt>
                <c:pt idx="968">
                  <c:v>-0.94307376127922282</c:v>
                </c:pt>
                <c:pt idx="969">
                  <c:v>-1.234767829899619</c:v>
                </c:pt>
                <c:pt idx="970">
                  <c:v>-1.2821614469922249</c:v>
                </c:pt>
                <c:pt idx="971">
                  <c:v>-1.3345798033259637</c:v>
                </c:pt>
                <c:pt idx="972">
                  <c:v>-1.4313733528417139</c:v>
                </c:pt>
                <c:pt idx="973">
                  <c:v>-0.82287826916494033</c:v>
                </c:pt>
                <c:pt idx="974">
                  <c:v>-1.0793220320765009</c:v>
                </c:pt>
                <c:pt idx="975">
                  <c:v>-0.93327703890666491</c:v>
                </c:pt>
                <c:pt idx="976">
                  <c:v>-1.0821559190846717</c:v>
                </c:pt>
                <c:pt idx="977">
                  <c:v>-1.4977776825513267</c:v>
                </c:pt>
                <c:pt idx="978">
                  <c:v>-1.4281483466549449</c:v>
                </c:pt>
                <c:pt idx="979">
                  <c:v>-1.4916103509808885</c:v>
                </c:pt>
                <c:pt idx="980">
                  <c:v>-1.7151213315170786</c:v>
                </c:pt>
                <c:pt idx="981">
                  <c:v>-1.7317098066059735</c:v>
                </c:pt>
                <c:pt idx="982">
                  <c:v>-1.1406097405413114</c:v>
                </c:pt>
                <c:pt idx="983">
                  <c:v>-1.1704154260729887</c:v>
                </c:pt>
                <c:pt idx="984">
                  <c:v>-1.1036998990281432</c:v>
                </c:pt>
                <c:pt idx="985">
                  <c:v>-1.1221657533215783</c:v>
                </c:pt>
                <c:pt idx="986">
                  <c:v>-1.7337150695849726</c:v>
                </c:pt>
                <c:pt idx="987">
                  <c:v>-1.099434700716829</c:v>
                </c:pt>
                <c:pt idx="988">
                  <c:v>-1.16173769199135</c:v>
                </c:pt>
                <c:pt idx="989">
                  <c:v>-1.376871726009087</c:v>
                </c:pt>
                <c:pt idx="990">
                  <c:v>-1.1134885158606842</c:v>
                </c:pt>
                <c:pt idx="991">
                  <c:v>-0.14000000000000001</c:v>
                </c:pt>
                <c:pt idx="992">
                  <c:v>0</c:v>
                </c:pt>
                <c:pt idx="993">
                  <c:v>0</c:v>
                </c:pt>
                <c:pt idx="994">
                  <c:v>0</c:v>
                </c:pt>
                <c:pt idx="995">
                  <c:v>0.36</c:v>
                </c:pt>
                <c:pt idx="996">
                  <c:v>0.64</c:v>
                </c:pt>
                <c:pt idx="997">
                  <c:v>0</c:v>
                </c:pt>
                <c:pt idx="998">
                  <c:v>-1.53</c:v>
                </c:pt>
                <c:pt idx="999">
                  <c:v>0</c:v>
                </c:pt>
                <c:pt idx="1000">
                  <c:v>0</c:v>
                </c:pt>
                <c:pt idx="1001">
                  <c:v>0</c:v>
                </c:pt>
                <c:pt idx="1002">
                  <c:v>0</c:v>
                </c:pt>
                <c:pt idx="1003">
                  <c:v>0</c:v>
                </c:pt>
                <c:pt idx="1004">
                  <c:v>-1.22</c:v>
                </c:pt>
                <c:pt idx="1005">
                  <c:v>-1.25</c:v>
                </c:pt>
                <c:pt idx="1006">
                  <c:v>0</c:v>
                </c:pt>
                <c:pt idx="1007">
                  <c:v>0</c:v>
                </c:pt>
                <c:pt idx="1008">
                  <c:v>0</c:v>
                </c:pt>
                <c:pt idx="1009">
                  <c:v>-1.75</c:v>
                </c:pt>
                <c:pt idx="1010">
                  <c:v>-0.97</c:v>
                </c:pt>
                <c:pt idx="1035">
                  <c:v>0</c:v>
                </c:pt>
                <c:pt idx="1036">
                  <c:v>0</c:v>
                </c:pt>
                <c:pt idx="1037">
                  <c:v>0</c:v>
                </c:pt>
                <c:pt idx="1038">
                  <c:v>0</c:v>
                </c:pt>
                <c:pt idx="1039">
                  <c:v>0</c:v>
                </c:pt>
                <c:pt idx="1040">
                  <c:v>-0.79</c:v>
                </c:pt>
                <c:pt idx="1041">
                  <c:v>-0.18</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-0.91</c:v>
                </c:pt>
                <c:pt idx="1055">
                  <c:v>-0.08</c:v>
                </c:pt>
                <c:pt idx="1056">
                  <c:v>-0.27</c:v>
                </c:pt>
                <c:pt idx="1057">
                  <c:v>-0.37</c:v>
                </c:pt>
                <c:pt idx="1058">
                  <c:v>-1.29</c:v>
                </c:pt>
                <c:pt idx="1059">
                  <c:v>-0.32</c:v>
                </c:pt>
                <c:pt idx="1060">
                  <c:v>0</c:v>
                </c:pt>
                <c:pt idx="1061">
                  <c:v>-0.12</c:v>
                </c:pt>
                <c:pt idx="1062">
                  <c:v>-0.22</c:v>
                </c:pt>
                <c:pt idx="1063">
                  <c:v>-0.34</c:v>
                </c:pt>
                <c:pt idx="1064">
                  <c:v>-0.34</c:v>
                </c:pt>
                <c:pt idx="1074">
                  <c:v>-2.65</c:v>
                </c:pt>
                <c:pt idx="1075">
                  <c:v>-2.86</c:v>
                </c:pt>
                <c:pt idx="1076">
                  <c:v>-0.36</c:v>
                </c:pt>
                <c:pt idx="1079">
                  <c:v>-3.53</c:v>
                </c:pt>
                <c:pt idx="1084">
                  <c:v>-2.17</c:v>
                </c:pt>
                <c:pt idx="1085">
                  <c:v>0.34489746095589524</c:v>
                </c:pt>
                <c:pt idx="1086">
                  <c:v>0.6136197065964577</c:v>
                </c:pt>
                <c:pt idx="1087">
                  <c:v>0.76020229221729352</c:v>
                </c:pt>
                <c:pt idx="1088">
                  <c:v>0.47332920213594143</c:v>
                </c:pt>
                <c:pt idx="1089">
                  <c:v>1.068900817147167E-2</c:v>
                </c:pt>
                <c:pt idx="1090">
                  <c:v>0.51579846087967951</c:v>
                </c:pt>
                <c:pt idx="1091">
                  <c:v>0.23385000136078027</c:v>
                </c:pt>
                <c:pt idx="1092">
                  <c:v>0.58710959470276158</c:v>
                </c:pt>
                <c:pt idx="1093">
                  <c:v>0.73879948957134012</c:v>
                </c:pt>
                <c:pt idx="1094">
                  <c:v>0.70242859730607066</c:v>
                </c:pt>
                <c:pt idx="1095">
                  <c:v>0.56100876637521502</c:v>
                </c:pt>
                <c:pt idx="1097">
                  <c:v>0.46123158044597545</c:v>
                </c:pt>
                <c:pt idx="1098">
                  <c:v>0.4527276568822014</c:v>
                </c:pt>
                <c:pt idx="1099">
                  <c:v>0.5683977222290526</c:v>
                </c:pt>
                <c:pt idx="1100">
                  <c:v>0.23325503362126021</c:v>
                </c:pt>
                <c:pt idx="1101">
                  <c:v>0.32243229436756948</c:v>
                </c:pt>
                <c:pt idx="1113">
                  <c:v>1.5</c:v>
                </c:pt>
                <c:pt idx="1114">
                  <c:v>1</c:v>
                </c:pt>
                <c:pt idx="1116">
                  <c:v>0.5</c:v>
                </c:pt>
                <c:pt idx="1117">
                  <c:v>1.6</c:v>
                </c:pt>
                <c:pt idx="1118">
                  <c:v>1.7</c:v>
                </c:pt>
                <c:pt idx="1119">
                  <c:v>1.4</c:v>
                </c:pt>
                <c:pt idx="1120">
                  <c:v>1.5</c:v>
                </c:pt>
                <c:pt idx="1121">
                  <c:v>2.2000000000000002</c:v>
                </c:pt>
                <c:pt idx="1122">
                  <c:v>1.6</c:v>
                </c:pt>
                <c:pt idx="1123">
                  <c:v>1</c:v>
                </c:pt>
                <c:pt idx="1124">
                  <c:v>0.5</c:v>
                </c:pt>
                <c:pt idx="1125">
                  <c:v>1.7</c:v>
                </c:pt>
                <c:pt idx="1126">
                  <c:v>-0.80176999999999998</c:v>
                </c:pt>
                <c:pt idx="1127">
                  <c:v>0.93382227263960615</c:v>
                </c:pt>
                <c:pt idx="1128">
                  <c:v>0.82695697619072916</c:v>
                </c:pt>
                <c:pt idx="1129">
                  <c:v>0.87912866175487991</c:v>
                </c:pt>
                <c:pt idx="1130">
                  <c:v>0.97870301830504935</c:v>
                </c:pt>
                <c:pt idx="1131">
                  <c:v>0.73900910083413152</c:v>
                </c:pt>
                <c:pt idx="1132">
                  <c:v>0.63563952086242992</c:v>
                </c:pt>
                <c:pt idx="1133">
                  <c:v>0.47750136838975443</c:v>
                </c:pt>
                <c:pt idx="1134">
                  <c:v>0.54814948683223896</c:v>
                </c:pt>
                <c:pt idx="1520">
                  <c:v>-2.56</c:v>
                </c:pt>
                <c:pt idx="1521">
                  <c:v>-1.71</c:v>
                </c:pt>
                <c:pt idx="1522">
                  <c:v>-1.73</c:v>
                </c:pt>
                <c:pt idx="1523">
                  <c:v>-0.48</c:v>
                </c:pt>
                <c:pt idx="1524">
                  <c:v>-0.64</c:v>
                </c:pt>
                <c:pt idx="1526">
                  <c:v>-3.14</c:v>
                </c:pt>
                <c:pt idx="1527">
                  <c:v>-0.48</c:v>
                </c:pt>
                <c:pt idx="1528">
                  <c:v>0.23</c:v>
                </c:pt>
                <c:pt idx="1529">
                  <c:v>-1.47</c:v>
                </c:pt>
                <c:pt idx="1530">
                  <c:v>-0.6</c:v>
                </c:pt>
                <c:pt idx="1531">
                  <c:v>-1.04</c:v>
                </c:pt>
                <c:pt idx="1532">
                  <c:v>0.21</c:v>
                </c:pt>
                <c:pt idx="1533">
                  <c:v>0</c:v>
                </c:pt>
                <c:pt idx="1534">
                  <c:v>-1.6</c:v>
                </c:pt>
                <c:pt idx="1535">
                  <c:v>0.17</c:v>
                </c:pt>
                <c:pt idx="1536">
                  <c:v>1.24</c:v>
                </c:pt>
                <c:pt idx="1537">
                  <c:v>1.22</c:v>
                </c:pt>
                <c:pt idx="1538">
                  <c:v>1.21</c:v>
                </c:pt>
                <c:pt idx="1539">
                  <c:v>1.07</c:v>
                </c:pt>
                <c:pt idx="1540">
                  <c:v>1.33</c:v>
                </c:pt>
                <c:pt idx="1541">
                  <c:v>1.25</c:v>
                </c:pt>
                <c:pt idx="1542">
                  <c:v>1.38</c:v>
                </c:pt>
                <c:pt idx="1543">
                  <c:v>1.36</c:v>
                </c:pt>
                <c:pt idx="1544">
                  <c:v>1.35</c:v>
                </c:pt>
                <c:pt idx="1545">
                  <c:v>0.43</c:v>
                </c:pt>
                <c:pt idx="1546">
                  <c:v>0.41</c:v>
                </c:pt>
                <c:pt idx="1547">
                  <c:v>0.36</c:v>
                </c:pt>
                <c:pt idx="1548">
                  <c:v>0.47</c:v>
                </c:pt>
                <c:pt idx="1549">
                  <c:v>0.56999999999999995</c:v>
                </c:pt>
                <c:pt idx="1550">
                  <c:v>0.3</c:v>
                </c:pt>
                <c:pt idx="1551">
                  <c:v>0.7</c:v>
                </c:pt>
                <c:pt idx="1552">
                  <c:v>0.69</c:v>
                </c:pt>
                <c:pt idx="1553">
                  <c:v>0.33</c:v>
                </c:pt>
                <c:pt idx="1565">
                  <c:v>2.0885150000000001</c:v>
                </c:pt>
                <c:pt idx="1572">
                  <c:v>1.1646394240283353</c:v>
                </c:pt>
                <c:pt idx="1573">
                  <c:v>0.97429561249606778</c:v>
                </c:pt>
                <c:pt idx="1574">
                  <c:v>1.0031281382290036</c:v>
                </c:pt>
                <c:pt idx="1575">
                  <c:v>1.0003621062981694</c:v>
                </c:pt>
                <c:pt idx="1576">
                  <c:v>0.9372981047202078</c:v>
                </c:pt>
                <c:pt idx="1577">
                  <c:v>0.86382893391445492</c:v>
                </c:pt>
                <c:pt idx="1578">
                  <c:v>0.87693466673122167</c:v>
                </c:pt>
                <c:pt idx="1579">
                  <c:v>0.90433426063007971</c:v>
                </c:pt>
                <c:pt idx="1580">
                  <c:v>1.1713213691544322</c:v>
                </c:pt>
                <c:pt idx="1581">
                  <c:v>1.1258527906656823</c:v>
                </c:pt>
                <c:pt idx="1582">
                  <c:v>1.0638229896342555</c:v>
                </c:pt>
                <c:pt idx="1583">
                  <c:v>0.96157732821411379</c:v>
                </c:pt>
                <c:pt idx="1584">
                  <c:v>1.0473336690848267</c:v>
                </c:pt>
                <c:pt idx="1585">
                  <c:v>0.98141010589847255</c:v>
                </c:pt>
                <c:pt idx="1586">
                  <c:v>1.0258373420040101</c:v>
                </c:pt>
                <c:pt idx="1587">
                  <c:v>0.99188546681561185</c:v>
                </c:pt>
                <c:pt idx="1588">
                  <c:v>1.2257203424146379</c:v>
                </c:pt>
                <c:pt idx="1589">
                  <c:v>1.1582985647002886</c:v>
                </c:pt>
                <c:pt idx="1590">
                  <c:v>0.91230695975053067</c:v>
                </c:pt>
                <c:pt idx="1591">
                  <c:v>0.9789980190051395</c:v>
                </c:pt>
                <c:pt idx="1592">
                  <c:v>1.0631386821380318</c:v>
                </c:pt>
                <c:pt idx="1593">
                  <c:v>1.0221154461100834</c:v>
                </c:pt>
                <c:pt idx="1594">
                  <c:v>1.0026530519180454</c:v>
                </c:pt>
                <c:pt idx="1596">
                  <c:v>1</c:v>
                </c:pt>
                <c:pt idx="1621">
                  <c:v>-0.39363380135348791</c:v>
                </c:pt>
                <c:pt idx="1622">
                  <c:v>-2.6288712453454988</c:v>
                </c:pt>
                <c:pt idx="1623">
                  <c:v>-2.598166571570415</c:v>
                </c:pt>
                <c:pt idx="1624">
                  <c:v>0.65856590904800338</c:v>
                </c:pt>
                <c:pt idx="1625">
                  <c:v>-0.31255945867147972</c:v>
                </c:pt>
                <c:pt idx="1626">
                  <c:v>-0.30069443734803691</c:v>
                </c:pt>
              </c:numCache>
            </c:numRef>
          </c:yVal>
          <c:smooth val="0"/>
        </c:ser>
        <c:dLbls>
          <c:showLegendKey val="0"/>
          <c:showVal val="0"/>
          <c:showCatName val="0"/>
          <c:showSerName val="0"/>
          <c:showPercent val="0"/>
          <c:showBubbleSize val="0"/>
        </c:dLbls>
        <c:axId val="212165184"/>
        <c:axId val="212165760"/>
      </c:scatterChart>
      <c:valAx>
        <c:axId val="212165184"/>
        <c:scaling>
          <c:orientation val="minMax"/>
          <c:max val="4000"/>
        </c:scaling>
        <c:delete val="0"/>
        <c:axPos val="b"/>
        <c:title>
          <c:tx>
            <c:rich>
              <a:bodyPr/>
              <a:lstStyle/>
              <a:p>
                <a:pPr>
                  <a:defRPr sz="1800" b="1" i="0" u="none" strike="noStrike" baseline="0">
                    <a:solidFill>
                      <a:srgbClr val="000000"/>
                    </a:solidFill>
                    <a:latin typeface="Arial"/>
                    <a:ea typeface="Arial"/>
                    <a:cs typeface="Arial"/>
                  </a:defRPr>
                </a:pPr>
                <a:r>
                  <a:rPr lang="en-US"/>
                  <a:t>Sample Age (Millions of years)</a:t>
                </a:r>
              </a:p>
            </c:rich>
          </c:tx>
          <c:layout>
            <c:manualLayout>
              <c:xMode val="edge"/>
              <c:yMode val="edge"/>
              <c:x val="0.31631519393409158"/>
              <c:y val="0.9102773268727965"/>
            </c:manualLayout>
          </c:layout>
          <c:overlay val="0"/>
          <c:spPr>
            <a:noFill/>
            <a:ln w="25400">
              <a:noFill/>
            </a:ln>
          </c:spPr>
        </c:title>
        <c:numFmt formatCode="General" sourceLinked="1"/>
        <c:majorTickMark val="cross"/>
        <c:minorTickMark val="none"/>
        <c:tickLblPos val="low"/>
        <c:spPr>
          <a:ln w="25400">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12165760"/>
        <c:crosses val="autoZero"/>
        <c:crossBetween val="midCat"/>
        <c:majorUnit val="1000"/>
      </c:valAx>
      <c:valAx>
        <c:axId val="21216576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US" sz="1800" b="1" i="0" u="none" strike="noStrike" baseline="0">
                    <a:solidFill>
                      <a:srgbClr val="000000"/>
                    </a:solidFill>
                    <a:latin typeface="Symbol"/>
                  </a:rPr>
                  <a:t>D</a:t>
                </a:r>
                <a:r>
                  <a:rPr lang="en-US" sz="1800" b="1" i="0" u="none" strike="noStrike" baseline="30000">
                    <a:solidFill>
                      <a:srgbClr val="000000"/>
                    </a:solidFill>
                    <a:latin typeface="Arial"/>
                    <a:cs typeface="Arial"/>
                  </a:rPr>
                  <a:t>36</a:t>
                </a:r>
                <a:r>
                  <a:rPr lang="en-US" sz="1800" b="1" i="0" u="none" strike="noStrike" baseline="0">
                    <a:solidFill>
                      <a:srgbClr val="000000"/>
                    </a:solidFill>
                    <a:latin typeface="Arial"/>
                    <a:cs typeface="Arial"/>
                  </a:rPr>
                  <a:t>S</a:t>
                </a:r>
              </a:p>
            </c:rich>
          </c:tx>
          <c:layout>
            <c:manualLayout>
              <c:xMode val="edge"/>
              <c:yMode val="edge"/>
              <c:x val="1.2208690580344123E-2"/>
              <c:y val="0.39314850596081319"/>
            </c:manualLayout>
          </c:layout>
          <c:overlay val="0"/>
          <c:spPr>
            <a:noFill/>
            <a:ln w="25400">
              <a:noFill/>
            </a:ln>
          </c:spPr>
        </c:title>
        <c:numFmt formatCode="General" sourceLinked="1"/>
        <c:majorTickMark val="in"/>
        <c:minorTickMark val="none"/>
        <c:tickLblPos val="nextTo"/>
        <c:spPr>
          <a:ln w="25400">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12165184"/>
        <c:crosses val="autoZero"/>
        <c:crossBetween val="midCat"/>
      </c:valAx>
      <c:spPr>
        <a:noFill/>
        <a:ln w="38100">
          <a:solidFill>
            <a:srgbClr val="000000"/>
          </a:solidFill>
          <a:prstDash val="solid"/>
        </a:ln>
      </c:spPr>
    </c:plotArea>
    <c:legend>
      <c:legendPos val="r"/>
      <c:layout>
        <c:manualLayout>
          <c:xMode val="edge"/>
          <c:yMode val="edge"/>
          <c:x val="0.73251945173519983"/>
          <c:y val="0.72593800726810398"/>
          <c:w val="0.16426188393117525"/>
          <c:h val="7.014677972606109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30965593784688E-2"/>
          <c:y val="2.6101141924959218E-2"/>
          <c:w val="0.72364039955604886"/>
          <c:h val="0.84828711256117451"/>
        </c:manualLayout>
      </c:layout>
      <c:scatterChart>
        <c:scatterStyle val="lineMarker"/>
        <c:varyColors val="0"/>
        <c:ser>
          <c:idx val="6"/>
          <c:order val="0"/>
          <c:tx>
            <c:v>Younger than 500 Ma</c:v>
          </c:tx>
          <c:spPr>
            <a:ln w="28575">
              <a:noFill/>
            </a:ln>
          </c:spPr>
          <c:marker>
            <c:symbol val="circle"/>
            <c:size val="8"/>
            <c:spPr>
              <a:solidFill>
                <a:srgbClr val="3333CC"/>
              </a:solidFill>
              <a:ln>
                <a:solidFill>
                  <a:srgbClr val="000000"/>
                </a:solidFill>
                <a:prstDash val="solid"/>
              </a:ln>
            </c:spPr>
          </c:marker>
          <c:xVal>
            <c:numRef>
              <c:f>'Compiled and sorted versus time'!$B$1:$B$255</c:f>
              <c:numCache>
                <c:formatCode>General</c:formatCode>
                <c:ptCount val="255"/>
                <c:pt idx="0">
                  <c:v>20.34</c:v>
                </c:pt>
                <c:pt idx="1">
                  <c:v>20.820358751007404</c:v>
                </c:pt>
                <c:pt idx="2">
                  <c:v>20.671345427301311</c:v>
                </c:pt>
                <c:pt idx="3">
                  <c:v>20.919212490054797</c:v>
                </c:pt>
                <c:pt idx="4">
                  <c:v>20.891453053804021</c:v>
                </c:pt>
                <c:pt idx="5">
                  <c:v>22.144345691037071</c:v>
                </c:pt>
                <c:pt idx="6">
                  <c:v>21.845548645997415</c:v>
                </c:pt>
                <c:pt idx="7">
                  <c:v>22.100600504016079</c:v>
                </c:pt>
                <c:pt idx="8">
                  <c:v>21.813543648908194</c:v>
                </c:pt>
                <c:pt idx="9">
                  <c:v>22.182999554606788</c:v>
                </c:pt>
                <c:pt idx="10">
                  <c:v>22.488060267313202</c:v>
                </c:pt>
                <c:pt idx="11">
                  <c:v>22.037963827347127</c:v>
                </c:pt>
                <c:pt idx="12">
                  <c:v>21.869564954645426</c:v>
                </c:pt>
                <c:pt idx="13">
                  <c:v>22.700237822584903</c:v>
                </c:pt>
                <c:pt idx="14">
                  <c:v>22.369904718142486</c:v>
                </c:pt>
                <c:pt idx="15">
                  <c:v>22.526245193196903</c:v>
                </c:pt>
                <c:pt idx="16">
                  <c:v>21.98713433170818</c:v>
                </c:pt>
                <c:pt idx="17">
                  <c:v>22.118688100487116</c:v>
                </c:pt>
                <c:pt idx="18">
                  <c:v>21.776028634004962</c:v>
                </c:pt>
                <c:pt idx="19">
                  <c:v>21.81856798126125</c:v>
                </c:pt>
                <c:pt idx="20">
                  <c:v>21.762094485612504</c:v>
                </c:pt>
                <c:pt idx="21">
                  <c:v>21.724487357949407</c:v>
                </c:pt>
                <c:pt idx="22">
                  <c:v>21.871155993223866</c:v>
                </c:pt>
                <c:pt idx="23">
                  <c:v>21.565927802772666</c:v>
                </c:pt>
                <c:pt idx="24">
                  <c:v>21.378624879592188</c:v>
                </c:pt>
                <c:pt idx="25">
                  <c:v>21.629653084784593</c:v>
                </c:pt>
                <c:pt idx="26">
                  <c:v>21.288500918008157</c:v>
                </c:pt>
                <c:pt idx="27">
                  <c:v>22.02431439112118</c:v>
                </c:pt>
                <c:pt idx="28">
                  <c:v>21.739987423258668</c:v>
                </c:pt>
                <c:pt idx="29">
                  <c:v>21.53278395701652</c:v>
                </c:pt>
                <c:pt idx="30">
                  <c:v>22.842526914825136</c:v>
                </c:pt>
                <c:pt idx="31">
                  <c:v>22.201170889950774</c:v>
                </c:pt>
                <c:pt idx="32">
                  <c:v>21.834645844791332</c:v>
                </c:pt>
                <c:pt idx="33">
                  <c:v>21.832636111849936</c:v>
                </c:pt>
                <c:pt idx="34">
                  <c:v>22.525993976579173</c:v>
                </c:pt>
                <c:pt idx="35">
                  <c:v>21.983114865825605</c:v>
                </c:pt>
                <c:pt idx="36">
                  <c:v>22.358516231475445</c:v>
                </c:pt>
                <c:pt idx="37">
                  <c:v>22.487139139715005</c:v>
                </c:pt>
                <c:pt idx="38">
                  <c:v>19.315696819559804</c:v>
                </c:pt>
                <c:pt idx="39">
                  <c:v>18.080380971675414</c:v>
                </c:pt>
                <c:pt idx="40">
                  <c:v>17.791565600244308</c:v>
                </c:pt>
                <c:pt idx="41">
                  <c:v>17.353443819053016</c:v>
                </c:pt>
                <c:pt idx="42">
                  <c:v>18.128195867902484</c:v>
                </c:pt>
                <c:pt idx="43">
                  <c:v>17.976628508583616</c:v>
                </c:pt>
                <c:pt idx="44">
                  <c:v>17.648774074768838</c:v>
                </c:pt>
                <c:pt idx="45">
                  <c:v>18.098150360430942</c:v>
                </c:pt>
                <c:pt idx="46">
                  <c:v>18.669316462332386</c:v>
                </c:pt>
                <c:pt idx="47">
                  <c:v>18.990203821950935</c:v>
                </c:pt>
                <c:pt idx="48">
                  <c:v>-39.29</c:v>
                </c:pt>
                <c:pt idx="49">
                  <c:v>-44.38</c:v>
                </c:pt>
                <c:pt idx="50">
                  <c:v>-40.96</c:v>
                </c:pt>
                <c:pt idx="51">
                  <c:v>-39.92</c:v>
                </c:pt>
                <c:pt idx="52">
                  <c:v>-33.82</c:v>
                </c:pt>
                <c:pt idx="53">
                  <c:v>-36.619999999999997</c:v>
                </c:pt>
                <c:pt idx="54">
                  <c:v>-33.47</c:v>
                </c:pt>
                <c:pt idx="55">
                  <c:v>-38.799999999999997</c:v>
                </c:pt>
                <c:pt idx="56">
                  <c:v>-45.11</c:v>
                </c:pt>
                <c:pt idx="57">
                  <c:v>-47.52</c:v>
                </c:pt>
                <c:pt idx="58">
                  <c:v>-33.479999999999997</c:v>
                </c:pt>
                <c:pt idx="59">
                  <c:v>-30.40773853</c:v>
                </c:pt>
                <c:pt idx="60">
                  <c:v>-32.369505189999998</c:v>
                </c:pt>
                <c:pt idx="61">
                  <c:v>-27.319190800000001</c:v>
                </c:pt>
                <c:pt idx="62">
                  <c:v>-34.726283129999999</c:v>
                </c:pt>
                <c:pt idx="63">
                  <c:v>-31.387643820000001</c:v>
                </c:pt>
                <c:pt idx="64">
                  <c:v>-25.535487140000001</c:v>
                </c:pt>
                <c:pt idx="65">
                  <c:v>-32.916458179999999</c:v>
                </c:pt>
                <c:pt idx="66">
                  <c:v>-20.957965510000001</c:v>
                </c:pt>
                <c:pt idx="67">
                  <c:v>-28.156192870000002</c:v>
                </c:pt>
                <c:pt idx="68">
                  <c:v>-31.203843809999999</c:v>
                </c:pt>
                <c:pt idx="69">
                  <c:v>-34.59641783</c:v>
                </c:pt>
                <c:pt idx="70">
                  <c:v>-30.696690920000002</c:v>
                </c:pt>
                <c:pt idx="71">
                  <c:v>-33.719292439999997</c:v>
                </c:pt>
                <c:pt idx="72">
                  <c:v>-27.35460612</c:v>
                </c:pt>
                <c:pt idx="73">
                  <c:v>-24.77505086</c:v>
                </c:pt>
                <c:pt idx="74">
                  <c:v>-28.273459649999999</c:v>
                </c:pt>
                <c:pt idx="75">
                  <c:v>-26.028992030000001</c:v>
                </c:pt>
                <c:pt idx="76">
                  <c:v>-25.800576459999998</c:v>
                </c:pt>
                <c:pt idx="77">
                  <c:v>-30.930214020000001</c:v>
                </c:pt>
                <c:pt idx="78">
                  <c:v>-17.542784380000001</c:v>
                </c:pt>
                <c:pt idx="79">
                  <c:v>-19.93897084</c:v>
                </c:pt>
                <c:pt idx="80">
                  <c:v>2.884827601</c:v>
                </c:pt>
                <c:pt idx="81">
                  <c:v>-33.005714410000003</c:v>
                </c:pt>
                <c:pt idx="82">
                  <c:v>-22.544817340000002</c:v>
                </c:pt>
                <c:pt idx="83">
                  <c:v>-17.171357889999999</c:v>
                </c:pt>
                <c:pt idx="84">
                  <c:v>-23.48969417</c:v>
                </c:pt>
                <c:pt idx="85">
                  <c:v>-17.816012270000002</c:v>
                </c:pt>
                <c:pt idx="86">
                  <c:v>-29.866172590000001</c:v>
                </c:pt>
                <c:pt idx="87">
                  <c:v>-31.682109839999999</c:v>
                </c:pt>
                <c:pt idx="88">
                  <c:v>-28.682899580000001</c:v>
                </c:pt>
                <c:pt idx="89">
                  <c:v>-26.33175988</c:v>
                </c:pt>
                <c:pt idx="90">
                  <c:v>-27.067</c:v>
                </c:pt>
                <c:pt idx="91">
                  <c:v>-27.695420899999998</c:v>
                </c:pt>
                <c:pt idx="92">
                  <c:v>-6.2635145559999996</c:v>
                </c:pt>
                <c:pt idx="93">
                  <c:v>-22.449155059999999</c:v>
                </c:pt>
                <c:pt idx="94">
                  <c:v>-24.106292839999998</c:v>
                </c:pt>
                <c:pt idx="95">
                  <c:v>-22.760644429999999</c:v>
                </c:pt>
                <c:pt idx="96">
                  <c:v>-21.16352277</c:v>
                </c:pt>
                <c:pt idx="97">
                  <c:v>-29.792657609999999</c:v>
                </c:pt>
                <c:pt idx="98">
                  <c:v>-26.947678100000001</c:v>
                </c:pt>
                <c:pt idx="99">
                  <c:v>-24.663354980000001</c:v>
                </c:pt>
                <c:pt idx="100">
                  <c:v>-24.915370450000001</c:v>
                </c:pt>
                <c:pt idx="101">
                  <c:v>-23.49933987</c:v>
                </c:pt>
                <c:pt idx="102">
                  <c:v>-24.534124200000001</c:v>
                </c:pt>
                <c:pt idx="103">
                  <c:v>-23.61648658</c:v>
                </c:pt>
                <c:pt idx="104">
                  <c:v>-30.553823640000001</c:v>
                </c:pt>
                <c:pt idx="105">
                  <c:v>-18.961506279999998</c:v>
                </c:pt>
                <c:pt idx="106">
                  <c:v>-21.35551577</c:v>
                </c:pt>
                <c:pt idx="107">
                  <c:v>-16.030012379999999</c:v>
                </c:pt>
                <c:pt idx="108">
                  <c:v>-22.338171590000002</c:v>
                </c:pt>
                <c:pt idx="109">
                  <c:v>-16.869929729999999</c:v>
                </c:pt>
                <c:pt idx="110">
                  <c:v>-15.577999999999999</c:v>
                </c:pt>
                <c:pt idx="111">
                  <c:v>-18.558932219999999</c:v>
                </c:pt>
                <c:pt idx="112">
                  <c:v>-11.82393465</c:v>
                </c:pt>
                <c:pt idx="113">
                  <c:v>-16.04009392</c:v>
                </c:pt>
                <c:pt idx="114">
                  <c:v>-17.71995716</c:v>
                </c:pt>
                <c:pt idx="115">
                  <c:v>-25.64669387</c:v>
                </c:pt>
                <c:pt idx="116">
                  <c:v>-22.667398129999999</c:v>
                </c:pt>
                <c:pt idx="117">
                  <c:v>-22.404904439999999</c:v>
                </c:pt>
                <c:pt idx="118">
                  <c:v>-21.12649734</c:v>
                </c:pt>
                <c:pt idx="119">
                  <c:v>-21.8604904</c:v>
                </c:pt>
                <c:pt idx="120">
                  <c:v>-22.043232499999998</c:v>
                </c:pt>
                <c:pt idx="122">
                  <c:v>20.010000000000002</c:v>
                </c:pt>
                <c:pt idx="123">
                  <c:v>20.329999999999998</c:v>
                </c:pt>
                <c:pt idx="124">
                  <c:v>20.49</c:v>
                </c:pt>
                <c:pt idx="125">
                  <c:v>21.33</c:v>
                </c:pt>
                <c:pt idx="126">
                  <c:v>19.88</c:v>
                </c:pt>
                <c:pt idx="127">
                  <c:v>7.76</c:v>
                </c:pt>
                <c:pt idx="128">
                  <c:v>15.88</c:v>
                </c:pt>
                <c:pt idx="129">
                  <c:v>8.36</c:v>
                </c:pt>
                <c:pt idx="130">
                  <c:v>15.99</c:v>
                </c:pt>
                <c:pt idx="131">
                  <c:v>6.09</c:v>
                </c:pt>
                <c:pt idx="132">
                  <c:v>-1.84</c:v>
                </c:pt>
                <c:pt idx="133">
                  <c:v>0.3</c:v>
                </c:pt>
                <c:pt idx="134">
                  <c:v>4.93</c:v>
                </c:pt>
                <c:pt idx="135">
                  <c:v>-0.8</c:v>
                </c:pt>
                <c:pt idx="136">
                  <c:v>-0.95</c:v>
                </c:pt>
                <c:pt idx="137">
                  <c:v>-0.41</c:v>
                </c:pt>
                <c:pt idx="138">
                  <c:v>7.21</c:v>
                </c:pt>
                <c:pt idx="139">
                  <c:v>20.420000000000002</c:v>
                </c:pt>
                <c:pt idx="140">
                  <c:v>21.23</c:v>
                </c:pt>
                <c:pt idx="141">
                  <c:v>21.27</c:v>
                </c:pt>
                <c:pt idx="142">
                  <c:v>21.26</c:v>
                </c:pt>
                <c:pt idx="143">
                  <c:v>21.75</c:v>
                </c:pt>
                <c:pt idx="144">
                  <c:v>22</c:v>
                </c:pt>
                <c:pt idx="145">
                  <c:v>21.61</c:v>
                </c:pt>
                <c:pt idx="146">
                  <c:v>22.69</c:v>
                </c:pt>
                <c:pt idx="147">
                  <c:v>21.91</c:v>
                </c:pt>
                <c:pt idx="148">
                  <c:v>22.56</c:v>
                </c:pt>
                <c:pt idx="149">
                  <c:v>21.24</c:v>
                </c:pt>
                <c:pt idx="150">
                  <c:v>21.17</c:v>
                </c:pt>
                <c:pt idx="151">
                  <c:v>21.07</c:v>
                </c:pt>
                <c:pt idx="152">
                  <c:v>21.11</c:v>
                </c:pt>
                <c:pt idx="153">
                  <c:v>20.77</c:v>
                </c:pt>
                <c:pt idx="154">
                  <c:v>21.22</c:v>
                </c:pt>
                <c:pt idx="155">
                  <c:v>21.11</c:v>
                </c:pt>
                <c:pt idx="156">
                  <c:v>21.07</c:v>
                </c:pt>
                <c:pt idx="157">
                  <c:v>20.91</c:v>
                </c:pt>
                <c:pt idx="158">
                  <c:v>20.95</c:v>
                </c:pt>
                <c:pt idx="159">
                  <c:v>20.27</c:v>
                </c:pt>
                <c:pt idx="160">
                  <c:v>20.73</c:v>
                </c:pt>
                <c:pt idx="161">
                  <c:v>21.21</c:v>
                </c:pt>
                <c:pt idx="162">
                  <c:v>21.02</c:v>
                </c:pt>
                <c:pt idx="163">
                  <c:v>21.67</c:v>
                </c:pt>
                <c:pt idx="164">
                  <c:v>22.04</c:v>
                </c:pt>
                <c:pt idx="165">
                  <c:v>21.17</c:v>
                </c:pt>
                <c:pt idx="166">
                  <c:v>21.46</c:v>
                </c:pt>
                <c:pt idx="167">
                  <c:v>21.2</c:v>
                </c:pt>
                <c:pt idx="168">
                  <c:v>22.2</c:v>
                </c:pt>
                <c:pt idx="169">
                  <c:v>21.3</c:v>
                </c:pt>
                <c:pt idx="170">
                  <c:v>21.21</c:v>
                </c:pt>
                <c:pt idx="171">
                  <c:v>20.94</c:v>
                </c:pt>
                <c:pt idx="172">
                  <c:v>21.67</c:v>
                </c:pt>
                <c:pt idx="173">
                  <c:v>21.3</c:v>
                </c:pt>
                <c:pt idx="174">
                  <c:v>22.66</c:v>
                </c:pt>
                <c:pt idx="175">
                  <c:v>20.190000000000001</c:v>
                </c:pt>
                <c:pt idx="176">
                  <c:v>23.16</c:v>
                </c:pt>
                <c:pt idx="177">
                  <c:v>23.03</c:v>
                </c:pt>
                <c:pt idx="178">
                  <c:v>22.49</c:v>
                </c:pt>
                <c:pt idx="179">
                  <c:v>21.3</c:v>
                </c:pt>
                <c:pt idx="180">
                  <c:v>21.86</c:v>
                </c:pt>
                <c:pt idx="181">
                  <c:v>20.010000000000002</c:v>
                </c:pt>
                <c:pt idx="182">
                  <c:v>19.440000000000001</c:v>
                </c:pt>
                <c:pt idx="183">
                  <c:v>17.72</c:v>
                </c:pt>
                <c:pt idx="184">
                  <c:v>17.36</c:v>
                </c:pt>
                <c:pt idx="185">
                  <c:v>17.78</c:v>
                </c:pt>
                <c:pt idx="186">
                  <c:v>18.04</c:v>
                </c:pt>
                <c:pt idx="187">
                  <c:v>20.71</c:v>
                </c:pt>
                <c:pt idx="188">
                  <c:v>20.95</c:v>
                </c:pt>
                <c:pt idx="189">
                  <c:v>20.97</c:v>
                </c:pt>
                <c:pt idx="190">
                  <c:v>21.42</c:v>
                </c:pt>
                <c:pt idx="191">
                  <c:v>21.36</c:v>
                </c:pt>
                <c:pt idx="192">
                  <c:v>21.51</c:v>
                </c:pt>
                <c:pt idx="193">
                  <c:v>21.71</c:v>
                </c:pt>
                <c:pt idx="194">
                  <c:v>18.38</c:v>
                </c:pt>
                <c:pt idx="195">
                  <c:v>17.23</c:v>
                </c:pt>
                <c:pt idx="196">
                  <c:v>16.64</c:v>
                </c:pt>
                <c:pt idx="197">
                  <c:v>17.489999999999998</c:v>
                </c:pt>
                <c:pt idx="198">
                  <c:v>21.59</c:v>
                </c:pt>
                <c:pt idx="199">
                  <c:v>21.65</c:v>
                </c:pt>
                <c:pt idx="200">
                  <c:v>21.06</c:v>
                </c:pt>
                <c:pt idx="201">
                  <c:v>18.920000000000002</c:v>
                </c:pt>
                <c:pt idx="202">
                  <c:v>17.57</c:v>
                </c:pt>
                <c:pt idx="203">
                  <c:v>17.53</c:v>
                </c:pt>
                <c:pt idx="204">
                  <c:v>16.41</c:v>
                </c:pt>
                <c:pt idx="205">
                  <c:v>16.77</c:v>
                </c:pt>
                <c:pt idx="206">
                  <c:v>17.11</c:v>
                </c:pt>
                <c:pt idx="207">
                  <c:v>17.25</c:v>
                </c:pt>
                <c:pt idx="208">
                  <c:v>17.37</c:v>
                </c:pt>
                <c:pt idx="209">
                  <c:v>17.829999999999998</c:v>
                </c:pt>
                <c:pt idx="210">
                  <c:v>18.02</c:v>
                </c:pt>
                <c:pt idx="211">
                  <c:v>19.07</c:v>
                </c:pt>
                <c:pt idx="212">
                  <c:v>18.399999999999999</c:v>
                </c:pt>
                <c:pt idx="213">
                  <c:v>19.100000000000001</c:v>
                </c:pt>
                <c:pt idx="214">
                  <c:v>19.21</c:v>
                </c:pt>
                <c:pt idx="215">
                  <c:v>18.940000000000001</c:v>
                </c:pt>
                <c:pt idx="216">
                  <c:v>19.059999999999999</c:v>
                </c:pt>
                <c:pt idx="217">
                  <c:v>19.010000000000002</c:v>
                </c:pt>
                <c:pt idx="218">
                  <c:v>19.25</c:v>
                </c:pt>
                <c:pt idx="219">
                  <c:v>18.95</c:v>
                </c:pt>
                <c:pt idx="220">
                  <c:v>19.66</c:v>
                </c:pt>
                <c:pt idx="221">
                  <c:v>19.25</c:v>
                </c:pt>
                <c:pt idx="222">
                  <c:v>17.760000000000002</c:v>
                </c:pt>
                <c:pt idx="223">
                  <c:v>18.41</c:v>
                </c:pt>
                <c:pt idx="224">
                  <c:v>3.27</c:v>
                </c:pt>
                <c:pt idx="225">
                  <c:v>0.67</c:v>
                </c:pt>
                <c:pt idx="226">
                  <c:v>0.98</c:v>
                </c:pt>
                <c:pt idx="227">
                  <c:v>4.29</c:v>
                </c:pt>
                <c:pt idx="228">
                  <c:v>1.72</c:v>
                </c:pt>
                <c:pt idx="229">
                  <c:v>-6.93</c:v>
                </c:pt>
                <c:pt idx="230">
                  <c:v>7.45</c:v>
                </c:pt>
                <c:pt idx="231">
                  <c:v>-7.8330000000000002</c:v>
                </c:pt>
                <c:pt idx="232">
                  <c:v>-14.496</c:v>
                </c:pt>
                <c:pt idx="233">
                  <c:v>-22.983000000000001</c:v>
                </c:pt>
                <c:pt idx="234">
                  <c:v>-19.225000000000001</c:v>
                </c:pt>
                <c:pt idx="235">
                  <c:v>-22.550999999999998</c:v>
                </c:pt>
                <c:pt idx="236">
                  <c:v>-13.896000000000001</c:v>
                </c:pt>
                <c:pt idx="237">
                  <c:v>-18.446000000000002</c:v>
                </c:pt>
                <c:pt idx="238">
                  <c:v>-6.1429999999999998</c:v>
                </c:pt>
                <c:pt idx="239">
                  <c:v>31.09</c:v>
                </c:pt>
                <c:pt idx="240">
                  <c:v>13.058168719737656</c:v>
                </c:pt>
                <c:pt idx="241">
                  <c:v>13.19</c:v>
                </c:pt>
                <c:pt idx="242" formatCode="0.00">
                  <c:v>13.191501917547255</c:v>
                </c:pt>
                <c:pt idx="243">
                  <c:v>15.165346756179479</c:v>
                </c:pt>
                <c:pt idx="244">
                  <c:v>15.33</c:v>
                </c:pt>
                <c:pt idx="245" formatCode="0.00">
                  <c:v>15.328727763969763</c:v>
                </c:pt>
                <c:pt idx="246">
                  <c:v>0.90700000000000003</c:v>
                </c:pt>
                <c:pt idx="247">
                  <c:v>-1.7689999999999999</c:v>
                </c:pt>
                <c:pt idx="248">
                  <c:v>-1.6359999999999999</c:v>
                </c:pt>
                <c:pt idx="249">
                  <c:v>-1.0469999999999999</c:v>
                </c:pt>
                <c:pt idx="250">
                  <c:v>-4.133</c:v>
                </c:pt>
                <c:pt idx="251">
                  <c:v>-2.3069999999999999</c:v>
                </c:pt>
                <c:pt idx="252">
                  <c:v>-19.177</c:v>
                </c:pt>
                <c:pt idx="253">
                  <c:v>-19.082999999999998</c:v>
                </c:pt>
                <c:pt idx="254">
                  <c:v>-20.056999999999999</c:v>
                </c:pt>
              </c:numCache>
            </c:numRef>
          </c:xVal>
          <c:yVal>
            <c:numRef>
              <c:f>'Compiled and sorted versus time'!$C$1:$C$255</c:f>
              <c:numCache>
                <c:formatCode>General</c:formatCode>
                <c:ptCount val="255"/>
                <c:pt idx="0">
                  <c:v>7.5266742094047601E-2</c:v>
                </c:pt>
                <c:pt idx="1">
                  <c:v>4.4927942748287583E-2</c:v>
                </c:pt>
                <c:pt idx="2">
                  <c:v>5.5759507949122711E-2</c:v>
                </c:pt>
                <c:pt idx="3">
                  <c:v>1.1714276421902203E-2</c:v>
                </c:pt>
                <c:pt idx="4">
                  <c:v>3.5966891286497854E-2</c:v>
                </c:pt>
                <c:pt idx="5">
                  <c:v>2.502916809593754E-2</c:v>
                </c:pt>
                <c:pt idx="6">
                  <c:v>6.0408898354905732E-2</c:v>
                </c:pt>
                <c:pt idx="7">
                  <c:v>3.8149113152070521E-2</c:v>
                </c:pt>
                <c:pt idx="8">
                  <c:v>2.8820917106899685E-2</c:v>
                </c:pt>
                <c:pt idx="9">
                  <c:v>4.9828580654000601E-2</c:v>
                </c:pt>
                <c:pt idx="10">
                  <c:v>2.6075861662080632E-2</c:v>
                </c:pt>
                <c:pt idx="11">
                  <c:v>3.0720490636486006E-2</c:v>
                </c:pt>
                <c:pt idx="12">
                  <c:v>4.6520616339812068E-2</c:v>
                </c:pt>
                <c:pt idx="13">
                  <c:v>5.2062837068305584E-2</c:v>
                </c:pt>
                <c:pt idx="14">
                  <c:v>3.6614541984886576E-2</c:v>
                </c:pt>
                <c:pt idx="15">
                  <c:v>8.7364663453850383E-2</c:v>
                </c:pt>
                <c:pt idx="16">
                  <c:v>5.8646872243694678E-2</c:v>
                </c:pt>
                <c:pt idx="17">
                  <c:v>5.6790148626041301E-2</c:v>
                </c:pt>
                <c:pt idx="18">
                  <c:v>4.425913149227155E-2</c:v>
                </c:pt>
                <c:pt idx="19">
                  <c:v>3.9011565815264687E-2</c:v>
                </c:pt>
                <c:pt idx="20">
                  <c:v>4.8539432172159391E-2</c:v>
                </c:pt>
                <c:pt idx="21">
                  <c:v>1.7216802716555138E-2</c:v>
                </c:pt>
                <c:pt idx="22">
                  <c:v>3.9440145716445815E-2</c:v>
                </c:pt>
                <c:pt idx="23">
                  <c:v>3.5899735142015665E-2</c:v>
                </c:pt>
                <c:pt idx="24">
                  <c:v>3.4977265669304536E-2</c:v>
                </c:pt>
                <c:pt idx="25">
                  <c:v>7.3509554636223481E-2</c:v>
                </c:pt>
                <c:pt idx="26">
                  <c:v>1.778263057459345E-2</c:v>
                </c:pt>
                <c:pt idx="27">
                  <c:v>2.5785480958035942E-2</c:v>
                </c:pt>
                <c:pt idx="28">
                  <c:v>4.3026375271993864E-2</c:v>
                </c:pt>
                <c:pt idx="29">
                  <c:v>3.543876815921207E-2</c:v>
                </c:pt>
                <c:pt idx="30">
                  <c:v>4.2297631872328934E-2</c:v>
                </c:pt>
                <c:pt idx="31">
                  <c:v>3.1587485577137114E-2</c:v>
                </c:pt>
                <c:pt idx="32">
                  <c:v>8.8242149436191381E-2</c:v>
                </c:pt>
                <c:pt idx="33">
                  <c:v>5.1501015004449743E-2</c:v>
                </c:pt>
                <c:pt idx="34">
                  <c:v>4.3886682735338675E-2</c:v>
                </c:pt>
                <c:pt idx="35">
                  <c:v>4.6050767826780192E-2</c:v>
                </c:pt>
                <c:pt idx="36">
                  <c:v>4.235131423639335E-2</c:v>
                </c:pt>
                <c:pt idx="37">
                  <c:v>5.189435484287408E-2</c:v>
                </c:pt>
                <c:pt idx="38">
                  <c:v>4.3643288504311914E-2</c:v>
                </c:pt>
                <c:pt idx="39">
                  <c:v>3.2083284931845937E-2</c:v>
                </c:pt>
                <c:pt idx="40">
                  <c:v>2.5309738782652511E-2</c:v>
                </c:pt>
                <c:pt idx="41">
                  <c:v>2.201036031863543E-2</c:v>
                </c:pt>
                <c:pt idx="42">
                  <c:v>2.2878225817488454E-2</c:v>
                </c:pt>
                <c:pt idx="43">
                  <c:v>2.5550951092846025E-2</c:v>
                </c:pt>
                <c:pt idx="44">
                  <c:v>2.4746403830698885E-2</c:v>
                </c:pt>
                <c:pt idx="45">
                  <c:v>2.6057902163771976E-2</c:v>
                </c:pt>
                <c:pt idx="46">
                  <c:v>8.2086791150922864E-2</c:v>
                </c:pt>
                <c:pt idx="47">
                  <c:v>3.7042411940932038E-2</c:v>
                </c:pt>
                <c:pt idx="48">
                  <c:v>0.10100000000000001</c:v>
                </c:pt>
                <c:pt idx="49">
                  <c:v>0.114</c:v>
                </c:pt>
                <c:pt idx="50">
                  <c:v>0.109</c:v>
                </c:pt>
                <c:pt idx="51">
                  <c:v>9.8000000000000004E-2</c:v>
                </c:pt>
                <c:pt idx="52">
                  <c:v>0.122</c:v>
                </c:pt>
                <c:pt idx="53">
                  <c:v>0.123</c:v>
                </c:pt>
                <c:pt idx="54">
                  <c:v>9.8000000000000004E-2</c:v>
                </c:pt>
                <c:pt idx="55">
                  <c:v>0.1</c:v>
                </c:pt>
                <c:pt idx="56">
                  <c:v>0.111</c:v>
                </c:pt>
                <c:pt idx="57">
                  <c:v>0.13</c:v>
                </c:pt>
                <c:pt idx="58">
                  <c:v>0.115</c:v>
                </c:pt>
                <c:pt idx="59">
                  <c:v>5.6924614999999998E-2</c:v>
                </c:pt>
                <c:pt idx="60">
                  <c:v>8.0235443000000004E-2</c:v>
                </c:pt>
                <c:pt idx="61">
                  <c:v>5.8709764999999997E-2</c:v>
                </c:pt>
                <c:pt idx="62">
                  <c:v>0.10946895700000001</c:v>
                </c:pt>
                <c:pt idx="63">
                  <c:v>7.2987742999999994E-2</c:v>
                </c:pt>
                <c:pt idx="64">
                  <c:v>8.4185702000000001E-2</c:v>
                </c:pt>
                <c:pt idx="65">
                  <c:v>8.1235221999999996E-2</c:v>
                </c:pt>
                <c:pt idx="66">
                  <c:v>6.8010320000000003E-3</c:v>
                </c:pt>
                <c:pt idx="67">
                  <c:v>2.818119E-3</c:v>
                </c:pt>
                <c:pt idx="68">
                  <c:v>7.0264556000000006E-2</c:v>
                </c:pt>
                <c:pt idx="69">
                  <c:v>0.101080832</c:v>
                </c:pt>
                <c:pt idx="70">
                  <c:v>6.0044478999999998E-2</c:v>
                </c:pt>
                <c:pt idx="71">
                  <c:v>3.4102906000000002E-2</c:v>
                </c:pt>
                <c:pt idx="72">
                  <c:v>5.3296999999999997E-2</c:v>
                </c:pt>
                <c:pt idx="73">
                  <c:v>9.9454038999999994E-2</c:v>
                </c:pt>
                <c:pt idx="74">
                  <c:v>5.0672741E-2</c:v>
                </c:pt>
                <c:pt idx="75">
                  <c:v>3.5578790999999999E-2</c:v>
                </c:pt>
                <c:pt idx="76">
                  <c:v>4.3081822999999998E-2</c:v>
                </c:pt>
                <c:pt idx="77">
                  <c:v>7.8476877E-2</c:v>
                </c:pt>
                <c:pt idx="78">
                  <c:v>0.122638018</c:v>
                </c:pt>
                <c:pt idx="79">
                  <c:v>0.10686604600000001</c:v>
                </c:pt>
                <c:pt idx="80">
                  <c:v>-4.9230564999999997E-2</c:v>
                </c:pt>
                <c:pt idx="81">
                  <c:v>4.9596228999999999E-2</c:v>
                </c:pt>
                <c:pt idx="82">
                  <c:v>7.1755583999999997E-2</c:v>
                </c:pt>
                <c:pt idx="83">
                  <c:v>-1.05463E-4</c:v>
                </c:pt>
                <c:pt idx="84">
                  <c:v>2.3465659999999999E-2</c:v>
                </c:pt>
                <c:pt idx="85">
                  <c:v>-2.7678695E-2</c:v>
                </c:pt>
                <c:pt idx="86">
                  <c:v>2.3461528999999998E-2</c:v>
                </c:pt>
                <c:pt idx="87">
                  <c:v>5.6368712000000001E-2</c:v>
                </c:pt>
                <c:pt idx="88">
                  <c:v>9.2336577000000003E-2</c:v>
                </c:pt>
                <c:pt idx="89">
                  <c:v>6.8883736000000001E-2</c:v>
                </c:pt>
                <c:pt idx="90">
                  <c:v>3.6929999999999998E-2</c:v>
                </c:pt>
                <c:pt idx="91">
                  <c:v>6.7740268000000006E-2</c:v>
                </c:pt>
                <c:pt idx="92">
                  <c:v>-1.5184100000000001E-2</c:v>
                </c:pt>
                <c:pt idx="93">
                  <c:v>2.9756092000000001E-2</c:v>
                </c:pt>
                <c:pt idx="94">
                  <c:v>7.3997198E-2</c:v>
                </c:pt>
                <c:pt idx="95">
                  <c:v>4.2091280000000002E-2</c:v>
                </c:pt>
                <c:pt idx="96">
                  <c:v>0.101815526</c:v>
                </c:pt>
                <c:pt idx="97">
                  <c:v>5.2373309999999999E-2</c:v>
                </c:pt>
                <c:pt idx="98">
                  <c:v>8.4511262000000004E-2</c:v>
                </c:pt>
                <c:pt idx="99">
                  <c:v>4.5989804000000002E-2</c:v>
                </c:pt>
                <c:pt idx="100">
                  <c:v>7.6476672999999995E-2</c:v>
                </c:pt>
                <c:pt idx="101">
                  <c:v>0.12933869100000001</c:v>
                </c:pt>
                <c:pt idx="102">
                  <c:v>3.5795525000000002E-2</c:v>
                </c:pt>
                <c:pt idx="103">
                  <c:v>3.9033959E-2</c:v>
                </c:pt>
                <c:pt idx="104">
                  <c:v>1.6406255000000002E-2</c:v>
                </c:pt>
                <c:pt idx="105">
                  <c:v>0.118681606</c:v>
                </c:pt>
                <c:pt idx="106">
                  <c:v>4.0915858999999999E-2</c:v>
                </c:pt>
                <c:pt idx="107">
                  <c:v>3.1655376999999998E-2</c:v>
                </c:pt>
                <c:pt idx="108">
                  <c:v>8.5286110999999998E-2</c:v>
                </c:pt>
                <c:pt idx="109">
                  <c:v>4.9033342000000001E-2</c:v>
                </c:pt>
                <c:pt idx="110">
                  <c:v>7.4700000000000001E-3</c:v>
                </c:pt>
                <c:pt idx="111">
                  <c:v>6.6428746999999996E-2</c:v>
                </c:pt>
                <c:pt idx="112">
                  <c:v>-1.8958645999999999E-2</c:v>
                </c:pt>
                <c:pt idx="113">
                  <c:v>2.5727300000000002E-2</c:v>
                </c:pt>
                <c:pt idx="114">
                  <c:v>8.5521825999999995E-2</c:v>
                </c:pt>
                <c:pt idx="115" formatCode="0.00E+00">
                  <c:v>0</c:v>
                </c:pt>
                <c:pt idx="116">
                  <c:v>4.0354589000000003E-2</c:v>
                </c:pt>
                <c:pt idx="117">
                  <c:v>5.8297652999999998E-2</c:v>
                </c:pt>
                <c:pt idx="118">
                  <c:v>3.6886519E-2</c:v>
                </c:pt>
                <c:pt idx="119">
                  <c:v>-3.6925297000000003E-2</c:v>
                </c:pt>
                <c:pt idx="120">
                  <c:v>6.6770547999999999E-2</c:v>
                </c:pt>
                <c:pt idx="122">
                  <c:v>0.10330093624844494</c:v>
                </c:pt>
                <c:pt idx="123">
                  <c:v>6.0521726034162171E-2</c:v>
                </c:pt>
                <c:pt idx="124">
                  <c:v>2.9250081621920998E-2</c:v>
                </c:pt>
                <c:pt idx="125">
                  <c:v>7.0504797205432013E-2</c:v>
                </c:pt>
                <c:pt idx="126">
                  <c:v>0.11945319470333438</c:v>
                </c:pt>
                <c:pt idx="127">
                  <c:v>1.0873386882352953E-3</c:v>
                </c:pt>
                <c:pt idx="128">
                  <c:v>2.286177146058499E-2</c:v>
                </c:pt>
                <c:pt idx="129">
                  <c:v>3.2783129713802595E-3</c:v>
                </c:pt>
                <c:pt idx="130">
                  <c:v>3.6530654193205336E-2</c:v>
                </c:pt>
                <c:pt idx="131">
                  <c:v>-1.7266642659325981E-3</c:v>
                </c:pt>
                <c:pt idx="132">
                  <c:v>-1.9786731193469631E-3</c:v>
                </c:pt>
                <c:pt idx="133">
                  <c:v>5.5103717311671407E-3</c:v>
                </c:pt>
                <c:pt idx="134">
                  <c:v>0.12375647907482845</c:v>
                </c:pt>
                <c:pt idx="135">
                  <c:v>3.2092669650186867E-2</c:v>
                </c:pt>
                <c:pt idx="136">
                  <c:v>5.9390064526734343E-2</c:v>
                </c:pt>
                <c:pt idx="137">
                  <c:v>9.1186097009027925E-2</c:v>
                </c:pt>
                <c:pt idx="138">
                  <c:v>4.3158188929628416E-2</c:v>
                </c:pt>
                <c:pt idx="139">
                  <c:v>0.1338456417974605</c:v>
                </c:pt>
                <c:pt idx="140">
                  <c:v>6.1582770366854334E-2</c:v>
                </c:pt>
                <c:pt idx="141">
                  <c:v>0.1403243585314673</c:v>
                </c:pt>
                <c:pt idx="142">
                  <c:v>7.6129088673287271E-2</c:v>
                </c:pt>
                <c:pt idx="143">
                  <c:v>7.6348312818481645E-2</c:v>
                </c:pt>
                <c:pt idx="144">
                  <c:v>7.890374948844503E-2</c:v>
                </c:pt>
                <c:pt idx="145">
                  <c:v>3.8132943434419531E-2</c:v>
                </c:pt>
                <c:pt idx="146">
                  <c:v>0.10698531636951358</c:v>
                </c:pt>
                <c:pt idx="147">
                  <c:v>9.4594235745740107E-2</c:v>
                </c:pt>
                <c:pt idx="148">
                  <c:v>9.3378479351677868E-2</c:v>
                </c:pt>
                <c:pt idx="149">
                  <c:v>0.14556194901473063</c:v>
                </c:pt>
                <c:pt idx="150">
                  <c:v>0.1116246618411445</c:v>
                </c:pt>
                <c:pt idx="151">
                  <c:v>0.11260031450193964</c:v>
                </c:pt>
                <c:pt idx="152">
                  <c:v>6.2749122459578643E-2</c:v>
                </c:pt>
                <c:pt idx="153">
                  <c:v>7.596727042727025E-2</c:v>
                </c:pt>
                <c:pt idx="154">
                  <c:v>8.640910555150505E-2</c:v>
                </c:pt>
                <c:pt idx="155">
                  <c:v>0.11220975427987767</c:v>
                </c:pt>
                <c:pt idx="156">
                  <c:v>0.11260031450193964</c:v>
                </c:pt>
                <c:pt idx="157">
                  <c:v>9.438062878216158E-2</c:v>
                </c:pt>
                <c:pt idx="158">
                  <c:v>0.26215334907731247</c:v>
                </c:pt>
                <c:pt idx="159">
                  <c:v>0.10070317422044006</c:v>
                </c:pt>
                <c:pt idx="160">
                  <c:v>8.6254523773918734E-2</c:v>
                </c:pt>
                <c:pt idx="161">
                  <c:v>7.1668745965057568E-2</c:v>
                </c:pt>
                <c:pt idx="162">
                  <c:v>8.8357964785265253E-2</c:v>
                </c:pt>
                <c:pt idx="163">
                  <c:v>6.7226419737377086E-2</c:v>
                </c:pt>
                <c:pt idx="164">
                  <c:v>7.8522940160324239E-2</c:v>
                </c:pt>
                <c:pt idx="165">
                  <c:v>0.10173302472559698</c:v>
                </c:pt>
                <c:pt idx="166">
                  <c:v>0.12364450660902548</c:v>
                </c:pt>
                <c:pt idx="167">
                  <c:v>6.6819975029835277E-2</c:v>
                </c:pt>
                <c:pt idx="168">
                  <c:v>0.11655008302738068</c:v>
                </c:pt>
                <c:pt idx="169">
                  <c:v>0.10541455134815969</c:v>
                </c:pt>
                <c:pt idx="170">
                  <c:v>0.12112644233466163</c:v>
                </c:pt>
                <c:pt idx="171">
                  <c:v>7.9247293815246422E-2</c:v>
                </c:pt>
                <c:pt idx="172">
                  <c:v>8.7005291946859131E-2</c:v>
                </c:pt>
                <c:pt idx="173">
                  <c:v>7.5741107594492263E-2</c:v>
                </c:pt>
                <c:pt idx="174">
                  <c:v>5.2901941730873148E-2</c:v>
                </c:pt>
                <c:pt idx="175">
                  <c:v>0.20046159623531956</c:v>
                </c:pt>
                <c:pt idx="176">
                  <c:v>7.7903669483841753E-2</c:v>
                </c:pt>
                <c:pt idx="177">
                  <c:v>8.404855221640517E-2</c:v>
                </c:pt>
                <c:pt idx="178">
                  <c:v>0.10886446246682802</c:v>
                </c:pt>
                <c:pt idx="179">
                  <c:v>0.18453943022954888</c:v>
                </c:pt>
                <c:pt idx="180">
                  <c:v>0.10001643620658562</c:v>
                </c:pt>
                <c:pt idx="181">
                  <c:v>6.371030338718775E-2</c:v>
                </c:pt>
                <c:pt idx="182">
                  <c:v>0.13380553822985597</c:v>
                </c:pt>
                <c:pt idx="183">
                  <c:v>0.13186720833825305</c:v>
                </c:pt>
                <c:pt idx="184">
                  <c:v>4.6502213623583089E-2</c:v>
                </c:pt>
                <c:pt idx="185">
                  <c:v>4.2052496449924703E-2</c:v>
                </c:pt>
                <c:pt idx="186">
                  <c:v>3.9320161736188908E-2</c:v>
                </c:pt>
                <c:pt idx="187">
                  <c:v>7.6557174431123087E-2</c:v>
                </c:pt>
                <c:pt idx="188">
                  <c:v>0.11377438894171732</c:v>
                </c:pt>
                <c:pt idx="189">
                  <c:v>0.16304007086436378</c:v>
                </c:pt>
                <c:pt idx="190">
                  <c:v>0.13392204127639928</c:v>
                </c:pt>
                <c:pt idx="191">
                  <c:v>0.13450412950466806</c:v>
                </c:pt>
                <c:pt idx="192">
                  <c:v>0.15777448613876466</c:v>
                </c:pt>
                <c:pt idx="193">
                  <c:v>8.6621101305714987E-2</c:v>
                </c:pt>
                <c:pt idx="194">
                  <c:v>0.12492536327666848</c:v>
                </c:pt>
                <c:pt idx="195">
                  <c:v>7.2668037320045897E-2</c:v>
                </c:pt>
                <c:pt idx="196">
                  <c:v>0.11372096723034808</c:v>
                </c:pt>
                <c:pt idx="197">
                  <c:v>8.9717127767753979E-2</c:v>
                </c:pt>
                <c:pt idx="198">
                  <c:v>7.7885089515710604E-2</c:v>
                </c:pt>
                <c:pt idx="199">
                  <c:v>5.7528788171021361E-2</c:v>
                </c:pt>
                <c:pt idx="200">
                  <c:v>0.1374280270045638</c:v>
                </c:pt>
                <c:pt idx="201">
                  <c:v>5.9908802967619579E-2</c:v>
                </c:pt>
                <c:pt idx="202">
                  <c:v>4.9226921069903895E-2</c:v>
                </c:pt>
                <c:pt idx="203">
                  <c:v>4.9651003133028837E-2</c:v>
                </c:pt>
                <c:pt idx="204">
                  <c:v>0.13109806844205352</c:v>
                </c:pt>
                <c:pt idx="205">
                  <c:v>7.7613274111170583E-2</c:v>
                </c:pt>
                <c:pt idx="206">
                  <c:v>9.3777309604552883E-2</c:v>
                </c:pt>
                <c:pt idx="207">
                  <c:v>8.2365777121172101E-2</c:v>
                </c:pt>
                <c:pt idx="208">
                  <c:v>7.1173556647686098E-2</c:v>
                </c:pt>
                <c:pt idx="209">
                  <c:v>0.16538038078097017</c:v>
                </c:pt>
                <c:pt idx="210">
                  <c:v>0.14851238468554584</c:v>
                </c:pt>
                <c:pt idx="211">
                  <c:v>6.3322422253561328E-2</c:v>
                </c:pt>
                <c:pt idx="212">
                  <c:v>0.10490590734408478</c:v>
                </c:pt>
                <c:pt idx="213">
                  <c:v>4.8161763426179505E-2</c:v>
                </c:pt>
                <c:pt idx="214">
                  <c:v>6.1892008482134386E-2</c:v>
                </c:pt>
                <c:pt idx="215">
                  <c:v>4.9800159586540715E-2</c:v>
                </c:pt>
                <c:pt idx="216">
                  <c:v>7.827858416684208E-2</c:v>
                </c:pt>
                <c:pt idx="217">
                  <c:v>7.3839765113829614E-2</c:v>
                </c:pt>
                <c:pt idx="218">
                  <c:v>5.1582495891670632E-2</c:v>
                </c:pt>
                <c:pt idx="219">
                  <c:v>4.4745912301284108E-2</c:v>
                </c:pt>
                <c:pt idx="220">
                  <c:v>5.2377668269128819E-2</c:v>
                </c:pt>
                <c:pt idx="221">
                  <c:v>-2.763483690202051E-2</c:v>
                </c:pt>
                <c:pt idx="222">
                  <c:v>2.6252764724095101E-3</c:v>
                </c:pt>
                <c:pt idx="223">
                  <c:v>2.0601827993090183E-2</c:v>
                </c:pt>
                <c:pt idx="224">
                  <c:v>0.12706135787425077</c:v>
                </c:pt>
                <c:pt idx="225">
                  <c:v>1.5000755692693712E-2</c:v>
                </c:pt>
                <c:pt idx="226">
                  <c:v>2.5406741153246704E-2</c:v>
                </c:pt>
                <c:pt idx="227">
                  <c:v>-7.0409110022997545E-3</c:v>
                </c:pt>
                <c:pt idx="228">
                  <c:v>2.4547116627397725E-2</c:v>
                </c:pt>
                <c:pt idx="229">
                  <c:v>0.17558070834314643</c:v>
                </c:pt>
                <c:pt idx="230">
                  <c:v>4.9963518820387076E-2</c:v>
                </c:pt>
                <c:pt idx="231">
                  <c:v>0.33800000000000002</c:v>
                </c:pt>
                <c:pt idx="232">
                  <c:v>0.316</c:v>
                </c:pt>
                <c:pt idx="233">
                  <c:v>0.27100000000000002</c:v>
                </c:pt>
                <c:pt idx="234">
                  <c:v>0.28499999999999998</c:v>
                </c:pt>
                <c:pt idx="235">
                  <c:v>0.27</c:v>
                </c:pt>
                <c:pt idx="236">
                  <c:v>0.30499999999999999</c:v>
                </c:pt>
                <c:pt idx="237">
                  <c:v>0.28599999999999998</c:v>
                </c:pt>
                <c:pt idx="238">
                  <c:v>0.33600000000000002</c:v>
                </c:pt>
                <c:pt idx="239">
                  <c:v>4.6797310462007857E-2</c:v>
                </c:pt>
                <c:pt idx="240">
                  <c:v>-2.3624077804145216E-3</c:v>
                </c:pt>
                <c:pt idx="241">
                  <c:v>1.4999999999999999E-2</c:v>
                </c:pt>
                <c:pt idx="242" formatCode="0.00">
                  <c:v>1.5452902077832675E-2</c:v>
                </c:pt>
                <c:pt idx="243">
                  <c:v>-6.2807541250249344E-3</c:v>
                </c:pt>
                <c:pt idx="244">
                  <c:v>1.2E-2</c:v>
                </c:pt>
                <c:pt idx="245" formatCode="0.00">
                  <c:v>1.153455573322848E-2</c:v>
                </c:pt>
                <c:pt idx="246">
                  <c:v>0.10199999999999999</c:v>
                </c:pt>
                <c:pt idx="247">
                  <c:v>0.109</c:v>
                </c:pt>
                <c:pt idx="248">
                  <c:v>0.10100000000000001</c:v>
                </c:pt>
                <c:pt idx="249">
                  <c:v>9.8000000000000004E-2</c:v>
                </c:pt>
                <c:pt idx="250">
                  <c:v>0.09</c:v>
                </c:pt>
                <c:pt idx="251">
                  <c:v>9.0999999999999998E-2</c:v>
                </c:pt>
                <c:pt idx="252">
                  <c:v>8.1000000000000003E-2</c:v>
                </c:pt>
                <c:pt idx="253">
                  <c:v>6.6000000000000003E-2</c:v>
                </c:pt>
                <c:pt idx="254">
                  <c:v>5.6000000000000001E-2</c:v>
                </c:pt>
              </c:numCache>
            </c:numRef>
          </c:yVal>
          <c:smooth val="0"/>
        </c:ser>
        <c:ser>
          <c:idx val="5"/>
          <c:order val="1"/>
          <c:tx>
            <c:v>500-850 Ma</c:v>
          </c:tx>
          <c:spPr>
            <a:ln w="28575">
              <a:noFill/>
            </a:ln>
          </c:spPr>
          <c:marker>
            <c:symbol val="circle"/>
            <c:size val="8"/>
            <c:spPr>
              <a:solidFill>
                <a:srgbClr val="3333CC"/>
              </a:solidFill>
              <a:ln>
                <a:solidFill>
                  <a:srgbClr val="000000"/>
                </a:solidFill>
                <a:prstDash val="solid"/>
              </a:ln>
            </c:spPr>
          </c:marker>
          <c:xVal>
            <c:numRef>
              <c:f>'Compiled and sorted versus time'!$B$256:$B$283</c:f>
              <c:numCache>
                <c:formatCode>General</c:formatCode>
                <c:ptCount val="28"/>
                <c:pt idx="0">
                  <c:v>35.17</c:v>
                </c:pt>
                <c:pt idx="1">
                  <c:v>35.17</c:v>
                </c:pt>
                <c:pt idx="2">
                  <c:v>35.019720095298013</c:v>
                </c:pt>
                <c:pt idx="3">
                  <c:v>39.614605573701638</c:v>
                </c:pt>
                <c:pt idx="4">
                  <c:v>33.46</c:v>
                </c:pt>
                <c:pt idx="5">
                  <c:v>31.76</c:v>
                </c:pt>
                <c:pt idx="6">
                  <c:v>32.340000000000003</c:v>
                </c:pt>
                <c:pt idx="7" formatCode="0.00">
                  <c:v>33.461536643063951</c:v>
                </c:pt>
                <c:pt idx="8" formatCode="0.00">
                  <c:v>31.75846305691077</c:v>
                </c:pt>
                <c:pt idx="9" formatCode="0.00">
                  <c:v>32.341377088013658</c:v>
                </c:pt>
                <c:pt idx="10">
                  <c:v>32.866799825030249</c:v>
                </c:pt>
                <c:pt idx="11">
                  <c:v>31.217509219232202</c:v>
                </c:pt>
                <c:pt idx="12">
                  <c:v>31.782321090501149</c:v>
                </c:pt>
                <c:pt idx="13">
                  <c:v>43.728253029325366</c:v>
                </c:pt>
                <c:pt idx="14">
                  <c:v>32.940155197253944</c:v>
                </c:pt>
                <c:pt idx="15">
                  <c:v>34.492529302739946</c:v>
                </c:pt>
                <c:pt idx="16">
                  <c:v>38.311946389959644</c:v>
                </c:pt>
                <c:pt idx="17">
                  <c:v>33.967731248128771</c:v>
                </c:pt>
                <c:pt idx="18">
                  <c:v>32.669603244098717</c:v>
                </c:pt>
                <c:pt idx="19">
                  <c:v>31.026570179034916</c:v>
                </c:pt>
                <c:pt idx="20">
                  <c:v>31.907872629329557</c:v>
                </c:pt>
                <c:pt idx="21">
                  <c:v>30.579536914378274</c:v>
                </c:pt>
                <c:pt idx="22">
                  <c:v>33.18</c:v>
                </c:pt>
                <c:pt idx="23">
                  <c:v>31.61</c:v>
                </c:pt>
                <c:pt idx="24">
                  <c:v>43.13</c:v>
                </c:pt>
                <c:pt idx="25">
                  <c:v>16.423374326225023</c:v>
                </c:pt>
                <c:pt idx="26">
                  <c:v>17.421153855784954</c:v>
                </c:pt>
                <c:pt idx="27">
                  <c:v>17.028582195305741</c:v>
                </c:pt>
              </c:numCache>
            </c:numRef>
          </c:xVal>
          <c:yVal>
            <c:numRef>
              <c:f>'Compiled and sorted versus time'!$C$256:$C$283</c:f>
              <c:numCache>
                <c:formatCode>General</c:formatCode>
                <c:ptCount val="28"/>
                <c:pt idx="0">
                  <c:v>7.7892902022551169E-2</c:v>
                </c:pt>
                <c:pt idx="1">
                  <c:v>7.7892902022551169E-2</c:v>
                </c:pt>
                <c:pt idx="2">
                  <c:v>1.5948021037804239E-2</c:v>
                </c:pt>
                <c:pt idx="3">
                  <c:v>-3.2111395087550676E-2</c:v>
                </c:pt>
                <c:pt idx="4">
                  <c:v>1.4E-2</c:v>
                </c:pt>
                <c:pt idx="5">
                  <c:v>1.4E-2</c:v>
                </c:pt>
                <c:pt idx="6">
                  <c:v>8.0000000000000002E-3</c:v>
                </c:pt>
                <c:pt idx="7" formatCode="0.00">
                  <c:v>1.3871632023047198E-2</c:v>
                </c:pt>
                <c:pt idx="8" formatCode="0.00">
                  <c:v>1.3777429977622546E-2</c:v>
                </c:pt>
                <c:pt idx="9" formatCode="0.00">
                  <c:v>7.9471302895193219E-3</c:v>
                </c:pt>
                <c:pt idx="10">
                  <c:v>-3.9436778351884527E-3</c:v>
                </c:pt>
                <c:pt idx="11">
                  <c:v>-4.0378798805917882E-3</c:v>
                </c:pt>
                <c:pt idx="12">
                  <c:v>-9.8681795685529039E-3</c:v>
                </c:pt>
                <c:pt idx="13">
                  <c:v>-3.7873596328406478E-2</c:v>
                </c:pt>
                <c:pt idx="14">
                  <c:v>1.2732746519770188E-2</c:v>
                </c:pt>
                <c:pt idx="15">
                  <c:v>-1.5086954863473778E-2</c:v>
                </c:pt>
                <c:pt idx="16">
                  <c:v>1.8207856074639039E-3</c:v>
                </c:pt>
                <c:pt idx="17">
                  <c:v>-6.810713417593206E-3</c:v>
                </c:pt>
                <c:pt idx="18">
                  <c:v>-2.781641392355283E-2</c:v>
                </c:pt>
                <c:pt idx="19">
                  <c:v>-3.8623793425820452E-3</c:v>
                </c:pt>
                <c:pt idx="20">
                  <c:v>-4.2640766954633591E-3</c:v>
                </c:pt>
                <c:pt idx="21">
                  <c:v>2.6317844960566106E-3</c:v>
                </c:pt>
                <c:pt idx="22">
                  <c:v>8.6113931112382858E-2</c:v>
                </c:pt>
                <c:pt idx="23">
                  <c:v>-1.6019719778046948E-2</c:v>
                </c:pt>
                <c:pt idx="24">
                  <c:v>0.18152697065765011</c:v>
                </c:pt>
                <c:pt idx="25">
                  <c:v>-1.4805443838243448E-2</c:v>
                </c:pt>
                <c:pt idx="26">
                  <c:v>-1.2401552776960756E-2</c:v>
                </c:pt>
                <c:pt idx="27">
                  <c:v>-1.8885475344864844E-2</c:v>
                </c:pt>
              </c:numCache>
            </c:numRef>
          </c:yVal>
          <c:smooth val="0"/>
        </c:ser>
        <c:ser>
          <c:idx val="4"/>
          <c:order val="2"/>
          <c:tx>
            <c:v>850 Ma -2.38 Ga</c:v>
          </c:tx>
          <c:spPr>
            <a:ln w="28575">
              <a:noFill/>
            </a:ln>
          </c:spPr>
          <c:marker>
            <c:symbol val="circle"/>
            <c:size val="8"/>
            <c:spPr>
              <a:solidFill>
                <a:srgbClr val="3333CC"/>
              </a:solidFill>
              <a:ln>
                <a:solidFill>
                  <a:srgbClr val="000000"/>
                </a:solidFill>
                <a:prstDash val="solid"/>
              </a:ln>
            </c:spPr>
          </c:marker>
          <c:xVal>
            <c:numRef>
              <c:f>'Compiled and sorted versus time'!$B$284:$B$459</c:f>
              <c:numCache>
                <c:formatCode>General</c:formatCode>
                <c:ptCount val="176"/>
                <c:pt idx="0">
                  <c:v>20.967305359113894</c:v>
                </c:pt>
                <c:pt idx="1">
                  <c:v>19.149351336387102</c:v>
                </c:pt>
                <c:pt idx="2">
                  <c:v>21.393248761316308</c:v>
                </c:pt>
                <c:pt idx="3">
                  <c:v>19.940803887655726</c:v>
                </c:pt>
                <c:pt idx="4">
                  <c:v>23.101346770326099</c:v>
                </c:pt>
                <c:pt idx="5">
                  <c:v>12.109877786063372</c:v>
                </c:pt>
                <c:pt idx="6">
                  <c:v>31.150755718884167</c:v>
                </c:pt>
                <c:pt idx="7">
                  <c:v>32.384143848272977</c:v>
                </c:pt>
                <c:pt idx="8">
                  <c:v>29.315786391488871</c:v>
                </c:pt>
                <c:pt idx="9">
                  <c:v>34.111863727248668</c:v>
                </c:pt>
                <c:pt idx="10">
                  <c:v>34.216814061440104</c:v>
                </c:pt>
                <c:pt idx="11">
                  <c:v>26.330227150994101</c:v>
                </c:pt>
                <c:pt idx="12">
                  <c:v>28.200390123502366</c:v>
                </c:pt>
                <c:pt idx="13">
                  <c:v>32.001512351324763</c:v>
                </c:pt>
                <c:pt idx="14">
                  <c:v>22.066469296446424</c:v>
                </c:pt>
                <c:pt idx="15">
                  <c:v>16.100858930733438</c:v>
                </c:pt>
                <c:pt idx="16">
                  <c:v>30.537145254906363</c:v>
                </c:pt>
                <c:pt idx="17">
                  <c:v>21.400133192371985</c:v>
                </c:pt>
                <c:pt idx="18">
                  <c:v>28.450262401001289</c:v>
                </c:pt>
                <c:pt idx="19">
                  <c:v>24.133601444440256</c:v>
                </c:pt>
                <c:pt idx="20">
                  <c:v>17.28117899918799</c:v>
                </c:pt>
                <c:pt idx="21">
                  <c:v>9.6577180602601356</c:v>
                </c:pt>
                <c:pt idx="22">
                  <c:v>18.559480653295207</c:v>
                </c:pt>
                <c:pt idx="23">
                  <c:v>13.056433198970257</c:v>
                </c:pt>
                <c:pt idx="24">
                  <c:v>33.240034713064709</c:v>
                </c:pt>
                <c:pt idx="25">
                  <c:v>20.14</c:v>
                </c:pt>
                <c:pt idx="26">
                  <c:v>20.76</c:v>
                </c:pt>
                <c:pt idx="27">
                  <c:v>31.08103514778513</c:v>
                </c:pt>
                <c:pt idx="28">
                  <c:v>32.820324054503693</c:v>
                </c:pt>
                <c:pt idx="29">
                  <c:v>38.371898225446451</c:v>
                </c:pt>
                <c:pt idx="30">
                  <c:v>32.473632222868702</c:v>
                </c:pt>
                <c:pt idx="31">
                  <c:v>17.200196943582377</c:v>
                </c:pt>
                <c:pt idx="32">
                  <c:v>4</c:v>
                </c:pt>
                <c:pt idx="33">
                  <c:v>3.8</c:v>
                </c:pt>
                <c:pt idx="34">
                  <c:v>4</c:v>
                </c:pt>
                <c:pt idx="35">
                  <c:v>4.0999999999999996</c:v>
                </c:pt>
                <c:pt idx="36">
                  <c:v>3.7</c:v>
                </c:pt>
                <c:pt idx="37">
                  <c:v>3.9</c:v>
                </c:pt>
                <c:pt idx="38">
                  <c:v>3.8</c:v>
                </c:pt>
                <c:pt idx="39">
                  <c:v>3.7</c:v>
                </c:pt>
                <c:pt idx="40">
                  <c:v>17.838653510189538</c:v>
                </c:pt>
                <c:pt idx="41">
                  <c:v>25.186979236186513</c:v>
                </c:pt>
                <c:pt idx="42">
                  <c:v>23.022456115593393</c:v>
                </c:pt>
                <c:pt idx="43">
                  <c:v>17.975642284862261</c:v>
                </c:pt>
                <c:pt idx="44">
                  <c:v>11.665450317051684</c:v>
                </c:pt>
                <c:pt idx="45">
                  <c:v>17.422663147980579</c:v>
                </c:pt>
                <c:pt idx="46">
                  <c:v>22.427609993787012</c:v>
                </c:pt>
                <c:pt idx="47">
                  <c:v>4.9509907428104682</c:v>
                </c:pt>
                <c:pt idx="48">
                  <c:v>9.2776924328412669</c:v>
                </c:pt>
                <c:pt idx="49">
                  <c:v>18.064400292902238</c:v>
                </c:pt>
                <c:pt idx="50">
                  <c:v>11.995027222376775</c:v>
                </c:pt>
                <c:pt idx="51">
                  <c:v>9.9907709200741657</c:v>
                </c:pt>
                <c:pt idx="52">
                  <c:v>4.1468096963819256</c:v>
                </c:pt>
                <c:pt idx="53">
                  <c:v>32.916796928815103</c:v>
                </c:pt>
                <c:pt idx="54">
                  <c:v>22.925324710568518</c:v>
                </c:pt>
                <c:pt idx="55">
                  <c:v>6.1758512537597454</c:v>
                </c:pt>
                <c:pt idx="56">
                  <c:v>-0.96464675907237396</c:v>
                </c:pt>
                <c:pt idx="57">
                  <c:v>3.2757322285192458</c:v>
                </c:pt>
                <c:pt idx="58">
                  <c:v>19.658560685610155</c:v>
                </c:pt>
                <c:pt idx="59">
                  <c:v>12.914562048851053</c:v>
                </c:pt>
                <c:pt idx="60">
                  <c:v>24.384685791954553</c:v>
                </c:pt>
                <c:pt idx="61">
                  <c:v>14.67953144323269</c:v>
                </c:pt>
                <c:pt idx="62">
                  <c:v>6.9466943832028392</c:v>
                </c:pt>
                <c:pt idx="63">
                  <c:v>7.8986858462568534</c:v>
                </c:pt>
                <c:pt idx="64">
                  <c:v>12.43957123442101</c:v>
                </c:pt>
                <c:pt idx="65">
                  <c:v>5.5786672420651939</c:v>
                </c:pt>
                <c:pt idx="66">
                  <c:v>22.055287961525664</c:v>
                </c:pt>
                <c:pt idx="67">
                  <c:v>20.163364040579154</c:v>
                </c:pt>
                <c:pt idx="68">
                  <c:v>30.146880425120116</c:v>
                </c:pt>
                <c:pt idx="69">
                  <c:v>12.525726126855034</c:v>
                </c:pt>
                <c:pt idx="70">
                  <c:v>21.380318644828208</c:v>
                </c:pt>
                <c:pt idx="71">
                  <c:v>19.569793008724218</c:v>
                </c:pt>
                <c:pt idx="72">
                  <c:v>20.726452587164204</c:v>
                </c:pt>
                <c:pt idx="73">
                  <c:v>19.987168576270278</c:v>
                </c:pt>
                <c:pt idx="74">
                  <c:v>20.57604999500677</c:v>
                </c:pt>
                <c:pt idx="75">
                  <c:v>15.695502628117538</c:v>
                </c:pt>
                <c:pt idx="76">
                  <c:v>15.664283203643095</c:v>
                </c:pt>
                <c:pt idx="77">
                  <c:v>29.809898225320012</c:v>
                </c:pt>
                <c:pt idx="78">
                  <c:v>18.278876506149231</c:v>
                </c:pt>
                <c:pt idx="79">
                  <c:v>26.492666888717395</c:v>
                </c:pt>
                <c:pt idx="80">
                  <c:v>22.388585465304345</c:v>
                </c:pt>
                <c:pt idx="81">
                  <c:v>26.672547049048035</c:v>
                </c:pt>
                <c:pt idx="82">
                  <c:v>14.886544365177542</c:v>
                </c:pt>
                <c:pt idx="83">
                  <c:v>15.683108650590157</c:v>
                </c:pt>
                <c:pt idx="84">
                  <c:v>3.8172327910568349</c:v>
                </c:pt>
                <c:pt idx="85">
                  <c:v>1.4679925329770249</c:v>
                </c:pt>
                <c:pt idx="86">
                  <c:v>13.752770717444296</c:v>
                </c:pt>
                <c:pt idx="87">
                  <c:v>21.955685339718922</c:v>
                </c:pt>
                <c:pt idx="88">
                  <c:v>10.204460011128624</c:v>
                </c:pt>
                <c:pt idx="89">
                  <c:v>10.216350234846905</c:v>
                </c:pt>
                <c:pt idx="90">
                  <c:v>13.33410086819975</c:v>
                </c:pt>
                <c:pt idx="91">
                  <c:v>-0.50243524550674934</c:v>
                </c:pt>
                <c:pt idx="92">
                  <c:v>-0.42807948028089626</c:v>
                </c:pt>
                <c:pt idx="93">
                  <c:v>4.068099764723998</c:v>
                </c:pt>
                <c:pt idx="94">
                  <c:v>6.9743383902385325</c:v>
                </c:pt>
                <c:pt idx="95">
                  <c:v>9.8333510567583104</c:v>
                </c:pt>
                <c:pt idx="96">
                  <c:v>3.2649235259336606</c:v>
                </c:pt>
                <c:pt idx="97">
                  <c:v>12.236850927300313</c:v>
                </c:pt>
                <c:pt idx="98">
                  <c:v>15.52893568587832</c:v>
                </c:pt>
                <c:pt idx="99">
                  <c:v>7.73455910249643</c:v>
                </c:pt>
                <c:pt idx="100">
                  <c:v>8.0488126913391689</c:v>
                </c:pt>
                <c:pt idx="101">
                  <c:v>8.6453334925427061</c:v>
                </c:pt>
                <c:pt idx="102">
                  <c:v>9.7134440119348575</c:v>
                </c:pt>
                <c:pt idx="103">
                  <c:v>9.5945417747493877</c:v>
                </c:pt>
                <c:pt idx="104">
                  <c:v>13.579943803676109</c:v>
                </c:pt>
                <c:pt idx="105">
                  <c:v>-0.75</c:v>
                </c:pt>
                <c:pt idx="106">
                  <c:v>-9.0299999999999994</c:v>
                </c:pt>
                <c:pt idx="107">
                  <c:v>-13.07</c:v>
                </c:pt>
                <c:pt idx="108">
                  <c:v>2.7416666666666667</c:v>
                </c:pt>
                <c:pt idx="109">
                  <c:v>-9.01</c:v>
                </c:pt>
                <c:pt idx="110">
                  <c:v>13.57992801464467</c:v>
                </c:pt>
                <c:pt idx="111">
                  <c:v>-7.6533333333333333</c:v>
                </c:pt>
                <c:pt idx="112">
                  <c:v>-7.4524999999999997</c:v>
                </c:pt>
                <c:pt idx="113">
                  <c:v>7.083333333333333</c:v>
                </c:pt>
                <c:pt idx="114">
                  <c:v>11.545</c:v>
                </c:pt>
                <c:pt idx="115">
                  <c:v>8.3000000000000007</c:v>
                </c:pt>
                <c:pt idx="116">
                  <c:v>6.2050000000000001</c:v>
                </c:pt>
                <c:pt idx="117">
                  <c:v>7.3150000000000004</c:v>
                </c:pt>
                <c:pt idx="118">
                  <c:v>14.97</c:v>
                </c:pt>
                <c:pt idx="119">
                  <c:v>14.164999999999999</c:v>
                </c:pt>
                <c:pt idx="120">
                  <c:v>16.14</c:v>
                </c:pt>
                <c:pt idx="121">
                  <c:v>11.86</c:v>
                </c:pt>
                <c:pt idx="122">
                  <c:v>13.6</c:v>
                </c:pt>
                <c:pt idx="123">
                  <c:v>12.994999999999999</c:v>
                </c:pt>
                <c:pt idx="124">
                  <c:v>15.57</c:v>
                </c:pt>
                <c:pt idx="125">
                  <c:v>9.6549999999999994</c:v>
                </c:pt>
                <c:pt idx="126">
                  <c:v>6.7166666666666659</c:v>
                </c:pt>
                <c:pt idx="127">
                  <c:v>19.736000000000001</c:v>
                </c:pt>
                <c:pt idx="128">
                  <c:v>13.565</c:v>
                </c:pt>
                <c:pt idx="130">
                  <c:v>6.33</c:v>
                </c:pt>
                <c:pt idx="131">
                  <c:v>6.5720000000000001</c:v>
                </c:pt>
                <c:pt idx="132">
                  <c:v>-0.79</c:v>
                </c:pt>
                <c:pt idx="133">
                  <c:v>8.48</c:v>
                </c:pt>
                <c:pt idx="134">
                  <c:v>10.579000000000001</c:v>
                </c:pt>
                <c:pt idx="135">
                  <c:v>4.9029999999999996</c:v>
                </c:pt>
                <c:pt idx="136">
                  <c:v>6.97</c:v>
                </c:pt>
                <c:pt idx="137">
                  <c:v>-9.0570000000000004</c:v>
                </c:pt>
                <c:pt idx="138">
                  <c:v>22.176485866986905</c:v>
                </c:pt>
                <c:pt idx="139">
                  <c:v>23.368013686255704</c:v>
                </c:pt>
                <c:pt idx="140">
                  <c:v>-1.3377784920070945</c:v>
                </c:pt>
                <c:pt idx="141">
                  <c:v>6.5114313262000039</c:v>
                </c:pt>
                <c:pt idx="142">
                  <c:v>4.8773770934512859</c:v>
                </c:pt>
                <c:pt idx="143">
                  <c:v>0.72060587585854818</c:v>
                </c:pt>
                <c:pt idx="144">
                  <c:v>5.423</c:v>
                </c:pt>
                <c:pt idx="145">
                  <c:v>-4.57</c:v>
                </c:pt>
                <c:pt idx="146">
                  <c:v>15.577999999999999</c:v>
                </c:pt>
                <c:pt idx="147">
                  <c:v>-1.9419999999999999</c:v>
                </c:pt>
                <c:pt idx="148">
                  <c:v>7.3890000000000002</c:v>
                </c:pt>
                <c:pt idx="149">
                  <c:v>2.67</c:v>
                </c:pt>
                <c:pt idx="150">
                  <c:v>2.81</c:v>
                </c:pt>
                <c:pt idx="151">
                  <c:v>5.81</c:v>
                </c:pt>
                <c:pt idx="152">
                  <c:v>-25.56</c:v>
                </c:pt>
                <c:pt idx="153">
                  <c:v>-26.23</c:v>
                </c:pt>
                <c:pt idx="154">
                  <c:v>-25.6</c:v>
                </c:pt>
                <c:pt idx="155">
                  <c:v>-31.07</c:v>
                </c:pt>
                <c:pt idx="156">
                  <c:v>-34.69</c:v>
                </c:pt>
                <c:pt idx="157">
                  <c:v>-33.28</c:v>
                </c:pt>
                <c:pt idx="158">
                  <c:v>-33.39</c:v>
                </c:pt>
                <c:pt idx="159">
                  <c:v>-33.450000000000003</c:v>
                </c:pt>
                <c:pt idx="160">
                  <c:v>-31.06</c:v>
                </c:pt>
                <c:pt idx="161">
                  <c:v>-32.590000000000003</c:v>
                </c:pt>
                <c:pt idx="162">
                  <c:v>-29.88</c:v>
                </c:pt>
                <c:pt idx="163">
                  <c:v>-26.92</c:v>
                </c:pt>
                <c:pt idx="164">
                  <c:v>-23.91</c:v>
                </c:pt>
                <c:pt idx="165">
                  <c:v>-25.34</c:v>
                </c:pt>
                <c:pt idx="166">
                  <c:v>-29.07</c:v>
                </c:pt>
                <c:pt idx="167">
                  <c:v>-29.58</c:v>
                </c:pt>
                <c:pt idx="168">
                  <c:v>-25.76</c:v>
                </c:pt>
                <c:pt idx="169">
                  <c:v>-25.46</c:v>
                </c:pt>
                <c:pt idx="170">
                  <c:v>-28.92</c:v>
                </c:pt>
                <c:pt idx="171">
                  <c:v>-29.98</c:v>
                </c:pt>
                <c:pt idx="172">
                  <c:v>17.099</c:v>
                </c:pt>
                <c:pt idx="173">
                  <c:v>-0.40799999999999997</c:v>
                </c:pt>
                <c:pt idx="174">
                  <c:v>-5.2</c:v>
                </c:pt>
                <c:pt idx="175">
                  <c:v>-1.476</c:v>
                </c:pt>
              </c:numCache>
            </c:numRef>
          </c:xVal>
          <c:yVal>
            <c:numRef>
              <c:f>'Compiled and sorted versus time'!$C$284:$C$459</c:f>
              <c:numCache>
                <c:formatCode>General</c:formatCode>
                <c:ptCount val="176"/>
                <c:pt idx="0">
                  <c:v>-9.3096850502529804E-3</c:v>
                </c:pt>
                <c:pt idx="1">
                  <c:v>1.7886139860451067E-2</c:v>
                </c:pt>
                <c:pt idx="2">
                  <c:v>1.0794312081873869E-2</c:v>
                </c:pt>
                <c:pt idx="3">
                  <c:v>1.0471327017111065E-2</c:v>
                </c:pt>
                <c:pt idx="4">
                  <c:v>-1.9775005950837254E-3</c:v>
                </c:pt>
                <c:pt idx="5">
                  <c:v>-3.6390589861635014E-2</c:v>
                </c:pt>
                <c:pt idx="6">
                  <c:v>-3.2631172054170321E-2</c:v>
                </c:pt>
                <c:pt idx="7">
                  <c:v>2.5544424629249107E-2</c:v>
                </c:pt>
                <c:pt idx="8">
                  <c:v>5.1097723705147757E-2</c:v>
                </c:pt>
                <c:pt idx="9">
                  <c:v>3.6341884983599471E-2</c:v>
                </c:pt>
                <c:pt idx="10">
                  <c:v>5.7967060500104139E-2</c:v>
                </c:pt>
                <c:pt idx="11">
                  <c:v>3.6781033904029314E-2</c:v>
                </c:pt>
                <c:pt idx="12">
                  <c:v>2.9713943399858778E-2</c:v>
                </c:pt>
                <c:pt idx="13">
                  <c:v>1.4373290625837143E-2</c:v>
                </c:pt>
                <c:pt idx="14">
                  <c:v>-2.8115121579153524E-2</c:v>
                </c:pt>
                <c:pt idx="15">
                  <c:v>-5.0516532107740986E-2</c:v>
                </c:pt>
                <c:pt idx="16">
                  <c:v>-2.6734056568269438E-3</c:v>
                </c:pt>
                <c:pt idx="17">
                  <c:v>6.7531028848168972E-3</c:v>
                </c:pt>
                <c:pt idx="18">
                  <c:v>-2.0183107949240053E-2</c:v>
                </c:pt>
                <c:pt idx="19">
                  <c:v>-9.1235887525975556E-3</c:v>
                </c:pt>
                <c:pt idx="20">
                  <c:v>-7.2459720474990164E-2</c:v>
                </c:pt>
                <c:pt idx="21">
                  <c:v>-2.3859487754046782E-2</c:v>
                </c:pt>
                <c:pt idx="22">
                  <c:v>-5.0622318613889661E-2</c:v>
                </c:pt>
                <c:pt idx="23">
                  <c:v>-3.781350368873504E-2</c:v>
                </c:pt>
                <c:pt idx="24">
                  <c:v>-9.5137921227767208E-2</c:v>
                </c:pt>
                <c:pt idx="25">
                  <c:v>7.9756794719418878E-3</c:v>
                </c:pt>
                <c:pt idx="26">
                  <c:v>1.8578775000008818E-3</c:v>
                </c:pt>
                <c:pt idx="27">
                  <c:v>-4.3257366051758339E-2</c:v>
                </c:pt>
                <c:pt idx="28">
                  <c:v>1.2642446406410102E-3</c:v>
                </c:pt>
                <c:pt idx="29">
                  <c:v>5.0994559566284181E-3</c:v>
                </c:pt>
                <c:pt idx="30">
                  <c:v>2.8714215307239499E-3</c:v>
                </c:pt>
                <c:pt idx="31">
                  <c:v>-4.9196886988038813E-3</c:v>
                </c:pt>
                <c:pt idx="32">
                  <c:v>-5.7888291138732173E-2</c:v>
                </c:pt>
                <c:pt idx="33">
                  <c:v>-5.5093809848309583E-2</c:v>
                </c:pt>
                <c:pt idx="34">
                  <c:v>-5.7888291138732173E-2</c:v>
                </c:pt>
                <c:pt idx="35">
                  <c:v>-9.3851380294625031E-3</c:v>
                </c:pt>
                <c:pt idx="36">
                  <c:v>-0.10360155499367019</c:v>
                </c:pt>
                <c:pt idx="37">
                  <c:v>-6.5909157290267029E-3</c:v>
                </c:pt>
                <c:pt idx="38">
                  <c:v>-5.5093809848309583E-2</c:v>
                </c:pt>
                <c:pt idx="39">
                  <c:v>-0.10360155499367019</c:v>
                </c:pt>
                <c:pt idx="40">
                  <c:v>-2.7460526463851664E-2</c:v>
                </c:pt>
                <c:pt idx="41">
                  <c:v>6.0680394582401931E-3</c:v>
                </c:pt>
                <c:pt idx="42">
                  <c:v>-3.0501301750751608E-2</c:v>
                </c:pt>
                <c:pt idx="43">
                  <c:v>5.4138154171212705E-2</c:v>
                </c:pt>
                <c:pt idx="44">
                  <c:v>4.1236227486418642E-2</c:v>
                </c:pt>
                <c:pt idx="45">
                  <c:v>-4.7277476950213781E-2</c:v>
                </c:pt>
                <c:pt idx="46">
                  <c:v>-1.8532587335862161E-2</c:v>
                </c:pt>
                <c:pt idx="47">
                  <c:v>3.8107020583710849E-2</c:v>
                </c:pt>
                <c:pt idx="48">
                  <c:v>7.7785373319372297E-2</c:v>
                </c:pt>
                <c:pt idx="49">
                  <c:v>1.9716542309922147E-3</c:v>
                </c:pt>
                <c:pt idx="50">
                  <c:v>-8.2340659091073576E-3</c:v>
                </c:pt>
                <c:pt idx="51">
                  <c:v>-1.5402920884310944E-2</c:v>
                </c:pt>
                <c:pt idx="52">
                  <c:v>-1.3137826353482041E-2</c:v>
                </c:pt>
                <c:pt idx="53">
                  <c:v>3.0931352088760633E-2</c:v>
                </c:pt>
                <c:pt idx="54">
                  <c:v>3.6349841826766038E-2</c:v>
                </c:pt>
                <c:pt idx="55">
                  <c:v>-1.4902987267140233E-2</c:v>
                </c:pt>
                <c:pt idx="56">
                  <c:v>1.8110569627971529E-2</c:v>
                </c:pt>
                <c:pt idx="57">
                  <c:v>-1.9882766307816269E-2</c:v>
                </c:pt>
                <c:pt idx="58">
                  <c:v>-2.363963275202785E-2</c:v>
                </c:pt>
                <c:pt idx="59">
                  <c:v>-4.7383047449489624E-2</c:v>
                </c:pt>
                <c:pt idx="60">
                  <c:v>3.6911180316037573E-2</c:v>
                </c:pt>
                <c:pt idx="61">
                  <c:v>-6.4742251044028976E-2</c:v>
                </c:pt>
                <c:pt idx="62">
                  <c:v>-5.2734704227699325E-3</c:v>
                </c:pt>
                <c:pt idx="63">
                  <c:v>-1.6583448678776591E-2</c:v>
                </c:pt>
                <c:pt idx="64">
                  <c:v>-2.2807086774495389E-2</c:v>
                </c:pt>
                <c:pt idx="65">
                  <c:v>3.7791596776880709E-2</c:v>
                </c:pt>
                <c:pt idx="66">
                  <c:v>-7.2015329522212568E-2</c:v>
                </c:pt>
                <c:pt idx="67">
                  <c:v>-1.1789559436870434E-2</c:v>
                </c:pt>
                <c:pt idx="68">
                  <c:v>-3.123380706118084E-2</c:v>
                </c:pt>
                <c:pt idx="69">
                  <c:v>-2.4202384405944244E-2</c:v>
                </c:pt>
                <c:pt idx="70">
                  <c:v>-4.6149749726563272E-2</c:v>
                </c:pt>
                <c:pt idx="71">
                  <c:v>-8.7630082600007597E-2</c:v>
                </c:pt>
                <c:pt idx="72">
                  <c:v>-4.5342402159942452E-3</c:v>
                </c:pt>
                <c:pt idx="73">
                  <c:v>-3.7546026195917293E-2</c:v>
                </c:pt>
                <c:pt idx="74">
                  <c:v>-4.4135960845602895E-2</c:v>
                </c:pt>
                <c:pt idx="75">
                  <c:v>-8.0284446237435247E-3</c:v>
                </c:pt>
                <c:pt idx="76">
                  <c:v>4.9210670554042935E-3</c:v>
                </c:pt>
                <c:pt idx="77">
                  <c:v>-2.5910162114692881E-2</c:v>
                </c:pt>
                <c:pt idx="78">
                  <c:v>-5.3610164567160723E-2</c:v>
                </c:pt>
                <c:pt idx="79">
                  <c:v>-3.8357219286844213E-2</c:v>
                </c:pt>
                <c:pt idx="80">
                  <c:v>-1.9279081564503642E-2</c:v>
                </c:pt>
                <c:pt idx="81">
                  <c:v>-0.12113551991955696</c:v>
                </c:pt>
                <c:pt idx="82">
                  <c:v>-4.6282521963808776E-2</c:v>
                </c:pt>
                <c:pt idx="83">
                  <c:v>-3.511164619257201E-2</c:v>
                </c:pt>
                <c:pt idx="84">
                  <c:v>2.2180091319157214E-3</c:v>
                </c:pt>
                <c:pt idx="85">
                  <c:v>4.9310699411719838E-2</c:v>
                </c:pt>
                <c:pt idx="86">
                  <c:v>3.3908961685202854E-3</c:v>
                </c:pt>
                <c:pt idx="87">
                  <c:v>1.2414494789725339E-2</c:v>
                </c:pt>
                <c:pt idx="88">
                  <c:v>-3.4025348641719688E-2</c:v>
                </c:pt>
                <c:pt idx="89">
                  <c:v>-9.041499818174259E-3</c:v>
                </c:pt>
                <c:pt idx="90">
                  <c:v>-4.6385601294440804E-2</c:v>
                </c:pt>
                <c:pt idx="91">
                  <c:v>-2.8203165917450868E-2</c:v>
                </c:pt>
                <c:pt idx="92">
                  <c:v>-3.0139376728799405E-3</c:v>
                </c:pt>
                <c:pt idx="93">
                  <c:v>-8.438226977380836E-3</c:v>
                </c:pt>
                <c:pt idx="94">
                  <c:v>-3.15082850528281E-2</c:v>
                </c:pt>
                <c:pt idx="95">
                  <c:v>-5.5685820845363665E-2</c:v>
                </c:pt>
                <c:pt idx="96">
                  <c:v>3.1334601344745749E-3</c:v>
                </c:pt>
                <c:pt idx="97">
                  <c:v>-5.1180370858938673E-2</c:v>
                </c:pt>
                <c:pt idx="98">
                  <c:v>-7.3175323648921875E-2</c:v>
                </c:pt>
                <c:pt idx="99">
                  <c:v>-4.7996327541488526E-2</c:v>
                </c:pt>
                <c:pt idx="100">
                  <c:v>-2.7143680540575588E-2</c:v>
                </c:pt>
                <c:pt idx="101">
                  <c:v>-5.1415924378073186E-2</c:v>
                </c:pt>
                <c:pt idx="102">
                  <c:v>-6.1725351622632374E-2</c:v>
                </c:pt>
                <c:pt idx="103">
                  <c:v>-5.1902409218262946E-2</c:v>
                </c:pt>
                <c:pt idx="104">
                  <c:v>-5.0875144287365615E-2</c:v>
                </c:pt>
                <c:pt idx="105">
                  <c:v>3.3833496893348511E-2</c:v>
                </c:pt>
                <c:pt idx="106">
                  <c:v>2.0679265198142449E-2</c:v>
                </c:pt>
                <c:pt idx="107">
                  <c:v>-8.7476951449992235E-2</c:v>
                </c:pt>
                <c:pt idx="108">
                  <c:v>7.4468069729250463E-2</c:v>
                </c:pt>
                <c:pt idx="109">
                  <c:v>3.0403164889627021E-2</c:v>
                </c:pt>
                <c:pt idx="110">
                  <c:v>-3.933860526763322E-2</c:v>
                </c:pt>
                <c:pt idx="111">
                  <c:v>-4.5095305522793909E-3</c:v>
                </c:pt>
                <c:pt idx="112">
                  <c:v>8.0019081350875543E-2</c:v>
                </c:pt>
                <c:pt idx="113">
                  <c:v>7.6206543668601981E-2</c:v>
                </c:pt>
                <c:pt idx="114">
                  <c:v>3.6439887749819322E-2</c:v>
                </c:pt>
                <c:pt idx="115">
                  <c:v>-4.3297094807510761E-2</c:v>
                </c:pt>
                <c:pt idx="116">
                  <c:v>-1.549350468303401E-2</c:v>
                </c:pt>
                <c:pt idx="117">
                  <c:v>3.2651700992528516E-2</c:v>
                </c:pt>
                <c:pt idx="118">
                  <c:v>8.3760297950383009E-3</c:v>
                </c:pt>
                <c:pt idx="119">
                  <c:v>3.4921296317985462E-2</c:v>
                </c:pt>
                <c:pt idx="120">
                  <c:v>9.2743598616269241E-2</c:v>
                </c:pt>
                <c:pt idx="121">
                  <c:v>6.6331942532475985E-2</c:v>
                </c:pt>
                <c:pt idx="122">
                  <c:v>3.8944989761731108E-2</c:v>
                </c:pt>
                <c:pt idx="123">
                  <c:v>-2.6142307165922585E-2</c:v>
                </c:pt>
                <c:pt idx="124">
                  <c:v>-8.3757020043539274E-3</c:v>
                </c:pt>
                <c:pt idx="125">
                  <c:v>4.2702292438772105E-3</c:v>
                </c:pt>
                <c:pt idx="126">
                  <c:v>2.6867254963892861E-2</c:v>
                </c:pt>
                <c:pt idx="127">
                  <c:v>8.4311152951379136E-3</c:v>
                </c:pt>
                <c:pt idx="128">
                  <c:v>7.6855766734838404E-2</c:v>
                </c:pt>
                <c:pt idx="130">
                  <c:v>4.4891355978946113E-2</c:v>
                </c:pt>
                <c:pt idx="131">
                  <c:v>2.1000000000000001E-2</c:v>
                </c:pt>
                <c:pt idx="132">
                  <c:v>6.9279727830776627E-3</c:v>
                </c:pt>
                <c:pt idx="133">
                  <c:v>-1.7999999999999999E-2</c:v>
                </c:pt>
                <c:pt idx="134">
                  <c:v>-5.0000000000000001E-3</c:v>
                </c:pt>
                <c:pt idx="135">
                  <c:v>0</c:v>
                </c:pt>
                <c:pt idx="136">
                  <c:v>-7.0000000000000001E-3</c:v>
                </c:pt>
                <c:pt idx="137">
                  <c:v>4.4999999999999998E-2</c:v>
                </c:pt>
                <c:pt idx="138">
                  <c:v>1.082078205150161E-2</c:v>
                </c:pt>
                <c:pt idx="139">
                  <c:v>1.6725535227801736E-2</c:v>
                </c:pt>
                <c:pt idx="140">
                  <c:v>6.7162658166641798E-2</c:v>
                </c:pt>
                <c:pt idx="141">
                  <c:v>6.4972126432083499E-2</c:v>
                </c:pt>
                <c:pt idx="142">
                  <c:v>2.5740025250575727E-2</c:v>
                </c:pt>
                <c:pt idx="143">
                  <c:v>-4.6059615172566737E-2</c:v>
                </c:pt>
                <c:pt idx="144">
                  <c:v>-1.7000000000000001E-2</c:v>
                </c:pt>
                <c:pt idx="145">
                  <c:v>-4.2999999999999997E-2</c:v>
                </c:pt>
                <c:pt idx="146">
                  <c:v>-1.2999999999999999E-2</c:v>
                </c:pt>
                <c:pt idx="147">
                  <c:v>8.9999999999999993E-3</c:v>
                </c:pt>
                <c:pt idx="148">
                  <c:v>8.9999999999999993E-3</c:v>
                </c:pt>
                <c:pt idx="149">
                  <c:v>0.15561317323874957</c:v>
                </c:pt>
                <c:pt idx="150">
                  <c:v>0.3432793040290556</c:v>
                </c:pt>
                <c:pt idx="151">
                  <c:v>8.1805846668574489E-2</c:v>
                </c:pt>
                <c:pt idx="152">
                  <c:v>0.11759047961555602</c:v>
                </c:pt>
                <c:pt idx="153">
                  <c:v>8.6683152216782133E-2</c:v>
                </c:pt>
                <c:pt idx="154">
                  <c:v>0.10833165802030109</c:v>
                </c:pt>
                <c:pt idx="155">
                  <c:v>-5.7427294038159715E-2</c:v>
                </c:pt>
                <c:pt idx="156">
                  <c:v>8.9892566888956082E-2</c:v>
                </c:pt>
                <c:pt idx="157">
                  <c:v>8.1247768559389755E-2</c:v>
                </c:pt>
                <c:pt idx="158">
                  <c:v>0.22124808653231298</c:v>
                </c:pt>
                <c:pt idx="159">
                  <c:v>5.9888325313739443E-2</c:v>
                </c:pt>
                <c:pt idx="160">
                  <c:v>-6.2742408055175503E-2</c:v>
                </c:pt>
                <c:pt idx="161">
                  <c:v>-0.1030708665231117</c:v>
                </c:pt>
                <c:pt idx="162">
                  <c:v>-9.0017589666016917E-2</c:v>
                </c:pt>
                <c:pt idx="163">
                  <c:v>0.17799928675248111</c:v>
                </c:pt>
                <c:pt idx="164">
                  <c:v>0.16797101426241667</c:v>
                </c:pt>
                <c:pt idx="165">
                  <c:v>0.31540682034067835</c:v>
                </c:pt>
                <c:pt idx="166">
                  <c:v>0.21129869443711868</c:v>
                </c:pt>
                <c:pt idx="167">
                  <c:v>5.5453023417118885E-2</c:v>
                </c:pt>
                <c:pt idx="168">
                  <c:v>0.29423187774942861</c:v>
                </c:pt>
                <c:pt idx="169">
                  <c:v>0.36868753424786149</c:v>
                </c:pt>
                <c:pt idx="170">
                  <c:v>0.17234490024390858</c:v>
                </c:pt>
                <c:pt idx="171">
                  <c:v>0.10527841643417091</c:v>
                </c:pt>
                <c:pt idx="172">
                  <c:v>0.01</c:v>
                </c:pt>
                <c:pt idx="173">
                  <c:v>0.123</c:v>
                </c:pt>
                <c:pt idx="174">
                  <c:v>5.0999678600514464E-2</c:v>
                </c:pt>
                <c:pt idx="175">
                  <c:v>0.24199999999999999</c:v>
                </c:pt>
              </c:numCache>
            </c:numRef>
          </c:yVal>
          <c:smooth val="0"/>
        </c:ser>
        <c:ser>
          <c:idx val="3"/>
          <c:order val="3"/>
          <c:tx>
            <c:v>2.38-2.48 Ga</c:v>
          </c:tx>
          <c:spPr>
            <a:ln w="28575">
              <a:noFill/>
            </a:ln>
          </c:spPr>
          <c:marker>
            <c:symbol val="circle"/>
            <c:size val="8"/>
            <c:spPr>
              <a:solidFill>
                <a:srgbClr val="C0C0C0"/>
              </a:solidFill>
              <a:ln>
                <a:solidFill>
                  <a:srgbClr val="DD0806"/>
                </a:solidFill>
                <a:prstDash val="solid"/>
              </a:ln>
            </c:spPr>
          </c:marker>
          <c:xVal>
            <c:numRef>
              <c:f>'Compiled and sorted versus time'!$B$460:$B$517</c:f>
              <c:numCache>
                <c:formatCode>General</c:formatCode>
                <c:ptCount val="58"/>
                <c:pt idx="0">
                  <c:v>2.35</c:v>
                </c:pt>
                <c:pt idx="1">
                  <c:v>9.3889999999999993</c:v>
                </c:pt>
                <c:pt idx="2">
                  <c:v>-6.1539999999999999</c:v>
                </c:pt>
                <c:pt idx="3">
                  <c:v>8.718</c:v>
                </c:pt>
                <c:pt idx="4">
                  <c:v>3.9860000000000002</c:v>
                </c:pt>
                <c:pt idx="5">
                  <c:v>3.069</c:v>
                </c:pt>
                <c:pt idx="6">
                  <c:v>-1.456</c:v>
                </c:pt>
                <c:pt idx="7">
                  <c:v>4.5609999999999999</c:v>
                </c:pt>
                <c:pt idx="8">
                  <c:v>5.5090000000000003</c:v>
                </c:pt>
                <c:pt idx="9">
                  <c:v>5.3609999999999998</c:v>
                </c:pt>
                <c:pt idx="10">
                  <c:v>2.96</c:v>
                </c:pt>
                <c:pt idx="11">
                  <c:v>4.24</c:v>
                </c:pt>
                <c:pt idx="12" formatCode="0.00">
                  <c:v>4.2355677044216833</c:v>
                </c:pt>
                <c:pt idx="13">
                  <c:v>0.74099999999999999</c:v>
                </c:pt>
                <c:pt idx="14">
                  <c:v>5.43</c:v>
                </c:pt>
                <c:pt idx="15">
                  <c:v>3.379</c:v>
                </c:pt>
                <c:pt idx="16">
                  <c:v>20.667999999999999</c:v>
                </c:pt>
                <c:pt idx="17">
                  <c:v>-1.96</c:v>
                </c:pt>
                <c:pt idx="18">
                  <c:v>-0.41</c:v>
                </c:pt>
                <c:pt idx="19">
                  <c:v>-1.35</c:v>
                </c:pt>
                <c:pt idx="20">
                  <c:v>-4.4000000000000004</c:v>
                </c:pt>
                <c:pt idx="21">
                  <c:v>-4.5999999999999996</c:v>
                </c:pt>
                <c:pt idx="22">
                  <c:v>-5</c:v>
                </c:pt>
                <c:pt idx="23">
                  <c:v>3.7</c:v>
                </c:pt>
                <c:pt idx="24">
                  <c:v>2.2000000000000002</c:v>
                </c:pt>
                <c:pt idx="25">
                  <c:v>-5.2</c:v>
                </c:pt>
                <c:pt idx="26">
                  <c:v>-4.5</c:v>
                </c:pt>
                <c:pt idx="27">
                  <c:v>-0.44</c:v>
                </c:pt>
                <c:pt idx="28">
                  <c:v>-0.26</c:v>
                </c:pt>
                <c:pt idx="29">
                  <c:v>18.584</c:v>
                </c:pt>
                <c:pt idx="30">
                  <c:v>4.6829999999999998</c:v>
                </c:pt>
                <c:pt idx="31">
                  <c:v>8.0719999999999992</c:v>
                </c:pt>
                <c:pt idx="32">
                  <c:v>9.2870000000000008</c:v>
                </c:pt>
                <c:pt idx="33">
                  <c:v>6.1660000000000004</c:v>
                </c:pt>
                <c:pt idx="36">
                  <c:v>8.57</c:v>
                </c:pt>
                <c:pt idx="37">
                  <c:v>10.11</c:v>
                </c:pt>
                <c:pt idx="38">
                  <c:v>4.95</c:v>
                </c:pt>
                <c:pt idx="39">
                  <c:v>5.03</c:v>
                </c:pt>
                <c:pt idx="40">
                  <c:v>7.86</c:v>
                </c:pt>
                <c:pt idx="41">
                  <c:v>22.24</c:v>
                </c:pt>
                <c:pt idx="42">
                  <c:v>22.21</c:v>
                </c:pt>
                <c:pt idx="43">
                  <c:v>22.65</c:v>
                </c:pt>
                <c:pt idx="44">
                  <c:v>23.25</c:v>
                </c:pt>
                <c:pt idx="45">
                  <c:v>30.62</c:v>
                </c:pt>
                <c:pt idx="46">
                  <c:v>35.159999999999997</c:v>
                </c:pt>
                <c:pt idx="47">
                  <c:v>35.799999999999997</c:v>
                </c:pt>
                <c:pt idx="48">
                  <c:v>13.81</c:v>
                </c:pt>
                <c:pt idx="49">
                  <c:v>13.88</c:v>
                </c:pt>
                <c:pt idx="50">
                  <c:v>13.19</c:v>
                </c:pt>
                <c:pt idx="51">
                  <c:v>3.71</c:v>
                </c:pt>
                <c:pt idx="52">
                  <c:v>2.77</c:v>
                </c:pt>
                <c:pt idx="53">
                  <c:v>-4.2300000000000004</c:v>
                </c:pt>
                <c:pt idx="54">
                  <c:v>-4.42</c:v>
                </c:pt>
                <c:pt idx="55">
                  <c:v>-4.79</c:v>
                </c:pt>
                <c:pt idx="56">
                  <c:v>7.13</c:v>
                </c:pt>
                <c:pt idx="57">
                  <c:v>6.69</c:v>
                </c:pt>
              </c:numCache>
            </c:numRef>
          </c:xVal>
          <c:yVal>
            <c:numRef>
              <c:f>'Compiled and sorted versus time'!$C$460:$C$517</c:f>
              <c:numCache>
                <c:formatCode>General</c:formatCode>
                <c:ptCount val="58"/>
                <c:pt idx="0">
                  <c:v>0.54</c:v>
                </c:pt>
                <c:pt idx="1">
                  <c:v>0.68799999999999994</c:v>
                </c:pt>
                <c:pt idx="2">
                  <c:v>0.81</c:v>
                </c:pt>
                <c:pt idx="3">
                  <c:v>0.627</c:v>
                </c:pt>
                <c:pt idx="4">
                  <c:v>1.18</c:v>
                </c:pt>
                <c:pt idx="5">
                  <c:v>0.78400000000000003</c:v>
                </c:pt>
                <c:pt idx="6">
                  <c:v>1.41</c:v>
                </c:pt>
                <c:pt idx="7">
                  <c:v>1.28</c:v>
                </c:pt>
                <c:pt idx="8">
                  <c:v>1.159</c:v>
                </c:pt>
                <c:pt idx="9">
                  <c:v>0.59</c:v>
                </c:pt>
                <c:pt idx="10">
                  <c:v>5.6604783013722848E-2</c:v>
                </c:pt>
                <c:pt idx="11">
                  <c:v>9.9000000000000005E-2</c:v>
                </c:pt>
                <c:pt idx="12" formatCode="0.00">
                  <c:v>9.9082999206522526E-2</c:v>
                </c:pt>
                <c:pt idx="13">
                  <c:v>1.5620000000000001</c:v>
                </c:pt>
                <c:pt idx="14">
                  <c:v>0.18</c:v>
                </c:pt>
                <c:pt idx="15">
                  <c:v>7.0000000000000007E-2</c:v>
                </c:pt>
                <c:pt idx="16" formatCode="0">
                  <c:v>0.114</c:v>
                </c:pt>
                <c:pt idx="17" formatCode="0.0">
                  <c:v>-0.35499999999999998</c:v>
                </c:pt>
                <c:pt idx="18">
                  <c:v>1.180723151588186</c:v>
                </c:pt>
                <c:pt idx="19">
                  <c:v>2.0348227177718439</c:v>
                </c:pt>
                <c:pt idx="20">
                  <c:v>0.7</c:v>
                </c:pt>
                <c:pt idx="21">
                  <c:v>0.7</c:v>
                </c:pt>
                <c:pt idx="22">
                  <c:v>1</c:v>
                </c:pt>
                <c:pt idx="23">
                  <c:v>2.4</c:v>
                </c:pt>
                <c:pt idx="24">
                  <c:v>0.4</c:v>
                </c:pt>
                <c:pt idx="25">
                  <c:v>0.3</c:v>
                </c:pt>
                <c:pt idx="26">
                  <c:v>0.4</c:v>
                </c:pt>
                <c:pt idx="27">
                  <c:v>0.18</c:v>
                </c:pt>
                <c:pt idx="28">
                  <c:v>0.3</c:v>
                </c:pt>
                <c:pt idx="29">
                  <c:v>0.13</c:v>
                </c:pt>
                <c:pt idx="30">
                  <c:v>0.44900000000000001</c:v>
                </c:pt>
                <c:pt idx="31">
                  <c:v>0.81399999999999995</c:v>
                </c:pt>
                <c:pt idx="32">
                  <c:v>0.746</c:v>
                </c:pt>
                <c:pt idx="33">
                  <c:v>0.20300000000000001</c:v>
                </c:pt>
                <c:pt idx="36">
                  <c:v>-1.04</c:v>
                </c:pt>
                <c:pt idx="37">
                  <c:v>-1.02</c:v>
                </c:pt>
                <c:pt idx="38">
                  <c:v>0.02</c:v>
                </c:pt>
                <c:pt idx="39">
                  <c:v>-7.0000000000000007E-2</c:v>
                </c:pt>
                <c:pt idx="40">
                  <c:v>-0.01</c:v>
                </c:pt>
                <c:pt idx="41">
                  <c:v>-0.27</c:v>
                </c:pt>
                <c:pt idx="42">
                  <c:v>-0.3</c:v>
                </c:pt>
                <c:pt idx="43">
                  <c:v>0.14000000000000001</c:v>
                </c:pt>
                <c:pt idx="44">
                  <c:v>0.06</c:v>
                </c:pt>
                <c:pt idx="45">
                  <c:v>0.28999999999999998</c:v>
                </c:pt>
                <c:pt idx="46">
                  <c:v>0.02</c:v>
                </c:pt>
                <c:pt idx="47">
                  <c:v>0</c:v>
                </c:pt>
                <c:pt idx="48">
                  <c:v>-0.05</c:v>
                </c:pt>
                <c:pt idx="49">
                  <c:v>-0.09</c:v>
                </c:pt>
                <c:pt idx="50">
                  <c:v>0.15</c:v>
                </c:pt>
                <c:pt idx="51">
                  <c:v>0.36</c:v>
                </c:pt>
                <c:pt idx="52">
                  <c:v>0.24</c:v>
                </c:pt>
                <c:pt idx="53">
                  <c:v>-0.16</c:v>
                </c:pt>
                <c:pt idx="54">
                  <c:v>0.12</c:v>
                </c:pt>
                <c:pt idx="55">
                  <c:v>0.19</c:v>
                </c:pt>
                <c:pt idx="56">
                  <c:v>0.19</c:v>
                </c:pt>
                <c:pt idx="57">
                  <c:v>0.44</c:v>
                </c:pt>
              </c:numCache>
            </c:numRef>
          </c:yVal>
          <c:smooth val="0"/>
        </c:ser>
        <c:ser>
          <c:idx val="2"/>
          <c:order val="4"/>
          <c:tx>
            <c:v>2.48-2.65 Ga</c:v>
          </c:tx>
          <c:spPr>
            <a:ln w="28575">
              <a:noFill/>
            </a:ln>
          </c:spPr>
          <c:marker>
            <c:symbol val="circle"/>
            <c:size val="8"/>
            <c:spPr>
              <a:solidFill>
                <a:srgbClr val="C0C0C0"/>
              </a:solidFill>
              <a:ln>
                <a:solidFill>
                  <a:srgbClr val="DD0806"/>
                </a:solidFill>
                <a:prstDash val="solid"/>
              </a:ln>
            </c:spPr>
          </c:marker>
          <c:xVal>
            <c:numRef>
              <c:f>'Compiled and sorted versus time'!$B$518:$B$1290</c:f>
              <c:numCache>
                <c:formatCode>General</c:formatCode>
                <c:ptCount val="773"/>
                <c:pt idx="0">
                  <c:v>-0.63032944859886531</c:v>
                </c:pt>
                <c:pt idx="1">
                  <c:v>-16.281665284646031</c:v>
                </c:pt>
                <c:pt idx="2">
                  <c:v>-6.0879245818759031</c:v>
                </c:pt>
                <c:pt idx="3">
                  <c:v>-5.5457488709309555</c:v>
                </c:pt>
                <c:pt idx="4">
                  <c:v>-2.4043953617710612</c:v>
                </c:pt>
                <c:pt idx="5">
                  <c:v>-0.17473438400406049</c:v>
                </c:pt>
                <c:pt idx="6">
                  <c:v>-2.5139609089173121</c:v>
                </c:pt>
                <c:pt idx="7">
                  <c:v>-4.4071380110963787</c:v>
                </c:pt>
                <c:pt idx="8">
                  <c:v>-3.5985216650584739</c:v>
                </c:pt>
                <c:pt idx="9">
                  <c:v>-3.2410624974872349</c:v>
                </c:pt>
                <c:pt idx="10">
                  <c:v>-2.8759416963173301</c:v>
                </c:pt>
                <c:pt idx="11">
                  <c:v>-2.137494191325251</c:v>
                </c:pt>
                <c:pt idx="12">
                  <c:v>-0.93792519750335313</c:v>
                </c:pt>
                <c:pt idx="13">
                  <c:v>-2.4636788217478056</c:v>
                </c:pt>
                <c:pt idx="14">
                  <c:v>-1.1832230732119475</c:v>
                </c:pt>
                <c:pt idx="15">
                  <c:v>-1.6135305602460459</c:v>
                </c:pt>
                <c:pt idx="16">
                  <c:v>-3.3137433495490365</c:v>
                </c:pt>
                <c:pt idx="17">
                  <c:v>-3.155989057746722</c:v>
                </c:pt>
                <c:pt idx="18">
                  <c:v>-0.64037749266276922</c:v>
                </c:pt>
                <c:pt idx="19">
                  <c:v>-0.45197666646568102</c:v>
                </c:pt>
                <c:pt idx="20">
                  <c:v>0.66260262131634384</c:v>
                </c:pt>
                <c:pt idx="21">
                  <c:v>0.58849829634533002</c:v>
                </c:pt>
                <c:pt idx="22">
                  <c:v>1.2348387307521413</c:v>
                </c:pt>
                <c:pt idx="23">
                  <c:v>-4.4181908595666286</c:v>
                </c:pt>
                <c:pt idx="24">
                  <c:v>-4.3141936035058226</c:v>
                </c:pt>
                <c:pt idx="25">
                  <c:v>0.72063007578493377</c:v>
                </c:pt>
                <c:pt idx="26">
                  <c:v>4.2713576468460523</c:v>
                </c:pt>
                <c:pt idx="27">
                  <c:v>0.3405628090700219</c:v>
                </c:pt>
                <c:pt idx="28">
                  <c:v>2.2584832197563021</c:v>
                </c:pt>
                <c:pt idx="29">
                  <c:v>2.6511105415509828</c:v>
                </c:pt>
                <c:pt idx="30">
                  <c:v>1.7083528072607823</c:v>
                </c:pt>
                <c:pt idx="31">
                  <c:v>2.6229760181721851</c:v>
                </c:pt>
                <c:pt idx="32">
                  <c:v>7.7263775981988303</c:v>
                </c:pt>
                <c:pt idx="33">
                  <c:v>9.3182389790134046</c:v>
                </c:pt>
                <c:pt idx="34">
                  <c:v>2.6659314065451412</c:v>
                </c:pt>
                <c:pt idx="35">
                  <c:v>9.1542046596710946</c:v>
                </c:pt>
                <c:pt idx="36">
                  <c:v>5.2776692598399677</c:v>
                </c:pt>
                <c:pt idx="37">
                  <c:v>7.7909362813091132</c:v>
                </c:pt>
                <c:pt idx="38">
                  <c:v>3.6589293611546392</c:v>
                </c:pt>
                <c:pt idx="39">
                  <c:v>5.4019300714296392</c:v>
                </c:pt>
                <c:pt idx="40">
                  <c:v>10.74229802396176</c:v>
                </c:pt>
                <c:pt idx="41">
                  <c:v>5.9870611707473209</c:v>
                </c:pt>
                <c:pt idx="42">
                  <c:v>3.7413233224781184</c:v>
                </c:pt>
                <c:pt idx="43">
                  <c:v>0.51791078679697122</c:v>
                </c:pt>
                <c:pt idx="44">
                  <c:v>5.1431510699351257</c:v>
                </c:pt>
                <c:pt idx="45">
                  <c:v>-6.7608923330519932</c:v>
                </c:pt>
                <c:pt idx="46">
                  <c:v>-6.0300645948083709</c:v>
                </c:pt>
                <c:pt idx="47">
                  <c:v>-5.2312450917326725</c:v>
                </c:pt>
                <c:pt idx="48">
                  <c:v>-5.0240879166164598</c:v>
                </c:pt>
                <c:pt idx="49">
                  <c:v>-0.18176801484870442</c:v>
                </c:pt>
                <c:pt idx="50">
                  <c:v>-1.2619327517120471</c:v>
                </c:pt>
                <c:pt idx="51">
                  <c:v>-1.9425202696363719</c:v>
                </c:pt>
                <c:pt idx="52">
                  <c:v>5.0797227917822596</c:v>
                </c:pt>
                <c:pt idx="53">
                  <c:v>11.459895837521161</c:v>
                </c:pt>
                <c:pt idx="54">
                  <c:v>-4.3949128908187252</c:v>
                </c:pt>
                <c:pt idx="55">
                  <c:v>-3.0653234030063592</c:v>
                </c:pt>
                <c:pt idx="56">
                  <c:v>-2.7597611868290794</c:v>
                </c:pt>
                <c:pt idx="57">
                  <c:v>-2.1081455292888407</c:v>
                </c:pt>
                <c:pt idx="58">
                  <c:v>0.75014620522262376</c:v>
                </c:pt>
                <c:pt idx="59">
                  <c:v>0.6240181321111038</c:v>
                </c:pt>
                <c:pt idx="60">
                  <c:v>-2.2643926144816362</c:v>
                </c:pt>
                <c:pt idx="61">
                  <c:v>0.5191165520845864</c:v>
                </c:pt>
                <c:pt idx="62">
                  <c:v>-6.3012947975716882</c:v>
                </c:pt>
                <c:pt idx="63">
                  <c:v>-0.4133419370402347</c:v>
                </c:pt>
                <c:pt idx="64">
                  <c:v>-0.98507564427297023</c:v>
                </c:pt>
                <c:pt idx="65">
                  <c:v>-1.3593987791313822</c:v>
                </c:pt>
                <c:pt idx="66">
                  <c:v>4.8626850400030897</c:v>
                </c:pt>
                <c:pt idx="67">
                  <c:v>3.3544736260202601</c:v>
                </c:pt>
                <c:pt idx="68">
                  <c:v>5.7148596570577581</c:v>
                </c:pt>
                <c:pt idx="69">
                  <c:v>13.261593871869204</c:v>
                </c:pt>
                <c:pt idx="70">
                  <c:v>10.48330968821598</c:v>
                </c:pt>
                <c:pt idx="71">
                  <c:v>-0.13</c:v>
                </c:pt>
                <c:pt idx="72">
                  <c:v>-0.15</c:v>
                </c:pt>
                <c:pt idx="73">
                  <c:v>-2.23</c:v>
                </c:pt>
                <c:pt idx="74">
                  <c:v>-5.23</c:v>
                </c:pt>
                <c:pt idx="75">
                  <c:v>-4.68</c:v>
                </c:pt>
                <c:pt idx="76">
                  <c:v>0.04</c:v>
                </c:pt>
                <c:pt idx="77">
                  <c:v>-3.67</c:v>
                </c:pt>
                <c:pt idx="78">
                  <c:v>-2.3199999999999998</c:v>
                </c:pt>
                <c:pt idx="79">
                  <c:v>-1.64</c:v>
                </c:pt>
                <c:pt idx="80">
                  <c:v>2.39</c:v>
                </c:pt>
                <c:pt idx="81">
                  <c:v>-1.68</c:v>
                </c:pt>
                <c:pt idx="82">
                  <c:v>-2.92</c:v>
                </c:pt>
                <c:pt idx="83">
                  <c:v>-2.31</c:v>
                </c:pt>
                <c:pt idx="84">
                  <c:v>-0.12</c:v>
                </c:pt>
                <c:pt idx="85">
                  <c:v>-2.34</c:v>
                </c:pt>
                <c:pt idx="86">
                  <c:v>-3.29</c:v>
                </c:pt>
                <c:pt idx="87">
                  <c:v>-2.8</c:v>
                </c:pt>
                <c:pt idx="88">
                  <c:v>-5.57</c:v>
                </c:pt>
                <c:pt idx="89">
                  <c:v>-4.5199999999999996</c:v>
                </c:pt>
                <c:pt idx="90">
                  <c:v>-4.3899999999999997</c:v>
                </c:pt>
                <c:pt idx="91">
                  <c:v>-4.1900000000000004</c:v>
                </c:pt>
                <c:pt idx="92">
                  <c:v>-1.38</c:v>
                </c:pt>
                <c:pt idx="93">
                  <c:v>-0.83</c:v>
                </c:pt>
                <c:pt idx="94">
                  <c:v>-1.8</c:v>
                </c:pt>
                <c:pt idx="95">
                  <c:v>-3.15</c:v>
                </c:pt>
                <c:pt idx="96">
                  <c:v>0.63</c:v>
                </c:pt>
                <c:pt idx="97">
                  <c:v>0.97</c:v>
                </c:pt>
                <c:pt idx="98">
                  <c:v>1.1499999999999999</c:v>
                </c:pt>
                <c:pt idx="99">
                  <c:v>1.38</c:v>
                </c:pt>
                <c:pt idx="100">
                  <c:v>1.89</c:v>
                </c:pt>
                <c:pt idx="101">
                  <c:v>1.1599999999999999</c:v>
                </c:pt>
                <c:pt idx="102">
                  <c:v>0.34</c:v>
                </c:pt>
                <c:pt idx="103">
                  <c:v>1.37</c:v>
                </c:pt>
                <c:pt idx="104">
                  <c:v>-1.51</c:v>
                </c:pt>
                <c:pt idx="105">
                  <c:v>-1.83</c:v>
                </c:pt>
                <c:pt idx="106">
                  <c:v>-4.25</c:v>
                </c:pt>
                <c:pt idx="107">
                  <c:v>-4.26</c:v>
                </c:pt>
                <c:pt idx="108">
                  <c:v>-4.26</c:v>
                </c:pt>
                <c:pt idx="109">
                  <c:v>-2.41</c:v>
                </c:pt>
                <c:pt idx="110">
                  <c:v>-1.48</c:v>
                </c:pt>
                <c:pt idx="111">
                  <c:v>0.25</c:v>
                </c:pt>
                <c:pt idx="112">
                  <c:v>0.43</c:v>
                </c:pt>
                <c:pt idx="113">
                  <c:v>0.65</c:v>
                </c:pt>
                <c:pt idx="114">
                  <c:v>-1.45</c:v>
                </c:pt>
                <c:pt idx="115">
                  <c:v>-1.89</c:v>
                </c:pt>
                <c:pt idx="116">
                  <c:v>1.41</c:v>
                </c:pt>
                <c:pt idx="117">
                  <c:v>0.69</c:v>
                </c:pt>
                <c:pt idx="118">
                  <c:v>1.55</c:v>
                </c:pt>
                <c:pt idx="119">
                  <c:v>2.56</c:v>
                </c:pt>
                <c:pt idx="120">
                  <c:v>2.97</c:v>
                </c:pt>
                <c:pt idx="121">
                  <c:v>4.16</c:v>
                </c:pt>
                <c:pt idx="122">
                  <c:v>2.4300000000000002</c:v>
                </c:pt>
                <c:pt idx="123">
                  <c:v>0.69</c:v>
                </c:pt>
                <c:pt idx="124">
                  <c:v>1.06</c:v>
                </c:pt>
                <c:pt idx="125">
                  <c:v>0.5</c:v>
                </c:pt>
                <c:pt idx="126">
                  <c:v>1.98</c:v>
                </c:pt>
                <c:pt idx="127">
                  <c:v>2.97</c:v>
                </c:pt>
                <c:pt idx="128">
                  <c:v>0.8</c:v>
                </c:pt>
                <c:pt idx="129">
                  <c:v>3.31</c:v>
                </c:pt>
                <c:pt idx="130">
                  <c:v>2.27</c:v>
                </c:pt>
                <c:pt idx="131">
                  <c:v>1.67</c:v>
                </c:pt>
                <c:pt idx="132">
                  <c:v>2.8</c:v>
                </c:pt>
                <c:pt idx="133">
                  <c:v>7.87</c:v>
                </c:pt>
                <c:pt idx="134">
                  <c:v>2.89</c:v>
                </c:pt>
                <c:pt idx="135">
                  <c:v>9.56</c:v>
                </c:pt>
                <c:pt idx="136">
                  <c:v>3.19</c:v>
                </c:pt>
                <c:pt idx="137">
                  <c:v>10.43</c:v>
                </c:pt>
                <c:pt idx="138">
                  <c:v>6.42</c:v>
                </c:pt>
                <c:pt idx="139">
                  <c:v>7.67</c:v>
                </c:pt>
                <c:pt idx="140">
                  <c:v>4.1399999999999997</c:v>
                </c:pt>
                <c:pt idx="141">
                  <c:v>5.58</c:v>
                </c:pt>
                <c:pt idx="142">
                  <c:v>11.7</c:v>
                </c:pt>
                <c:pt idx="143">
                  <c:v>6.19</c:v>
                </c:pt>
                <c:pt idx="144">
                  <c:v>0.95</c:v>
                </c:pt>
                <c:pt idx="145">
                  <c:v>4.42</c:v>
                </c:pt>
                <c:pt idx="146">
                  <c:v>1.08</c:v>
                </c:pt>
                <c:pt idx="147">
                  <c:v>1.98</c:v>
                </c:pt>
                <c:pt idx="148">
                  <c:v>0.66</c:v>
                </c:pt>
                <c:pt idx="149">
                  <c:v>-2.2999999999999998</c:v>
                </c:pt>
                <c:pt idx="150">
                  <c:v>-0.76</c:v>
                </c:pt>
                <c:pt idx="151">
                  <c:v>-0.4</c:v>
                </c:pt>
                <c:pt idx="152">
                  <c:v>-0.44</c:v>
                </c:pt>
                <c:pt idx="153">
                  <c:v>0.12</c:v>
                </c:pt>
                <c:pt idx="154">
                  <c:v>0.28000000000000003</c:v>
                </c:pt>
                <c:pt idx="155">
                  <c:v>4.4400000000000004</c:v>
                </c:pt>
                <c:pt idx="156">
                  <c:v>0.56999999999999995</c:v>
                </c:pt>
                <c:pt idx="157">
                  <c:v>1.53</c:v>
                </c:pt>
                <c:pt idx="158">
                  <c:v>2.4</c:v>
                </c:pt>
                <c:pt idx="159">
                  <c:v>-1.28</c:v>
                </c:pt>
                <c:pt idx="160">
                  <c:v>-0.08</c:v>
                </c:pt>
                <c:pt idx="161">
                  <c:v>3.7</c:v>
                </c:pt>
                <c:pt idx="162">
                  <c:v>1.24</c:v>
                </c:pt>
                <c:pt idx="163">
                  <c:v>0.73</c:v>
                </c:pt>
                <c:pt idx="164">
                  <c:v>4.22</c:v>
                </c:pt>
                <c:pt idx="165">
                  <c:v>0.65</c:v>
                </c:pt>
                <c:pt idx="166">
                  <c:v>1.63</c:v>
                </c:pt>
                <c:pt idx="167">
                  <c:v>1.21</c:v>
                </c:pt>
                <c:pt idx="168">
                  <c:v>-0.24</c:v>
                </c:pt>
                <c:pt idx="169">
                  <c:v>0</c:v>
                </c:pt>
                <c:pt idx="170">
                  <c:v>0.63</c:v>
                </c:pt>
                <c:pt idx="171">
                  <c:v>1.79</c:v>
                </c:pt>
                <c:pt idx="172">
                  <c:v>-0.23</c:v>
                </c:pt>
                <c:pt idx="173">
                  <c:v>-1.07</c:v>
                </c:pt>
                <c:pt idx="174">
                  <c:v>1.39</c:v>
                </c:pt>
                <c:pt idx="175">
                  <c:v>-2.83</c:v>
                </c:pt>
                <c:pt idx="176">
                  <c:v>-1.93</c:v>
                </c:pt>
                <c:pt idx="177">
                  <c:v>-1.46</c:v>
                </c:pt>
                <c:pt idx="178">
                  <c:v>-2.5099999999999998</c:v>
                </c:pt>
                <c:pt idx="179">
                  <c:v>-1.31</c:v>
                </c:pt>
                <c:pt idx="180">
                  <c:v>0.56000000000000005</c:v>
                </c:pt>
                <c:pt idx="181">
                  <c:v>-0.44</c:v>
                </c:pt>
                <c:pt idx="182">
                  <c:v>6.5</c:v>
                </c:pt>
                <c:pt idx="183">
                  <c:v>-1.51</c:v>
                </c:pt>
                <c:pt idx="184">
                  <c:v>-1.63</c:v>
                </c:pt>
                <c:pt idx="185">
                  <c:v>-1.78</c:v>
                </c:pt>
                <c:pt idx="186">
                  <c:v>-0.57999999999999996</c:v>
                </c:pt>
                <c:pt idx="187">
                  <c:v>-2.3199999999999998</c:v>
                </c:pt>
                <c:pt idx="188">
                  <c:v>-1.38</c:v>
                </c:pt>
                <c:pt idx="189">
                  <c:v>0.75</c:v>
                </c:pt>
                <c:pt idx="190">
                  <c:v>1.08</c:v>
                </c:pt>
                <c:pt idx="191">
                  <c:v>1.1599999999999999</c:v>
                </c:pt>
                <c:pt idx="192">
                  <c:v>-0.49</c:v>
                </c:pt>
                <c:pt idx="193">
                  <c:v>-0.74</c:v>
                </c:pt>
                <c:pt idx="194">
                  <c:v>-0.55000000000000004</c:v>
                </c:pt>
                <c:pt idx="195">
                  <c:v>-0.74</c:v>
                </c:pt>
                <c:pt idx="196">
                  <c:v>-0.14000000000000001</c:v>
                </c:pt>
                <c:pt idx="197">
                  <c:v>-0.33</c:v>
                </c:pt>
                <c:pt idx="198">
                  <c:v>-0.52</c:v>
                </c:pt>
                <c:pt idx="199">
                  <c:v>-0.04</c:v>
                </c:pt>
                <c:pt idx="200">
                  <c:v>-0.17</c:v>
                </c:pt>
                <c:pt idx="201">
                  <c:v>-1.69</c:v>
                </c:pt>
                <c:pt idx="202">
                  <c:v>-0.89</c:v>
                </c:pt>
                <c:pt idx="203">
                  <c:v>0.06</c:v>
                </c:pt>
                <c:pt idx="204">
                  <c:v>2.79</c:v>
                </c:pt>
                <c:pt idx="205">
                  <c:v>0.57999999999999996</c:v>
                </c:pt>
                <c:pt idx="206">
                  <c:v>0.19</c:v>
                </c:pt>
                <c:pt idx="207">
                  <c:v>0.51</c:v>
                </c:pt>
                <c:pt idx="208">
                  <c:v>0.13</c:v>
                </c:pt>
                <c:pt idx="209">
                  <c:v>0.68</c:v>
                </c:pt>
                <c:pt idx="210">
                  <c:v>-0.03</c:v>
                </c:pt>
                <c:pt idx="211">
                  <c:v>1.39</c:v>
                </c:pt>
                <c:pt idx="212">
                  <c:v>3.15</c:v>
                </c:pt>
                <c:pt idx="213">
                  <c:v>3.23</c:v>
                </c:pt>
                <c:pt idx="214">
                  <c:v>-0.16</c:v>
                </c:pt>
                <c:pt idx="215">
                  <c:v>-0.45</c:v>
                </c:pt>
                <c:pt idx="216">
                  <c:v>1.59</c:v>
                </c:pt>
                <c:pt idx="217">
                  <c:v>1.56</c:v>
                </c:pt>
                <c:pt idx="218">
                  <c:v>3.76</c:v>
                </c:pt>
                <c:pt idx="219">
                  <c:v>4.5199999999999996</c:v>
                </c:pt>
                <c:pt idx="220">
                  <c:v>-2.1800000000000002</c:v>
                </c:pt>
                <c:pt idx="221">
                  <c:v>-2.15</c:v>
                </c:pt>
                <c:pt idx="222">
                  <c:v>0.75</c:v>
                </c:pt>
                <c:pt idx="223">
                  <c:v>0.39</c:v>
                </c:pt>
                <c:pt idx="224">
                  <c:v>-1.94</c:v>
                </c:pt>
                <c:pt idx="225">
                  <c:v>-1.63</c:v>
                </c:pt>
                <c:pt idx="226">
                  <c:v>-0.01</c:v>
                </c:pt>
                <c:pt idx="227">
                  <c:v>-0.12</c:v>
                </c:pt>
                <c:pt idx="228">
                  <c:v>1.1499999999999999</c:v>
                </c:pt>
                <c:pt idx="229">
                  <c:v>1.4</c:v>
                </c:pt>
                <c:pt idx="230">
                  <c:v>14.75</c:v>
                </c:pt>
                <c:pt idx="231">
                  <c:v>12.81</c:v>
                </c:pt>
                <c:pt idx="232">
                  <c:v>1.33</c:v>
                </c:pt>
                <c:pt idx="233">
                  <c:v>6.35</c:v>
                </c:pt>
                <c:pt idx="234">
                  <c:v>-5</c:v>
                </c:pt>
                <c:pt idx="235">
                  <c:v>-5.72</c:v>
                </c:pt>
                <c:pt idx="236">
                  <c:v>-0.31</c:v>
                </c:pt>
                <c:pt idx="237">
                  <c:v>0.25</c:v>
                </c:pt>
                <c:pt idx="238">
                  <c:v>-2.12</c:v>
                </c:pt>
                <c:pt idx="239">
                  <c:v>1.58</c:v>
                </c:pt>
                <c:pt idx="240">
                  <c:v>4.6900000000000004</c:v>
                </c:pt>
                <c:pt idx="241">
                  <c:v>1.55</c:v>
                </c:pt>
                <c:pt idx="242">
                  <c:v>1.9</c:v>
                </c:pt>
                <c:pt idx="243">
                  <c:v>4.29</c:v>
                </c:pt>
                <c:pt idx="244">
                  <c:v>4.3099999999999996</c:v>
                </c:pt>
                <c:pt idx="245">
                  <c:v>4.54</c:v>
                </c:pt>
                <c:pt idx="246">
                  <c:v>8.44</c:v>
                </c:pt>
                <c:pt idx="247">
                  <c:v>5.6</c:v>
                </c:pt>
                <c:pt idx="248">
                  <c:v>4.51</c:v>
                </c:pt>
                <c:pt idx="249">
                  <c:v>-4.1399999999999997</c:v>
                </c:pt>
                <c:pt idx="250">
                  <c:v>28</c:v>
                </c:pt>
                <c:pt idx="251">
                  <c:v>13.01</c:v>
                </c:pt>
                <c:pt idx="252">
                  <c:v>16.84</c:v>
                </c:pt>
                <c:pt idx="253">
                  <c:v>4.1947871935873717</c:v>
                </c:pt>
                <c:pt idx="254">
                  <c:v>4.5049615140406996</c:v>
                </c:pt>
                <c:pt idx="255">
                  <c:v>14.686</c:v>
                </c:pt>
                <c:pt idx="256">
                  <c:v>14.439</c:v>
                </c:pt>
                <c:pt idx="257">
                  <c:v>13.892313974415703</c:v>
                </c:pt>
                <c:pt idx="258">
                  <c:v>15.140548802289322</c:v>
                </c:pt>
                <c:pt idx="259" formatCode="0.00">
                  <c:v>28.000608091048427</c:v>
                </c:pt>
                <c:pt idx="260" formatCode="0.00">
                  <c:v>13.007270437085605</c:v>
                </c:pt>
                <c:pt idx="261" formatCode="0.00">
                  <c:v>16.843224076626306</c:v>
                </c:pt>
                <c:pt idx="262">
                  <c:v>3.91</c:v>
                </c:pt>
                <c:pt idx="263">
                  <c:v>4.5</c:v>
                </c:pt>
                <c:pt idx="264">
                  <c:v>12.21</c:v>
                </c:pt>
                <c:pt idx="265">
                  <c:v>12.11</c:v>
                </c:pt>
                <c:pt idx="266">
                  <c:v>11.94</c:v>
                </c:pt>
                <c:pt idx="267">
                  <c:v>1.1499999999999999</c:v>
                </c:pt>
                <c:pt idx="268">
                  <c:v>0.86</c:v>
                </c:pt>
                <c:pt idx="269">
                  <c:v>1.1599999999999999</c:v>
                </c:pt>
                <c:pt idx="270">
                  <c:v>-0.5</c:v>
                </c:pt>
                <c:pt idx="271">
                  <c:v>3.38</c:v>
                </c:pt>
                <c:pt idx="272">
                  <c:v>-3.52</c:v>
                </c:pt>
                <c:pt idx="273">
                  <c:v>-0.21</c:v>
                </c:pt>
                <c:pt idx="274">
                  <c:v>-6.78</c:v>
                </c:pt>
                <c:pt idx="275">
                  <c:v>-8.27</c:v>
                </c:pt>
                <c:pt idx="276">
                  <c:v>-1.33</c:v>
                </c:pt>
                <c:pt idx="277">
                  <c:v>4.05</c:v>
                </c:pt>
                <c:pt idx="278">
                  <c:v>-1.19</c:v>
                </c:pt>
                <c:pt idx="279">
                  <c:v>0.51</c:v>
                </c:pt>
                <c:pt idx="280">
                  <c:v>0.61</c:v>
                </c:pt>
                <c:pt idx="281">
                  <c:v>-3.63</c:v>
                </c:pt>
                <c:pt idx="282">
                  <c:v>-1.38</c:v>
                </c:pt>
                <c:pt idx="283">
                  <c:v>-4.72</c:v>
                </c:pt>
                <c:pt idx="284">
                  <c:v>1.64</c:v>
                </c:pt>
                <c:pt idx="285">
                  <c:v>-7.45</c:v>
                </c:pt>
                <c:pt idx="286">
                  <c:v>-3.5</c:v>
                </c:pt>
                <c:pt idx="287">
                  <c:v>-6.9</c:v>
                </c:pt>
                <c:pt idx="288">
                  <c:v>-6.9</c:v>
                </c:pt>
                <c:pt idx="289">
                  <c:v>2.1</c:v>
                </c:pt>
                <c:pt idx="290">
                  <c:v>2.6</c:v>
                </c:pt>
                <c:pt idx="291">
                  <c:v>6</c:v>
                </c:pt>
                <c:pt idx="292">
                  <c:v>10.8</c:v>
                </c:pt>
                <c:pt idx="293">
                  <c:v>9.9</c:v>
                </c:pt>
                <c:pt idx="294">
                  <c:v>-4.33</c:v>
                </c:pt>
                <c:pt idx="295">
                  <c:v>-0.15</c:v>
                </c:pt>
                <c:pt idx="296">
                  <c:v>-4.9000000000000004</c:v>
                </c:pt>
                <c:pt idx="297">
                  <c:v>-4.9800000000000004</c:v>
                </c:pt>
                <c:pt idx="298">
                  <c:v>-6.15</c:v>
                </c:pt>
                <c:pt idx="299">
                  <c:v>-7.53</c:v>
                </c:pt>
                <c:pt idx="300">
                  <c:v>1.8</c:v>
                </c:pt>
                <c:pt idx="301">
                  <c:v>-0.03</c:v>
                </c:pt>
                <c:pt idx="302" formatCode="0.0">
                  <c:v>-2.99</c:v>
                </c:pt>
                <c:pt idx="303">
                  <c:v>-7.6</c:v>
                </c:pt>
                <c:pt idx="304">
                  <c:v>-4.16</c:v>
                </c:pt>
                <c:pt idx="305">
                  <c:v>-4.26</c:v>
                </c:pt>
                <c:pt idx="306">
                  <c:v>-1.58</c:v>
                </c:pt>
                <c:pt idx="307">
                  <c:v>-7.2</c:v>
                </c:pt>
                <c:pt idx="308">
                  <c:v>-2.08</c:v>
                </c:pt>
                <c:pt idx="309" formatCode="0.0">
                  <c:v>-7.23</c:v>
                </c:pt>
                <c:pt idx="310">
                  <c:v>5.99</c:v>
                </c:pt>
                <c:pt idx="311">
                  <c:v>-7.42</c:v>
                </c:pt>
                <c:pt idx="312">
                  <c:v>1.18</c:v>
                </c:pt>
                <c:pt idx="313">
                  <c:v>-5.81</c:v>
                </c:pt>
                <c:pt idx="314">
                  <c:v>-5.49</c:v>
                </c:pt>
                <c:pt idx="315">
                  <c:v>-0.39</c:v>
                </c:pt>
                <c:pt idx="316">
                  <c:v>1.38</c:v>
                </c:pt>
                <c:pt idx="317">
                  <c:v>0.74</c:v>
                </c:pt>
                <c:pt idx="318">
                  <c:v>0.08</c:v>
                </c:pt>
                <c:pt idx="319">
                  <c:v>-2.72</c:v>
                </c:pt>
                <c:pt idx="320">
                  <c:v>4.4400000000000004</c:v>
                </c:pt>
                <c:pt idx="321">
                  <c:v>2.94</c:v>
                </c:pt>
                <c:pt idx="322">
                  <c:v>2.4300000000000002</c:v>
                </c:pt>
                <c:pt idx="323">
                  <c:v>3.27</c:v>
                </c:pt>
                <c:pt idx="324">
                  <c:v>4.25</c:v>
                </c:pt>
                <c:pt idx="325" formatCode="0.0">
                  <c:v>3.23</c:v>
                </c:pt>
                <c:pt idx="326">
                  <c:v>4.2300000000000004</c:v>
                </c:pt>
                <c:pt idx="327">
                  <c:v>4.68</c:v>
                </c:pt>
                <c:pt idx="328">
                  <c:v>3.5</c:v>
                </c:pt>
                <c:pt idx="329">
                  <c:v>4.25</c:v>
                </c:pt>
                <c:pt idx="330">
                  <c:v>5.0599999999999996</c:v>
                </c:pt>
                <c:pt idx="331">
                  <c:v>6.07</c:v>
                </c:pt>
                <c:pt idx="332">
                  <c:v>5.9</c:v>
                </c:pt>
                <c:pt idx="333">
                  <c:v>5.78</c:v>
                </c:pt>
                <c:pt idx="334">
                  <c:v>3.96</c:v>
                </c:pt>
                <c:pt idx="335">
                  <c:v>5.66</c:v>
                </c:pt>
                <c:pt idx="336">
                  <c:v>6.52</c:v>
                </c:pt>
                <c:pt idx="337">
                  <c:v>7.77</c:v>
                </c:pt>
                <c:pt idx="338">
                  <c:v>6.97</c:v>
                </c:pt>
                <c:pt idx="339">
                  <c:v>8.59</c:v>
                </c:pt>
                <c:pt idx="340">
                  <c:v>9.52</c:v>
                </c:pt>
                <c:pt idx="341">
                  <c:v>9.73</c:v>
                </c:pt>
                <c:pt idx="342">
                  <c:v>10.029999999999999</c:v>
                </c:pt>
                <c:pt idx="343">
                  <c:v>2.8033333333333332</c:v>
                </c:pt>
                <c:pt idx="344">
                  <c:v>4.8959999999999999</c:v>
                </c:pt>
                <c:pt idx="345">
                  <c:v>-5.9</c:v>
                </c:pt>
                <c:pt idx="346">
                  <c:v>-3.4</c:v>
                </c:pt>
                <c:pt idx="347">
                  <c:v>-4.7</c:v>
                </c:pt>
                <c:pt idx="348">
                  <c:v>1.7</c:v>
                </c:pt>
                <c:pt idx="349">
                  <c:v>3.1</c:v>
                </c:pt>
                <c:pt idx="350">
                  <c:v>8.3260000000000005</c:v>
                </c:pt>
                <c:pt idx="351">
                  <c:v>6.641</c:v>
                </c:pt>
                <c:pt idx="352">
                  <c:v>19.448</c:v>
                </c:pt>
                <c:pt idx="353">
                  <c:v>13.737</c:v>
                </c:pt>
                <c:pt idx="354">
                  <c:v>-8.15</c:v>
                </c:pt>
                <c:pt idx="355">
                  <c:v>-8.8699999999999992</c:v>
                </c:pt>
                <c:pt idx="356">
                  <c:v>-8.4499999999999993</c:v>
                </c:pt>
                <c:pt idx="357">
                  <c:v>-8.2799999999999994</c:v>
                </c:pt>
                <c:pt idx="358">
                  <c:v>-7.16</c:v>
                </c:pt>
                <c:pt idx="359">
                  <c:v>-7.89</c:v>
                </c:pt>
                <c:pt idx="360">
                  <c:v>1.1299999999999999</c:v>
                </c:pt>
                <c:pt idx="361">
                  <c:v>0.79</c:v>
                </c:pt>
                <c:pt idx="362">
                  <c:v>0.56999999999999995</c:v>
                </c:pt>
                <c:pt idx="363">
                  <c:v>-11.5</c:v>
                </c:pt>
                <c:pt idx="364">
                  <c:v>-12.23</c:v>
                </c:pt>
                <c:pt idx="365">
                  <c:v>0.04</c:v>
                </c:pt>
                <c:pt idx="366">
                  <c:v>-0.8</c:v>
                </c:pt>
                <c:pt idx="367">
                  <c:v>0.09</c:v>
                </c:pt>
                <c:pt idx="368">
                  <c:v>1.39</c:v>
                </c:pt>
                <c:pt idx="369">
                  <c:v>1.84</c:v>
                </c:pt>
                <c:pt idx="370">
                  <c:v>1.1200000000000001</c:v>
                </c:pt>
                <c:pt idx="371">
                  <c:v>-0.8</c:v>
                </c:pt>
                <c:pt idx="372">
                  <c:v>-11.9</c:v>
                </c:pt>
                <c:pt idx="373">
                  <c:v>-1</c:v>
                </c:pt>
                <c:pt idx="374">
                  <c:v>1.9</c:v>
                </c:pt>
                <c:pt idx="375">
                  <c:v>2.6</c:v>
                </c:pt>
                <c:pt idx="376">
                  <c:v>1.6</c:v>
                </c:pt>
                <c:pt idx="377">
                  <c:v>0.2</c:v>
                </c:pt>
                <c:pt idx="378">
                  <c:v>-0.8</c:v>
                </c:pt>
                <c:pt idx="379">
                  <c:v>-1.5</c:v>
                </c:pt>
                <c:pt idx="380">
                  <c:v>-0.2</c:v>
                </c:pt>
                <c:pt idx="381">
                  <c:v>4.2</c:v>
                </c:pt>
                <c:pt idx="382">
                  <c:v>0.5</c:v>
                </c:pt>
                <c:pt idx="383">
                  <c:v>2.9</c:v>
                </c:pt>
                <c:pt idx="384">
                  <c:v>11.8</c:v>
                </c:pt>
                <c:pt idx="385">
                  <c:v>4.2</c:v>
                </c:pt>
                <c:pt idx="386">
                  <c:v>-0.2</c:v>
                </c:pt>
                <c:pt idx="387">
                  <c:v>7.9</c:v>
                </c:pt>
                <c:pt idx="388">
                  <c:v>7</c:v>
                </c:pt>
                <c:pt idx="389">
                  <c:v>-2.9</c:v>
                </c:pt>
                <c:pt idx="390">
                  <c:v>2.5</c:v>
                </c:pt>
                <c:pt idx="391">
                  <c:v>2.1</c:v>
                </c:pt>
                <c:pt idx="392">
                  <c:v>-0.3</c:v>
                </c:pt>
                <c:pt idx="393">
                  <c:v>16.3</c:v>
                </c:pt>
                <c:pt idx="394">
                  <c:v>-2</c:v>
                </c:pt>
                <c:pt idx="395">
                  <c:v>-0.6</c:v>
                </c:pt>
                <c:pt idx="396">
                  <c:v>0.3</c:v>
                </c:pt>
                <c:pt idx="397">
                  <c:v>0.3</c:v>
                </c:pt>
                <c:pt idx="398">
                  <c:v>-1.9</c:v>
                </c:pt>
                <c:pt idx="399">
                  <c:v>-0.1</c:v>
                </c:pt>
                <c:pt idx="400">
                  <c:v>-1.4</c:v>
                </c:pt>
                <c:pt idx="401">
                  <c:v>-3.3</c:v>
                </c:pt>
                <c:pt idx="402">
                  <c:v>-3.4</c:v>
                </c:pt>
                <c:pt idx="403">
                  <c:v>-1.5</c:v>
                </c:pt>
                <c:pt idx="404">
                  <c:v>-3.5</c:v>
                </c:pt>
                <c:pt idx="405">
                  <c:v>0.8</c:v>
                </c:pt>
                <c:pt idx="406">
                  <c:v>1.3</c:v>
                </c:pt>
                <c:pt idx="407">
                  <c:v>0.5</c:v>
                </c:pt>
                <c:pt idx="408">
                  <c:v>3.3</c:v>
                </c:pt>
                <c:pt idx="409">
                  <c:v>6.3</c:v>
                </c:pt>
                <c:pt idx="410">
                  <c:v>9.4</c:v>
                </c:pt>
                <c:pt idx="411">
                  <c:v>4.3</c:v>
                </c:pt>
                <c:pt idx="412">
                  <c:v>3.274</c:v>
                </c:pt>
                <c:pt idx="413">
                  <c:v>0.13</c:v>
                </c:pt>
                <c:pt idx="414">
                  <c:v>0.92</c:v>
                </c:pt>
                <c:pt idx="415">
                  <c:v>-1.7</c:v>
                </c:pt>
                <c:pt idx="416">
                  <c:v>-0.63</c:v>
                </c:pt>
                <c:pt idx="417">
                  <c:v>-0.86</c:v>
                </c:pt>
                <c:pt idx="418">
                  <c:v>-0.34</c:v>
                </c:pt>
                <c:pt idx="419">
                  <c:v>12.4</c:v>
                </c:pt>
                <c:pt idx="420">
                  <c:v>-1.6</c:v>
                </c:pt>
                <c:pt idx="421">
                  <c:v>-0.28999999999999998</c:v>
                </c:pt>
                <c:pt idx="422" formatCode="0.0">
                  <c:v>-0.26</c:v>
                </c:pt>
                <c:pt idx="423">
                  <c:v>-0.72</c:v>
                </c:pt>
                <c:pt idx="424">
                  <c:v>-0.98</c:v>
                </c:pt>
                <c:pt idx="425" formatCode="0.0">
                  <c:v>-0.64</c:v>
                </c:pt>
                <c:pt idx="426">
                  <c:v>0.46</c:v>
                </c:pt>
                <c:pt idx="427">
                  <c:v>0.44</c:v>
                </c:pt>
                <c:pt idx="428">
                  <c:v>-0.5</c:v>
                </c:pt>
                <c:pt idx="429">
                  <c:v>-0.25</c:v>
                </c:pt>
                <c:pt idx="430">
                  <c:v>-0.75</c:v>
                </c:pt>
                <c:pt idx="431">
                  <c:v>-0.1</c:v>
                </c:pt>
                <c:pt idx="432" formatCode="0.0">
                  <c:v>-0.24</c:v>
                </c:pt>
                <c:pt idx="433">
                  <c:v>12.73</c:v>
                </c:pt>
                <c:pt idx="434">
                  <c:v>9.42</c:v>
                </c:pt>
                <c:pt idx="435">
                  <c:v>-0.68</c:v>
                </c:pt>
                <c:pt idx="436">
                  <c:v>0.14000000000000001</c:v>
                </c:pt>
                <c:pt idx="437">
                  <c:v>-4.66</c:v>
                </c:pt>
                <c:pt idx="438">
                  <c:v>-3.48</c:v>
                </c:pt>
                <c:pt idx="439">
                  <c:v>-2.61</c:v>
                </c:pt>
                <c:pt idx="440">
                  <c:v>0.26</c:v>
                </c:pt>
                <c:pt idx="441">
                  <c:v>-4.33</c:v>
                </c:pt>
                <c:pt idx="442" formatCode="0.0">
                  <c:v>-2.2000000000000002</c:v>
                </c:pt>
                <c:pt idx="443">
                  <c:v>7.37</c:v>
                </c:pt>
                <c:pt idx="444">
                  <c:v>-3</c:v>
                </c:pt>
                <c:pt idx="445">
                  <c:v>-1.25</c:v>
                </c:pt>
                <c:pt idx="446">
                  <c:v>9.01</c:v>
                </c:pt>
                <c:pt idx="447">
                  <c:v>-3.75</c:v>
                </c:pt>
                <c:pt idx="448">
                  <c:v>-3.94</c:v>
                </c:pt>
                <c:pt idx="449">
                  <c:v>11.14</c:v>
                </c:pt>
                <c:pt idx="450" formatCode="0.0">
                  <c:v>-2.2999999999999998</c:v>
                </c:pt>
                <c:pt idx="451">
                  <c:v>-3.46</c:v>
                </c:pt>
                <c:pt idx="452">
                  <c:v>-2.4900000000000002</c:v>
                </c:pt>
                <c:pt idx="453">
                  <c:v>-2.59</c:v>
                </c:pt>
                <c:pt idx="454">
                  <c:v>-1.43</c:v>
                </c:pt>
                <c:pt idx="455">
                  <c:v>-2.39</c:v>
                </c:pt>
                <c:pt idx="456">
                  <c:v>-2.85</c:v>
                </c:pt>
                <c:pt idx="457">
                  <c:v>-2.44</c:v>
                </c:pt>
                <c:pt idx="458">
                  <c:v>14.91</c:v>
                </c:pt>
                <c:pt idx="459">
                  <c:v>8.1199999999999992</c:v>
                </c:pt>
                <c:pt idx="460">
                  <c:v>10.24</c:v>
                </c:pt>
                <c:pt idx="461">
                  <c:v>-1.78</c:v>
                </c:pt>
                <c:pt idx="462">
                  <c:v>-1.78</c:v>
                </c:pt>
                <c:pt idx="463">
                  <c:v>4.92</c:v>
                </c:pt>
                <c:pt idx="464">
                  <c:v>8.91</c:v>
                </c:pt>
                <c:pt idx="465">
                  <c:v>11.96</c:v>
                </c:pt>
                <c:pt idx="466">
                  <c:v>8.16</c:v>
                </c:pt>
                <c:pt idx="467">
                  <c:v>12.08</c:v>
                </c:pt>
                <c:pt idx="468" formatCode="0.0">
                  <c:v>7.29</c:v>
                </c:pt>
                <c:pt idx="469">
                  <c:v>7.26</c:v>
                </c:pt>
                <c:pt idx="470">
                  <c:v>-3.1988607124191493</c:v>
                </c:pt>
                <c:pt idx="471">
                  <c:v>3.680030253688793</c:v>
                </c:pt>
                <c:pt idx="472">
                  <c:v>3.1548524839517533</c:v>
                </c:pt>
                <c:pt idx="473">
                  <c:v>1.9742073064501486</c:v>
                </c:pt>
                <c:pt idx="474">
                  <c:v>1.0705532103083559</c:v>
                </c:pt>
                <c:pt idx="475">
                  <c:v>3.5909375963225632</c:v>
                </c:pt>
                <c:pt idx="476">
                  <c:v>5.4176720071295037</c:v>
                </c:pt>
                <c:pt idx="477">
                  <c:v>4.6931147562953104</c:v>
                </c:pt>
                <c:pt idx="478">
                  <c:v>8.2341387582249848</c:v>
                </c:pt>
                <c:pt idx="479">
                  <c:v>6.9597118361275356</c:v>
                </c:pt>
                <c:pt idx="480">
                  <c:v>9.1679369865582672</c:v>
                </c:pt>
                <c:pt idx="481">
                  <c:v>4.5678754271700761</c:v>
                </c:pt>
                <c:pt idx="482">
                  <c:v>3.221504509575146</c:v>
                </c:pt>
                <c:pt idx="483">
                  <c:v>2.9623487064285303</c:v>
                </c:pt>
                <c:pt idx="484">
                  <c:v>-1.1604475066672171</c:v>
                </c:pt>
                <c:pt idx="485">
                  <c:v>2.9573749246170067</c:v>
                </c:pt>
                <c:pt idx="486">
                  <c:v>-16.026947367627663</c:v>
                </c:pt>
                <c:pt idx="487">
                  <c:v>10.922995349709863</c:v>
                </c:pt>
                <c:pt idx="488">
                  <c:v>-2.9235443050698029</c:v>
                </c:pt>
                <c:pt idx="489">
                  <c:v>9.153534790066864</c:v>
                </c:pt>
                <c:pt idx="490">
                  <c:v>14.164963273429088</c:v>
                </c:pt>
                <c:pt idx="491">
                  <c:v>7.0597903550033703</c:v>
                </c:pt>
                <c:pt idx="492">
                  <c:v>5.14151826277498</c:v>
                </c:pt>
                <c:pt idx="493">
                  <c:v>6.3387427129819596</c:v>
                </c:pt>
                <c:pt idx="494">
                  <c:v>9.9447847666143119</c:v>
                </c:pt>
                <c:pt idx="495">
                  <c:v>3.2730844691031269</c:v>
                </c:pt>
                <c:pt idx="496">
                  <c:v>0.83869459353524967</c:v>
                </c:pt>
                <c:pt idx="497">
                  <c:v>3.567492160173602</c:v>
                </c:pt>
                <c:pt idx="498">
                  <c:v>-0.82872807863954012</c:v>
                </c:pt>
                <c:pt idx="499">
                  <c:v>-0.57431160294296735</c:v>
                </c:pt>
                <c:pt idx="500">
                  <c:v>7.3013453342982704</c:v>
                </c:pt>
                <c:pt idx="501">
                  <c:v>2.2039725807099231</c:v>
                </c:pt>
                <c:pt idx="502">
                  <c:v>12.033304218764584</c:v>
                </c:pt>
                <c:pt idx="503">
                  <c:v>12.513265790214279</c:v>
                </c:pt>
                <c:pt idx="504">
                  <c:v>7.7645601656413099</c:v>
                </c:pt>
                <c:pt idx="505">
                  <c:v>9.5822513367909146</c:v>
                </c:pt>
                <c:pt idx="506" formatCode="0.00">
                  <c:v>-3.1988607124191493</c:v>
                </c:pt>
                <c:pt idx="507" formatCode="0.00">
                  <c:v>3.680030253688793</c:v>
                </c:pt>
                <c:pt idx="508" formatCode="0.00">
                  <c:v>3.1548524839517533</c:v>
                </c:pt>
                <c:pt idx="509" formatCode="0.00">
                  <c:v>1.0705532103083559</c:v>
                </c:pt>
                <c:pt idx="510" formatCode="0.00">
                  <c:v>3.5909375963225632</c:v>
                </c:pt>
                <c:pt idx="511" formatCode="0.00">
                  <c:v>3.323994559026433</c:v>
                </c:pt>
                <c:pt idx="512" formatCode="0.00">
                  <c:v>5.4176720071295037</c:v>
                </c:pt>
                <c:pt idx="513" formatCode="0.00">
                  <c:v>8.2341387582249848</c:v>
                </c:pt>
                <c:pt idx="514" formatCode="0.00">
                  <c:v>6.9597118361275356</c:v>
                </c:pt>
                <c:pt idx="515" formatCode="0.00">
                  <c:v>4.5678754271700761</c:v>
                </c:pt>
                <c:pt idx="516" formatCode="0.00">
                  <c:v>2.9623487064285303</c:v>
                </c:pt>
                <c:pt idx="517" formatCode="0.00">
                  <c:v>-1.1604475066672171</c:v>
                </c:pt>
                <c:pt idx="518" formatCode="0.00">
                  <c:v>2.9573749246170067</c:v>
                </c:pt>
                <c:pt idx="519" formatCode="0.00">
                  <c:v>-16.026947367627663</c:v>
                </c:pt>
                <c:pt idx="520" formatCode="0.00">
                  <c:v>10.922995349709863</c:v>
                </c:pt>
                <c:pt idx="521" formatCode="0.00">
                  <c:v>-2.9235443050698029</c:v>
                </c:pt>
                <c:pt idx="522" formatCode="0.00">
                  <c:v>9.153534790066864</c:v>
                </c:pt>
                <c:pt idx="523" formatCode="0.00">
                  <c:v>14.164963273429088</c:v>
                </c:pt>
                <c:pt idx="524" formatCode="0.00">
                  <c:v>6.3302018755275746</c:v>
                </c:pt>
                <c:pt idx="525" formatCode="0.00">
                  <c:v>7.0597903550033703</c:v>
                </c:pt>
                <c:pt idx="526" formatCode="0.00">
                  <c:v>5.14151826277498</c:v>
                </c:pt>
                <c:pt idx="527" formatCode="0.00">
                  <c:v>6.3387427129819596</c:v>
                </c:pt>
                <c:pt idx="528" formatCode="0.00">
                  <c:v>9.9447847666143119</c:v>
                </c:pt>
                <c:pt idx="529" formatCode="0.00">
                  <c:v>3.1188469927230233</c:v>
                </c:pt>
                <c:pt idx="530" formatCode="0.00">
                  <c:v>3.7064901030567921</c:v>
                </c:pt>
                <c:pt idx="531" formatCode="0.00">
                  <c:v>3.2730844691031269</c:v>
                </c:pt>
                <c:pt idx="532" formatCode="0.00">
                  <c:v>0.83869459353524967</c:v>
                </c:pt>
                <c:pt idx="533" formatCode="0.00">
                  <c:v>3.567492160173602</c:v>
                </c:pt>
                <c:pt idx="534" formatCode="0.00">
                  <c:v>-0.82872807863954012</c:v>
                </c:pt>
                <c:pt idx="535" formatCode="0.00">
                  <c:v>7.3013453342982704</c:v>
                </c:pt>
                <c:pt idx="536" formatCode="0.00">
                  <c:v>2.2039725807099231</c:v>
                </c:pt>
                <c:pt idx="537" formatCode="0.00">
                  <c:v>12.033304218764584</c:v>
                </c:pt>
                <c:pt idx="538" formatCode="0.00">
                  <c:v>12.513265790214279</c:v>
                </c:pt>
                <c:pt idx="539" formatCode="0.00">
                  <c:v>7.7645601656413099</c:v>
                </c:pt>
                <c:pt idx="540" formatCode="0.00">
                  <c:v>9.5822513367909146</c:v>
                </c:pt>
                <c:pt idx="541">
                  <c:v>-1.5</c:v>
                </c:pt>
                <c:pt idx="542">
                  <c:v>-10.3</c:v>
                </c:pt>
                <c:pt idx="543">
                  <c:v>-1.4</c:v>
                </c:pt>
                <c:pt idx="544">
                  <c:v>0.2</c:v>
                </c:pt>
                <c:pt idx="545">
                  <c:v>3.3</c:v>
                </c:pt>
                <c:pt idx="546">
                  <c:v>-11.4</c:v>
                </c:pt>
                <c:pt idx="547">
                  <c:v>1</c:v>
                </c:pt>
                <c:pt idx="548">
                  <c:v>-6.1</c:v>
                </c:pt>
                <c:pt idx="549">
                  <c:v>7.5</c:v>
                </c:pt>
                <c:pt idx="550">
                  <c:v>17.5</c:v>
                </c:pt>
                <c:pt idx="551">
                  <c:v>14</c:v>
                </c:pt>
                <c:pt idx="552">
                  <c:v>8.9</c:v>
                </c:pt>
                <c:pt idx="553">
                  <c:v>6</c:v>
                </c:pt>
                <c:pt idx="554">
                  <c:v>11.9</c:v>
                </c:pt>
                <c:pt idx="555">
                  <c:v>11.8</c:v>
                </c:pt>
                <c:pt idx="556">
                  <c:v>25.5</c:v>
                </c:pt>
                <c:pt idx="557">
                  <c:v>18.5</c:v>
                </c:pt>
                <c:pt idx="558">
                  <c:v>1</c:v>
                </c:pt>
                <c:pt idx="559">
                  <c:v>1.3</c:v>
                </c:pt>
                <c:pt idx="560">
                  <c:v>5.4</c:v>
                </c:pt>
                <c:pt idx="561">
                  <c:v>8.6</c:v>
                </c:pt>
                <c:pt idx="562">
                  <c:v>4.3</c:v>
                </c:pt>
                <c:pt idx="563">
                  <c:v>2</c:v>
                </c:pt>
                <c:pt idx="564">
                  <c:v>9.9</c:v>
                </c:pt>
                <c:pt idx="565">
                  <c:v>10.1</c:v>
                </c:pt>
                <c:pt idx="566">
                  <c:v>12</c:v>
                </c:pt>
                <c:pt idx="567">
                  <c:v>13.258449348499525</c:v>
                </c:pt>
                <c:pt idx="568" formatCode="0">
                  <c:v>11.199</c:v>
                </c:pt>
                <c:pt idx="569">
                  <c:v>1.47</c:v>
                </c:pt>
                <c:pt idx="570">
                  <c:v>-1.1000000000000001</c:v>
                </c:pt>
                <c:pt idx="571">
                  <c:v>-1.5</c:v>
                </c:pt>
                <c:pt idx="572">
                  <c:v>2.13</c:v>
                </c:pt>
                <c:pt idx="573">
                  <c:v>2.0299999999999998</c:v>
                </c:pt>
                <c:pt idx="574">
                  <c:v>2.36</c:v>
                </c:pt>
                <c:pt idx="575">
                  <c:v>2.39</c:v>
                </c:pt>
                <c:pt idx="576">
                  <c:v>7.56</c:v>
                </c:pt>
                <c:pt idx="577">
                  <c:v>7.8</c:v>
                </c:pt>
                <c:pt idx="578">
                  <c:v>7.53</c:v>
                </c:pt>
                <c:pt idx="579">
                  <c:v>6.97</c:v>
                </c:pt>
                <c:pt idx="580">
                  <c:v>6</c:v>
                </c:pt>
                <c:pt idx="581">
                  <c:v>5.2</c:v>
                </c:pt>
                <c:pt idx="582">
                  <c:v>1.7</c:v>
                </c:pt>
                <c:pt idx="583">
                  <c:v>8.1999999999999993</c:v>
                </c:pt>
                <c:pt idx="584">
                  <c:v>21.4</c:v>
                </c:pt>
                <c:pt idx="585">
                  <c:v>11.8</c:v>
                </c:pt>
                <c:pt idx="586">
                  <c:v>9.3000000000000007</c:v>
                </c:pt>
                <c:pt idx="587">
                  <c:v>6.5</c:v>
                </c:pt>
                <c:pt idx="588">
                  <c:v>11.9</c:v>
                </c:pt>
                <c:pt idx="589">
                  <c:v>1.5</c:v>
                </c:pt>
                <c:pt idx="590">
                  <c:v>5</c:v>
                </c:pt>
                <c:pt idx="591">
                  <c:v>9.1</c:v>
                </c:pt>
                <c:pt idx="592">
                  <c:v>1.2</c:v>
                </c:pt>
                <c:pt idx="593">
                  <c:v>4.9000000000000004</c:v>
                </c:pt>
                <c:pt idx="594">
                  <c:v>9.1999999999999993</c:v>
                </c:pt>
                <c:pt idx="595" formatCode="0">
                  <c:v>9.7650000000000006</c:v>
                </c:pt>
                <c:pt idx="596" formatCode="0">
                  <c:v>13.28158847514392</c:v>
                </c:pt>
                <c:pt idx="597">
                  <c:v>17.684000000000001</c:v>
                </c:pt>
                <c:pt idx="598">
                  <c:v>15.064994949450007</c:v>
                </c:pt>
                <c:pt idx="599">
                  <c:v>17.504000000000001</c:v>
                </c:pt>
                <c:pt idx="600">
                  <c:v>14.8</c:v>
                </c:pt>
                <c:pt idx="601">
                  <c:v>-0.24540562725317017</c:v>
                </c:pt>
                <c:pt idx="602">
                  <c:v>0.32163899274983976</c:v>
                </c:pt>
                <c:pt idx="603">
                  <c:v>9.5423940953376363</c:v>
                </c:pt>
                <c:pt idx="604">
                  <c:v>6.1002691338667425</c:v>
                </c:pt>
                <c:pt idx="605">
                  <c:v>6.2040989225264909</c:v>
                </c:pt>
                <c:pt idx="606">
                  <c:v>5.8544269891045442</c:v>
                </c:pt>
                <c:pt idx="607">
                  <c:v>7.8804476071778762</c:v>
                </c:pt>
                <c:pt idx="608">
                  <c:v>8.3141881759336567</c:v>
                </c:pt>
                <c:pt idx="609">
                  <c:v>4.1450537329634773</c:v>
                </c:pt>
                <c:pt idx="610">
                  <c:v>11.422383139682912</c:v>
                </c:pt>
                <c:pt idx="611">
                  <c:v>11.796170378858051</c:v>
                </c:pt>
                <c:pt idx="612">
                  <c:v>-7.0472615888714785</c:v>
                </c:pt>
                <c:pt idx="613">
                  <c:v>7.97355948216949</c:v>
                </c:pt>
                <c:pt idx="614">
                  <c:v>4.7177420043822416</c:v>
                </c:pt>
                <c:pt idx="615">
                  <c:v>11.710427069512974</c:v>
                </c:pt>
                <c:pt idx="616">
                  <c:v>-9.1807962784278274</c:v>
                </c:pt>
                <c:pt idx="617">
                  <c:v>-7.092477787158713</c:v>
                </c:pt>
                <c:pt idx="618">
                  <c:v>-4.8976500288130387</c:v>
                </c:pt>
                <c:pt idx="619">
                  <c:v>-6.5023226658089683</c:v>
                </c:pt>
                <c:pt idx="620">
                  <c:v>-5.4911544981841587</c:v>
                </c:pt>
                <c:pt idx="621">
                  <c:v>1.3599368793471012</c:v>
                </c:pt>
                <c:pt idx="622">
                  <c:v>-2.3799451212157541</c:v>
                </c:pt>
                <c:pt idx="623">
                  <c:v>-8.6382018989802347</c:v>
                </c:pt>
                <c:pt idx="624" formatCode="0.00">
                  <c:v>-0.24540562725317017</c:v>
                </c:pt>
                <c:pt idx="625" formatCode="0.00">
                  <c:v>0.32163899274983976</c:v>
                </c:pt>
                <c:pt idx="626" formatCode="0.00">
                  <c:v>9.5423940953376363</c:v>
                </c:pt>
                <c:pt idx="627" formatCode="0.00">
                  <c:v>6.1002691338667425</c:v>
                </c:pt>
                <c:pt idx="628" formatCode="0.00">
                  <c:v>6.2040989225264909</c:v>
                </c:pt>
                <c:pt idx="629" formatCode="0.00">
                  <c:v>5.8544269891045442</c:v>
                </c:pt>
                <c:pt idx="630" formatCode="0.00">
                  <c:v>7.8804476071778762</c:v>
                </c:pt>
                <c:pt idx="631" formatCode="0.00">
                  <c:v>8.3141881759336567</c:v>
                </c:pt>
                <c:pt idx="632" formatCode="0.00">
                  <c:v>4.1450537329634773</c:v>
                </c:pt>
                <c:pt idx="633" formatCode="0.00">
                  <c:v>11.422383139682912</c:v>
                </c:pt>
                <c:pt idx="634" formatCode="0.00">
                  <c:v>11.796170378858051</c:v>
                </c:pt>
                <c:pt idx="635" formatCode="0.00">
                  <c:v>-6.9608484099223933</c:v>
                </c:pt>
                <c:pt idx="636" formatCode="0.00">
                  <c:v>-7.1336747678205636</c:v>
                </c:pt>
                <c:pt idx="637" formatCode="0.00">
                  <c:v>7.97355948216949</c:v>
                </c:pt>
                <c:pt idx="638" formatCode="0.00">
                  <c:v>4.7177420043822416</c:v>
                </c:pt>
                <c:pt idx="639" formatCode="0.00">
                  <c:v>11.710427069512974</c:v>
                </c:pt>
                <c:pt idx="640" formatCode="0.00">
                  <c:v>-9.1807962784278274</c:v>
                </c:pt>
                <c:pt idx="641" formatCode="0.00">
                  <c:v>-7.092477787158713</c:v>
                </c:pt>
                <c:pt idx="642" formatCode="0.00">
                  <c:v>-4.8976500288130387</c:v>
                </c:pt>
                <c:pt idx="643" formatCode="0.00">
                  <c:v>-6.5023226658089683</c:v>
                </c:pt>
                <c:pt idx="644" formatCode="0.00">
                  <c:v>-5.4911544981841587</c:v>
                </c:pt>
                <c:pt idx="645" formatCode="0.00">
                  <c:v>1.3599368793471012</c:v>
                </c:pt>
                <c:pt idx="646" formatCode="0.00">
                  <c:v>-2.3799451212157541</c:v>
                </c:pt>
                <c:pt idx="647" formatCode="0.00">
                  <c:v>-8.6382018989802347</c:v>
                </c:pt>
                <c:pt idx="648">
                  <c:v>4.2</c:v>
                </c:pt>
                <c:pt idx="649">
                  <c:v>7.2</c:v>
                </c:pt>
                <c:pt idx="650">
                  <c:v>5.6</c:v>
                </c:pt>
                <c:pt idx="651">
                  <c:v>5.4</c:v>
                </c:pt>
                <c:pt idx="652">
                  <c:v>3.5</c:v>
                </c:pt>
                <c:pt idx="653">
                  <c:v>3.6</c:v>
                </c:pt>
                <c:pt idx="654">
                  <c:v>4.5</c:v>
                </c:pt>
                <c:pt idx="655">
                  <c:v>5.2</c:v>
                </c:pt>
                <c:pt idx="656">
                  <c:v>6.6</c:v>
                </c:pt>
                <c:pt idx="657">
                  <c:v>6.9</c:v>
                </c:pt>
                <c:pt idx="658">
                  <c:v>5.0999999999999996</c:v>
                </c:pt>
                <c:pt idx="659">
                  <c:v>2.5175130912698789</c:v>
                </c:pt>
                <c:pt idx="660">
                  <c:v>1.1138403077130066</c:v>
                </c:pt>
                <c:pt idx="661">
                  <c:v>-0.18679203688065638</c:v>
                </c:pt>
                <c:pt idx="662">
                  <c:v>2.9381496669749207</c:v>
                </c:pt>
                <c:pt idx="663">
                  <c:v>-3.1908222771680483</c:v>
                </c:pt>
                <c:pt idx="664">
                  <c:v>-1.3787580106943143</c:v>
                </c:pt>
                <c:pt idx="665">
                  <c:v>-4.7074070612043162</c:v>
                </c:pt>
                <c:pt idx="666">
                  <c:v>-2.8892374117660546</c:v>
                </c:pt>
                <c:pt idx="667">
                  <c:v>-6.9082636459882885</c:v>
                </c:pt>
                <c:pt idx="668">
                  <c:v>17.190965236735913</c:v>
                </c:pt>
                <c:pt idx="669">
                  <c:v>1.3157254854661016</c:v>
                </c:pt>
                <c:pt idx="670">
                  <c:v>3.2754290127179342</c:v>
                </c:pt>
                <c:pt idx="671">
                  <c:v>3.2777065693725405</c:v>
                </c:pt>
                <c:pt idx="672">
                  <c:v>5.6755718047680759</c:v>
                </c:pt>
                <c:pt idx="673">
                  <c:v>6.9025456425786391</c:v>
                </c:pt>
                <c:pt idx="674">
                  <c:v>0.99521856556967092</c:v>
                </c:pt>
                <c:pt idx="675">
                  <c:v>2.6983363486512424</c:v>
                </c:pt>
                <c:pt idx="676">
                  <c:v>0.7001153191545928</c:v>
                </c:pt>
                <c:pt idx="677">
                  <c:v>-0.19717501574667562</c:v>
                </c:pt>
                <c:pt idx="678">
                  <c:v>5.5208319261850214</c:v>
                </c:pt>
                <c:pt idx="679">
                  <c:v>5.7562910920812005</c:v>
                </c:pt>
                <c:pt idx="680">
                  <c:v>0.5910605475816233</c:v>
                </c:pt>
                <c:pt idx="681">
                  <c:v>3.7921217674676821</c:v>
                </c:pt>
                <c:pt idx="682">
                  <c:v>6.4185241828489392</c:v>
                </c:pt>
                <c:pt idx="683">
                  <c:v>6.9794729894530061</c:v>
                </c:pt>
                <c:pt idx="684">
                  <c:v>2.4460390967935286</c:v>
                </c:pt>
                <c:pt idx="685" formatCode="0.00">
                  <c:v>2.6983363486512424</c:v>
                </c:pt>
                <c:pt idx="686" formatCode="0.00">
                  <c:v>0.76408786636106285</c:v>
                </c:pt>
                <c:pt idx="687" formatCode="0.00">
                  <c:v>0.63614277194812274</c:v>
                </c:pt>
                <c:pt idx="688" formatCode="0.00">
                  <c:v>-0.19717501574667562</c:v>
                </c:pt>
                <c:pt idx="689" formatCode="0.00">
                  <c:v>5.5208319261850214</c:v>
                </c:pt>
                <c:pt idx="690" formatCode="0.00">
                  <c:v>5.7562910920812005</c:v>
                </c:pt>
                <c:pt idx="691" formatCode="0.00">
                  <c:v>3.7921217674676821</c:v>
                </c:pt>
                <c:pt idx="692" formatCode="0.00">
                  <c:v>6.4185241828489392</c:v>
                </c:pt>
                <c:pt idx="693" formatCode="0.00">
                  <c:v>6.9794729894530061</c:v>
                </c:pt>
                <c:pt idx="694" formatCode="0.00">
                  <c:v>2.4460390967935286</c:v>
                </c:pt>
                <c:pt idx="695">
                  <c:v>3.7240000000000002</c:v>
                </c:pt>
                <c:pt idx="696">
                  <c:v>6.06</c:v>
                </c:pt>
                <c:pt idx="697">
                  <c:v>3.5760000000000001</c:v>
                </c:pt>
                <c:pt idx="698">
                  <c:v>1.0129999999999999</c:v>
                </c:pt>
                <c:pt idx="699">
                  <c:v>1.8978421715649674</c:v>
                </c:pt>
                <c:pt idx="700">
                  <c:v>3.39</c:v>
                </c:pt>
                <c:pt idx="701">
                  <c:v>3.5</c:v>
                </c:pt>
                <c:pt idx="702">
                  <c:v>5.7</c:v>
                </c:pt>
                <c:pt idx="703">
                  <c:v>1.5</c:v>
                </c:pt>
                <c:pt idx="704">
                  <c:v>4.2</c:v>
                </c:pt>
                <c:pt idx="705">
                  <c:v>5</c:v>
                </c:pt>
                <c:pt idx="706">
                  <c:v>4.5</c:v>
                </c:pt>
                <c:pt idx="707">
                  <c:v>0.7</c:v>
                </c:pt>
                <c:pt idx="708">
                  <c:v>1.9</c:v>
                </c:pt>
                <c:pt idx="709">
                  <c:v>2.9</c:v>
                </c:pt>
                <c:pt idx="710">
                  <c:v>3.5</c:v>
                </c:pt>
                <c:pt idx="711">
                  <c:v>1.9232490253522085</c:v>
                </c:pt>
                <c:pt idx="712" formatCode="0.00">
                  <c:v>3.3908594165863448</c:v>
                </c:pt>
                <c:pt idx="713" formatCode="0.00">
                  <c:v>1.8978421715649674</c:v>
                </c:pt>
                <c:pt idx="714">
                  <c:v>4.5999999999999996</c:v>
                </c:pt>
                <c:pt idx="715">
                  <c:v>26.41</c:v>
                </c:pt>
                <c:pt idx="716" formatCode="0.00">
                  <c:v>4.6003128770835122</c:v>
                </c:pt>
                <c:pt idx="717" formatCode="0.00">
                  <c:v>26.408322920402185</c:v>
                </c:pt>
                <c:pt idx="718">
                  <c:v>-1.7</c:v>
                </c:pt>
                <c:pt idx="719">
                  <c:v>-8.5</c:v>
                </c:pt>
                <c:pt idx="720">
                  <c:v>10.9</c:v>
                </c:pt>
                <c:pt idx="721">
                  <c:v>9.6</c:v>
                </c:pt>
                <c:pt idx="722">
                  <c:v>9.6</c:v>
                </c:pt>
                <c:pt idx="723">
                  <c:v>4.5999999999999996</c:v>
                </c:pt>
                <c:pt idx="724">
                  <c:v>0.8</c:v>
                </c:pt>
                <c:pt idx="725">
                  <c:v>4.5</c:v>
                </c:pt>
                <c:pt idx="726">
                  <c:v>4.0999999999999996</c:v>
                </c:pt>
                <c:pt idx="727">
                  <c:v>2.9</c:v>
                </c:pt>
                <c:pt idx="728">
                  <c:v>2.1</c:v>
                </c:pt>
                <c:pt idx="729">
                  <c:v>1.4</c:v>
                </c:pt>
                <c:pt idx="730">
                  <c:v>1.7</c:v>
                </c:pt>
                <c:pt idx="731">
                  <c:v>2.4</c:v>
                </c:pt>
                <c:pt idx="732">
                  <c:v>1.3</c:v>
                </c:pt>
                <c:pt idx="733">
                  <c:v>2.2999999999999998</c:v>
                </c:pt>
                <c:pt idx="734">
                  <c:v>2.4</c:v>
                </c:pt>
                <c:pt idx="735">
                  <c:v>1.7</c:v>
                </c:pt>
                <c:pt idx="736">
                  <c:v>1.7</c:v>
                </c:pt>
                <c:pt idx="737">
                  <c:v>0.7</c:v>
                </c:pt>
                <c:pt idx="738">
                  <c:v>1.2</c:v>
                </c:pt>
                <c:pt idx="739">
                  <c:v>1.5</c:v>
                </c:pt>
                <c:pt idx="740">
                  <c:v>-0.3</c:v>
                </c:pt>
                <c:pt idx="741">
                  <c:v>0.31516153294064619</c:v>
                </c:pt>
                <c:pt idx="742">
                  <c:v>1.3734576078464167</c:v>
                </c:pt>
                <c:pt idx="743">
                  <c:v>0.3</c:v>
                </c:pt>
                <c:pt idx="744">
                  <c:v>-0.68</c:v>
                </c:pt>
                <c:pt idx="745">
                  <c:v>3.23</c:v>
                </c:pt>
                <c:pt idx="746">
                  <c:v>5.66</c:v>
                </c:pt>
                <c:pt idx="747">
                  <c:v>3.34</c:v>
                </c:pt>
                <c:pt idx="748">
                  <c:v>6.25</c:v>
                </c:pt>
                <c:pt idx="749">
                  <c:v>6.33</c:v>
                </c:pt>
                <c:pt idx="750">
                  <c:v>4.42</c:v>
                </c:pt>
                <c:pt idx="751">
                  <c:v>4.57</c:v>
                </c:pt>
                <c:pt idx="752">
                  <c:v>2.59</c:v>
                </c:pt>
                <c:pt idx="753">
                  <c:v>2.2400000000000002</c:v>
                </c:pt>
                <c:pt idx="754">
                  <c:v>1.53</c:v>
                </c:pt>
                <c:pt idx="755">
                  <c:v>-0.4</c:v>
                </c:pt>
                <c:pt idx="756">
                  <c:v>0.12</c:v>
                </c:pt>
                <c:pt idx="757">
                  <c:v>6.52</c:v>
                </c:pt>
                <c:pt idx="758">
                  <c:v>5.08</c:v>
                </c:pt>
                <c:pt idx="759">
                  <c:v>5.48</c:v>
                </c:pt>
                <c:pt idx="760">
                  <c:v>3.2</c:v>
                </c:pt>
                <c:pt idx="761">
                  <c:v>9.84</c:v>
                </c:pt>
                <c:pt idx="762">
                  <c:v>9.33</c:v>
                </c:pt>
                <c:pt idx="763">
                  <c:v>9.82</c:v>
                </c:pt>
                <c:pt idx="764">
                  <c:v>15.8</c:v>
                </c:pt>
                <c:pt idx="765">
                  <c:v>16.21</c:v>
                </c:pt>
                <c:pt idx="766">
                  <c:v>2.2000000000000002</c:v>
                </c:pt>
                <c:pt idx="767">
                  <c:v>2.37</c:v>
                </c:pt>
                <c:pt idx="768">
                  <c:v>9.7100000000000009</c:v>
                </c:pt>
                <c:pt idx="769">
                  <c:v>3.96</c:v>
                </c:pt>
                <c:pt idx="770">
                  <c:v>4.47</c:v>
                </c:pt>
                <c:pt idx="771">
                  <c:v>1.79</c:v>
                </c:pt>
                <c:pt idx="772" formatCode="0.00">
                  <c:v>1.7875213619200636</c:v>
                </c:pt>
              </c:numCache>
            </c:numRef>
          </c:xVal>
          <c:yVal>
            <c:numRef>
              <c:f>'Compiled and sorted versus time'!$C$518:$C$1290</c:f>
              <c:numCache>
                <c:formatCode>General</c:formatCode>
                <c:ptCount val="773"/>
                <c:pt idx="0">
                  <c:v>-0.6004003609602071</c:v>
                </c:pt>
                <c:pt idx="1">
                  <c:v>-0.22622990694143397</c:v>
                </c:pt>
                <c:pt idx="2">
                  <c:v>0.62492153448312493</c:v>
                </c:pt>
                <c:pt idx="3">
                  <c:v>0.46211646830252029</c:v>
                </c:pt>
                <c:pt idx="4">
                  <c:v>0.97881139478539492</c:v>
                </c:pt>
                <c:pt idx="5">
                  <c:v>-1.5940382394525887</c:v>
                </c:pt>
                <c:pt idx="6">
                  <c:v>0.79483527994317349</c:v>
                </c:pt>
                <c:pt idx="7">
                  <c:v>2.2525270930845442</c:v>
                </c:pt>
                <c:pt idx="8">
                  <c:v>2.164092105014559</c:v>
                </c:pt>
                <c:pt idx="9">
                  <c:v>2.0340790399298037</c:v>
                </c:pt>
                <c:pt idx="10">
                  <c:v>2.2686833440684895</c:v>
                </c:pt>
                <c:pt idx="11">
                  <c:v>3.1349625114976964</c:v>
                </c:pt>
                <c:pt idx="12">
                  <c:v>4.0094570908952853</c:v>
                </c:pt>
                <c:pt idx="13">
                  <c:v>2.4676521445986532</c:v>
                </c:pt>
                <c:pt idx="14">
                  <c:v>-0.5976493002995964</c:v>
                </c:pt>
                <c:pt idx="15">
                  <c:v>1.0071972010647912</c:v>
                </c:pt>
                <c:pt idx="16">
                  <c:v>1.4608086241139073</c:v>
                </c:pt>
                <c:pt idx="17">
                  <c:v>1.8348972921444773</c:v>
                </c:pt>
                <c:pt idx="18">
                  <c:v>-1.6252718136674504</c:v>
                </c:pt>
                <c:pt idx="19">
                  <c:v>1.4144347220813591</c:v>
                </c:pt>
                <c:pt idx="20">
                  <c:v>2.0253865728849796</c:v>
                </c:pt>
                <c:pt idx="21">
                  <c:v>-0.76119817058994954</c:v>
                </c:pt>
                <c:pt idx="22">
                  <c:v>-0.7122223102093983</c:v>
                </c:pt>
                <c:pt idx="23">
                  <c:v>-0.3720243226602582</c:v>
                </c:pt>
                <c:pt idx="24">
                  <c:v>-0.46855269737511307</c:v>
                </c:pt>
                <c:pt idx="25">
                  <c:v>1.629106158424154</c:v>
                </c:pt>
                <c:pt idx="26">
                  <c:v>3.4173811559421452</c:v>
                </c:pt>
                <c:pt idx="27">
                  <c:v>-1.9856345147504229</c:v>
                </c:pt>
                <c:pt idx="28">
                  <c:v>1.0637594286766472E-2</c:v>
                </c:pt>
                <c:pt idx="29">
                  <c:v>2.507851150491458</c:v>
                </c:pt>
                <c:pt idx="30">
                  <c:v>1.2893954852266631</c:v>
                </c:pt>
                <c:pt idx="31">
                  <c:v>1.3060635581969571</c:v>
                </c:pt>
                <c:pt idx="32">
                  <c:v>6.089446850098934</c:v>
                </c:pt>
                <c:pt idx="33">
                  <c:v>8.2167867674787232</c:v>
                </c:pt>
                <c:pt idx="34">
                  <c:v>1.9195419178890116</c:v>
                </c:pt>
                <c:pt idx="35">
                  <c:v>8.2211914657124296</c:v>
                </c:pt>
                <c:pt idx="36">
                  <c:v>3.5622136601136667</c:v>
                </c:pt>
                <c:pt idx="37">
                  <c:v>6.102688203209361</c:v>
                </c:pt>
                <c:pt idx="38">
                  <c:v>2.0802576577139131</c:v>
                </c:pt>
                <c:pt idx="39">
                  <c:v>3.9046392791606266</c:v>
                </c:pt>
                <c:pt idx="40">
                  <c:v>9.5327479211630983</c:v>
                </c:pt>
                <c:pt idx="41">
                  <c:v>4.7516304985348867</c:v>
                </c:pt>
                <c:pt idx="42">
                  <c:v>2.8532507835157261</c:v>
                </c:pt>
                <c:pt idx="43">
                  <c:v>0.23067478762994753</c:v>
                </c:pt>
                <c:pt idx="44">
                  <c:v>2.6102906619742683</c:v>
                </c:pt>
                <c:pt idx="45">
                  <c:v>1.1814284828877142</c:v>
                </c:pt>
                <c:pt idx="46">
                  <c:v>1.3742129511689072</c:v>
                </c:pt>
                <c:pt idx="47">
                  <c:v>1.0890076323850639</c:v>
                </c:pt>
                <c:pt idx="48">
                  <c:v>2.3231224405330098</c:v>
                </c:pt>
                <c:pt idx="49">
                  <c:v>1.9002183666972927</c:v>
                </c:pt>
                <c:pt idx="50">
                  <c:v>2.5201884588091916</c:v>
                </c:pt>
                <c:pt idx="51">
                  <c:v>0.77043480297778189</c:v>
                </c:pt>
                <c:pt idx="52">
                  <c:v>2.0371272524859485</c:v>
                </c:pt>
                <c:pt idx="53">
                  <c:v>2.0258329654525564</c:v>
                </c:pt>
                <c:pt idx="54">
                  <c:v>1.7135668450438679</c:v>
                </c:pt>
                <c:pt idx="55">
                  <c:v>3.6836033887565067</c:v>
                </c:pt>
                <c:pt idx="56">
                  <c:v>2.4101415289659034</c:v>
                </c:pt>
                <c:pt idx="57">
                  <c:v>1.1521319863405655</c:v>
                </c:pt>
                <c:pt idx="58">
                  <c:v>4.0600863084354621</c:v>
                </c:pt>
                <c:pt idx="59">
                  <c:v>0.28765402626640402</c:v>
                </c:pt>
                <c:pt idx="60">
                  <c:v>1.2397855938914848</c:v>
                </c:pt>
                <c:pt idx="61">
                  <c:v>2.6441585194119099</c:v>
                </c:pt>
                <c:pt idx="62">
                  <c:v>1.9243302884335289</c:v>
                </c:pt>
                <c:pt idx="63">
                  <c:v>0.15180982169804569</c:v>
                </c:pt>
                <c:pt idx="64">
                  <c:v>-0.41938879796799</c:v>
                </c:pt>
                <c:pt idx="65">
                  <c:v>2.367914522093062</c:v>
                </c:pt>
                <c:pt idx="66">
                  <c:v>4.9084595369266459</c:v>
                </c:pt>
                <c:pt idx="67">
                  <c:v>3.5473613847041285</c:v>
                </c:pt>
                <c:pt idx="68">
                  <c:v>0.51619622292364831</c:v>
                </c:pt>
                <c:pt idx="69">
                  <c:v>11.177053783846038</c:v>
                </c:pt>
                <c:pt idx="70">
                  <c:v>9.428108701702298</c:v>
                </c:pt>
                <c:pt idx="71">
                  <c:v>-1.22</c:v>
                </c:pt>
                <c:pt idx="72">
                  <c:v>1</c:v>
                </c:pt>
                <c:pt idx="73">
                  <c:v>2.65</c:v>
                </c:pt>
                <c:pt idx="74">
                  <c:v>4.6100000000000003</c:v>
                </c:pt>
                <c:pt idx="75">
                  <c:v>2.38</c:v>
                </c:pt>
                <c:pt idx="76">
                  <c:v>4.16</c:v>
                </c:pt>
                <c:pt idx="77">
                  <c:v>2.64</c:v>
                </c:pt>
                <c:pt idx="78">
                  <c:v>3.19</c:v>
                </c:pt>
                <c:pt idx="79">
                  <c:v>3.18</c:v>
                </c:pt>
                <c:pt idx="80">
                  <c:v>0.19</c:v>
                </c:pt>
                <c:pt idx="81">
                  <c:v>2.39</c:v>
                </c:pt>
                <c:pt idx="82">
                  <c:v>4.1100000000000003</c:v>
                </c:pt>
                <c:pt idx="83">
                  <c:v>2.5499999999999998</c:v>
                </c:pt>
                <c:pt idx="84">
                  <c:v>1.84</c:v>
                </c:pt>
                <c:pt idx="85">
                  <c:v>2.97</c:v>
                </c:pt>
                <c:pt idx="86">
                  <c:v>6.51</c:v>
                </c:pt>
                <c:pt idx="87">
                  <c:v>4.67</c:v>
                </c:pt>
                <c:pt idx="88">
                  <c:v>0.91</c:v>
                </c:pt>
                <c:pt idx="89">
                  <c:v>5.56</c:v>
                </c:pt>
                <c:pt idx="90">
                  <c:v>2.56</c:v>
                </c:pt>
                <c:pt idx="91">
                  <c:v>1.49</c:v>
                </c:pt>
                <c:pt idx="92">
                  <c:v>-1.21</c:v>
                </c:pt>
                <c:pt idx="93">
                  <c:v>0.42</c:v>
                </c:pt>
                <c:pt idx="94">
                  <c:v>1.65</c:v>
                </c:pt>
                <c:pt idx="95">
                  <c:v>0.62</c:v>
                </c:pt>
                <c:pt idx="96">
                  <c:v>0.18</c:v>
                </c:pt>
                <c:pt idx="97">
                  <c:v>0.08</c:v>
                </c:pt>
                <c:pt idx="98">
                  <c:v>1.81</c:v>
                </c:pt>
                <c:pt idx="99">
                  <c:v>-1.08</c:v>
                </c:pt>
                <c:pt idx="100">
                  <c:v>-0.52</c:v>
                </c:pt>
                <c:pt idx="101">
                  <c:v>-0.41</c:v>
                </c:pt>
                <c:pt idx="102">
                  <c:v>-0.66</c:v>
                </c:pt>
                <c:pt idx="103">
                  <c:v>-0.45</c:v>
                </c:pt>
                <c:pt idx="104">
                  <c:v>-0.14000000000000001</c:v>
                </c:pt>
                <c:pt idx="105">
                  <c:v>-0.46</c:v>
                </c:pt>
                <c:pt idx="106">
                  <c:v>-0.14000000000000001</c:v>
                </c:pt>
                <c:pt idx="107">
                  <c:v>0.22</c:v>
                </c:pt>
                <c:pt idx="108">
                  <c:v>-0.16</c:v>
                </c:pt>
                <c:pt idx="109">
                  <c:v>-1.24</c:v>
                </c:pt>
                <c:pt idx="110">
                  <c:v>-0.41</c:v>
                </c:pt>
                <c:pt idx="111">
                  <c:v>-1.5</c:v>
                </c:pt>
                <c:pt idx="112">
                  <c:v>1.75</c:v>
                </c:pt>
                <c:pt idx="113">
                  <c:v>-1.1100000000000001</c:v>
                </c:pt>
                <c:pt idx="114">
                  <c:v>-1.03</c:v>
                </c:pt>
                <c:pt idx="115">
                  <c:v>-1.1599999999999999</c:v>
                </c:pt>
                <c:pt idx="116">
                  <c:v>-1.1100000000000001</c:v>
                </c:pt>
                <c:pt idx="117">
                  <c:v>0.65</c:v>
                </c:pt>
                <c:pt idx="118">
                  <c:v>-0.17</c:v>
                </c:pt>
                <c:pt idx="119">
                  <c:v>1.69</c:v>
                </c:pt>
                <c:pt idx="120">
                  <c:v>1.18</c:v>
                </c:pt>
                <c:pt idx="121">
                  <c:v>3.48</c:v>
                </c:pt>
                <c:pt idx="122">
                  <c:v>-1.27</c:v>
                </c:pt>
                <c:pt idx="123">
                  <c:v>-1.1499999999999999</c:v>
                </c:pt>
                <c:pt idx="124">
                  <c:v>-0.37</c:v>
                </c:pt>
                <c:pt idx="125">
                  <c:v>-1.48</c:v>
                </c:pt>
                <c:pt idx="126">
                  <c:v>0.23</c:v>
                </c:pt>
                <c:pt idx="127">
                  <c:v>1.26</c:v>
                </c:pt>
                <c:pt idx="128">
                  <c:v>0.09</c:v>
                </c:pt>
                <c:pt idx="129">
                  <c:v>1.77</c:v>
                </c:pt>
                <c:pt idx="130">
                  <c:v>2.62</c:v>
                </c:pt>
                <c:pt idx="131">
                  <c:v>1.26</c:v>
                </c:pt>
                <c:pt idx="132">
                  <c:v>1.61</c:v>
                </c:pt>
                <c:pt idx="133">
                  <c:v>5.35</c:v>
                </c:pt>
                <c:pt idx="134">
                  <c:v>0.39</c:v>
                </c:pt>
                <c:pt idx="135">
                  <c:v>7.58</c:v>
                </c:pt>
                <c:pt idx="136">
                  <c:v>2.1800000000000002</c:v>
                </c:pt>
                <c:pt idx="137">
                  <c:v>7.82</c:v>
                </c:pt>
                <c:pt idx="138">
                  <c:v>4.03</c:v>
                </c:pt>
                <c:pt idx="139">
                  <c:v>5.75</c:v>
                </c:pt>
                <c:pt idx="140">
                  <c:v>2.0699999999999998</c:v>
                </c:pt>
                <c:pt idx="141">
                  <c:v>3.84</c:v>
                </c:pt>
                <c:pt idx="142">
                  <c:v>8.99</c:v>
                </c:pt>
                <c:pt idx="143">
                  <c:v>4.17</c:v>
                </c:pt>
                <c:pt idx="144">
                  <c:v>-0.1</c:v>
                </c:pt>
                <c:pt idx="145">
                  <c:v>2.66</c:v>
                </c:pt>
                <c:pt idx="146">
                  <c:v>0.65</c:v>
                </c:pt>
                <c:pt idx="147">
                  <c:v>0.99</c:v>
                </c:pt>
                <c:pt idx="148">
                  <c:v>-0.14000000000000001</c:v>
                </c:pt>
                <c:pt idx="149">
                  <c:v>-0.45</c:v>
                </c:pt>
                <c:pt idx="150">
                  <c:v>-0.76</c:v>
                </c:pt>
                <c:pt idx="151">
                  <c:v>-0.67</c:v>
                </c:pt>
                <c:pt idx="152">
                  <c:v>-0.24</c:v>
                </c:pt>
                <c:pt idx="153">
                  <c:v>-0.37</c:v>
                </c:pt>
                <c:pt idx="154">
                  <c:v>0.45</c:v>
                </c:pt>
                <c:pt idx="155">
                  <c:v>2.54</c:v>
                </c:pt>
                <c:pt idx="156">
                  <c:v>-0.32</c:v>
                </c:pt>
                <c:pt idx="157">
                  <c:v>0.79</c:v>
                </c:pt>
                <c:pt idx="158">
                  <c:v>1.26</c:v>
                </c:pt>
                <c:pt idx="159">
                  <c:v>1.1299999999999999</c:v>
                </c:pt>
                <c:pt idx="160">
                  <c:v>3.63</c:v>
                </c:pt>
                <c:pt idx="161">
                  <c:v>1.23</c:v>
                </c:pt>
                <c:pt idx="162">
                  <c:v>2.42</c:v>
                </c:pt>
                <c:pt idx="163">
                  <c:v>0.53</c:v>
                </c:pt>
                <c:pt idx="164">
                  <c:v>2.6</c:v>
                </c:pt>
                <c:pt idx="165">
                  <c:v>0.05</c:v>
                </c:pt>
                <c:pt idx="166">
                  <c:v>0.14000000000000001</c:v>
                </c:pt>
                <c:pt idx="167">
                  <c:v>0.41</c:v>
                </c:pt>
                <c:pt idx="168">
                  <c:v>1.52</c:v>
                </c:pt>
                <c:pt idx="169">
                  <c:v>0.32</c:v>
                </c:pt>
                <c:pt idx="170">
                  <c:v>0.33</c:v>
                </c:pt>
                <c:pt idx="171">
                  <c:v>2.19</c:v>
                </c:pt>
                <c:pt idx="172">
                  <c:v>-0.3</c:v>
                </c:pt>
                <c:pt idx="173">
                  <c:v>0.12</c:v>
                </c:pt>
                <c:pt idx="174">
                  <c:v>3.16</c:v>
                </c:pt>
                <c:pt idx="175">
                  <c:v>0.68</c:v>
                </c:pt>
                <c:pt idx="176">
                  <c:v>-0.92</c:v>
                </c:pt>
                <c:pt idx="177">
                  <c:v>0.5</c:v>
                </c:pt>
                <c:pt idx="178">
                  <c:v>0.51</c:v>
                </c:pt>
                <c:pt idx="179">
                  <c:v>0.71</c:v>
                </c:pt>
                <c:pt idx="180">
                  <c:v>0.42</c:v>
                </c:pt>
                <c:pt idx="181">
                  <c:v>-0.02</c:v>
                </c:pt>
                <c:pt idx="182">
                  <c:v>6.53</c:v>
                </c:pt>
                <c:pt idx="183">
                  <c:v>0.38</c:v>
                </c:pt>
                <c:pt idx="184">
                  <c:v>0.89</c:v>
                </c:pt>
                <c:pt idx="185">
                  <c:v>0.79</c:v>
                </c:pt>
                <c:pt idx="186">
                  <c:v>3.48</c:v>
                </c:pt>
                <c:pt idx="187">
                  <c:v>0.83</c:v>
                </c:pt>
                <c:pt idx="188">
                  <c:v>0.19</c:v>
                </c:pt>
                <c:pt idx="189">
                  <c:v>-0.37</c:v>
                </c:pt>
                <c:pt idx="190">
                  <c:v>0.14000000000000001</c:v>
                </c:pt>
                <c:pt idx="191">
                  <c:v>0.56000000000000005</c:v>
                </c:pt>
                <c:pt idx="192">
                  <c:v>0.17</c:v>
                </c:pt>
                <c:pt idx="193">
                  <c:v>1.37</c:v>
                </c:pt>
                <c:pt idx="194">
                  <c:v>0.5</c:v>
                </c:pt>
                <c:pt idx="195">
                  <c:v>3.04</c:v>
                </c:pt>
                <c:pt idx="196">
                  <c:v>0.87</c:v>
                </c:pt>
                <c:pt idx="197">
                  <c:v>1.06</c:v>
                </c:pt>
                <c:pt idx="198">
                  <c:v>1.5</c:v>
                </c:pt>
                <c:pt idx="199">
                  <c:v>0.69</c:v>
                </c:pt>
                <c:pt idx="200">
                  <c:v>1.04</c:v>
                </c:pt>
                <c:pt idx="201">
                  <c:v>1.78</c:v>
                </c:pt>
                <c:pt idx="202">
                  <c:v>-0.56000000000000005</c:v>
                </c:pt>
                <c:pt idx="203">
                  <c:v>0.41</c:v>
                </c:pt>
                <c:pt idx="204">
                  <c:v>0.33</c:v>
                </c:pt>
                <c:pt idx="205">
                  <c:v>-0.3</c:v>
                </c:pt>
                <c:pt idx="206">
                  <c:v>-0.42</c:v>
                </c:pt>
                <c:pt idx="207">
                  <c:v>-0.06</c:v>
                </c:pt>
                <c:pt idx="208">
                  <c:v>-0.51</c:v>
                </c:pt>
                <c:pt idx="209">
                  <c:v>-0.28999999999999998</c:v>
                </c:pt>
                <c:pt idx="210">
                  <c:v>-0.78</c:v>
                </c:pt>
                <c:pt idx="211">
                  <c:v>-0.56000000000000005</c:v>
                </c:pt>
                <c:pt idx="212">
                  <c:v>-0.56999999999999995</c:v>
                </c:pt>
                <c:pt idx="213">
                  <c:v>-0.41</c:v>
                </c:pt>
                <c:pt idx="214">
                  <c:v>-0.54</c:v>
                </c:pt>
                <c:pt idx="215">
                  <c:v>-0.89</c:v>
                </c:pt>
                <c:pt idx="216">
                  <c:v>-0.97</c:v>
                </c:pt>
                <c:pt idx="217">
                  <c:v>-0.71</c:v>
                </c:pt>
                <c:pt idx="218">
                  <c:v>-0.77</c:v>
                </c:pt>
                <c:pt idx="219">
                  <c:v>-0.91</c:v>
                </c:pt>
                <c:pt idx="220">
                  <c:v>-0.84</c:v>
                </c:pt>
                <c:pt idx="221">
                  <c:v>-1.1000000000000001</c:v>
                </c:pt>
                <c:pt idx="222">
                  <c:v>-0.97</c:v>
                </c:pt>
                <c:pt idx="223">
                  <c:v>-0.9</c:v>
                </c:pt>
                <c:pt idx="224">
                  <c:v>-0.87</c:v>
                </c:pt>
                <c:pt idx="225">
                  <c:v>-1</c:v>
                </c:pt>
                <c:pt idx="226">
                  <c:v>-1.23</c:v>
                </c:pt>
                <c:pt idx="227">
                  <c:v>-1.17</c:v>
                </c:pt>
                <c:pt idx="228">
                  <c:v>-0.68</c:v>
                </c:pt>
                <c:pt idx="229">
                  <c:v>-0.63</c:v>
                </c:pt>
                <c:pt idx="230">
                  <c:v>0.15950410669984372</c:v>
                </c:pt>
                <c:pt idx="231">
                  <c:v>0.16213506951116852</c:v>
                </c:pt>
                <c:pt idx="232">
                  <c:v>-0.68449491171694754</c:v>
                </c:pt>
                <c:pt idx="233">
                  <c:v>-0.81290705980608635</c:v>
                </c:pt>
                <c:pt idx="234">
                  <c:v>-1.9186512857981062</c:v>
                </c:pt>
                <c:pt idx="235">
                  <c:v>-1.7769171221541171</c:v>
                </c:pt>
                <c:pt idx="236">
                  <c:v>-1.0410458256535493</c:v>
                </c:pt>
                <c:pt idx="237">
                  <c:v>-0.77894525051818775</c:v>
                </c:pt>
                <c:pt idx="238">
                  <c:v>0.71288672797117181</c:v>
                </c:pt>
                <c:pt idx="239">
                  <c:v>0.7257575627115479</c:v>
                </c:pt>
                <c:pt idx="240">
                  <c:v>3.920220043253114</c:v>
                </c:pt>
                <c:pt idx="241">
                  <c:v>1.0107319291281422</c:v>
                </c:pt>
                <c:pt idx="242">
                  <c:v>0.18175611906013966</c:v>
                </c:pt>
                <c:pt idx="243">
                  <c:v>3.1112213677463503</c:v>
                </c:pt>
                <c:pt idx="244">
                  <c:v>3.6081329486672833</c:v>
                </c:pt>
                <c:pt idx="245">
                  <c:v>4.3746461244623944</c:v>
                </c:pt>
                <c:pt idx="246">
                  <c:v>6.8786067910199407</c:v>
                </c:pt>
                <c:pt idx="247">
                  <c:v>5.5087947130343595</c:v>
                </c:pt>
                <c:pt idx="248">
                  <c:v>4.5489442984579078</c:v>
                </c:pt>
                <c:pt idx="249">
                  <c:v>-0.83459285158759922</c:v>
                </c:pt>
                <c:pt idx="250">
                  <c:v>0.68500000000000005</c:v>
                </c:pt>
                <c:pt idx="251">
                  <c:v>10.098000000000001</c:v>
                </c:pt>
                <c:pt idx="252">
                  <c:v>7.9290000000000003</c:v>
                </c:pt>
                <c:pt idx="253" formatCode="0.0">
                  <c:v>1.5873722661730039</c:v>
                </c:pt>
                <c:pt idx="254" formatCode="0.0">
                  <c:v>2.6416057915388258</c:v>
                </c:pt>
                <c:pt idx="255">
                  <c:v>6.8122496503641994</c:v>
                </c:pt>
                <c:pt idx="256">
                  <c:v>6.0943244114937123</c:v>
                </c:pt>
                <c:pt idx="257">
                  <c:v>8.019263934377129</c:v>
                </c:pt>
                <c:pt idx="258">
                  <c:v>10.385808066734059</c:v>
                </c:pt>
                <c:pt idx="259" formatCode="0.00">
                  <c:v>0.68501074438555598</c:v>
                </c:pt>
                <c:pt idx="260" formatCode="0.00">
                  <c:v>10.098219692280766</c:v>
                </c:pt>
                <c:pt idx="261" formatCode="0.00">
                  <c:v>7.9292697483749919</c:v>
                </c:pt>
                <c:pt idx="262">
                  <c:v>0.5</c:v>
                </c:pt>
                <c:pt idx="263">
                  <c:v>0.88</c:v>
                </c:pt>
                <c:pt idx="264">
                  <c:v>10.06</c:v>
                </c:pt>
                <c:pt idx="265">
                  <c:v>10.51</c:v>
                </c:pt>
                <c:pt idx="266">
                  <c:v>10.86</c:v>
                </c:pt>
                <c:pt idx="267">
                  <c:v>3.02</c:v>
                </c:pt>
                <c:pt idx="268">
                  <c:v>2.81</c:v>
                </c:pt>
                <c:pt idx="269">
                  <c:v>2.83</c:v>
                </c:pt>
                <c:pt idx="270">
                  <c:v>-0.90246877039518725</c:v>
                </c:pt>
                <c:pt idx="271">
                  <c:v>-0.88927561736442196</c:v>
                </c:pt>
                <c:pt idx="272">
                  <c:v>-0.90564989180913491</c:v>
                </c:pt>
                <c:pt idx="273">
                  <c:v>-0.47184449188861499</c:v>
                </c:pt>
                <c:pt idx="274">
                  <c:v>-0.75253977294311891</c:v>
                </c:pt>
                <c:pt idx="275">
                  <c:v>-0.69237343543830043</c:v>
                </c:pt>
                <c:pt idx="276">
                  <c:v>1.4951710590574101</c:v>
                </c:pt>
                <c:pt idx="277">
                  <c:v>-0.65370562914250718</c:v>
                </c:pt>
                <c:pt idx="278">
                  <c:v>1.5430269574412541</c:v>
                </c:pt>
                <c:pt idx="279">
                  <c:v>-0.60261752495915233</c:v>
                </c:pt>
                <c:pt idx="280">
                  <c:v>1.7958964566122106</c:v>
                </c:pt>
                <c:pt idx="281">
                  <c:v>0.5510985937344659</c:v>
                </c:pt>
                <c:pt idx="282">
                  <c:v>1.4609379983600839</c:v>
                </c:pt>
                <c:pt idx="283">
                  <c:v>0.9435888133554251</c:v>
                </c:pt>
                <c:pt idx="284">
                  <c:v>-0.54426437498397173</c:v>
                </c:pt>
                <c:pt idx="285">
                  <c:v>-0.53629275071349003</c:v>
                </c:pt>
                <c:pt idx="286">
                  <c:v>2.9</c:v>
                </c:pt>
                <c:pt idx="287">
                  <c:v>0.4</c:v>
                </c:pt>
                <c:pt idx="288">
                  <c:v>-0.1</c:v>
                </c:pt>
                <c:pt idx="289">
                  <c:v>3.7</c:v>
                </c:pt>
                <c:pt idx="290">
                  <c:v>4</c:v>
                </c:pt>
                <c:pt idx="291">
                  <c:v>6.4</c:v>
                </c:pt>
                <c:pt idx="292">
                  <c:v>8.9</c:v>
                </c:pt>
                <c:pt idx="293">
                  <c:v>6.5</c:v>
                </c:pt>
                <c:pt idx="294">
                  <c:v>-2.5099999999999998</c:v>
                </c:pt>
                <c:pt idx="295">
                  <c:v>-1.85</c:v>
                </c:pt>
                <c:pt idx="296">
                  <c:v>-1.76</c:v>
                </c:pt>
                <c:pt idx="297">
                  <c:v>-1.59</c:v>
                </c:pt>
                <c:pt idx="298">
                  <c:v>-1.38</c:v>
                </c:pt>
                <c:pt idx="299">
                  <c:v>-0.97</c:v>
                </c:pt>
                <c:pt idx="300">
                  <c:v>-0.94</c:v>
                </c:pt>
                <c:pt idx="301">
                  <c:v>-0.88</c:v>
                </c:pt>
                <c:pt idx="302">
                  <c:v>-0.57999999999999996</c:v>
                </c:pt>
                <c:pt idx="303">
                  <c:v>-0.35</c:v>
                </c:pt>
                <c:pt idx="304">
                  <c:v>-0.15</c:v>
                </c:pt>
                <c:pt idx="305" formatCode="0.0">
                  <c:v>0.3</c:v>
                </c:pt>
                <c:pt idx="306">
                  <c:v>0.39</c:v>
                </c:pt>
                <c:pt idx="307">
                  <c:v>0.57999999999999996</c:v>
                </c:pt>
                <c:pt idx="308">
                  <c:v>0.76</c:v>
                </c:pt>
                <c:pt idx="309">
                  <c:v>0.85</c:v>
                </c:pt>
                <c:pt idx="310">
                  <c:v>0.89</c:v>
                </c:pt>
                <c:pt idx="311">
                  <c:v>1.02</c:v>
                </c:pt>
                <c:pt idx="312">
                  <c:v>1.37</c:v>
                </c:pt>
                <c:pt idx="313">
                  <c:v>1.38</c:v>
                </c:pt>
                <c:pt idx="314">
                  <c:v>1.67</c:v>
                </c:pt>
                <c:pt idx="315">
                  <c:v>1.9</c:v>
                </c:pt>
                <c:pt idx="316">
                  <c:v>2.14</c:v>
                </c:pt>
                <c:pt idx="317">
                  <c:v>2.15</c:v>
                </c:pt>
                <c:pt idx="318">
                  <c:v>2.5499999999999998</c:v>
                </c:pt>
                <c:pt idx="319">
                  <c:v>2.77</c:v>
                </c:pt>
                <c:pt idx="320">
                  <c:v>3.75</c:v>
                </c:pt>
                <c:pt idx="321">
                  <c:v>4.1900000000000004</c:v>
                </c:pt>
                <c:pt idx="322">
                  <c:v>4.46</c:v>
                </c:pt>
                <c:pt idx="323">
                  <c:v>4.46</c:v>
                </c:pt>
                <c:pt idx="324">
                  <c:v>4.4800000000000004</c:v>
                </c:pt>
                <c:pt idx="325">
                  <c:v>4.49</c:v>
                </c:pt>
                <c:pt idx="326">
                  <c:v>4.5</c:v>
                </c:pt>
                <c:pt idx="327">
                  <c:v>4.5599999999999996</c:v>
                </c:pt>
                <c:pt idx="328">
                  <c:v>4.63</c:v>
                </c:pt>
                <c:pt idx="329">
                  <c:v>5.04</c:v>
                </c:pt>
                <c:pt idx="330">
                  <c:v>5.14</c:v>
                </c:pt>
                <c:pt idx="331">
                  <c:v>5.43</c:v>
                </c:pt>
                <c:pt idx="332">
                  <c:v>5.49</c:v>
                </c:pt>
                <c:pt idx="333">
                  <c:v>5.66</c:v>
                </c:pt>
                <c:pt idx="334">
                  <c:v>5.92</c:v>
                </c:pt>
                <c:pt idx="335">
                  <c:v>6.13</c:v>
                </c:pt>
                <c:pt idx="336">
                  <c:v>6.73</c:v>
                </c:pt>
                <c:pt idx="337">
                  <c:v>7.13</c:v>
                </c:pt>
                <c:pt idx="338">
                  <c:v>7.34</c:v>
                </c:pt>
                <c:pt idx="339">
                  <c:v>7.38</c:v>
                </c:pt>
                <c:pt idx="340">
                  <c:v>8.18</c:v>
                </c:pt>
                <c:pt idx="341">
                  <c:v>8.83</c:v>
                </c:pt>
                <c:pt idx="342">
                  <c:v>8.94</c:v>
                </c:pt>
                <c:pt idx="343">
                  <c:v>4.500602639308104</c:v>
                </c:pt>
                <c:pt idx="344" formatCode="0.0">
                  <c:v>5.08</c:v>
                </c:pt>
                <c:pt idx="345">
                  <c:v>0.9</c:v>
                </c:pt>
                <c:pt idx="346">
                  <c:v>-0.8</c:v>
                </c:pt>
                <c:pt idx="347">
                  <c:v>1</c:v>
                </c:pt>
                <c:pt idx="348">
                  <c:v>2.7</c:v>
                </c:pt>
                <c:pt idx="349">
                  <c:v>1.4</c:v>
                </c:pt>
                <c:pt idx="350">
                  <c:v>2.129</c:v>
                </c:pt>
                <c:pt idx="351">
                  <c:v>1.8819999999999999</c:v>
                </c:pt>
                <c:pt idx="352">
                  <c:v>-1.92</c:v>
                </c:pt>
                <c:pt idx="353">
                  <c:v>6.2489999999999997</c:v>
                </c:pt>
                <c:pt idx="354">
                  <c:v>-1.04</c:v>
                </c:pt>
                <c:pt idx="355">
                  <c:v>-0.85</c:v>
                </c:pt>
                <c:pt idx="356">
                  <c:v>-0.82</c:v>
                </c:pt>
                <c:pt idx="357">
                  <c:v>-0.92</c:v>
                </c:pt>
                <c:pt idx="358">
                  <c:v>-0.79</c:v>
                </c:pt>
                <c:pt idx="359">
                  <c:v>-0.69</c:v>
                </c:pt>
                <c:pt idx="360">
                  <c:v>0.64</c:v>
                </c:pt>
                <c:pt idx="361">
                  <c:v>1.23</c:v>
                </c:pt>
                <c:pt idx="362">
                  <c:v>0.86</c:v>
                </c:pt>
                <c:pt idx="363">
                  <c:v>-1.1499999999999999</c:v>
                </c:pt>
                <c:pt idx="364">
                  <c:v>-1.2</c:v>
                </c:pt>
                <c:pt idx="365">
                  <c:v>3.05</c:v>
                </c:pt>
                <c:pt idx="366">
                  <c:v>2.73</c:v>
                </c:pt>
                <c:pt idx="367">
                  <c:v>3.31</c:v>
                </c:pt>
                <c:pt idx="368">
                  <c:v>2.52</c:v>
                </c:pt>
                <c:pt idx="369">
                  <c:v>2.84</c:v>
                </c:pt>
                <c:pt idx="370">
                  <c:v>2.98</c:v>
                </c:pt>
                <c:pt idx="371">
                  <c:v>1.5</c:v>
                </c:pt>
                <c:pt idx="372">
                  <c:v>0.3</c:v>
                </c:pt>
                <c:pt idx="373">
                  <c:v>2.1</c:v>
                </c:pt>
                <c:pt idx="374">
                  <c:v>0.6</c:v>
                </c:pt>
                <c:pt idx="375">
                  <c:v>3</c:v>
                </c:pt>
                <c:pt idx="376">
                  <c:v>3.5</c:v>
                </c:pt>
                <c:pt idx="377">
                  <c:v>2.5</c:v>
                </c:pt>
                <c:pt idx="378">
                  <c:v>5.0999999999999996</c:v>
                </c:pt>
                <c:pt idx="379">
                  <c:v>3.8</c:v>
                </c:pt>
                <c:pt idx="380">
                  <c:v>0.6</c:v>
                </c:pt>
                <c:pt idx="381">
                  <c:v>6</c:v>
                </c:pt>
                <c:pt idx="382">
                  <c:v>1.6</c:v>
                </c:pt>
                <c:pt idx="383">
                  <c:v>5.4</c:v>
                </c:pt>
                <c:pt idx="384">
                  <c:v>3.4</c:v>
                </c:pt>
                <c:pt idx="385">
                  <c:v>3.8</c:v>
                </c:pt>
                <c:pt idx="386">
                  <c:v>2.2000000000000002</c:v>
                </c:pt>
                <c:pt idx="387">
                  <c:v>6.4</c:v>
                </c:pt>
                <c:pt idx="388">
                  <c:v>6.4</c:v>
                </c:pt>
                <c:pt idx="389">
                  <c:v>4.5</c:v>
                </c:pt>
                <c:pt idx="390">
                  <c:v>6.2</c:v>
                </c:pt>
                <c:pt idx="391">
                  <c:v>2.8</c:v>
                </c:pt>
                <c:pt idx="392">
                  <c:v>1.9</c:v>
                </c:pt>
                <c:pt idx="393">
                  <c:v>0.9</c:v>
                </c:pt>
                <c:pt idx="394">
                  <c:v>3.4</c:v>
                </c:pt>
                <c:pt idx="395">
                  <c:v>1.3</c:v>
                </c:pt>
                <c:pt idx="396">
                  <c:v>1.8</c:v>
                </c:pt>
                <c:pt idx="397">
                  <c:v>2.4</c:v>
                </c:pt>
                <c:pt idx="398">
                  <c:v>2.8</c:v>
                </c:pt>
                <c:pt idx="399">
                  <c:v>1.2</c:v>
                </c:pt>
                <c:pt idx="400">
                  <c:v>1.3</c:v>
                </c:pt>
                <c:pt idx="401">
                  <c:v>3.9</c:v>
                </c:pt>
                <c:pt idx="402">
                  <c:v>4.8</c:v>
                </c:pt>
                <c:pt idx="403">
                  <c:v>5.3</c:v>
                </c:pt>
                <c:pt idx="404">
                  <c:v>7.2</c:v>
                </c:pt>
                <c:pt idx="405">
                  <c:v>1.9</c:v>
                </c:pt>
                <c:pt idx="406">
                  <c:v>3.9</c:v>
                </c:pt>
                <c:pt idx="407">
                  <c:v>4.5</c:v>
                </c:pt>
                <c:pt idx="408">
                  <c:v>6.2</c:v>
                </c:pt>
                <c:pt idx="409">
                  <c:v>6.5</c:v>
                </c:pt>
                <c:pt idx="410">
                  <c:v>6.4</c:v>
                </c:pt>
                <c:pt idx="411">
                  <c:v>8</c:v>
                </c:pt>
                <c:pt idx="412" formatCode="0.0">
                  <c:v>7.2949999999999999</c:v>
                </c:pt>
                <c:pt idx="413">
                  <c:v>-2.31</c:v>
                </c:pt>
                <c:pt idx="414">
                  <c:v>-2.2599999999999998</c:v>
                </c:pt>
                <c:pt idx="415">
                  <c:v>-0.33</c:v>
                </c:pt>
                <c:pt idx="416">
                  <c:v>-0.2</c:v>
                </c:pt>
                <c:pt idx="417">
                  <c:v>0.17</c:v>
                </c:pt>
                <c:pt idx="418">
                  <c:v>0.26</c:v>
                </c:pt>
                <c:pt idx="419">
                  <c:v>0.27</c:v>
                </c:pt>
                <c:pt idx="420">
                  <c:v>0.28999999999999998</c:v>
                </c:pt>
                <c:pt idx="421">
                  <c:v>0.85</c:v>
                </c:pt>
                <c:pt idx="422">
                  <c:v>0.87</c:v>
                </c:pt>
                <c:pt idx="423">
                  <c:v>0.95</c:v>
                </c:pt>
                <c:pt idx="424">
                  <c:v>1.59</c:v>
                </c:pt>
                <c:pt idx="425">
                  <c:v>1.66</c:v>
                </c:pt>
                <c:pt idx="426">
                  <c:v>1.91</c:v>
                </c:pt>
                <c:pt idx="427">
                  <c:v>1.94</c:v>
                </c:pt>
                <c:pt idx="428">
                  <c:v>1.97</c:v>
                </c:pt>
                <c:pt idx="429">
                  <c:v>2.04</c:v>
                </c:pt>
                <c:pt idx="430">
                  <c:v>2.14</c:v>
                </c:pt>
                <c:pt idx="431">
                  <c:v>2.2999999999999998</c:v>
                </c:pt>
                <c:pt idx="432">
                  <c:v>2.31</c:v>
                </c:pt>
                <c:pt idx="433">
                  <c:v>2.36</c:v>
                </c:pt>
                <c:pt idx="434">
                  <c:v>2.36</c:v>
                </c:pt>
                <c:pt idx="435">
                  <c:v>2.41</c:v>
                </c:pt>
                <c:pt idx="436">
                  <c:v>2.61</c:v>
                </c:pt>
                <c:pt idx="437">
                  <c:v>2.62</c:v>
                </c:pt>
                <c:pt idx="438">
                  <c:v>2.71</c:v>
                </c:pt>
                <c:pt idx="439">
                  <c:v>2.81</c:v>
                </c:pt>
                <c:pt idx="440">
                  <c:v>2.82</c:v>
                </c:pt>
                <c:pt idx="441">
                  <c:v>2.83</c:v>
                </c:pt>
                <c:pt idx="442">
                  <c:v>3.06</c:v>
                </c:pt>
                <c:pt idx="443">
                  <c:v>3.09</c:v>
                </c:pt>
                <c:pt idx="444">
                  <c:v>3.18</c:v>
                </c:pt>
                <c:pt idx="445">
                  <c:v>3.26</c:v>
                </c:pt>
                <c:pt idx="446">
                  <c:v>3.29</c:v>
                </c:pt>
                <c:pt idx="447">
                  <c:v>3.3</c:v>
                </c:pt>
                <c:pt idx="448">
                  <c:v>3.43</c:v>
                </c:pt>
                <c:pt idx="449">
                  <c:v>3.55</c:v>
                </c:pt>
                <c:pt idx="450">
                  <c:v>3.66</c:v>
                </c:pt>
                <c:pt idx="451">
                  <c:v>3.75</c:v>
                </c:pt>
                <c:pt idx="452">
                  <c:v>3.87</c:v>
                </c:pt>
                <c:pt idx="453">
                  <c:v>3.91</c:v>
                </c:pt>
                <c:pt idx="454">
                  <c:v>4</c:v>
                </c:pt>
                <c:pt idx="455">
                  <c:v>4.09</c:v>
                </c:pt>
                <c:pt idx="456">
                  <c:v>4.13</c:v>
                </c:pt>
                <c:pt idx="457">
                  <c:v>4.2300000000000004</c:v>
                </c:pt>
                <c:pt idx="458">
                  <c:v>4.59</c:v>
                </c:pt>
                <c:pt idx="459">
                  <c:v>4.78</c:v>
                </c:pt>
                <c:pt idx="460">
                  <c:v>4.8</c:v>
                </c:pt>
                <c:pt idx="461">
                  <c:v>4.83</c:v>
                </c:pt>
                <c:pt idx="462">
                  <c:v>4.83</c:v>
                </c:pt>
                <c:pt idx="463">
                  <c:v>5.15</c:v>
                </c:pt>
                <c:pt idx="464">
                  <c:v>5.35</c:v>
                </c:pt>
                <c:pt idx="465">
                  <c:v>5.36</c:v>
                </c:pt>
                <c:pt idx="466">
                  <c:v>5.37</c:v>
                </c:pt>
                <c:pt idx="467">
                  <c:v>5.96</c:v>
                </c:pt>
                <c:pt idx="468">
                  <c:v>6.08</c:v>
                </c:pt>
                <c:pt idx="469">
                  <c:v>6.61</c:v>
                </c:pt>
                <c:pt idx="470">
                  <c:v>2.4528173427703637</c:v>
                </c:pt>
                <c:pt idx="471">
                  <c:v>4.8950658227109312</c:v>
                </c:pt>
                <c:pt idx="472">
                  <c:v>6.6297079214658883</c:v>
                </c:pt>
                <c:pt idx="473">
                  <c:v>4.687345594498904</c:v>
                </c:pt>
                <c:pt idx="474">
                  <c:v>3.6396425175990732</c:v>
                </c:pt>
                <c:pt idx="475">
                  <c:v>5.3234809061113442</c:v>
                </c:pt>
                <c:pt idx="476">
                  <c:v>5.1456429519387559</c:v>
                </c:pt>
                <c:pt idx="477">
                  <c:v>4.0622254030251437</c:v>
                </c:pt>
                <c:pt idx="478">
                  <c:v>4.4975795465733714</c:v>
                </c:pt>
                <c:pt idx="479">
                  <c:v>5.732942914089989</c:v>
                </c:pt>
                <c:pt idx="480">
                  <c:v>5.6193156186405968</c:v>
                </c:pt>
                <c:pt idx="481">
                  <c:v>5.1545745585190872</c:v>
                </c:pt>
                <c:pt idx="482">
                  <c:v>4.855130491252968</c:v>
                </c:pt>
                <c:pt idx="483">
                  <c:v>5.9912933475736452</c:v>
                </c:pt>
                <c:pt idx="484">
                  <c:v>4.9617279172567974</c:v>
                </c:pt>
                <c:pt idx="485">
                  <c:v>3.372417141727313</c:v>
                </c:pt>
                <c:pt idx="486">
                  <c:v>0.58037224551965494</c:v>
                </c:pt>
                <c:pt idx="487">
                  <c:v>2.5902306996283819</c:v>
                </c:pt>
                <c:pt idx="488">
                  <c:v>2.9891629332503555</c:v>
                </c:pt>
                <c:pt idx="489">
                  <c:v>4.6262253758184713</c:v>
                </c:pt>
                <c:pt idx="490">
                  <c:v>5.1994393578553844</c:v>
                </c:pt>
                <c:pt idx="491">
                  <c:v>6.5328156394350856</c:v>
                </c:pt>
                <c:pt idx="492">
                  <c:v>7.0621388998959311</c:v>
                </c:pt>
                <c:pt idx="493">
                  <c:v>6.4906347533233433</c:v>
                </c:pt>
                <c:pt idx="494">
                  <c:v>6.2504931268902997</c:v>
                </c:pt>
                <c:pt idx="495">
                  <c:v>4.7791528872860312</c:v>
                </c:pt>
                <c:pt idx="496">
                  <c:v>2.6763164901213443</c:v>
                </c:pt>
                <c:pt idx="497">
                  <c:v>6.9034124981197653</c:v>
                </c:pt>
                <c:pt idx="498">
                  <c:v>1.8015494352824346</c:v>
                </c:pt>
                <c:pt idx="499">
                  <c:v>1.7955898017062433</c:v>
                </c:pt>
                <c:pt idx="500">
                  <c:v>6.0387971269604268</c:v>
                </c:pt>
                <c:pt idx="501">
                  <c:v>2.1689995221458869</c:v>
                </c:pt>
                <c:pt idx="502">
                  <c:v>4.3513405376596204</c:v>
                </c:pt>
                <c:pt idx="503">
                  <c:v>3.4272738736902397</c:v>
                </c:pt>
                <c:pt idx="504">
                  <c:v>6.085144088607386</c:v>
                </c:pt>
                <c:pt idx="505">
                  <c:v>3.5529882674276703</c:v>
                </c:pt>
                <c:pt idx="506" formatCode="0.000">
                  <c:v>2.4528173427703637</c:v>
                </c:pt>
                <c:pt idx="507" formatCode="0.000">
                  <c:v>4.8950658227109312</c:v>
                </c:pt>
                <c:pt idx="508" formatCode="0.000">
                  <c:v>6.6297079214658883</c:v>
                </c:pt>
                <c:pt idx="509" formatCode="0.000">
                  <c:v>3.6396425175990732</c:v>
                </c:pt>
                <c:pt idx="510" formatCode="0.000">
                  <c:v>5.3234809061113442</c:v>
                </c:pt>
                <c:pt idx="511" formatCode="0.000">
                  <c:v>5.5365809216267881</c:v>
                </c:pt>
                <c:pt idx="512" formatCode="0.000">
                  <c:v>5.1456429519387559</c:v>
                </c:pt>
                <c:pt idx="513" formatCode="0.000">
                  <c:v>4.4975795465733714</c:v>
                </c:pt>
                <c:pt idx="514" formatCode="0.000">
                  <c:v>5.732942914089989</c:v>
                </c:pt>
                <c:pt idx="515" formatCode="0.000">
                  <c:v>5.1545745585190872</c:v>
                </c:pt>
                <c:pt idx="516" formatCode="0.000">
                  <c:v>5.9912933475736452</c:v>
                </c:pt>
                <c:pt idx="517" formatCode="0.000">
                  <c:v>4.9617279172567974</c:v>
                </c:pt>
                <c:pt idx="518" formatCode="0.000">
                  <c:v>3.372417141727313</c:v>
                </c:pt>
                <c:pt idx="519" formatCode="0.000">
                  <c:v>0.58037224551965494</c:v>
                </c:pt>
                <c:pt idx="520" formatCode="0.000">
                  <c:v>2.5902306996283819</c:v>
                </c:pt>
                <c:pt idx="521" formatCode="0.000">
                  <c:v>2.9891629332503555</c:v>
                </c:pt>
                <c:pt idx="522" formatCode="0.000">
                  <c:v>4.6262253758184713</c:v>
                </c:pt>
                <c:pt idx="523" formatCode="0.000">
                  <c:v>5.1994393578553844</c:v>
                </c:pt>
                <c:pt idx="524" formatCode="0.000">
                  <c:v>6.2885090366391339</c:v>
                </c:pt>
                <c:pt idx="525" formatCode="0.000">
                  <c:v>6.5328156394350856</c:v>
                </c:pt>
                <c:pt idx="526" formatCode="0.000">
                  <c:v>7.0621388998959311</c:v>
                </c:pt>
                <c:pt idx="527" formatCode="0.000">
                  <c:v>6.4906347533233433</c:v>
                </c:pt>
                <c:pt idx="528" formatCode="0.000">
                  <c:v>6.2504931268902997</c:v>
                </c:pt>
                <c:pt idx="529" formatCode="0.000">
                  <c:v>4.7697429108191081</c:v>
                </c:pt>
                <c:pt idx="530" formatCode="0.000">
                  <c:v>4.7718589058938221</c:v>
                </c:pt>
                <c:pt idx="531" formatCode="0.000">
                  <c:v>4.7791528872860312</c:v>
                </c:pt>
                <c:pt idx="532" formatCode="0.000">
                  <c:v>2.6763164901213443</c:v>
                </c:pt>
                <c:pt idx="533" formatCode="0.000">
                  <c:v>6.9034124981197653</c:v>
                </c:pt>
                <c:pt idx="534" formatCode="0.000">
                  <c:v>1.8015494352824346</c:v>
                </c:pt>
                <c:pt idx="535" formatCode="0.000">
                  <c:v>6.0387971269604268</c:v>
                </c:pt>
                <c:pt idx="536" formatCode="0.000">
                  <c:v>2.1689995221458869</c:v>
                </c:pt>
                <c:pt idx="537" formatCode="0.000">
                  <c:v>4.3513405376596204</c:v>
                </c:pt>
                <c:pt idx="538" formatCode="0.000">
                  <c:v>3.4272738736902397</c:v>
                </c:pt>
                <c:pt idx="539" formatCode="0.000">
                  <c:v>6.085144088607386</c:v>
                </c:pt>
                <c:pt idx="540" formatCode="0.000">
                  <c:v>3.5529882674276703</c:v>
                </c:pt>
                <c:pt idx="541">
                  <c:v>2.2000000000000002</c:v>
                </c:pt>
                <c:pt idx="542">
                  <c:v>0.2</c:v>
                </c:pt>
                <c:pt idx="543">
                  <c:v>2.4</c:v>
                </c:pt>
                <c:pt idx="544">
                  <c:v>4</c:v>
                </c:pt>
                <c:pt idx="545">
                  <c:v>2.9</c:v>
                </c:pt>
                <c:pt idx="546">
                  <c:v>0.9</c:v>
                </c:pt>
                <c:pt idx="547">
                  <c:v>2.8</c:v>
                </c:pt>
                <c:pt idx="548">
                  <c:v>-0.2</c:v>
                </c:pt>
                <c:pt idx="549">
                  <c:v>2.6</c:v>
                </c:pt>
                <c:pt idx="550">
                  <c:v>4.4000000000000004</c:v>
                </c:pt>
                <c:pt idx="551">
                  <c:v>6.2</c:v>
                </c:pt>
                <c:pt idx="552">
                  <c:v>5.9</c:v>
                </c:pt>
                <c:pt idx="553">
                  <c:v>6.3</c:v>
                </c:pt>
                <c:pt idx="554">
                  <c:v>1.6</c:v>
                </c:pt>
                <c:pt idx="555">
                  <c:v>4.3</c:v>
                </c:pt>
                <c:pt idx="556">
                  <c:v>1.9</c:v>
                </c:pt>
                <c:pt idx="557">
                  <c:v>2.9</c:v>
                </c:pt>
                <c:pt idx="558">
                  <c:v>5.2</c:v>
                </c:pt>
                <c:pt idx="559">
                  <c:v>4.0999999999999996</c:v>
                </c:pt>
                <c:pt idx="560">
                  <c:v>4.8</c:v>
                </c:pt>
                <c:pt idx="561">
                  <c:v>6.8</c:v>
                </c:pt>
                <c:pt idx="562">
                  <c:v>7.2</c:v>
                </c:pt>
                <c:pt idx="563">
                  <c:v>4.3</c:v>
                </c:pt>
                <c:pt idx="564">
                  <c:v>6.9</c:v>
                </c:pt>
                <c:pt idx="565">
                  <c:v>5.2</c:v>
                </c:pt>
                <c:pt idx="566">
                  <c:v>3.3</c:v>
                </c:pt>
                <c:pt idx="567" formatCode="0.0">
                  <c:v>5.4496341003049675</c:v>
                </c:pt>
                <c:pt idx="568" formatCode="0.0">
                  <c:v>9.5730000000000004</c:v>
                </c:pt>
                <c:pt idx="569">
                  <c:v>2.7</c:v>
                </c:pt>
                <c:pt idx="570">
                  <c:v>1.26</c:v>
                </c:pt>
                <c:pt idx="571">
                  <c:v>1.37</c:v>
                </c:pt>
                <c:pt idx="572">
                  <c:v>-1.93</c:v>
                </c:pt>
                <c:pt idx="573">
                  <c:v>-1.98</c:v>
                </c:pt>
                <c:pt idx="574">
                  <c:v>-1.24</c:v>
                </c:pt>
                <c:pt idx="575">
                  <c:v>-1.69</c:v>
                </c:pt>
                <c:pt idx="576">
                  <c:v>5.6</c:v>
                </c:pt>
                <c:pt idx="577">
                  <c:v>5.95</c:v>
                </c:pt>
                <c:pt idx="578">
                  <c:v>4.01</c:v>
                </c:pt>
                <c:pt idx="579">
                  <c:v>3.8</c:v>
                </c:pt>
                <c:pt idx="580">
                  <c:v>4.5</c:v>
                </c:pt>
                <c:pt idx="581">
                  <c:v>1.6</c:v>
                </c:pt>
                <c:pt idx="582">
                  <c:v>1.7</c:v>
                </c:pt>
                <c:pt idx="583">
                  <c:v>5.9</c:v>
                </c:pt>
                <c:pt idx="584">
                  <c:v>8.9</c:v>
                </c:pt>
                <c:pt idx="585">
                  <c:v>7.1</c:v>
                </c:pt>
                <c:pt idx="586">
                  <c:v>3</c:v>
                </c:pt>
                <c:pt idx="587">
                  <c:v>6.1</c:v>
                </c:pt>
                <c:pt idx="588">
                  <c:v>4.9000000000000004</c:v>
                </c:pt>
                <c:pt idx="589">
                  <c:v>-0.1</c:v>
                </c:pt>
                <c:pt idx="590">
                  <c:v>1.8</c:v>
                </c:pt>
                <c:pt idx="591">
                  <c:v>4.2</c:v>
                </c:pt>
                <c:pt idx="592">
                  <c:v>0.8</c:v>
                </c:pt>
                <c:pt idx="593">
                  <c:v>6.6</c:v>
                </c:pt>
                <c:pt idx="594">
                  <c:v>5.0999999999999996</c:v>
                </c:pt>
                <c:pt idx="595" formatCode="0.0">
                  <c:v>3.8877536999952778</c:v>
                </c:pt>
                <c:pt idx="596" formatCode="0.0">
                  <c:v>3.8192697225971628</c:v>
                </c:pt>
                <c:pt idx="597">
                  <c:v>6.3365976581397643</c:v>
                </c:pt>
                <c:pt idx="598">
                  <c:v>5.6606868789776943</c:v>
                </c:pt>
                <c:pt idx="599">
                  <c:v>6.329951244011145</c:v>
                </c:pt>
                <c:pt idx="600">
                  <c:v>2.1110000000000002</c:v>
                </c:pt>
                <c:pt idx="601">
                  <c:v>1.4935749072034765</c:v>
                </c:pt>
                <c:pt idx="602">
                  <c:v>4.9347863602082764</c:v>
                </c:pt>
                <c:pt idx="603">
                  <c:v>5.8477122775215662</c:v>
                </c:pt>
                <c:pt idx="604">
                  <c:v>3.077501410349015</c:v>
                </c:pt>
                <c:pt idx="605">
                  <c:v>1.2344276464282267</c:v>
                </c:pt>
                <c:pt idx="606">
                  <c:v>1.317412245208649</c:v>
                </c:pt>
                <c:pt idx="607">
                  <c:v>2.4070699758176328</c:v>
                </c:pt>
                <c:pt idx="608">
                  <c:v>2.7556447992644895</c:v>
                </c:pt>
                <c:pt idx="609">
                  <c:v>0.55495464149601936</c:v>
                </c:pt>
                <c:pt idx="610">
                  <c:v>4.4065534882353763</c:v>
                </c:pt>
                <c:pt idx="611">
                  <c:v>4.929227315131568</c:v>
                </c:pt>
                <c:pt idx="612">
                  <c:v>0.49827326889129164</c:v>
                </c:pt>
                <c:pt idx="613">
                  <c:v>2.9567784832367217</c:v>
                </c:pt>
                <c:pt idx="614">
                  <c:v>1.5444273601095126</c:v>
                </c:pt>
                <c:pt idx="615">
                  <c:v>4.0374879517826034</c:v>
                </c:pt>
                <c:pt idx="616">
                  <c:v>-1.6920865842205979</c:v>
                </c:pt>
                <c:pt idx="617">
                  <c:v>-1.9675179145396404</c:v>
                </c:pt>
                <c:pt idx="618">
                  <c:v>-1.2428926295521281</c:v>
                </c:pt>
                <c:pt idx="619">
                  <c:v>-1.0440831965748965</c:v>
                </c:pt>
                <c:pt idx="620">
                  <c:v>-1.4306872538685234</c:v>
                </c:pt>
                <c:pt idx="621">
                  <c:v>-0.32340303716149599</c:v>
                </c:pt>
                <c:pt idx="622">
                  <c:v>-0.80216913159780745</c:v>
                </c:pt>
                <c:pt idx="623">
                  <c:v>-1.083204646139535</c:v>
                </c:pt>
                <c:pt idx="624" formatCode="0.000">
                  <c:v>1.4935749072034765</c:v>
                </c:pt>
                <c:pt idx="625" formatCode="0.000">
                  <c:v>4.9347863602082764</c:v>
                </c:pt>
                <c:pt idx="626" formatCode="0.000">
                  <c:v>5.8477122775215662</c:v>
                </c:pt>
                <c:pt idx="627" formatCode="0.000">
                  <c:v>3.077501410349015</c:v>
                </c:pt>
                <c:pt idx="628" formatCode="0.000">
                  <c:v>1.2344276464282267</c:v>
                </c:pt>
                <c:pt idx="629" formatCode="0.000">
                  <c:v>1.317412245208649</c:v>
                </c:pt>
                <c:pt idx="630" formatCode="0.000">
                  <c:v>2.4070699758176328</c:v>
                </c:pt>
                <c:pt idx="631" formatCode="0.000">
                  <c:v>2.7556447992644895</c:v>
                </c:pt>
                <c:pt idx="632" formatCode="0.000">
                  <c:v>0.55495464149601936</c:v>
                </c:pt>
                <c:pt idx="633" formatCode="0.000">
                  <c:v>4.4065534882353763</c:v>
                </c:pt>
                <c:pt idx="634" formatCode="0.000">
                  <c:v>4.929227315131568</c:v>
                </c:pt>
                <c:pt idx="635" formatCode="0.000">
                  <c:v>0.44459525763829166</c:v>
                </c:pt>
                <c:pt idx="636" formatCode="0.000">
                  <c:v>0.55195128014429162</c:v>
                </c:pt>
                <c:pt idx="637" formatCode="0.000">
                  <c:v>2.9567784832367217</c:v>
                </c:pt>
                <c:pt idx="638" formatCode="0.000">
                  <c:v>1.5444273601095126</c:v>
                </c:pt>
                <c:pt idx="639" formatCode="0.000">
                  <c:v>4.0374879517826034</c:v>
                </c:pt>
                <c:pt idx="640" formatCode="0.000">
                  <c:v>-1.6920865842205979</c:v>
                </c:pt>
                <c:pt idx="641" formatCode="0.000">
                  <c:v>-1.9675179145396404</c:v>
                </c:pt>
                <c:pt idx="642" formatCode="0.000">
                  <c:v>-1.2428926295521281</c:v>
                </c:pt>
                <c:pt idx="643" formatCode="0.000">
                  <c:v>-1.0440831965748965</c:v>
                </c:pt>
                <c:pt idx="644" formatCode="0.000">
                  <c:v>-1.4306872538685234</c:v>
                </c:pt>
                <c:pt idx="645" formatCode="0.000">
                  <c:v>-0.32340303716149599</c:v>
                </c:pt>
                <c:pt idx="646" formatCode="0.000">
                  <c:v>-0.80216913159780745</c:v>
                </c:pt>
                <c:pt idx="647" formatCode="0.000">
                  <c:v>-1.083204646139535</c:v>
                </c:pt>
                <c:pt idx="648">
                  <c:v>5.6</c:v>
                </c:pt>
                <c:pt idx="649">
                  <c:v>5.7</c:v>
                </c:pt>
                <c:pt idx="650">
                  <c:v>4.8</c:v>
                </c:pt>
                <c:pt idx="651">
                  <c:v>6.7</c:v>
                </c:pt>
                <c:pt idx="652">
                  <c:v>4.3</c:v>
                </c:pt>
                <c:pt idx="653">
                  <c:v>6.3</c:v>
                </c:pt>
                <c:pt idx="654">
                  <c:v>6.1</c:v>
                </c:pt>
                <c:pt idx="655">
                  <c:v>6.9</c:v>
                </c:pt>
                <c:pt idx="656">
                  <c:v>7.5</c:v>
                </c:pt>
                <c:pt idx="657">
                  <c:v>6.4</c:v>
                </c:pt>
                <c:pt idx="658">
                  <c:v>5.0999999999999996</c:v>
                </c:pt>
                <c:pt idx="659">
                  <c:v>4.5758190467342086</c:v>
                </c:pt>
                <c:pt idx="660">
                  <c:v>1.150651369645983</c:v>
                </c:pt>
                <c:pt idx="661">
                  <c:v>0.97417569829616468</c:v>
                </c:pt>
                <c:pt idx="662">
                  <c:v>1.6258260990988926</c:v>
                </c:pt>
                <c:pt idx="663">
                  <c:v>-0.51566106342681994</c:v>
                </c:pt>
                <c:pt idx="664">
                  <c:v>0.81943636441861312</c:v>
                </c:pt>
                <c:pt idx="665">
                  <c:v>0.31633616021808919</c:v>
                </c:pt>
                <c:pt idx="666">
                  <c:v>2.0909586743016462</c:v>
                </c:pt>
                <c:pt idx="667">
                  <c:v>-2.2665993558712572E-2</c:v>
                </c:pt>
                <c:pt idx="668">
                  <c:v>4.0274883492441571</c:v>
                </c:pt>
                <c:pt idx="669">
                  <c:v>3.4167125147921418</c:v>
                </c:pt>
                <c:pt idx="670">
                  <c:v>5.7139291482146692</c:v>
                </c:pt>
                <c:pt idx="671">
                  <c:v>3.9018120815206281</c:v>
                </c:pt>
                <c:pt idx="672">
                  <c:v>5.6537648529313422</c:v>
                </c:pt>
                <c:pt idx="673">
                  <c:v>6.2520082624795137</c:v>
                </c:pt>
                <c:pt idx="674">
                  <c:v>6.6898200127858409</c:v>
                </c:pt>
                <c:pt idx="675">
                  <c:v>4.3272048753506542</c:v>
                </c:pt>
                <c:pt idx="676">
                  <c:v>2.9571769470900788</c:v>
                </c:pt>
                <c:pt idx="677">
                  <c:v>1.5449219257253066</c:v>
                </c:pt>
                <c:pt idx="678">
                  <c:v>4.3855736697993031</c:v>
                </c:pt>
                <c:pt idx="679">
                  <c:v>5.8883252261594521</c:v>
                </c:pt>
                <c:pt idx="680">
                  <c:v>2.3184032071674743</c:v>
                </c:pt>
                <c:pt idx="681">
                  <c:v>4.7424302162830667</c:v>
                </c:pt>
                <c:pt idx="682">
                  <c:v>6.0533936206286221</c:v>
                </c:pt>
                <c:pt idx="683">
                  <c:v>6.4058229125494304</c:v>
                </c:pt>
                <c:pt idx="684">
                  <c:v>3.3250248151097672</c:v>
                </c:pt>
                <c:pt idx="685" formatCode="0.000">
                  <c:v>4.3272048753506542</c:v>
                </c:pt>
                <c:pt idx="686" formatCode="0.000">
                  <c:v>3.0532279751633862</c:v>
                </c:pt>
                <c:pt idx="687" formatCode="0.000">
                  <c:v>2.8611259190167715</c:v>
                </c:pt>
                <c:pt idx="688" formatCode="0.000">
                  <c:v>1.5449219257253066</c:v>
                </c:pt>
                <c:pt idx="689" formatCode="0.000">
                  <c:v>4.3855736697993031</c:v>
                </c:pt>
                <c:pt idx="690" formatCode="0.000">
                  <c:v>5.8883252261594521</c:v>
                </c:pt>
                <c:pt idx="691" formatCode="0.000">
                  <c:v>4.7424302162830667</c:v>
                </c:pt>
                <c:pt idx="692" formatCode="0.000">
                  <c:v>6.0533936206286221</c:v>
                </c:pt>
                <c:pt idx="693" formatCode="0.000">
                  <c:v>6.4058229125494304</c:v>
                </c:pt>
                <c:pt idx="694" formatCode="0.000">
                  <c:v>3.3250248151097672</c:v>
                </c:pt>
                <c:pt idx="695">
                  <c:v>2.602165912803045</c:v>
                </c:pt>
                <c:pt idx="696">
                  <c:v>3.0630439776729856</c:v>
                </c:pt>
                <c:pt idx="697">
                  <c:v>1.1378497398066845</c:v>
                </c:pt>
                <c:pt idx="698">
                  <c:v>1.9450000000000001</c:v>
                </c:pt>
                <c:pt idx="699">
                  <c:v>2.7808238571671584</c:v>
                </c:pt>
                <c:pt idx="700">
                  <c:v>0.155</c:v>
                </c:pt>
                <c:pt idx="701">
                  <c:v>4.7</c:v>
                </c:pt>
                <c:pt idx="702">
                  <c:v>6.9</c:v>
                </c:pt>
                <c:pt idx="703">
                  <c:v>1.9</c:v>
                </c:pt>
                <c:pt idx="704">
                  <c:v>5.4</c:v>
                </c:pt>
                <c:pt idx="705">
                  <c:v>6.4</c:v>
                </c:pt>
                <c:pt idx="706">
                  <c:v>4.5</c:v>
                </c:pt>
                <c:pt idx="707">
                  <c:v>2.1</c:v>
                </c:pt>
                <c:pt idx="708">
                  <c:v>4.3</c:v>
                </c:pt>
                <c:pt idx="709">
                  <c:v>4.7</c:v>
                </c:pt>
                <c:pt idx="710">
                  <c:v>5.5</c:v>
                </c:pt>
                <c:pt idx="711">
                  <c:v>3.6855716247570225</c:v>
                </c:pt>
                <c:pt idx="712" formatCode="0.00">
                  <c:v>0.15497066885714927</c:v>
                </c:pt>
                <c:pt idx="713" formatCode="0.000">
                  <c:v>2.7808238571671584</c:v>
                </c:pt>
                <c:pt idx="714">
                  <c:v>2.0379999999999998</c:v>
                </c:pt>
                <c:pt idx="715">
                  <c:v>0.26300000000000001</c:v>
                </c:pt>
                <c:pt idx="716" formatCode="0.00">
                  <c:v>2.0382547539122204</c:v>
                </c:pt>
                <c:pt idx="717" formatCode="0.00">
                  <c:v>0.26306589485092324</c:v>
                </c:pt>
                <c:pt idx="718">
                  <c:v>7.5924848705993586E-2</c:v>
                </c:pt>
                <c:pt idx="719">
                  <c:v>-1.5212632875601599</c:v>
                </c:pt>
                <c:pt idx="720">
                  <c:v>2.1866103277551874</c:v>
                </c:pt>
                <c:pt idx="721">
                  <c:v>2.948538784217166</c:v>
                </c:pt>
                <c:pt idx="722">
                  <c:v>3.0477500546988505</c:v>
                </c:pt>
                <c:pt idx="723">
                  <c:v>4.5999999999999996</c:v>
                </c:pt>
                <c:pt idx="724">
                  <c:v>1.6</c:v>
                </c:pt>
                <c:pt idx="725">
                  <c:v>4.0999999999999996</c:v>
                </c:pt>
                <c:pt idx="726">
                  <c:v>3.6</c:v>
                </c:pt>
                <c:pt idx="727">
                  <c:v>1.8</c:v>
                </c:pt>
                <c:pt idx="728">
                  <c:v>1.2</c:v>
                </c:pt>
                <c:pt idx="729">
                  <c:v>1.5</c:v>
                </c:pt>
                <c:pt idx="730">
                  <c:v>0.6</c:v>
                </c:pt>
                <c:pt idx="731">
                  <c:v>0.9</c:v>
                </c:pt>
                <c:pt idx="732">
                  <c:v>0.8</c:v>
                </c:pt>
                <c:pt idx="733">
                  <c:v>1.5</c:v>
                </c:pt>
                <c:pt idx="734">
                  <c:v>1.6</c:v>
                </c:pt>
                <c:pt idx="735">
                  <c:v>1.4</c:v>
                </c:pt>
                <c:pt idx="736">
                  <c:v>1.9</c:v>
                </c:pt>
                <c:pt idx="737">
                  <c:v>1.4</c:v>
                </c:pt>
                <c:pt idx="738">
                  <c:v>2.7</c:v>
                </c:pt>
                <c:pt idx="739">
                  <c:v>0.2</c:v>
                </c:pt>
                <c:pt idx="740">
                  <c:v>2.2000000000000002</c:v>
                </c:pt>
                <c:pt idx="741">
                  <c:v>1.3276456443636064</c:v>
                </c:pt>
                <c:pt idx="742">
                  <c:v>0.25197588622383194</c:v>
                </c:pt>
                <c:pt idx="743">
                  <c:v>1.8834451959314269</c:v>
                </c:pt>
                <c:pt idx="744">
                  <c:v>1.609525988167599</c:v>
                </c:pt>
                <c:pt idx="745">
                  <c:v>2.2714892284636496</c:v>
                </c:pt>
                <c:pt idx="746">
                  <c:v>3.0058049232836739</c:v>
                </c:pt>
                <c:pt idx="747">
                  <c:v>0.11109377676009013</c:v>
                </c:pt>
                <c:pt idx="748">
                  <c:v>4.4121540097834426</c:v>
                </c:pt>
                <c:pt idx="749">
                  <c:v>4.6292043552334139</c:v>
                </c:pt>
                <c:pt idx="750">
                  <c:v>2.9749303683509978</c:v>
                </c:pt>
                <c:pt idx="751">
                  <c:v>2.5497967953433336</c:v>
                </c:pt>
                <c:pt idx="752">
                  <c:v>6.6895272705891795E-2</c:v>
                </c:pt>
                <c:pt idx="753">
                  <c:v>-8.2881936178659243E-2</c:v>
                </c:pt>
                <c:pt idx="754">
                  <c:v>3.2146335469152767</c:v>
                </c:pt>
                <c:pt idx="755">
                  <c:v>1.8646649338594539</c:v>
                </c:pt>
                <c:pt idx="756">
                  <c:v>2.2555166628637306</c:v>
                </c:pt>
                <c:pt idx="757">
                  <c:v>2.1678647670118107</c:v>
                </c:pt>
                <c:pt idx="758">
                  <c:v>-2.489584470928687</c:v>
                </c:pt>
                <c:pt idx="759">
                  <c:v>-2.4445637401153801</c:v>
                </c:pt>
                <c:pt idx="760">
                  <c:v>-2.4556970389620978</c:v>
                </c:pt>
                <c:pt idx="761">
                  <c:v>-0.38370038744854718</c:v>
                </c:pt>
                <c:pt idx="762">
                  <c:v>-0.48193481004970362</c:v>
                </c:pt>
                <c:pt idx="763">
                  <c:v>-0.47304077556523527</c:v>
                </c:pt>
                <c:pt idx="764">
                  <c:v>-1.9620989024301299</c:v>
                </c:pt>
                <c:pt idx="765">
                  <c:v>-1.0474376046151761</c:v>
                </c:pt>
                <c:pt idx="766">
                  <c:v>-0.12226523172222747</c:v>
                </c:pt>
                <c:pt idx="767">
                  <c:v>0.359647183783109</c:v>
                </c:pt>
                <c:pt idx="768">
                  <c:v>8.1173716420156428</c:v>
                </c:pt>
                <c:pt idx="769">
                  <c:v>6.2006183079238717</c:v>
                </c:pt>
                <c:pt idx="770">
                  <c:v>3.5658600690006965</c:v>
                </c:pt>
                <c:pt idx="771">
                  <c:v>1.74</c:v>
                </c:pt>
                <c:pt idx="772" formatCode="0.00">
                  <c:v>1.739716511938473</c:v>
                </c:pt>
              </c:numCache>
            </c:numRef>
          </c:yVal>
          <c:smooth val="0"/>
        </c:ser>
        <c:ser>
          <c:idx val="1"/>
          <c:order val="5"/>
          <c:tx>
            <c:v>2.65-3.2 Ga</c:v>
          </c:tx>
          <c:spPr>
            <a:ln w="28575">
              <a:noFill/>
            </a:ln>
          </c:spPr>
          <c:marker>
            <c:symbol val="circle"/>
            <c:size val="8"/>
            <c:spPr>
              <a:solidFill>
                <a:srgbClr val="C0C0C0"/>
              </a:solidFill>
              <a:ln>
                <a:solidFill>
                  <a:srgbClr val="DD0806"/>
                </a:solidFill>
                <a:prstDash val="solid"/>
              </a:ln>
            </c:spPr>
          </c:marker>
          <c:xVal>
            <c:numRef>
              <c:f>'Compiled and sorted versus time'!$B$1291:$B$1494</c:f>
              <c:numCache>
                <c:formatCode>General</c:formatCode>
                <c:ptCount val="204"/>
                <c:pt idx="0">
                  <c:v>2.1</c:v>
                </c:pt>
                <c:pt idx="1">
                  <c:v>-0.73457833784029702</c:v>
                </c:pt>
                <c:pt idx="2">
                  <c:v>0.6570757644004388</c:v>
                </c:pt>
                <c:pt idx="3">
                  <c:v>0.9570098795765869</c:v>
                </c:pt>
                <c:pt idx="4">
                  <c:v>1.2670925192526106</c:v>
                </c:pt>
                <c:pt idx="5">
                  <c:v>1.6309824348674784</c:v>
                </c:pt>
                <c:pt idx="6">
                  <c:v>2.2738060535738569</c:v>
                </c:pt>
                <c:pt idx="7">
                  <c:v>0.83482566381287704</c:v>
                </c:pt>
                <c:pt idx="8">
                  <c:v>0.64099889390534237</c:v>
                </c:pt>
                <c:pt idx="9">
                  <c:v>0.87788153260803803</c:v>
                </c:pt>
                <c:pt idx="10">
                  <c:v>0.94645943331395088</c:v>
                </c:pt>
                <c:pt idx="11">
                  <c:v>1.5249755700397216</c:v>
                </c:pt>
                <c:pt idx="12">
                  <c:v>0.38025215056114448</c:v>
                </c:pt>
                <c:pt idx="13">
                  <c:v>2.0180833322596126</c:v>
                </c:pt>
                <c:pt idx="14">
                  <c:v>2.4933558162740788</c:v>
                </c:pt>
                <c:pt idx="15">
                  <c:v>3.0572520488931776</c:v>
                </c:pt>
                <c:pt idx="16">
                  <c:v>1.1928039801727408</c:v>
                </c:pt>
                <c:pt idx="17">
                  <c:v>-4.6133333333333342</c:v>
                </c:pt>
                <c:pt idx="18">
                  <c:v>2.98</c:v>
                </c:pt>
                <c:pt idx="19">
                  <c:v>6.01</c:v>
                </c:pt>
                <c:pt idx="20" formatCode="0.00">
                  <c:v>-1.57</c:v>
                </c:pt>
                <c:pt idx="21" formatCode="0.00">
                  <c:v>-0.71</c:v>
                </c:pt>
                <c:pt idx="22" formatCode="0.00">
                  <c:v>-1.51</c:v>
                </c:pt>
                <c:pt idx="23" formatCode="0.00">
                  <c:v>-0.71</c:v>
                </c:pt>
                <c:pt idx="24" formatCode="0.00">
                  <c:v>-3.01</c:v>
                </c:pt>
                <c:pt idx="25" formatCode="0.00">
                  <c:v>1.34</c:v>
                </c:pt>
                <c:pt idx="26" formatCode="0.00">
                  <c:v>0.73</c:v>
                </c:pt>
                <c:pt idx="27" formatCode="0.00">
                  <c:v>-0.26</c:v>
                </c:pt>
                <c:pt idx="28" formatCode="0.00">
                  <c:v>0.16</c:v>
                </c:pt>
                <c:pt idx="29" formatCode="0.00">
                  <c:v>-0.31</c:v>
                </c:pt>
                <c:pt idx="30" formatCode="0.00">
                  <c:v>-0.28000000000000003</c:v>
                </c:pt>
                <c:pt idx="31" formatCode="0.00">
                  <c:v>-0.04</c:v>
                </c:pt>
                <c:pt idx="32" formatCode="0.00">
                  <c:v>0.28000000000000003</c:v>
                </c:pt>
                <c:pt idx="33" formatCode="0.00">
                  <c:v>0.37</c:v>
                </c:pt>
                <c:pt idx="34" formatCode="0.00">
                  <c:v>0.24</c:v>
                </c:pt>
                <c:pt idx="35">
                  <c:v>0.63</c:v>
                </c:pt>
                <c:pt idx="36">
                  <c:v>-2.13</c:v>
                </c:pt>
                <c:pt idx="37">
                  <c:v>5</c:v>
                </c:pt>
                <c:pt idx="38">
                  <c:v>1.77</c:v>
                </c:pt>
                <c:pt idx="39">
                  <c:v>-0.12</c:v>
                </c:pt>
                <c:pt idx="40">
                  <c:v>0.25</c:v>
                </c:pt>
                <c:pt idx="41">
                  <c:v>-1.17</c:v>
                </c:pt>
                <c:pt idx="42">
                  <c:v>-1.83</c:v>
                </c:pt>
                <c:pt idx="43">
                  <c:v>-1.31</c:v>
                </c:pt>
                <c:pt idx="44">
                  <c:v>-0.81</c:v>
                </c:pt>
                <c:pt idx="45">
                  <c:v>2.54</c:v>
                </c:pt>
                <c:pt idx="46">
                  <c:v>8.75</c:v>
                </c:pt>
                <c:pt idx="47" formatCode="0.00">
                  <c:v>2.542801769956915</c:v>
                </c:pt>
                <c:pt idx="48" formatCode="0.00">
                  <c:v>8.7515081663109839</c:v>
                </c:pt>
                <c:pt idx="49">
                  <c:v>-0.91</c:v>
                </c:pt>
                <c:pt idx="50">
                  <c:v>0.85</c:v>
                </c:pt>
                <c:pt idx="51">
                  <c:v>-0.57999999999999996</c:v>
                </c:pt>
                <c:pt idx="52">
                  <c:v>-0.72</c:v>
                </c:pt>
                <c:pt idx="53">
                  <c:v>-1.71</c:v>
                </c:pt>
                <c:pt idx="54">
                  <c:v>0.15</c:v>
                </c:pt>
                <c:pt idx="55">
                  <c:v>-0.7</c:v>
                </c:pt>
                <c:pt idx="56">
                  <c:v>-0.51</c:v>
                </c:pt>
                <c:pt idx="57">
                  <c:v>1.74</c:v>
                </c:pt>
                <c:pt idx="58">
                  <c:v>0.73</c:v>
                </c:pt>
                <c:pt idx="59">
                  <c:v>1.19</c:v>
                </c:pt>
                <c:pt idx="60">
                  <c:v>-2.19</c:v>
                </c:pt>
                <c:pt idx="61">
                  <c:v>0.09</c:v>
                </c:pt>
                <c:pt idx="62">
                  <c:v>-2.73</c:v>
                </c:pt>
                <c:pt idx="63">
                  <c:v>0.08</c:v>
                </c:pt>
                <c:pt idx="64">
                  <c:v>0.4</c:v>
                </c:pt>
                <c:pt idx="65">
                  <c:v>0.89</c:v>
                </c:pt>
                <c:pt idx="66">
                  <c:v>-0.59</c:v>
                </c:pt>
                <c:pt idx="67">
                  <c:v>-0.25</c:v>
                </c:pt>
                <c:pt idx="68">
                  <c:v>1.18</c:v>
                </c:pt>
                <c:pt idx="69">
                  <c:v>-2.73</c:v>
                </c:pt>
                <c:pt idx="70">
                  <c:v>2.375996454499818</c:v>
                </c:pt>
                <c:pt idx="71">
                  <c:v>1.467551398974587</c:v>
                </c:pt>
                <c:pt idx="72">
                  <c:v>-6.394225657913033E-2</c:v>
                </c:pt>
                <c:pt idx="73">
                  <c:v>1.2032582025109928</c:v>
                </c:pt>
                <c:pt idx="74">
                  <c:v>-0.80121643327935033</c:v>
                </c:pt>
                <c:pt idx="75">
                  <c:v>-1.3693295653482984</c:v>
                </c:pt>
                <c:pt idx="76">
                  <c:v>-1.0724603063293481</c:v>
                </c:pt>
                <c:pt idx="77">
                  <c:v>1.2997302438055858</c:v>
                </c:pt>
                <c:pt idx="78">
                  <c:v>-1.3666497864233129</c:v>
                </c:pt>
                <c:pt idx="79">
                  <c:v>0.36013275827895264</c:v>
                </c:pt>
                <c:pt idx="80">
                  <c:v>-0.96200316877048664</c:v>
                </c:pt>
                <c:pt idx="81">
                  <c:v>-0.8852944970465515</c:v>
                </c:pt>
                <c:pt idx="82">
                  <c:v>-0.94123488210284822</c:v>
                </c:pt>
                <c:pt idx="83">
                  <c:v>-1.3160689592168762</c:v>
                </c:pt>
                <c:pt idx="84">
                  <c:v>-1.5267665771834249</c:v>
                </c:pt>
                <c:pt idx="85">
                  <c:v>-0.59386853896892244</c:v>
                </c:pt>
                <c:pt idx="86">
                  <c:v>-1.0457462601721756</c:v>
                </c:pt>
                <c:pt idx="87">
                  <c:v>-1.1299918101222994</c:v>
                </c:pt>
                <c:pt idx="88">
                  <c:v>-0.76202466650343581</c:v>
                </c:pt>
                <c:pt idx="89">
                  <c:v>-1.1070462030783323</c:v>
                </c:pt>
                <c:pt idx="90">
                  <c:v>-1.2209368073845539</c:v>
                </c:pt>
                <c:pt idx="91">
                  <c:v>-1.5043234286877816</c:v>
                </c:pt>
                <c:pt idx="92">
                  <c:v>-1.2128974706099305</c:v>
                </c:pt>
                <c:pt idx="93">
                  <c:v>-0.73824162854529973</c:v>
                </c:pt>
                <c:pt idx="94">
                  <c:v>-1.0032047697402513</c:v>
                </c:pt>
                <c:pt idx="95">
                  <c:v>-1.5349734001408599</c:v>
                </c:pt>
                <c:pt idx="96">
                  <c:v>-1.1586319473816387</c:v>
                </c:pt>
                <c:pt idx="97">
                  <c:v>-0.8137443997530136</c:v>
                </c:pt>
                <c:pt idx="98">
                  <c:v>-0.80356123983860162</c:v>
                </c:pt>
                <c:pt idx="99">
                  <c:v>-1.5822045036912868</c:v>
                </c:pt>
                <c:pt idx="100">
                  <c:v>-1.2755373029784689</c:v>
                </c:pt>
                <c:pt idx="101">
                  <c:v>-1.2078728851258047</c:v>
                </c:pt>
                <c:pt idx="102">
                  <c:v>-1.587061602992601</c:v>
                </c:pt>
                <c:pt idx="103">
                  <c:v>-1.3462164721214087</c:v>
                </c:pt>
                <c:pt idx="104">
                  <c:v>-0.68833074606988731</c:v>
                </c:pt>
                <c:pt idx="105">
                  <c:v>-2.4466006931392892</c:v>
                </c:pt>
                <c:pt idx="106">
                  <c:v>-1.4004819953497005</c:v>
                </c:pt>
                <c:pt idx="107">
                  <c:v>-0.99047581984712529</c:v>
                </c:pt>
                <c:pt idx="108">
                  <c:v>-1.297059277468704</c:v>
                </c:pt>
                <c:pt idx="109">
                  <c:v>-1.2875963081401265</c:v>
                </c:pt>
                <c:pt idx="110">
                  <c:v>1.72</c:v>
                </c:pt>
                <c:pt idx="111">
                  <c:v>0.79</c:v>
                </c:pt>
                <c:pt idx="112">
                  <c:v>0.82</c:v>
                </c:pt>
                <c:pt idx="113">
                  <c:v>0.45</c:v>
                </c:pt>
                <c:pt idx="114">
                  <c:v>0.84</c:v>
                </c:pt>
                <c:pt idx="115">
                  <c:v>0.91</c:v>
                </c:pt>
                <c:pt idx="116">
                  <c:v>1.1299999999999999</c:v>
                </c:pt>
                <c:pt idx="117">
                  <c:v>1.71</c:v>
                </c:pt>
                <c:pt idx="118">
                  <c:v>5.89</c:v>
                </c:pt>
                <c:pt idx="119">
                  <c:v>-0.35</c:v>
                </c:pt>
                <c:pt idx="120">
                  <c:v>-0.13</c:v>
                </c:pt>
                <c:pt idx="121">
                  <c:v>4.2</c:v>
                </c:pt>
                <c:pt idx="122">
                  <c:v>0.67</c:v>
                </c:pt>
                <c:pt idx="123">
                  <c:v>1.17</c:v>
                </c:pt>
                <c:pt idx="124">
                  <c:v>0.98</c:v>
                </c:pt>
                <c:pt idx="125">
                  <c:v>4.0199999999999996</c:v>
                </c:pt>
                <c:pt idx="126">
                  <c:v>3.95</c:v>
                </c:pt>
                <c:pt idx="127">
                  <c:v>-0.75</c:v>
                </c:pt>
                <c:pt idx="128">
                  <c:v>-0.27</c:v>
                </c:pt>
                <c:pt idx="129">
                  <c:v>1.45</c:v>
                </c:pt>
                <c:pt idx="130">
                  <c:v>2.08</c:v>
                </c:pt>
                <c:pt idx="131">
                  <c:v>4.5599999999999996</c:v>
                </c:pt>
                <c:pt idx="132">
                  <c:v>6.33</c:v>
                </c:pt>
                <c:pt idx="133">
                  <c:v>4.7</c:v>
                </c:pt>
                <c:pt idx="134">
                  <c:v>5.92</c:v>
                </c:pt>
                <c:pt idx="135">
                  <c:v>6.34</c:v>
                </c:pt>
                <c:pt idx="136">
                  <c:v>5.21</c:v>
                </c:pt>
                <c:pt idx="137">
                  <c:v>6.15</c:v>
                </c:pt>
                <c:pt idx="138">
                  <c:v>3.56</c:v>
                </c:pt>
                <c:pt idx="139">
                  <c:v>7.71</c:v>
                </c:pt>
                <c:pt idx="140">
                  <c:v>4.7699999999999996</c:v>
                </c:pt>
                <c:pt idx="141">
                  <c:v>6.52</c:v>
                </c:pt>
                <c:pt idx="142">
                  <c:v>7.7</c:v>
                </c:pt>
                <c:pt idx="143">
                  <c:v>5.16</c:v>
                </c:pt>
                <c:pt idx="144">
                  <c:v>1.4</c:v>
                </c:pt>
                <c:pt idx="145">
                  <c:v>5.13</c:v>
                </c:pt>
                <c:pt idx="146">
                  <c:v>7.05</c:v>
                </c:pt>
                <c:pt idx="147">
                  <c:v>3.13</c:v>
                </c:pt>
                <c:pt idx="148">
                  <c:v>5.8</c:v>
                </c:pt>
                <c:pt idx="149">
                  <c:v>6.34</c:v>
                </c:pt>
                <c:pt idx="150">
                  <c:v>5.23</c:v>
                </c:pt>
                <c:pt idx="151">
                  <c:v>5.45</c:v>
                </c:pt>
                <c:pt idx="152">
                  <c:v>6.83</c:v>
                </c:pt>
                <c:pt idx="153">
                  <c:v>5.99</c:v>
                </c:pt>
                <c:pt idx="154">
                  <c:v>3.1</c:v>
                </c:pt>
                <c:pt idx="155">
                  <c:v>2.61</c:v>
                </c:pt>
                <c:pt idx="156">
                  <c:v>3.34</c:v>
                </c:pt>
                <c:pt idx="157">
                  <c:v>3.47</c:v>
                </c:pt>
                <c:pt idx="158">
                  <c:v>1.02</c:v>
                </c:pt>
                <c:pt idx="159">
                  <c:v>2.64</c:v>
                </c:pt>
                <c:pt idx="160">
                  <c:v>1.76</c:v>
                </c:pt>
                <c:pt idx="161">
                  <c:v>2.96</c:v>
                </c:pt>
                <c:pt idx="162">
                  <c:v>3.01</c:v>
                </c:pt>
                <c:pt idx="163">
                  <c:v>1.86</c:v>
                </c:pt>
                <c:pt idx="164">
                  <c:v>2.99</c:v>
                </c:pt>
                <c:pt idx="165">
                  <c:v>1.69</c:v>
                </c:pt>
                <c:pt idx="166">
                  <c:v>1.85</c:v>
                </c:pt>
                <c:pt idx="167">
                  <c:v>-3.7</c:v>
                </c:pt>
                <c:pt idx="168">
                  <c:v>3.13</c:v>
                </c:pt>
                <c:pt idx="169">
                  <c:v>1.7</c:v>
                </c:pt>
                <c:pt idx="170">
                  <c:v>1.66</c:v>
                </c:pt>
                <c:pt idx="171">
                  <c:v>1.43</c:v>
                </c:pt>
                <c:pt idx="172">
                  <c:v>2.97</c:v>
                </c:pt>
                <c:pt idx="173">
                  <c:v>-0.54</c:v>
                </c:pt>
                <c:pt idx="174">
                  <c:v>5.1100000000000003</c:v>
                </c:pt>
                <c:pt idx="175">
                  <c:v>3.64</c:v>
                </c:pt>
                <c:pt idx="176">
                  <c:v>5.42</c:v>
                </c:pt>
                <c:pt idx="177">
                  <c:v>2.27</c:v>
                </c:pt>
                <c:pt idx="178">
                  <c:v>2.62</c:v>
                </c:pt>
                <c:pt idx="179">
                  <c:v>0</c:v>
                </c:pt>
                <c:pt idx="180">
                  <c:v>2.5</c:v>
                </c:pt>
                <c:pt idx="181">
                  <c:v>3.2</c:v>
                </c:pt>
                <c:pt idx="182">
                  <c:v>3.4</c:v>
                </c:pt>
                <c:pt idx="183">
                  <c:v>3.45</c:v>
                </c:pt>
                <c:pt idx="184">
                  <c:v>3.4</c:v>
                </c:pt>
                <c:pt idx="185">
                  <c:v>7.24</c:v>
                </c:pt>
                <c:pt idx="186">
                  <c:v>6.5</c:v>
                </c:pt>
                <c:pt idx="187">
                  <c:v>1.77</c:v>
                </c:pt>
                <c:pt idx="188">
                  <c:v>3.11</c:v>
                </c:pt>
                <c:pt idx="189">
                  <c:v>3.99</c:v>
                </c:pt>
                <c:pt idx="190">
                  <c:v>2.0499999999999998</c:v>
                </c:pt>
                <c:pt idx="191">
                  <c:v>2.67</c:v>
                </c:pt>
                <c:pt idx="192">
                  <c:v>2.09</c:v>
                </c:pt>
                <c:pt idx="193">
                  <c:v>3.33</c:v>
                </c:pt>
                <c:pt idx="194">
                  <c:v>3.14</c:v>
                </c:pt>
                <c:pt idx="195">
                  <c:v>-0.49</c:v>
                </c:pt>
                <c:pt idx="196">
                  <c:v>7.97</c:v>
                </c:pt>
                <c:pt idx="197" formatCode="0.00">
                  <c:v>7.9705214295304749</c:v>
                </c:pt>
                <c:pt idx="198">
                  <c:v>0.76</c:v>
                </c:pt>
                <c:pt idx="199">
                  <c:v>4.26</c:v>
                </c:pt>
                <c:pt idx="200">
                  <c:v>-5.55</c:v>
                </c:pt>
                <c:pt idx="201">
                  <c:v>4.96</c:v>
                </c:pt>
                <c:pt idx="202">
                  <c:v>4.2300000000000004</c:v>
                </c:pt>
                <c:pt idx="203">
                  <c:v>1.1000000000000001</c:v>
                </c:pt>
              </c:numCache>
            </c:numRef>
          </c:xVal>
          <c:yVal>
            <c:numRef>
              <c:f>'Compiled and sorted versus time'!$C$1291:$C$1494</c:f>
              <c:numCache>
                <c:formatCode>General</c:formatCode>
                <c:ptCount val="204"/>
                <c:pt idx="0">
                  <c:v>-9.0855739112164269E-2</c:v>
                </c:pt>
                <c:pt idx="1">
                  <c:v>0.38736549552786936</c:v>
                </c:pt>
                <c:pt idx="2">
                  <c:v>1.1030263910669635</c:v>
                </c:pt>
                <c:pt idx="3">
                  <c:v>-1.1838252345297562E-2</c:v>
                </c:pt>
                <c:pt idx="4">
                  <c:v>0.32633649205027204</c:v>
                </c:pt>
                <c:pt idx="5">
                  <c:v>-0.34242620533708745</c:v>
                </c:pt>
                <c:pt idx="6">
                  <c:v>0.19247378778852742</c:v>
                </c:pt>
                <c:pt idx="7">
                  <c:v>-0.25153917277265236</c:v>
                </c:pt>
                <c:pt idx="8">
                  <c:v>0.9433045011826291</c:v>
                </c:pt>
                <c:pt idx="9">
                  <c:v>-0.3330004100008388</c:v>
                </c:pt>
                <c:pt idx="10">
                  <c:v>0.82464831061068722</c:v>
                </c:pt>
                <c:pt idx="11">
                  <c:v>0.15121166277398679</c:v>
                </c:pt>
                <c:pt idx="12">
                  <c:v>0.2646284142358013</c:v>
                </c:pt>
                <c:pt idx="13">
                  <c:v>0.33907133332089501</c:v>
                </c:pt>
                <c:pt idx="14">
                  <c:v>-8.6123614231548018E-2</c:v>
                </c:pt>
                <c:pt idx="15">
                  <c:v>-0.13028196450104446</c:v>
                </c:pt>
                <c:pt idx="16">
                  <c:v>1.1899964590389445E-2</c:v>
                </c:pt>
                <c:pt idx="17">
                  <c:v>5.2010815088519751E-3</c:v>
                </c:pt>
                <c:pt idx="18">
                  <c:v>0.71505471069202486</c:v>
                </c:pt>
                <c:pt idx="19">
                  <c:v>0.10900472373166403</c:v>
                </c:pt>
                <c:pt idx="20" formatCode="0.00">
                  <c:v>-2.9000000000000001E-2</c:v>
                </c:pt>
                <c:pt idx="21" formatCode="0.00">
                  <c:v>-0.03</c:v>
                </c:pt>
                <c:pt idx="22" formatCode="0.00">
                  <c:v>-2.5999999999999999E-2</c:v>
                </c:pt>
                <c:pt idx="23" formatCode="0.00">
                  <c:v>-3.9E-2</c:v>
                </c:pt>
                <c:pt idx="24" formatCode="0.00">
                  <c:v>-8.7999999999999995E-2</c:v>
                </c:pt>
                <c:pt idx="25" formatCode="0.00">
                  <c:v>-5.6000000000000001E-2</c:v>
                </c:pt>
                <c:pt idx="26" formatCode="0.00">
                  <c:v>-4.0000000000000001E-3</c:v>
                </c:pt>
                <c:pt idx="27" formatCode="0.00">
                  <c:v>-0.05</c:v>
                </c:pt>
                <c:pt idx="28" formatCode="0.00">
                  <c:v>-0.05</c:v>
                </c:pt>
                <c:pt idx="29" formatCode="0.00">
                  <c:v>-2.8000000000000001E-2</c:v>
                </c:pt>
                <c:pt idx="30" formatCode="0.00">
                  <c:v>-5.3999999999999999E-2</c:v>
                </c:pt>
                <c:pt idx="31" formatCode="0.00">
                  <c:v>-4.1000000000000002E-2</c:v>
                </c:pt>
                <c:pt idx="32" formatCode="0.00">
                  <c:v>-4.9000000000000002E-2</c:v>
                </c:pt>
                <c:pt idx="33" formatCode="0.00">
                  <c:v>-4.8000000000000001E-2</c:v>
                </c:pt>
                <c:pt idx="34" formatCode="0.00">
                  <c:v>-5.0000000000000001E-3</c:v>
                </c:pt>
                <c:pt idx="35">
                  <c:v>0.22</c:v>
                </c:pt>
                <c:pt idx="36">
                  <c:v>-0.46</c:v>
                </c:pt>
                <c:pt idx="37">
                  <c:v>0.32</c:v>
                </c:pt>
                <c:pt idx="38">
                  <c:v>0.9</c:v>
                </c:pt>
                <c:pt idx="39">
                  <c:v>0.65</c:v>
                </c:pt>
                <c:pt idx="40">
                  <c:v>0.78</c:v>
                </c:pt>
                <c:pt idx="41">
                  <c:v>-0.05</c:v>
                </c:pt>
                <c:pt idx="42">
                  <c:v>0.8</c:v>
                </c:pt>
                <c:pt idx="43">
                  <c:v>0.99504109297201582</c:v>
                </c:pt>
                <c:pt idx="44">
                  <c:v>0.81723905836304334</c:v>
                </c:pt>
                <c:pt idx="45">
                  <c:v>0.56599999999999995</c:v>
                </c:pt>
                <c:pt idx="46">
                  <c:v>7.0999999999999994E-2</c:v>
                </c:pt>
                <c:pt idx="47" formatCode="0.00">
                  <c:v>0.56574693670144516</c:v>
                </c:pt>
                <c:pt idx="48" formatCode="0.00">
                  <c:v>7.1450795158192193E-2</c:v>
                </c:pt>
                <c:pt idx="49">
                  <c:v>0.05</c:v>
                </c:pt>
                <c:pt idx="50">
                  <c:v>-0.18</c:v>
                </c:pt>
                <c:pt idx="51">
                  <c:v>-0.21</c:v>
                </c:pt>
                <c:pt idx="52">
                  <c:v>-0.11</c:v>
                </c:pt>
                <c:pt idx="53">
                  <c:v>-0.12</c:v>
                </c:pt>
                <c:pt idx="54">
                  <c:v>7.0000000000000007E-2</c:v>
                </c:pt>
                <c:pt idx="55">
                  <c:v>-0.03</c:v>
                </c:pt>
                <c:pt idx="56">
                  <c:v>0.18</c:v>
                </c:pt>
                <c:pt idx="57">
                  <c:v>0.17</c:v>
                </c:pt>
                <c:pt idx="58">
                  <c:v>0.08</c:v>
                </c:pt>
                <c:pt idx="59">
                  <c:v>0.22</c:v>
                </c:pt>
                <c:pt idx="60">
                  <c:v>0.01</c:v>
                </c:pt>
                <c:pt idx="61">
                  <c:v>0.06</c:v>
                </c:pt>
                <c:pt idx="62">
                  <c:v>0.06</c:v>
                </c:pt>
                <c:pt idx="63">
                  <c:v>0.11</c:v>
                </c:pt>
                <c:pt idx="64">
                  <c:v>0.11</c:v>
                </c:pt>
                <c:pt idx="65">
                  <c:v>0.18</c:v>
                </c:pt>
                <c:pt idx="66">
                  <c:v>0.25</c:v>
                </c:pt>
                <c:pt idx="67">
                  <c:v>0.05</c:v>
                </c:pt>
                <c:pt idx="68">
                  <c:v>0.13</c:v>
                </c:pt>
                <c:pt idx="69">
                  <c:v>0.3</c:v>
                </c:pt>
                <c:pt idx="70">
                  <c:v>-0.12425753437073084</c:v>
                </c:pt>
                <c:pt idx="71">
                  <c:v>-0.16613543910737327</c:v>
                </c:pt>
                <c:pt idx="72">
                  <c:v>-0.18640222721122424</c:v>
                </c:pt>
                <c:pt idx="73">
                  <c:v>-0.17915718776784217</c:v>
                </c:pt>
                <c:pt idx="74">
                  <c:v>-0.23003352227968232</c:v>
                </c:pt>
                <c:pt idx="75">
                  <c:v>-0.2938721418428436</c:v>
                </c:pt>
                <c:pt idx="76">
                  <c:v>-0.33406437217953222</c:v>
                </c:pt>
                <c:pt idx="77">
                  <c:v>-7.3081865596069662E-2</c:v>
                </c:pt>
                <c:pt idx="78">
                  <c:v>-0.32065089226529508</c:v>
                </c:pt>
                <c:pt idx="79">
                  <c:v>-0.17553708501161225</c:v>
                </c:pt>
                <c:pt idx="80">
                  <c:v>-0.28420708952914264</c:v>
                </c:pt>
                <c:pt idx="81">
                  <c:v>-0.29866619784557624</c:v>
                </c:pt>
                <c:pt idx="82">
                  <c:v>-0.10409040849879148</c:v>
                </c:pt>
                <c:pt idx="83">
                  <c:v>-9.5747132770274135E-2</c:v>
                </c:pt>
                <c:pt idx="84">
                  <c:v>-0.112146628497789</c:v>
                </c:pt>
                <c:pt idx="85">
                  <c:v>-0.13851747403481607</c:v>
                </c:pt>
                <c:pt idx="86">
                  <c:v>-0.13645976502085766</c:v>
                </c:pt>
                <c:pt idx="87">
                  <c:v>-8.5865507719939949E-2</c:v>
                </c:pt>
                <c:pt idx="88">
                  <c:v>0.10601189147885215</c:v>
                </c:pt>
                <c:pt idx="89">
                  <c:v>0.13105790849898824</c:v>
                </c:pt>
                <c:pt idx="90">
                  <c:v>0.18606872068338554</c:v>
                </c:pt>
                <c:pt idx="91">
                  <c:v>0.2121384398479087</c:v>
                </c:pt>
                <c:pt idx="92">
                  <c:v>0.1214392752194593</c:v>
                </c:pt>
                <c:pt idx="93">
                  <c:v>5.3657461467015999E-2</c:v>
                </c:pt>
                <c:pt idx="94">
                  <c:v>9.1253598588525442E-2</c:v>
                </c:pt>
                <c:pt idx="95">
                  <c:v>0.10712843012206097</c:v>
                </c:pt>
                <c:pt idx="96">
                  <c:v>0.15529990930973625</c:v>
                </c:pt>
                <c:pt idx="97">
                  <c:v>0.16433808662574823</c:v>
                </c:pt>
                <c:pt idx="98">
                  <c:v>0.21596928882150479</c:v>
                </c:pt>
                <c:pt idx="99">
                  <c:v>0.30858672872791093</c:v>
                </c:pt>
                <c:pt idx="100">
                  <c:v>0.2967476949661263</c:v>
                </c:pt>
                <c:pt idx="101">
                  <c:v>6.7720417000871613E-2</c:v>
                </c:pt>
                <c:pt idx="102">
                  <c:v>7.8667250108410691E-2</c:v>
                </c:pt>
                <c:pt idx="103">
                  <c:v>5.5466311544072333E-2</c:v>
                </c:pt>
                <c:pt idx="104">
                  <c:v>7.5594257705757784E-3</c:v>
                </c:pt>
                <c:pt idx="105">
                  <c:v>0.65810934054855164</c:v>
                </c:pt>
                <c:pt idx="106">
                  <c:v>9.8804010594255587E-2</c:v>
                </c:pt>
                <c:pt idx="107">
                  <c:v>0.32931542970116023</c:v>
                </c:pt>
                <c:pt idx="108">
                  <c:v>0.3408387960860404</c:v>
                </c:pt>
                <c:pt idx="109">
                  <c:v>9.677233687543918E-2</c:v>
                </c:pt>
                <c:pt idx="110">
                  <c:v>-0.08</c:v>
                </c:pt>
                <c:pt idx="111">
                  <c:v>0.14000000000000001</c:v>
                </c:pt>
                <c:pt idx="112">
                  <c:v>0</c:v>
                </c:pt>
                <c:pt idx="113">
                  <c:v>-7.0000000000000007E-2</c:v>
                </c:pt>
                <c:pt idx="114">
                  <c:v>0.18</c:v>
                </c:pt>
                <c:pt idx="115">
                  <c:v>-0.05</c:v>
                </c:pt>
                <c:pt idx="116">
                  <c:v>-0.1</c:v>
                </c:pt>
                <c:pt idx="117">
                  <c:v>-0.22</c:v>
                </c:pt>
                <c:pt idx="118">
                  <c:v>-0.02</c:v>
                </c:pt>
                <c:pt idx="119">
                  <c:v>0.11</c:v>
                </c:pt>
                <c:pt idx="120">
                  <c:v>-0.25</c:v>
                </c:pt>
                <c:pt idx="121">
                  <c:v>0.02</c:v>
                </c:pt>
                <c:pt idx="122">
                  <c:v>0.19</c:v>
                </c:pt>
                <c:pt idx="123">
                  <c:v>0.28000000000000003</c:v>
                </c:pt>
                <c:pt idx="124">
                  <c:v>0.36</c:v>
                </c:pt>
                <c:pt idx="125">
                  <c:v>-0.03</c:v>
                </c:pt>
                <c:pt idx="126">
                  <c:v>0</c:v>
                </c:pt>
                <c:pt idx="127">
                  <c:v>0.11</c:v>
                </c:pt>
                <c:pt idx="128">
                  <c:v>0.56999999999999995</c:v>
                </c:pt>
                <c:pt idx="129">
                  <c:v>-0.4</c:v>
                </c:pt>
                <c:pt idx="130">
                  <c:v>0.17933975769127031</c:v>
                </c:pt>
                <c:pt idx="131">
                  <c:v>-0.18580898436109727</c:v>
                </c:pt>
                <c:pt idx="132">
                  <c:v>-0.1549615134733755</c:v>
                </c:pt>
                <c:pt idx="133">
                  <c:v>-0.25774763471203066</c:v>
                </c:pt>
                <c:pt idx="134">
                  <c:v>-0.18443592168501821</c:v>
                </c:pt>
                <c:pt idx="135">
                  <c:v>-0.25009576426700164</c:v>
                </c:pt>
                <c:pt idx="136">
                  <c:v>-0.18976875555064865</c:v>
                </c:pt>
                <c:pt idx="137">
                  <c:v>-0.16254076751532054</c:v>
                </c:pt>
                <c:pt idx="138">
                  <c:v>-0.15182000879145163</c:v>
                </c:pt>
                <c:pt idx="139">
                  <c:v>-0.17325437263467247</c:v>
                </c:pt>
                <c:pt idx="140">
                  <c:v>-0.23371513671721589</c:v>
                </c:pt>
                <c:pt idx="141">
                  <c:v>-0.12250804765374612</c:v>
                </c:pt>
                <c:pt idx="142">
                  <c:v>-0.14812350839541688</c:v>
                </c:pt>
                <c:pt idx="143">
                  <c:v>-0.12408326148897109</c:v>
                </c:pt>
                <c:pt idx="144">
                  <c:v>-0.5107553899848396</c:v>
                </c:pt>
                <c:pt idx="145">
                  <c:v>-0.2686716676067844</c:v>
                </c:pt>
                <c:pt idx="146">
                  <c:v>-0.19456434627045338</c:v>
                </c:pt>
                <c:pt idx="147">
                  <c:v>-0.3007283816189088</c:v>
                </c:pt>
                <c:pt idx="148">
                  <c:v>-0.15281080290330173</c:v>
                </c:pt>
                <c:pt idx="149">
                  <c:v>-9.0095764267001499E-2</c:v>
                </c:pt>
                <c:pt idx="150">
                  <c:v>-0.20004277967455053</c:v>
                </c:pt>
                <c:pt idx="151">
                  <c:v>-0.21305050250206925</c:v>
                </c:pt>
                <c:pt idx="152">
                  <c:v>-0.15164374869661357</c:v>
                </c:pt>
                <c:pt idx="153">
                  <c:v>-0.11038226109230687</c:v>
                </c:pt>
                <c:pt idx="154">
                  <c:v>0.56999999999999995</c:v>
                </c:pt>
                <c:pt idx="155">
                  <c:v>0.19</c:v>
                </c:pt>
                <c:pt idx="156">
                  <c:v>-0.09</c:v>
                </c:pt>
                <c:pt idx="157">
                  <c:v>0</c:v>
                </c:pt>
                <c:pt idx="158">
                  <c:v>-0.11</c:v>
                </c:pt>
                <c:pt idx="159">
                  <c:v>-0.28999999999999998</c:v>
                </c:pt>
                <c:pt idx="160">
                  <c:v>0.08</c:v>
                </c:pt>
                <c:pt idx="161">
                  <c:v>-0.09</c:v>
                </c:pt>
                <c:pt idx="162">
                  <c:v>-0.03</c:v>
                </c:pt>
                <c:pt idx="163">
                  <c:v>-0.01</c:v>
                </c:pt>
                <c:pt idx="164">
                  <c:v>0.06</c:v>
                </c:pt>
                <c:pt idx="165">
                  <c:v>-0.23</c:v>
                </c:pt>
                <c:pt idx="166">
                  <c:v>-0.12</c:v>
                </c:pt>
                <c:pt idx="167">
                  <c:v>0.02</c:v>
                </c:pt>
                <c:pt idx="168">
                  <c:v>-0.14000000000000001</c:v>
                </c:pt>
                <c:pt idx="169">
                  <c:v>7.0000000000000007E-2</c:v>
                </c:pt>
                <c:pt idx="170">
                  <c:v>-0.01</c:v>
                </c:pt>
                <c:pt idx="171">
                  <c:v>-0.03</c:v>
                </c:pt>
                <c:pt idx="172">
                  <c:v>-7.0000000000000007E-2</c:v>
                </c:pt>
                <c:pt idx="173">
                  <c:v>0.11</c:v>
                </c:pt>
                <c:pt idx="174">
                  <c:v>-0.08</c:v>
                </c:pt>
                <c:pt idx="175">
                  <c:v>-0.03</c:v>
                </c:pt>
                <c:pt idx="176">
                  <c:v>-0.46</c:v>
                </c:pt>
                <c:pt idx="177">
                  <c:v>0.16</c:v>
                </c:pt>
                <c:pt idx="178">
                  <c:v>-0.14000000000000001</c:v>
                </c:pt>
                <c:pt idx="179">
                  <c:v>-0.03</c:v>
                </c:pt>
                <c:pt idx="180">
                  <c:v>-0.06</c:v>
                </c:pt>
                <c:pt idx="181">
                  <c:v>0</c:v>
                </c:pt>
                <c:pt idx="182">
                  <c:v>-0.1</c:v>
                </c:pt>
                <c:pt idx="183">
                  <c:v>-0.13</c:v>
                </c:pt>
                <c:pt idx="184">
                  <c:v>0.23</c:v>
                </c:pt>
                <c:pt idx="185">
                  <c:v>-0.08</c:v>
                </c:pt>
                <c:pt idx="186">
                  <c:v>0.19</c:v>
                </c:pt>
                <c:pt idx="187">
                  <c:v>-0.49</c:v>
                </c:pt>
                <c:pt idx="188">
                  <c:v>7.0000000000000007E-2</c:v>
                </c:pt>
                <c:pt idx="189">
                  <c:v>0.06</c:v>
                </c:pt>
                <c:pt idx="190">
                  <c:v>0.37</c:v>
                </c:pt>
                <c:pt idx="191">
                  <c:v>-0.18</c:v>
                </c:pt>
                <c:pt idx="192">
                  <c:v>0.2</c:v>
                </c:pt>
                <c:pt idx="193">
                  <c:v>1.3</c:v>
                </c:pt>
                <c:pt idx="194">
                  <c:v>1.31</c:v>
                </c:pt>
                <c:pt idx="195">
                  <c:v>-0.1</c:v>
                </c:pt>
                <c:pt idx="196">
                  <c:v>3.1E-2</c:v>
                </c:pt>
                <c:pt idx="197" formatCode="0.00">
                  <c:v>3.1437403354138027E-2</c:v>
                </c:pt>
                <c:pt idx="198">
                  <c:v>0.51</c:v>
                </c:pt>
                <c:pt idx="199">
                  <c:v>-0.46073494841250029</c:v>
                </c:pt>
                <c:pt idx="200">
                  <c:v>-0.33891983541430593</c:v>
                </c:pt>
                <c:pt idx="201">
                  <c:v>3.856577227420166E-2</c:v>
                </c:pt>
                <c:pt idx="202">
                  <c:v>0.40282198335168262</c:v>
                </c:pt>
                <c:pt idx="203">
                  <c:v>0.33</c:v>
                </c:pt>
              </c:numCache>
            </c:numRef>
          </c:yVal>
          <c:smooth val="0"/>
        </c:ser>
        <c:ser>
          <c:idx val="0"/>
          <c:order val="6"/>
          <c:tx>
            <c:v>Older than 3.2 Ga</c:v>
          </c:tx>
          <c:spPr>
            <a:ln w="28575">
              <a:noFill/>
            </a:ln>
          </c:spPr>
          <c:marker>
            <c:symbol val="circle"/>
            <c:size val="8"/>
            <c:spPr>
              <a:solidFill>
                <a:srgbClr val="DD0806"/>
              </a:solidFill>
              <a:ln>
                <a:solidFill>
                  <a:srgbClr val="000000"/>
                </a:solidFill>
                <a:prstDash val="solid"/>
              </a:ln>
            </c:spPr>
          </c:marker>
          <c:xVal>
            <c:numRef>
              <c:f>'Compiled and sorted versus time'!$B$1495:$B$2037</c:f>
              <c:numCache>
                <c:formatCode>General</c:formatCode>
                <c:ptCount val="543"/>
                <c:pt idx="0">
                  <c:v>3.460971946699809</c:v>
                </c:pt>
                <c:pt idx="1">
                  <c:v>3.9945829251113452</c:v>
                </c:pt>
                <c:pt idx="2">
                  <c:v>4.5724102557826996</c:v>
                </c:pt>
                <c:pt idx="3">
                  <c:v>4.1000992202773201</c:v>
                </c:pt>
                <c:pt idx="4">
                  <c:v>6.2546414758593016</c:v>
                </c:pt>
                <c:pt idx="5">
                  <c:v>4.2990728054477234</c:v>
                </c:pt>
                <c:pt idx="6">
                  <c:v>6.4043741232855389</c:v>
                </c:pt>
                <c:pt idx="7">
                  <c:v>3.2318508486248732</c:v>
                </c:pt>
                <c:pt idx="8">
                  <c:v>3.9835288370462241</c:v>
                </c:pt>
                <c:pt idx="9">
                  <c:v>3.9041403863975255</c:v>
                </c:pt>
                <c:pt idx="10">
                  <c:v>3.6609504489670819</c:v>
                </c:pt>
                <c:pt idx="11">
                  <c:v>2.9358333333333335</c:v>
                </c:pt>
                <c:pt idx="12">
                  <c:v>4.1493401580214861</c:v>
                </c:pt>
                <c:pt idx="13">
                  <c:v>2.9042478750616052</c:v>
                </c:pt>
                <c:pt idx="14">
                  <c:v>4.5985381002999759</c:v>
                </c:pt>
                <c:pt idx="15">
                  <c:v>4.6749117996582878</c:v>
                </c:pt>
                <c:pt idx="16">
                  <c:v>5.6557108861545746</c:v>
                </c:pt>
                <c:pt idx="17">
                  <c:v>4.33</c:v>
                </c:pt>
                <c:pt idx="18">
                  <c:v>3.62</c:v>
                </c:pt>
                <c:pt idx="19">
                  <c:v>3.61</c:v>
                </c:pt>
                <c:pt idx="20">
                  <c:v>4.2300000000000004</c:v>
                </c:pt>
                <c:pt idx="21">
                  <c:v>2.63</c:v>
                </c:pt>
                <c:pt idx="22">
                  <c:v>0.74</c:v>
                </c:pt>
                <c:pt idx="23">
                  <c:v>2.29</c:v>
                </c:pt>
                <c:pt idx="24">
                  <c:v>1.07</c:v>
                </c:pt>
                <c:pt idx="25">
                  <c:v>1.04</c:v>
                </c:pt>
                <c:pt idx="26">
                  <c:v>2</c:v>
                </c:pt>
                <c:pt idx="27">
                  <c:v>5.3849999999999998</c:v>
                </c:pt>
                <c:pt idx="28">
                  <c:v>4.9870000000000001</c:v>
                </c:pt>
                <c:pt idx="29">
                  <c:v>4.6219999999999999</c:v>
                </c:pt>
                <c:pt idx="30">
                  <c:v>4.2569999999999997</c:v>
                </c:pt>
                <c:pt idx="31">
                  <c:v>3.653</c:v>
                </c:pt>
                <c:pt idx="32">
                  <c:v>4.6040000000000001</c:v>
                </c:pt>
                <c:pt idx="33">
                  <c:v>4.3650000000000002</c:v>
                </c:pt>
                <c:pt idx="34">
                  <c:v>5.9189999999999996</c:v>
                </c:pt>
                <c:pt idx="35">
                  <c:v>5.7720000000000002</c:v>
                </c:pt>
                <c:pt idx="36">
                  <c:v>6.5119999999999996</c:v>
                </c:pt>
                <c:pt idx="37">
                  <c:v>6.7619999999999996</c:v>
                </c:pt>
                <c:pt idx="38">
                  <c:v>5.508</c:v>
                </c:pt>
                <c:pt idx="39">
                  <c:v>4.1870000000000003</c:v>
                </c:pt>
                <c:pt idx="40">
                  <c:v>5.8040000000000003</c:v>
                </c:pt>
                <c:pt idx="41">
                  <c:v>1.67645</c:v>
                </c:pt>
                <c:pt idx="42">
                  <c:v>4.5091004786830258</c:v>
                </c:pt>
                <c:pt idx="43">
                  <c:v>4.9351853277348479</c:v>
                </c:pt>
                <c:pt idx="44">
                  <c:v>3.990563256724089</c:v>
                </c:pt>
                <c:pt idx="45">
                  <c:v>2.911282294739248</c:v>
                </c:pt>
                <c:pt idx="46">
                  <c:v>4.5935135148158501</c:v>
                </c:pt>
                <c:pt idx="47">
                  <c:v>3.4408736047633059</c:v>
                </c:pt>
                <c:pt idx="48">
                  <c:v>4.4900070538433923</c:v>
                </c:pt>
                <c:pt idx="49">
                  <c:v>4.4317218622278443</c:v>
                </c:pt>
                <c:pt idx="50">
                  <c:v>-15.74</c:v>
                </c:pt>
                <c:pt idx="51">
                  <c:v>-15.96</c:v>
                </c:pt>
                <c:pt idx="52">
                  <c:v>-15.51</c:v>
                </c:pt>
                <c:pt idx="53">
                  <c:v>-18.510000000000002</c:v>
                </c:pt>
                <c:pt idx="54">
                  <c:v>-16.72</c:v>
                </c:pt>
                <c:pt idx="55">
                  <c:v>-16.72</c:v>
                </c:pt>
                <c:pt idx="56">
                  <c:v>-12.65</c:v>
                </c:pt>
                <c:pt idx="57">
                  <c:v>-12.77</c:v>
                </c:pt>
                <c:pt idx="58">
                  <c:v>-13.86</c:v>
                </c:pt>
                <c:pt idx="59">
                  <c:v>-12.01</c:v>
                </c:pt>
                <c:pt idx="60">
                  <c:v>-11.73</c:v>
                </c:pt>
                <c:pt idx="61">
                  <c:v>-12.46</c:v>
                </c:pt>
                <c:pt idx="62">
                  <c:v>-11.79</c:v>
                </c:pt>
                <c:pt idx="63">
                  <c:v>-11.76</c:v>
                </c:pt>
                <c:pt idx="64">
                  <c:v>-11.5</c:v>
                </c:pt>
                <c:pt idx="65">
                  <c:v>-11.58</c:v>
                </c:pt>
                <c:pt idx="66">
                  <c:v>-10.96</c:v>
                </c:pt>
                <c:pt idx="67">
                  <c:v>-12.34</c:v>
                </c:pt>
                <c:pt idx="68">
                  <c:v>-11.86</c:v>
                </c:pt>
                <c:pt idx="69">
                  <c:v>-11.25</c:v>
                </c:pt>
                <c:pt idx="70">
                  <c:v>-11.3</c:v>
                </c:pt>
                <c:pt idx="71">
                  <c:v>-10.9</c:v>
                </c:pt>
                <c:pt idx="72">
                  <c:v>-10.53</c:v>
                </c:pt>
                <c:pt idx="73">
                  <c:v>-10.95</c:v>
                </c:pt>
                <c:pt idx="74">
                  <c:v>-9.7100000000000009</c:v>
                </c:pt>
                <c:pt idx="75">
                  <c:v>-9.69</c:v>
                </c:pt>
                <c:pt idx="76">
                  <c:v>-11.59</c:v>
                </c:pt>
                <c:pt idx="77">
                  <c:v>-10.130000000000001</c:v>
                </c:pt>
                <c:pt idx="78">
                  <c:v>-10.220000000000001</c:v>
                </c:pt>
                <c:pt idx="79">
                  <c:v>-9.99</c:v>
                </c:pt>
                <c:pt idx="80">
                  <c:v>-10.1</c:v>
                </c:pt>
                <c:pt idx="81">
                  <c:v>-11.77</c:v>
                </c:pt>
                <c:pt idx="82">
                  <c:v>-9.4</c:v>
                </c:pt>
                <c:pt idx="83">
                  <c:v>-9.67</c:v>
                </c:pt>
                <c:pt idx="84">
                  <c:v>-13.53</c:v>
                </c:pt>
                <c:pt idx="85">
                  <c:v>-13.53</c:v>
                </c:pt>
                <c:pt idx="86">
                  <c:v>-11.09</c:v>
                </c:pt>
                <c:pt idx="87">
                  <c:v>-9.99</c:v>
                </c:pt>
                <c:pt idx="88">
                  <c:v>-8.5500000000000007</c:v>
                </c:pt>
                <c:pt idx="89">
                  <c:v>-8.35</c:v>
                </c:pt>
                <c:pt idx="90">
                  <c:v>-8.32</c:v>
                </c:pt>
                <c:pt idx="91">
                  <c:v>-9.3800000000000008</c:v>
                </c:pt>
                <c:pt idx="92">
                  <c:v>-9.7799999999999994</c:v>
                </c:pt>
                <c:pt idx="93">
                  <c:v>-10.130000000000001</c:v>
                </c:pt>
                <c:pt idx="94">
                  <c:v>-11.59</c:v>
                </c:pt>
                <c:pt idx="95">
                  <c:v>-9.15</c:v>
                </c:pt>
                <c:pt idx="96">
                  <c:v>-7.77</c:v>
                </c:pt>
                <c:pt idx="97">
                  <c:v>-8.94</c:v>
                </c:pt>
                <c:pt idx="98">
                  <c:v>-8.8699999999999992</c:v>
                </c:pt>
                <c:pt idx="99">
                  <c:v>-7.85</c:v>
                </c:pt>
                <c:pt idx="100">
                  <c:v>-8.64</c:v>
                </c:pt>
                <c:pt idx="101">
                  <c:v>-7.96</c:v>
                </c:pt>
                <c:pt idx="102">
                  <c:v>-9.83</c:v>
                </c:pt>
                <c:pt idx="103">
                  <c:v>-9.09</c:v>
                </c:pt>
                <c:pt idx="104">
                  <c:v>-8.76</c:v>
                </c:pt>
                <c:pt idx="105">
                  <c:v>-8.0500000000000007</c:v>
                </c:pt>
                <c:pt idx="106">
                  <c:v>-8.32</c:v>
                </c:pt>
                <c:pt idx="107">
                  <c:v>-12.09</c:v>
                </c:pt>
                <c:pt idx="108">
                  <c:v>-8.93</c:v>
                </c:pt>
                <c:pt idx="109">
                  <c:v>-7.68</c:v>
                </c:pt>
                <c:pt idx="110">
                  <c:v>-7.11</c:v>
                </c:pt>
                <c:pt idx="111">
                  <c:v>-7.55</c:v>
                </c:pt>
                <c:pt idx="112">
                  <c:v>-8.6999999999999993</c:v>
                </c:pt>
                <c:pt idx="113">
                  <c:v>-7.1</c:v>
                </c:pt>
                <c:pt idx="114">
                  <c:v>-8.32</c:v>
                </c:pt>
                <c:pt idx="115">
                  <c:v>-7.85</c:v>
                </c:pt>
                <c:pt idx="116">
                  <c:v>-7.88</c:v>
                </c:pt>
                <c:pt idx="117">
                  <c:v>-10.220000000000001</c:v>
                </c:pt>
                <c:pt idx="118">
                  <c:v>-7.33</c:v>
                </c:pt>
                <c:pt idx="119">
                  <c:v>-7.58</c:v>
                </c:pt>
                <c:pt idx="120">
                  <c:v>-7.92</c:v>
                </c:pt>
                <c:pt idx="121">
                  <c:v>-7.78</c:v>
                </c:pt>
                <c:pt idx="122">
                  <c:v>-6.25</c:v>
                </c:pt>
                <c:pt idx="123">
                  <c:v>-9.58</c:v>
                </c:pt>
                <c:pt idx="124">
                  <c:v>-7.39</c:v>
                </c:pt>
                <c:pt idx="125">
                  <c:v>-7.42</c:v>
                </c:pt>
                <c:pt idx="126">
                  <c:v>-7.22</c:v>
                </c:pt>
                <c:pt idx="127">
                  <c:v>-7.12</c:v>
                </c:pt>
                <c:pt idx="128">
                  <c:v>-8.11</c:v>
                </c:pt>
                <c:pt idx="129">
                  <c:v>-7.12</c:v>
                </c:pt>
                <c:pt idx="130">
                  <c:v>-9.26</c:v>
                </c:pt>
                <c:pt idx="131">
                  <c:v>-9.42</c:v>
                </c:pt>
                <c:pt idx="132">
                  <c:v>-6.92</c:v>
                </c:pt>
                <c:pt idx="133">
                  <c:v>-7.28</c:v>
                </c:pt>
                <c:pt idx="134">
                  <c:v>-8.35</c:v>
                </c:pt>
                <c:pt idx="135">
                  <c:v>-7.1</c:v>
                </c:pt>
                <c:pt idx="136">
                  <c:v>-7.11</c:v>
                </c:pt>
                <c:pt idx="137">
                  <c:v>-6.75</c:v>
                </c:pt>
                <c:pt idx="138">
                  <c:v>-5.79</c:v>
                </c:pt>
                <c:pt idx="139">
                  <c:v>-6.31</c:v>
                </c:pt>
                <c:pt idx="140">
                  <c:v>-7.8</c:v>
                </c:pt>
                <c:pt idx="141">
                  <c:v>-6.41</c:v>
                </c:pt>
                <c:pt idx="142">
                  <c:v>-6.6</c:v>
                </c:pt>
                <c:pt idx="143">
                  <c:v>-5.87</c:v>
                </c:pt>
                <c:pt idx="144">
                  <c:v>-8.44</c:v>
                </c:pt>
                <c:pt idx="145">
                  <c:v>-7.09</c:v>
                </c:pt>
                <c:pt idx="146">
                  <c:v>-29.6</c:v>
                </c:pt>
                <c:pt idx="147">
                  <c:v>-6.26</c:v>
                </c:pt>
                <c:pt idx="148">
                  <c:v>-6.44</c:v>
                </c:pt>
                <c:pt idx="149">
                  <c:v>-4.91</c:v>
                </c:pt>
                <c:pt idx="150">
                  <c:v>-7.91</c:v>
                </c:pt>
                <c:pt idx="151">
                  <c:v>-6.73</c:v>
                </c:pt>
                <c:pt idx="152">
                  <c:v>-6.85</c:v>
                </c:pt>
                <c:pt idx="153">
                  <c:v>-7.44</c:v>
                </c:pt>
                <c:pt idx="154">
                  <c:v>-5.44</c:v>
                </c:pt>
                <c:pt idx="155">
                  <c:v>-8.68</c:v>
                </c:pt>
                <c:pt idx="156">
                  <c:v>-5.36</c:v>
                </c:pt>
                <c:pt idx="157">
                  <c:v>-6</c:v>
                </c:pt>
                <c:pt idx="158">
                  <c:v>-5.55</c:v>
                </c:pt>
                <c:pt idx="159">
                  <c:v>-4.66</c:v>
                </c:pt>
                <c:pt idx="160">
                  <c:v>-26.7</c:v>
                </c:pt>
                <c:pt idx="161">
                  <c:v>-5.8</c:v>
                </c:pt>
                <c:pt idx="162">
                  <c:v>-4.96</c:v>
                </c:pt>
                <c:pt idx="163">
                  <c:v>-18.350000000000001</c:v>
                </c:pt>
                <c:pt idx="164">
                  <c:v>-5.74</c:v>
                </c:pt>
                <c:pt idx="165">
                  <c:v>-4.49</c:v>
                </c:pt>
                <c:pt idx="166">
                  <c:v>-6.1</c:v>
                </c:pt>
                <c:pt idx="167">
                  <c:v>-7.29</c:v>
                </c:pt>
                <c:pt idx="168">
                  <c:v>-5.36</c:v>
                </c:pt>
                <c:pt idx="169">
                  <c:v>-5.3</c:v>
                </c:pt>
                <c:pt idx="170">
                  <c:v>-4.99</c:v>
                </c:pt>
                <c:pt idx="171">
                  <c:v>-9.5</c:v>
                </c:pt>
                <c:pt idx="172">
                  <c:v>-9.99</c:v>
                </c:pt>
                <c:pt idx="173">
                  <c:v>-5.6</c:v>
                </c:pt>
                <c:pt idx="174">
                  <c:v>-6.26</c:v>
                </c:pt>
                <c:pt idx="175">
                  <c:v>-5.5</c:v>
                </c:pt>
                <c:pt idx="176">
                  <c:v>-5.42</c:v>
                </c:pt>
                <c:pt idx="177">
                  <c:v>-4.96</c:v>
                </c:pt>
                <c:pt idx="178">
                  <c:v>-7</c:v>
                </c:pt>
                <c:pt idx="179">
                  <c:v>-6.16</c:v>
                </c:pt>
                <c:pt idx="180">
                  <c:v>-6.23</c:v>
                </c:pt>
                <c:pt idx="181">
                  <c:v>-6.11</c:v>
                </c:pt>
                <c:pt idx="182">
                  <c:v>-5.6</c:v>
                </c:pt>
                <c:pt idx="183">
                  <c:v>-6.43</c:v>
                </c:pt>
                <c:pt idx="184">
                  <c:v>-5.99</c:v>
                </c:pt>
                <c:pt idx="185">
                  <c:v>-6.14</c:v>
                </c:pt>
                <c:pt idx="186">
                  <c:v>-4.8</c:v>
                </c:pt>
                <c:pt idx="187">
                  <c:v>-4.28</c:v>
                </c:pt>
                <c:pt idx="188">
                  <c:v>-6.18</c:v>
                </c:pt>
                <c:pt idx="189">
                  <c:v>-5.52</c:v>
                </c:pt>
                <c:pt idx="190">
                  <c:v>-22.7</c:v>
                </c:pt>
                <c:pt idx="191">
                  <c:v>-3.68</c:v>
                </c:pt>
                <c:pt idx="192">
                  <c:v>-5.43</c:v>
                </c:pt>
                <c:pt idx="193">
                  <c:v>-16.61</c:v>
                </c:pt>
                <c:pt idx="194">
                  <c:v>-5.77</c:v>
                </c:pt>
                <c:pt idx="195">
                  <c:v>-5.58</c:v>
                </c:pt>
                <c:pt idx="196">
                  <c:v>-3.83</c:v>
                </c:pt>
                <c:pt idx="197">
                  <c:v>-3.64</c:v>
                </c:pt>
                <c:pt idx="198">
                  <c:v>-12.88</c:v>
                </c:pt>
                <c:pt idx="199">
                  <c:v>-4.5999999999999996</c:v>
                </c:pt>
                <c:pt idx="200">
                  <c:v>-5.19</c:v>
                </c:pt>
                <c:pt idx="201">
                  <c:v>-21.1</c:v>
                </c:pt>
                <c:pt idx="202">
                  <c:v>-4.95</c:v>
                </c:pt>
                <c:pt idx="203">
                  <c:v>-5.18</c:v>
                </c:pt>
                <c:pt idx="204">
                  <c:v>-4.97</c:v>
                </c:pt>
                <c:pt idx="205">
                  <c:v>-4.62</c:v>
                </c:pt>
                <c:pt idx="206">
                  <c:v>-4.9400000000000004</c:v>
                </c:pt>
                <c:pt idx="207">
                  <c:v>-5.64</c:v>
                </c:pt>
                <c:pt idx="208">
                  <c:v>-4.49</c:v>
                </c:pt>
                <c:pt idx="209">
                  <c:v>-6.9</c:v>
                </c:pt>
                <c:pt idx="210">
                  <c:v>-5.45</c:v>
                </c:pt>
                <c:pt idx="211">
                  <c:v>-5.98</c:v>
                </c:pt>
                <c:pt idx="212">
                  <c:v>-4.37</c:v>
                </c:pt>
                <c:pt idx="213">
                  <c:v>-6.19</c:v>
                </c:pt>
                <c:pt idx="214">
                  <c:v>-17.79</c:v>
                </c:pt>
                <c:pt idx="215">
                  <c:v>-3.99</c:v>
                </c:pt>
                <c:pt idx="216">
                  <c:v>-7.11</c:v>
                </c:pt>
                <c:pt idx="217">
                  <c:v>-4.5</c:v>
                </c:pt>
                <c:pt idx="218">
                  <c:v>-27.8</c:v>
                </c:pt>
                <c:pt idx="219">
                  <c:v>-3.66</c:v>
                </c:pt>
                <c:pt idx="220">
                  <c:v>-3.58</c:v>
                </c:pt>
                <c:pt idx="221">
                  <c:v>-4.5999999999999996</c:v>
                </c:pt>
                <c:pt idx="222">
                  <c:v>-4</c:v>
                </c:pt>
                <c:pt idx="223">
                  <c:v>-2.6</c:v>
                </c:pt>
                <c:pt idx="224">
                  <c:v>-5.58</c:v>
                </c:pt>
                <c:pt idx="225">
                  <c:v>-4.16</c:v>
                </c:pt>
                <c:pt idx="226">
                  <c:v>-0.84</c:v>
                </c:pt>
                <c:pt idx="227">
                  <c:v>-7.51</c:v>
                </c:pt>
                <c:pt idx="228">
                  <c:v>-7.78</c:v>
                </c:pt>
                <c:pt idx="229">
                  <c:v>-2.7</c:v>
                </c:pt>
                <c:pt idx="230">
                  <c:v>-2.9</c:v>
                </c:pt>
                <c:pt idx="231">
                  <c:v>-5.8</c:v>
                </c:pt>
                <c:pt idx="232">
                  <c:v>-3.73</c:v>
                </c:pt>
                <c:pt idx="233">
                  <c:v>-4.3</c:v>
                </c:pt>
                <c:pt idx="234">
                  <c:v>-4.24</c:v>
                </c:pt>
                <c:pt idx="235">
                  <c:v>-1.89</c:v>
                </c:pt>
                <c:pt idx="236">
                  <c:v>-11.46</c:v>
                </c:pt>
                <c:pt idx="237">
                  <c:v>-2.7</c:v>
                </c:pt>
                <c:pt idx="238">
                  <c:v>-1.66</c:v>
                </c:pt>
                <c:pt idx="239">
                  <c:v>-3.61</c:v>
                </c:pt>
                <c:pt idx="240">
                  <c:v>-2.98</c:v>
                </c:pt>
                <c:pt idx="241">
                  <c:v>-2.37</c:v>
                </c:pt>
                <c:pt idx="242">
                  <c:v>-14.91</c:v>
                </c:pt>
                <c:pt idx="243">
                  <c:v>-0.28000000000000003</c:v>
                </c:pt>
                <c:pt idx="244">
                  <c:v>-4.1399999999999997</c:v>
                </c:pt>
                <c:pt idx="245">
                  <c:v>-1.65</c:v>
                </c:pt>
                <c:pt idx="246">
                  <c:v>-1.57</c:v>
                </c:pt>
                <c:pt idx="247">
                  <c:v>-2.15</c:v>
                </c:pt>
                <c:pt idx="248">
                  <c:v>-3.15</c:v>
                </c:pt>
                <c:pt idx="249">
                  <c:v>-2.19</c:v>
                </c:pt>
                <c:pt idx="250">
                  <c:v>-1.65</c:v>
                </c:pt>
                <c:pt idx="251">
                  <c:v>-1.68</c:v>
                </c:pt>
                <c:pt idx="252">
                  <c:v>-14.98</c:v>
                </c:pt>
                <c:pt idx="253">
                  <c:v>-4.17</c:v>
                </c:pt>
                <c:pt idx="254">
                  <c:v>-1.27</c:v>
                </c:pt>
                <c:pt idx="255">
                  <c:v>-1.63</c:v>
                </c:pt>
                <c:pt idx="256">
                  <c:v>0.01</c:v>
                </c:pt>
                <c:pt idx="257">
                  <c:v>-2.76</c:v>
                </c:pt>
                <c:pt idx="258">
                  <c:v>-1.35</c:v>
                </c:pt>
                <c:pt idx="259">
                  <c:v>-1.34</c:v>
                </c:pt>
                <c:pt idx="260">
                  <c:v>-2.42</c:v>
                </c:pt>
                <c:pt idx="261">
                  <c:v>-1.24</c:v>
                </c:pt>
                <c:pt idx="262">
                  <c:v>-0.82</c:v>
                </c:pt>
                <c:pt idx="263">
                  <c:v>-29.14</c:v>
                </c:pt>
                <c:pt idx="264">
                  <c:v>-0.73</c:v>
                </c:pt>
                <c:pt idx="265">
                  <c:v>-1.69</c:v>
                </c:pt>
                <c:pt idx="266">
                  <c:v>-4.29</c:v>
                </c:pt>
                <c:pt idx="267">
                  <c:v>-1</c:v>
                </c:pt>
                <c:pt idx="268">
                  <c:v>-4.05</c:v>
                </c:pt>
                <c:pt idx="269">
                  <c:v>-2.6</c:v>
                </c:pt>
                <c:pt idx="270">
                  <c:v>-0.97</c:v>
                </c:pt>
                <c:pt idx="271">
                  <c:v>-2.95</c:v>
                </c:pt>
                <c:pt idx="272">
                  <c:v>-1.26</c:v>
                </c:pt>
                <c:pt idx="273">
                  <c:v>-0.79</c:v>
                </c:pt>
                <c:pt idx="274">
                  <c:v>-0.75</c:v>
                </c:pt>
                <c:pt idx="275">
                  <c:v>-3.76</c:v>
                </c:pt>
                <c:pt idx="276">
                  <c:v>-0.53</c:v>
                </c:pt>
                <c:pt idx="277">
                  <c:v>-1.63</c:v>
                </c:pt>
                <c:pt idx="278">
                  <c:v>-0.09</c:v>
                </c:pt>
                <c:pt idx="279">
                  <c:v>0.03</c:v>
                </c:pt>
                <c:pt idx="280">
                  <c:v>0.19</c:v>
                </c:pt>
                <c:pt idx="281">
                  <c:v>0.22</c:v>
                </c:pt>
                <c:pt idx="282">
                  <c:v>0.03</c:v>
                </c:pt>
                <c:pt idx="283">
                  <c:v>-3.93</c:v>
                </c:pt>
                <c:pt idx="284">
                  <c:v>-2.48</c:v>
                </c:pt>
                <c:pt idx="285">
                  <c:v>0.04</c:v>
                </c:pt>
                <c:pt idx="286">
                  <c:v>-1.06</c:v>
                </c:pt>
                <c:pt idx="287">
                  <c:v>-2.41</c:v>
                </c:pt>
                <c:pt idx="288">
                  <c:v>-4.04</c:v>
                </c:pt>
                <c:pt idx="289">
                  <c:v>0.65</c:v>
                </c:pt>
                <c:pt idx="290">
                  <c:v>0.57999999999999996</c:v>
                </c:pt>
                <c:pt idx="291">
                  <c:v>-3.57</c:v>
                </c:pt>
                <c:pt idx="292">
                  <c:v>0.78</c:v>
                </c:pt>
                <c:pt idx="293">
                  <c:v>-3.84</c:v>
                </c:pt>
                <c:pt idx="294">
                  <c:v>0.33</c:v>
                </c:pt>
                <c:pt idx="295">
                  <c:v>-0.05</c:v>
                </c:pt>
                <c:pt idx="296">
                  <c:v>-2.64</c:v>
                </c:pt>
                <c:pt idx="297">
                  <c:v>0.94</c:v>
                </c:pt>
                <c:pt idx="298">
                  <c:v>-3.01</c:v>
                </c:pt>
                <c:pt idx="299">
                  <c:v>0.92</c:v>
                </c:pt>
                <c:pt idx="300">
                  <c:v>0.43</c:v>
                </c:pt>
                <c:pt idx="301">
                  <c:v>1.41</c:v>
                </c:pt>
                <c:pt idx="302">
                  <c:v>-0.94</c:v>
                </c:pt>
                <c:pt idx="303">
                  <c:v>-2.37</c:v>
                </c:pt>
                <c:pt idx="304">
                  <c:v>1.21</c:v>
                </c:pt>
                <c:pt idx="305">
                  <c:v>-3.03</c:v>
                </c:pt>
                <c:pt idx="306">
                  <c:v>1.22</c:v>
                </c:pt>
                <c:pt idx="307">
                  <c:v>1.74</c:v>
                </c:pt>
                <c:pt idx="308">
                  <c:v>0.56000000000000005</c:v>
                </c:pt>
                <c:pt idx="309">
                  <c:v>0.84</c:v>
                </c:pt>
                <c:pt idx="310">
                  <c:v>-2.2000000000000002</c:v>
                </c:pt>
                <c:pt idx="311">
                  <c:v>2.68</c:v>
                </c:pt>
                <c:pt idx="312">
                  <c:v>1.33</c:v>
                </c:pt>
                <c:pt idx="313">
                  <c:v>-1.67</c:v>
                </c:pt>
                <c:pt idx="314">
                  <c:v>1.26</c:v>
                </c:pt>
                <c:pt idx="315">
                  <c:v>1.23</c:v>
                </c:pt>
                <c:pt idx="316">
                  <c:v>2.36</c:v>
                </c:pt>
                <c:pt idx="317">
                  <c:v>-2.5499999999999998</c:v>
                </c:pt>
                <c:pt idx="318">
                  <c:v>1.59</c:v>
                </c:pt>
                <c:pt idx="319">
                  <c:v>1.52</c:v>
                </c:pt>
                <c:pt idx="320">
                  <c:v>3.25</c:v>
                </c:pt>
                <c:pt idx="321">
                  <c:v>-2</c:v>
                </c:pt>
                <c:pt idx="322">
                  <c:v>2.14</c:v>
                </c:pt>
                <c:pt idx="323">
                  <c:v>1.64</c:v>
                </c:pt>
                <c:pt idx="324">
                  <c:v>3.4</c:v>
                </c:pt>
                <c:pt idx="325">
                  <c:v>-2.81</c:v>
                </c:pt>
                <c:pt idx="326">
                  <c:v>0.28999999999999998</c:v>
                </c:pt>
                <c:pt idx="327">
                  <c:v>1.56</c:v>
                </c:pt>
                <c:pt idx="328">
                  <c:v>1.64</c:v>
                </c:pt>
                <c:pt idx="329">
                  <c:v>-2.6</c:v>
                </c:pt>
                <c:pt idx="330">
                  <c:v>-1.48</c:v>
                </c:pt>
                <c:pt idx="331">
                  <c:v>1.72</c:v>
                </c:pt>
                <c:pt idx="332">
                  <c:v>-1.02</c:v>
                </c:pt>
                <c:pt idx="333">
                  <c:v>1.01</c:v>
                </c:pt>
                <c:pt idx="334">
                  <c:v>2.14</c:v>
                </c:pt>
                <c:pt idx="335">
                  <c:v>2.44</c:v>
                </c:pt>
                <c:pt idx="336">
                  <c:v>2.4500000000000002</c:v>
                </c:pt>
                <c:pt idx="337">
                  <c:v>1.69</c:v>
                </c:pt>
                <c:pt idx="338">
                  <c:v>2.52</c:v>
                </c:pt>
                <c:pt idx="339">
                  <c:v>-0.17</c:v>
                </c:pt>
                <c:pt idx="340">
                  <c:v>2.23</c:v>
                </c:pt>
                <c:pt idx="341">
                  <c:v>-1.8</c:v>
                </c:pt>
                <c:pt idx="342">
                  <c:v>2.04</c:v>
                </c:pt>
                <c:pt idx="343">
                  <c:v>2.75</c:v>
                </c:pt>
                <c:pt idx="344">
                  <c:v>-2.3199999999999998</c:v>
                </c:pt>
                <c:pt idx="345">
                  <c:v>-1.8</c:v>
                </c:pt>
                <c:pt idx="346">
                  <c:v>0.63</c:v>
                </c:pt>
                <c:pt idx="347">
                  <c:v>-1.86</c:v>
                </c:pt>
                <c:pt idx="348">
                  <c:v>2.17</c:v>
                </c:pt>
                <c:pt idx="349">
                  <c:v>2.44</c:v>
                </c:pt>
                <c:pt idx="350">
                  <c:v>1.97</c:v>
                </c:pt>
                <c:pt idx="351">
                  <c:v>2.4900000000000002</c:v>
                </c:pt>
                <c:pt idx="352">
                  <c:v>2.3199999999999998</c:v>
                </c:pt>
                <c:pt idx="353">
                  <c:v>2.5099999999999998</c:v>
                </c:pt>
                <c:pt idx="354">
                  <c:v>0.92</c:v>
                </c:pt>
                <c:pt idx="355">
                  <c:v>-1.44</c:v>
                </c:pt>
                <c:pt idx="356">
                  <c:v>2.0699999999999998</c:v>
                </c:pt>
                <c:pt idx="357">
                  <c:v>-0.16</c:v>
                </c:pt>
                <c:pt idx="358">
                  <c:v>3.49</c:v>
                </c:pt>
                <c:pt idx="359">
                  <c:v>2.5</c:v>
                </c:pt>
                <c:pt idx="360">
                  <c:v>-0.56999999999999995</c:v>
                </c:pt>
                <c:pt idx="361">
                  <c:v>1.08</c:v>
                </c:pt>
                <c:pt idx="362">
                  <c:v>3.91</c:v>
                </c:pt>
                <c:pt idx="363">
                  <c:v>1.39</c:v>
                </c:pt>
                <c:pt idx="364">
                  <c:v>0.1</c:v>
                </c:pt>
                <c:pt idx="365">
                  <c:v>2.52</c:v>
                </c:pt>
                <c:pt idx="366">
                  <c:v>4.24</c:v>
                </c:pt>
                <c:pt idx="367">
                  <c:v>-1.92</c:v>
                </c:pt>
                <c:pt idx="368">
                  <c:v>1.86</c:v>
                </c:pt>
                <c:pt idx="369">
                  <c:v>-0.06</c:v>
                </c:pt>
                <c:pt idx="370">
                  <c:v>-0.79</c:v>
                </c:pt>
                <c:pt idx="371">
                  <c:v>4.6399999999999997</c:v>
                </c:pt>
                <c:pt idx="372">
                  <c:v>2.17</c:v>
                </c:pt>
                <c:pt idx="373">
                  <c:v>0.36</c:v>
                </c:pt>
                <c:pt idx="374">
                  <c:v>4.8499999999999996</c:v>
                </c:pt>
                <c:pt idx="375">
                  <c:v>-0.25</c:v>
                </c:pt>
                <c:pt idx="376">
                  <c:v>4.95</c:v>
                </c:pt>
                <c:pt idx="377">
                  <c:v>-0.25</c:v>
                </c:pt>
                <c:pt idx="378">
                  <c:v>0.02</c:v>
                </c:pt>
                <c:pt idx="379">
                  <c:v>-0.54</c:v>
                </c:pt>
                <c:pt idx="380">
                  <c:v>0.55000000000000004</c:v>
                </c:pt>
                <c:pt idx="381">
                  <c:v>0.75</c:v>
                </c:pt>
                <c:pt idx="382">
                  <c:v>1.3</c:v>
                </c:pt>
                <c:pt idx="383">
                  <c:v>1.37</c:v>
                </c:pt>
                <c:pt idx="384">
                  <c:v>0.68</c:v>
                </c:pt>
                <c:pt idx="385">
                  <c:v>2.44</c:v>
                </c:pt>
                <c:pt idx="386">
                  <c:v>1</c:v>
                </c:pt>
                <c:pt idx="387">
                  <c:v>0.78</c:v>
                </c:pt>
                <c:pt idx="388">
                  <c:v>0.66</c:v>
                </c:pt>
                <c:pt idx="389">
                  <c:v>0.9</c:v>
                </c:pt>
                <c:pt idx="390">
                  <c:v>1.82</c:v>
                </c:pt>
                <c:pt idx="391">
                  <c:v>2.58</c:v>
                </c:pt>
                <c:pt idx="392">
                  <c:v>3.31</c:v>
                </c:pt>
                <c:pt idx="393">
                  <c:v>0.73</c:v>
                </c:pt>
                <c:pt idx="394">
                  <c:v>1.79</c:v>
                </c:pt>
                <c:pt idx="395">
                  <c:v>1.06</c:v>
                </c:pt>
                <c:pt idx="396">
                  <c:v>1.1399999999999999</c:v>
                </c:pt>
                <c:pt idx="397">
                  <c:v>1.26</c:v>
                </c:pt>
                <c:pt idx="398">
                  <c:v>3.32</c:v>
                </c:pt>
                <c:pt idx="399">
                  <c:v>1.33</c:v>
                </c:pt>
                <c:pt idx="400">
                  <c:v>2.5299999999999998</c:v>
                </c:pt>
                <c:pt idx="401">
                  <c:v>1.56</c:v>
                </c:pt>
                <c:pt idx="402">
                  <c:v>1.32</c:v>
                </c:pt>
                <c:pt idx="403">
                  <c:v>3.93</c:v>
                </c:pt>
                <c:pt idx="404">
                  <c:v>1.24</c:v>
                </c:pt>
                <c:pt idx="405">
                  <c:v>1.25</c:v>
                </c:pt>
                <c:pt idx="406">
                  <c:v>1.54</c:v>
                </c:pt>
                <c:pt idx="407">
                  <c:v>1.56</c:v>
                </c:pt>
                <c:pt idx="408">
                  <c:v>1.55</c:v>
                </c:pt>
                <c:pt idx="409">
                  <c:v>1.98</c:v>
                </c:pt>
                <c:pt idx="410">
                  <c:v>2.2599999999999998</c:v>
                </c:pt>
                <c:pt idx="411">
                  <c:v>2.23</c:v>
                </c:pt>
                <c:pt idx="412">
                  <c:v>2.14</c:v>
                </c:pt>
                <c:pt idx="413">
                  <c:v>2.56</c:v>
                </c:pt>
                <c:pt idx="414">
                  <c:v>4.0199999999999996</c:v>
                </c:pt>
                <c:pt idx="415">
                  <c:v>2.2999999999999998</c:v>
                </c:pt>
                <c:pt idx="416">
                  <c:v>2.4700000000000002</c:v>
                </c:pt>
                <c:pt idx="417">
                  <c:v>2.4900000000000002</c:v>
                </c:pt>
                <c:pt idx="418">
                  <c:v>4.09</c:v>
                </c:pt>
                <c:pt idx="419">
                  <c:v>3.95</c:v>
                </c:pt>
                <c:pt idx="420">
                  <c:v>4.29</c:v>
                </c:pt>
                <c:pt idx="421">
                  <c:v>4.6399999999999997</c:v>
                </c:pt>
                <c:pt idx="422">
                  <c:v>5.16</c:v>
                </c:pt>
                <c:pt idx="423">
                  <c:v>4.1500000000000004</c:v>
                </c:pt>
                <c:pt idx="424">
                  <c:v>1.07</c:v>
                </c:pt>
                <c:pt idx="425">
                  <c:v>3.45</c:v>
                </c:pt>
                <c:pt idx="426">
                  <c:v>4.72</c:v>
                </c:pt>
                <c:pt idx="427">
                  <c:v>5.45</c:v>
                </c:pt>
                <c:pt idx="428">
                  <c:v>5.26</c:v>
                </c:pt>
                <c:pt idx="429">
                  <c:v>5.39</c:v>
                </c:pt>
                <c:pt idx="430">
                  <c:v>5.04</c:v>
                </c:pt>
                <c:pt idx="431">
                  <c:v>4.3099999999999996</c:v>
                </c:pt>
                <c:pt idx="432">
                  <c:v>4.3099999999999996</c:v>
                </c:pt>
                <c:pt idx="433">
                  <c:v>4.9400000000000004</c:v>
                </c:pt>
                <c:pt idx="434">
                  <c:v>4.71</c:v>
                </c:pt>
                <c:pt idx="435">
                  <c:v>4.5999999999999996</c:v>
                </c:pt>
                <c:pt idx="436">
                  <c:v>1.92</c:v>
                </c:pt>
                <c:pt idx="437">
                  <c:v>1.85</c:v>
                </c:pt>
                <c:pt idx="438">
                  <c:v>0.37</c:v>
                </c:pt>
                <c:pt idx="439">
                  <c:v>1.63</c:v>
                </c:pt>
                <c:pt idx="440">
                  <c:v>2.0299999999999998</c:v>
                </c:pt>
                <c:pt idx="441">
                  <c:v>5.48</c:v>
                </c:pt>
                <c:pt idx="442">
                  <c:v>0.02</c:v>
                </c:pt>
                <c:pt idx="443">
                  <c:v>0.16</c:v>
                </c:pt>
                <c:pt idx="444">
                  <c:v>2.0299999999999998</c:v>
                </c:pt>
                <c:pt idx="445">
                  <c:v>-0.52</c:v>
                </c:pt>
                <c:pt idx="446">
                  <c:v>1.1000000000000001</c:v>
                </c:pt>
                <c:pt idx="447">
                  <c:v>0.49</c:v>
                </c:pt>
                <c:pt idx="448">
                  <c:v>-0.63</c:v>
                </c:pt>
                <c:pt idx="449">
                  <c:v>0.4</c:v>
                </c:pt>
                <c:pt idx="450">
                  <c:v>0.11</c:v>
                </c:pt>
                <c:pt idx="451">
                  <c:v>4.37</c:v>
                </c:pt>
                <c:pt idx="452">
                  <c:v>5.1100000000000003</c:v>
                </c:pt>
                <c:pt idx="453">
                  <c:v>5.5</c:v>
                </c:pt>
                <c:pt idx="454">
                  <c:v>5.44</c:v>
                </c:pt>
                <c:pt idx="455">
                  <c:v>3.95</c:v>
                </c:pt>
                <c:pt idx="456">
                  <c:v>5.73</c:v>
                </c:pt>
                <c:pt idx="457">
                  <c:v>4</c:v>
                </c:pt>
                <c:pt idx="458">
                  <c:v>4.62</c:v>
                </c:pt>
                <c:pt idx="459">
                  <c:v>4.0599999999999996</c:v>
                </c:pt>
                <c:pt idx="460">
                  <c:v>-11.74</c:v>
                </c:pt>
                <c:pt idx="461">
                  <c:v>-8.8699999999999992</c:v>
                </c:pt>
                <c:pt idx="462">
                  <c:v>-8.5299999999999994</c:v>
                </c:pt>
                <c:pt idx="463">
                  <c:v>-10.76</c:v>
                </c:pt>
                <c:pt idx="464">
                  <c:v>-18.100000000000001</c:v>
                </c:pt>
                <c:pt idx="465">
                  <c:v>-17.05</c:v>
                </c:pt>
                <c:pt idx="466">
                  <c:v>-10.36</c:v>
                </c:pt>
                <c:pt idx="467">
                  <c:v>-9.81</c:v>
                </c:pt>
                <c:pt idx="468">
                  <c:v>-11.36</c:v>
                </c:pt>
                <c:pt idx="469">
                  <c:v>-0.74333333333333318</c:v>
                </c:pt>
                <c:pt idx="470">
                  <c:v>0.20200000000000001</c:v>
                </c:pt>
                <c:pt idx="471">
                  <c:v>-3.8839999999999995</c:v>
                </c:pt>
                <c:pt idx="472">
                  <c:v>-2.0909090909090913</c:v>
                </c:pt>
                <c:pt idx="473">
                  <c:v>-3.0305882352941174</c:v>
                </c:pt>
                <c:pt idx="474">
                  <c:v>-14.83</c:v>
                </c:pt>
                <c:pt idx="475">
                  <c:v>-2.42</c:v>
                </c:pt>
                <c:pt idx="476">
                  <c:v>-3.3250000000000002</c:v>
                </c:pt>
                <c:pt idx="477">
                  <c:v>-2.4550000000000001</c:v>
                </c:pt>
                <c:pt idx="478">
                  <c:v>-10.116666666666667</c:v>
                </c:pt>
                <c:pt idx="479">
                  <c:v>-12.675000000000001</c:v>
                </c:pt>
                <c:pt idx="480">
                  <c:v>3.2972000000000001</c:v>
                </c:pt>
                <c:pt idx="481">
                  <c:v>0.8</c:v>
                </c:pt>
                <c:pt idx="482">
                  <c:v>1.8</c:v>
                </c:pt>
                <c:pt idx="483">
                  <c:v>1.1000000000000001</c:v>
                </c:pt>
                <c:pt idx="484">
                  <c:v>0.8</c:v>
                </c:pt>
                <c:pt idx="485">
                  <c:v>1</c:v>
                </c:pt>
                <c:pt idx="486">
                  <c:v>1.4</c:v>
                </c:pt>
                <c:pt idx="487">
                  <c:v>6.3722167761872672</c:v>
                </c:pt>
                <c:pt idx="488">
                  <c:v>4.7754035093403591</c:v>
                </c:pt>
                <c:pt idx="489">
                  <c:v>6.4184429626412687</c:v>
                </c:pt>
                <c:pt idx="490">
                  <c:v>4.2468171164131707</c:v>
                </c:pt>
                <c:pt idx="491">
                  <c:v>5.8094632019680681</c:v>
                </c:pt>
                <c:pt idx="492">
                  <c:v>9.399027071809174</c:v>
                </c:pt>
                <c:pt idx="493">
                  <c:v>6.4174380455441771</c:v>
                </c:pt>
                <c:pt idx="494">
                  <c:v>6.8294540552404914</c:v>
                </c:pt>
                <c:pt idx="495">
                  <c:v>5.2537440474267338</c:v>
                </c:pt>
                <c:pt idx="496">
                  <c:v>5.1401884154860245</c:v>
                </c:pt>
                <c:pt idx="497">
                  <c:v>6.7731786978184605</c:v>
                </c:pt>
                <c:pt idx="498">
                  <c:v>5.9551761810070492</c:v>
                </c:pt>
                <c:pt idx="499">
                  <c:v>5.7953943626127824</c:v>
                </c:pt>
                <c:pt idx="500">
                  <c:v>4.9140820687014752</c:v>
                </c:pt>
                <c:pt idx="501">
                  <c:v>4.9351853277348479</c:v>
                </c:pt>
                <c:pt idx="502">
                  <c:v>6.0184859581067229</c:v>
                </c:pt>
                <c:pt idx="503">
                  <c:v>4.9150869857983448</c:v>
                </c:pt>
                <c:pt idx="504">
                  <c:v>5.5481847567950826</c:v>
                </c:pt>
                <c:pt idx="505">
                  <c:v>3.5926160863832823</c:v>
                </c:pt>
                <c:pt idx="506">
                  <c:v>3.7704864125205351</c:v>
                </c:pt>
                <c:pt idx="507">
                  <c:v>4.784447763211741</c:v>
                </c:pt>
                <c:pt idx="508">
                  <c:v>5.8546844713252</c:v>
                </c:pt>
                <c:pt idx="509">
                  <c:v>5.0376868716102141</c:v>
                </c:pt>
                <c:pt idx="510">
                  <c:v>1.1563636363636363</c:v>
                </c:pt>
                <c:pt idx="511">
                  <c:v>0.31666666666666671</c:v>
                </c:pt>
                <c:pt idx="512">
                  <c:v>1.1657142857142857</c:v>
                </c:pt>
                <c:pt idx="513">
                  <c:v>-1.3062499999999999</c:v>
                </c:pt>
                <c:pt idx="514">
                  <c:v>-1.1780000000000002</c:v>
                </c:pt>
                <c:pt idx="515">
                  <c:v>-0.7318181818181817</c:v>
                </c:pt>
                <c:pt idx="516">
                  <c:v>2.09</c:v>
                </c:pt>
                <c:pt idx="517">
                  <c:v>0.21904761904761907</c:v>
                </c:pt>
                <c:pt idx="518">
                  <c:v>1.8</c:v>
                </c:pt>
                <c:pt idx="519">
                  <c:v>2.1800000000000002</c:v>
                </c:pt>
                <c:pt idx="520">
                  <c:v>1.5679999999999998</c:v>
                </c:pt>
                <c:pt idx="521">
                  <c:v>1.41</c:v>
                </c:pt>
                <c:pt idx="522">
                  <c:v>1.1139999999999999</c:v>
                </c:pt>
                <c:pt idx="523">
                  <c:v>-0.2009090909090909</c:v>
                </c:pt>
                <c:pt idx="524">
                  <c:v>1.33125</c:v>
                </c:pt>
                <c:pt idx="525">
                  <c:v>5.4285714285714284E-2</c:v>
                </c:pt>
                <c:pt idx="526">
                  <c:v>0.83</c:v>
                </c:pt>
                <c:pt idx="527">
                  <c:v>-4.16</c:v>
                </c:pt>
                <c:pt idx="528">
                  <c:v>0.8</c:v>
                </c:pt>
                <c:pt idx="529">
                  <c:v>1.1000000000000001</c:v>
                </c:pt>
                <c:pt idx="530">
                  <c:v>2.1</c:v>
                </c:pt>
                <c:pt idx="531">
                  <c:v>5.8</c:v>
                </c:pt>
                <c:pt idx="532">
                  <c:v>-3.1</c:v>
                </c:pt>
                <c:pt idx="533">
                  <c:v>-0.70230769230769252</c:v>
                </c:pt>
                <c:pt idx="534">
                  <c:v>0.27</c:v>
                </c:pt>
                <c:pt idx="535">
                  <c:v>0.42</c:v>
                </c:pt>
                <c:pt idx="536">
                  <c:v>-0.42941923975325924</c:v>
                </c:pt>
                <c:pt idx="537">
                  <c:v>2.4551732488480305</c:v>
                </c:pt>
                <c:pt idx="538">
                  <c:v>2.3007683051334826</c:v>
                </c:pt>
                <c:pt idx="539">
                  <c:v>-0.23928153745023106</c:v>
                </c:pt>
                <c:pt idx="540">
                  <c:v>0.78954247858487037</c:v>
                </c:pt>
                <c:pt idx="541">
                  <c:v>-0.53638066876660062</c:v>
                </c:pt>
                <c:pt idx="542">
                  <c:v>1.3</c:v>
                </c:pt>
              </c:numCache>
            </c:numRef>
          </c:xVal>
          <c:yVal>
            <c:numRef>
              <c:f>'Compiled and sorted versus time'!$C$1495:$C$2037</c:f>
              <c:numCache>
                <c:formatCode>General</c:formatCode>
                <c:ptCount val="543"/>
                <c:pt idx="0">
                  <c:v>-0.40469089953920623</c:v>
                </c:pt>
                <c:pt idx="1">
                  <c:v>-0.47586776836094913</c:v>
                </c:pt>
                <c:pt idx="2">
                  <c:v>-0.58313587108949072</c:v>
                </c:pt>
                <c:pt idx="3">
                  <c:v>-0.46584161784624101</c:v>
                </c:pt>
                <c:pt idx="4">
                  <c:v>-0.40868191441312263</c:v>
                </c:pt>
                <c:pt idx="5">
                  <c:v>-0.34252750441443602</c:v>
                </c:pt>
                <c:pt idx="6">
                  <c:v>-0.43975971127929725</c:v>
                </c:pt>
                <c:pt idx="7">
                  <c:v>-0.74655952291169392</c:v>
                </c:pt>
                <c:pt idx="8">
                  <c:v>-0.70344503074704079</c:v>
                </c:pt>
                <c:pt idx="9">
                  <c:v>-0.64229047234731773</c:v>
                </c:pt>
                <c:pt idx="10">
                  <c:v>-0.7014421583850794</c:v>
                </c:pt>
                <c:pt idx="11">
                  <c:v>6.9494976861989577E-3</c:v>
                </c:pt>
                <c:pt idx="12">
                  <c:v>-0.5761209740151596</c:v>
                </c:pt>
                <c:pt idx="13">
                  <c:v>-0.55006340745933358</c:v>
                </c:pt>
                <c:pt idx="14">
                  <c:v>-0.54403652770074196</c:v>
                </c:pt>
                <c:pt idx="15">
                  <c:v>-0.43074868201786742</c:v>
                </c:pt>
                <c:pt idx="16">
                  <c:v>-0.47284875003672511</c:v>
                </c:pt>
                <c:pt idx="17">
                  <c:v>-0.41677212561657928</c:v>
                </c:pt>
                <c:pt idx="18">
                  <c:v>-0.54180417256735702</c:v>
                </c:pt>
                <c:pt idx="19">
                  <c:v>-0.55664655703601018</c:v>
                </c:pt>
                <c:pt idx="20">
                  <c:v>-0.52521528457387223</c:v>
                </c:pt>
                <c:pt idx="21">
                  <c:v>0.90477802624703418</c:v>
                </c:pt>
                <c:pt idx="22">
                  <c:v>1.0580051317295411</c:v>
                </c:pt>
                <c:pt idx="23">
                  <c:v>1.2789774509155867</c:v>
                </c:pt>
                <c:pt idx="24">
                  <c:v>0.56861786953593707</c:v>
                </c:pt>
                <c:pt idx="25">
                  <c:v>0.19441199865015346</c:v>
                </c:pt>
                <c:pt idx="26">
                  <c:v>0.76941057010277247</c:v>
                </c:pt>
                <c:pt idx="27">
                  <c:v>-0.47</c:v>
                </c:pt>
                <c:pt idx="28">
                  <c:v>-0.69</c:v>
                </c:pt>
                <c:pt idx="29">
                  <c:v>-0.5</c:v>
                </c:pt>
                <c:pt idx="30">
                  <c:v>-0.56000000000000005</c:v>
                </c:pt>
                <c:pt idx="31">
                  <c:v>-0.51</c:v>
                </c:pt>
                <c:pt idx="32">
                  <c:v>-0.63</c:v>
                </c:pt>
                <c:pt idx="33">
                  <c:v>-0.65</c:v>
                </c:pt>
                <c:pt idx="34">
                  <c:v>-0.31</c:v>
                </c:pt>
                <c:pt idx="35">
                  <c:v>-0.67</c:v>
                </c:pt>
                <c:pt idx="36">
                  <c:v>-0.37</c:v>
                </c:pt>
                <c:pt idx="37">
                  <c:v>-0.56000000000000005</c:v>
                </c:pt>
                <c:pt idx="38">
                  <c:v>-0.52</c:v>
                </c:pt>
                <c:pt idx="39">
                  <c:v>-0.65</c:v>
                </c:pt>
                <c:pt idx="40">
                  <c:v>-0.56999999999999995</c:v>
                </c:pt>
                <c:pt idx="41">
                  <c:v>0.86371799999999999</c:v>
                </c:pt>
                <c:pt idx="42">
                  <c:v>-0.88389910688091433</c:v>
                </c:pt>
                <c:pt idx="43">
                  <c:v>-0.87988601439592529</c:v>
                </c:pt>
                <c:pt idx="44">
                  <c:v>-0.86786198071098219</c:v>
                </c:pt>
                <c:pt idx="45">
                  <c:v>-0.99619484824708948</c:v>
                </c:pt>
                <c:pt idx="46">
                  <c:v>-0.86785784523368825</c:v>
                </c:pt>
                <c:pt idx="47">
                  <c:v>-0.86485812392078643</c:v>
                </c:pt>
                <c:pt idx="48">
                  <c:v>-0.40167621256292918</c:v>
                </c:pt>
                <c:pt idx="49">
                  <c:v>-0.4327554351271079</c:v>
                </c:pt>
                <c:pt idx="50">
                  <c:v>-1.07</c:v>
                </c:pt>
                <c:pt idx="51">
                  <c:v>0.08</c:v>
                </c:pt>
                <c:pt idx="52">
                  <c:v>0.1</c:v>
                </c:pt>
                <c:pt idx="53">
                  <c:v>1.8</c:v>
                </c:pt>
                <c:pt idx="54">
                  <c:v>1.3</c:v>
                </c:pt>
                <c:pt idx="55">
                  <c:v>1.3</c:v>
                </c:pt>
                <c:pt idx="56">
                  <c:v>-0.67</c:v>
                </c:pt>
                <c:pt idx="57">
                  <c:v>-0.55000000000000004</c:v>
                </c:pt>
                <c:pt idx="58">
                  <c:v>0.26</c:v>
                </c:pt>
                <c:pt idx="59">
                  <c:v>-0.65</c:v>
                </c:pt>
                <c:pt idx="60">
                  <c:v>-0.77</c:v>
                </c:pt>
                <c:pt idx="61">
                  <c:v>-0.38</c:v>
                </c:pt>
                <c:pt idx="62">
                  <c:v>-0.53</c:v>
                </c:pt>
                <c:pt idx="63">
                  <c:v>-0.44</c:v>
                </c:pt>
                <c:pt idx="64">
                  <c:v>-0.53</c:v>
                </c:pt>
                <c:pt idx="65">
                  <c:v>-0.69</c:v>
                </c:pt>
                <c:pt idx="66">
                  <c:v>-0.59</c:v>
                </c:pt>
                <c:pt idx="67">
                  <c:v>0.35</c:v>
                </c:pt>
                <c:pt idx="68">
                  <c:v>0.13</c:v>
                </c:pt>
                <c:pt idx="69">
                  <c:v>0</c:v>
                </c:pt>
                <c:pt idx="70">
                  <c:v>-0.08</c:v>
                </c:pt>
                <c:pt idx="71">
                  <c:v>-0.53</c:v>
                </c:pt>
                <c:pt idx="72">
                  <c:v>-0.42</c:v>
                </c:pt>
                <c:pt idx="73">
                  <c:v>-0.02</c:v>
                </c:pt>
                <c:pt idx="74">
                  <c:v>-1.1100000000000001</c:v>
                </c:pt>
                <c:pt idx="75">
                  <c:v>-0.69</c:v>
                </c:pt>
                <c:pt idx="76">
                  <c:v>0.39</c:v>
                </c:pt>
                <c:pt idx="77">
                  <c:v>-0.56000000000000005</c:v>
                </c:pt>
                <c:pt idx="78">
                  <c:v>-7.0000000000000007E-2</c:v>
                </c:pt>
                <c:pt idx="79">
                  <c:v>-0.06</c:v>
                </c:pt>
                <c:pt idx="80">
                  <c:v>0</c:v>
                </c:pt>
                <c:pt idx="81">
                  <c:v>0.75</c:v>
                </c:pt>
                <c:pt idx="82">
                  <c:v>-0.43</c:v>
                </c:pt>
                <c:pt idx="83">
                  <c:v>-0.55000000000000004</c:v>
                </c:pt>
                <c:pt idx="84">
                  <c:v>1.86</c:v>
                </c:pt>
                <c:pt idx="85">
                  <c:v>1.43</c:v>
                </c:pt>
                <c:pt idx="86">
                  <c:v>0.56000000000000005</c:v>
                </c:pt>
                <c:pt idx="87">
                  <c:v>0.15</c:v>
                </c:pt>
                <c:pt idx="88">
                  <c:v>-0.57999999999999996</c:v>
                </c:pt>
                <c:pt idx="89">
                  <c:v>-0.65</c:v>
                </c:pt>
                <c:pt idx="90">
                  <c:v>-0.98</c:v>
                </c:pt>
                <c:pt idx="91">
                  <c:v>-0.28999999999999998</c:v>
                </c:pt>
                <c:pt idx="92">
                  <c:v>0.31</c:v>
                </c:pt>
                <c:pt idx="93">
                  <c:v>0.4</c:v>
                </c:pt>
                <c:pt idx="94">
                  <c:v>1.18</c:v>
                </c:pt>
                <c:pt idx="95">
                  <c:v>0.05</c:v>
                </c:pt>
                <c:pt idx="96">
                  <c:v>-1.1000000000000001</c:v>
                </c:pt>
                <c:pt idx="97">
                  <c:v>-0.45</c:v>
                </c:pt>
                <c:pt idx="98">
                  <c:v>-0.35</c:v>
                </c:pt>
                <c:pt idx="99">
                  <c:v>-0.5</c:v>
                </c:pt>
                <c:pt idx="100">
                  <c:v>-7.0000000000000007E-2</c:v>
                </c:pt>
                <c:pt idx="101">
                  <c:v>-0.68</c:v>
                </c:pt>
                <c:pt idx="102">
                  <c:v>0.57999999999999996</c:v>
                </c:pt>
                <c:pt idx="103">
                  <c:v>0.23</c:v>
                </c:pt>
                <c:pt idx="104">
                  <c:v>7.0000000000000007E-2</c:v>
                </c:pt>
                <c:pt idx="105">
                  <c:v>-0.54</c:v>
                </c:pt>
                <c:pt idx="106">
                  <c:v>-0.13</c:v>
                </c:pt>
                <c:pt idx="107">
                  <c:v>1.81</c:v>
                </c:pt>
                <c:pt idx="108">
                  <c:v>0.24</c:v>
                </c:pt>
                <c:pt idx="109">
                  <c:v>-0.76</c:v>
                </c:pt>
                <c:pt idx="110">
                  <c:v>-1.06</c:v>
                </c:pt>
                <c:pt idx="111">
                  <c:v>-0.67</c:v>
                </c:pt>
                <c:pt idx="112">
                  <c:v>0.25</c:v>
                </c:pt>
                <c:pt idx="113">
                  <c:v>-0.52</c:v>
                </c:pt>
                <c:pt idx="114">
                  <c:v>0.2</c:v>
                </c:pt>
                <c:pt idx="115">
                  <c:v>-0.03</c:v>
                </c:pt>
                <c:pt idx="116">
                  <c:v>-0.34</c:v>
                </c:pt>
                <c:pt idx="117">
                  <c:v>1.28</c:v>
                </c:pt>
                <c:pt idx="118">
                  <c:v>-0.45</c:v>
                </c:pt>
                <c:pt idx="119">
                  <c:v>0.02</c:v>
                </c:pt>
                <c:pt idx="120">
                  <c:v>0.2</c:v>
                </c:pt>
                <c:pt idx="121">
                  <c:v>0.14000000000000001</c:v>
                </c:pt>
                <c:pt idx="122">
                  <c:v>-0.63</c:v>
                </c:pt>
                <c:pt idx="123">
                  <c:v>1.1100000000000001</c:v>
                </c:pt>
                <c:pt idx="124">
                  <c:v>0.11</c:v>
                </c:pt>
                <c:pt idx="125">
                  <c:v>0.16</c:v>
                </c:pt>
                <c:pt idx="126">
                  <c:v>-0.03</c:v>
                </c:pt>
                <c:pt idx="127">
                  <c:v>-0.08</c:v>
                </c:pt>
                <c:pt idx="128">
                  <c:v>0.44</c:v>
                </c:pt>
                <c:pt idx="129">
                  <c:v>-0.08</c:v>
                </c:pt>
                <c:pt idx="130">
                  <c:v>1.04</c:v>
                </c:pt>
                <c:pt idx="131">
                  <c:v>1.1399999999999999</c:v>
                </c:pt>
                <c:pt idx="132">
                  <c:v>0.06</c:v>
                </c:pt>
                <c:pt idx="133">
                  <c:v>0.28000000000000003</c:v>
                </c:pt>
                <c:pt idx="134">
                  <c:v>0.73</c:v>
                </c:pt>
                <c:pt idx="135">
                  <c:v>0.1</c:v>
                </c:pt>
                <c:pt idx="136">
                  <c:v>0.28000000000000003</c:v>
                </c:pt>
                <c:pt idx="137">
                  <c:v>0</c:v>
                </c:pt>
                <c:pt idx="138">
                  <c:v>-0.72</c:v>
                </c:pt>
                <c:pt idx="139">
                  <c:v>-0.48</c:v>
                </c:pt>
                <c:pt idx="140">
                  <c:v>0.67</c:v>
                </c:pt>
                <c:pt idx="141">
                  <c:v>-0.39</c:v>
                </c:pt>
                <c:pt idx="142">
                  <c:v>0.22</c:v>
                </c:pt>
                <c:pt idx="143">
                  <c:v>-0.52</c:v>
                </c:pt>
                <c:pt idx="144">
                  <c:v>1.06</c:v>
                </c:pt>
                <c:pt idx="145">
                  <c:v>0.4</c:v>
                </c:pt>
                <c:pt idx="146">
                  <c:v>12.01</c:v>
                </c:pt>
                <c:pt idx="147">
                  <c:v>-0.01</c:v>
                </c:pt>
                <c:pt idx="148">
                  <c:v>0.1</c:v>
                </c:pt>
                <c:pt idx="149">
                  <c:v>-1.03</c:v>
                </c:pt>
                <c:pt idx="150">
                  <c:v>0.56999999999999995</c:v>
                </c:pt>
                <c:pt idx="151">
                  <c:v>0.32</c:v>
                </c:pt>
                <c:pt idx="152">
                  <c:v>0.4</c:v>
                </c:pt>
                <c:pt idx="153">
                  <c:v>0.75</c:v>
                </c:pt>
                <c:pt idx="154">
                  <c:v>-0.28000000000000003</c:v>
                </c:pt>
                <c:pt idx="155">
                  <c:v>1.4</c:v>
                </c:pt>
                <c:pt idx="156">
                  <c:v>-0.27</c:v>
                </c:pt>
                <c:pt idx="157">
                  <c:v>-0.15</c:v>
                </c:pt>
                <c:pt idx="158">
                  <c:v>-0.12</c:v>
                </c:pt>
                <c:pt idx="159">
                  <c:v>-0.93</c:v>
                </c:pt>
                <c:pt idx="160">
                  <c:v>10.8</c:v>
                </c:pt>
                <c:pt idx="161">
                  <c:v>0.21</c:v>
                </c:pt>
                <c:pt idx="162">
                  <c:v>-0.59</c:v>
                </c:pt>
                <c:pt idx="163">
                  <c:v>6.59</c:v>
                </c:pt>
                <c:pt idx="164">
                  <c:v>0.24</c:v>
                </c:pt>
                <c:pt idx="165">
                  <c:v>-0.87</c:v>
                </c:pt>
                <c:pt idx="166">
                  <c:v>0.32</c:v>
                </c:pt>
                <c:pt idx="167">
                  <c:v>0.95</c:v>
                </c:pt>
                <c:pt idx="168">
                  <c:v>-0.02</c:v>
                </c:pt>
                <c:pt idx="169">
                  <c:v>-0.05</c:v>
                </c:pt>
                <c:pt idx="170">
                  <c:v>-0.19</c:v>
                </c:pt>
                <c:pt idx="171">
                  <c:v>2.15</c:v>
                </c:pt>
                <c:pt idx="172">
                  <c:v>2.41</c:v>
                </c:pt>
                <c:pt idx="173">
                  <c:v>0.19</c:v>
                </c:pt>
                <c:pt idx="174">
                  <c:v>0.53</c:v>
                </c:pt>
                <c:pt idx="175">
                  <c:v>0.24</c:v>
                </c:pt>
                <c:pt idx="176">
                  <c:v>0.11</c:v>
                </c:pt>
                <c:pt idx="177">
                  <c:v>-0.45</c:v>
                </c:pt>
                <c:pt idx="178">
                  <c:v>0.61</c:v>
                </c:pt>
                <c:pt idx="179">
                  <c:v>0.56999999999999995</c:v>
                </c:pt>
                <c:pt idx="180">
                  <c:v>0.6</c:v>
                </c:pt>
                <c:pt idx="181">
                  <c:v>0.65</c:v>
                </c:pt>
                <c:pt idx="182">
                  <c:v>0.34</c:v>
                </c:pt>
                <c:pt idx="183">
                  <c:v>0.76</c:v>
                </c:pt>
                <c:pt idx="184">
                  <c:v>0.56000000000000005</c:v>
                </c:pt>
                <c:pt idx="185">
                  <c:v>0.65</c:v>
                </c:pt>
                <c:pt idx="186">
                  <c:v>-0.39</c:v>
                </c:pt>
                <c:pt idx="187">
                  <c:v>-0.66</c:v>
                </c:pt>
                <c:pt idx="188">
                  <c:v>0.7</c:v>
                </c:pt>
                <c:pt idx="189">
                  <c:v>0.36</c:v>
                </c:pt>
                <c:pt idx="190">
                  <c:v>9.23</c:v>
                </c:pt>
                <c:pt idx="191">
                  <c:v>-0.56000000000000005</c:v>
                </c:pt>
                <c:pt idx="192">
                  <c:v>0.35</c:v>
                </c:pt>
                <c:pt idx="193">
                  <c:v>6.11</c:v>
                </c:pt>
                <c:pt idx="194">
                  <c:v>0.54</c:v>
                </c:pt>
                <c:pt idx="195">
                  <c:v>0.57999999999999996</c:v>
                </c:pt>
                <c:pt idx="196">
                  <c:v>-0.43</c:v>
                </c:pt>
                <c:pt idx="197">
                  <c:v>-0.49</c:v>
                </c:pt>
                <c:pt idx="198">
                  <c:v>4.2699999999999996</c:v>
                </c:pt>
                <c:pt idx="199">
                  <c:v>0.03</c:v>
                </c:pt>
                <c:pt idx="200">
                  <c:v>0.09</c:v>
                </c:pt>
                <c:pt idx="201">
                  <c:v>8.5399999999999991</c:v>
                </c:pt>
                <c:pt idx="202">
                  <c:v>0.22</c:v>
                </c:pt>
                <c:pt idx="203">
                  <c:v>0.33</c:v>
                </c:pt>
                <c:pt idx="204">
                  <c:v>0.34</c:v>
                </c:pt>
                <c:pt idx="205">
                  <c:v>-0.28999999999999998</c:v>
                </c:pt>
                <c:pt idx="206">
                  <c:v>0.27</c:v>
                </c:pt>
                <c:pt idx="207">
                  <c:v>0.66</c:v>
                </c:pt>
                <c:pt idx="208">
                  <c:v>0.19</c:v>
                </c:pt>
                <c:pt idx="209">
                  <c:v>1.32</c:v>
                </c:pt>
                <c:pt idx="210">
                  <c:v>0.7</c:v>
                </c:pt>
                <c:pt idx="211">
                  <c:v>0.88</c:v>
                </c:pt>
                <c:pt idx="212">
                  <c:v>-0.3</c:v>
                </c:pt>
                <c:pt idx="213">
                  <c:v>1.1200000000000001</c:v>
                </c:pt>
                <c:pt idx="214">
                  <c:v>6.96</c:v>
                </c:pt>
                <c:pt idx="215">
                  <c:v>-0.11</c:v>
                </c:pt>
                <c:pt idx="216">
                  <c:v>1.49</c:v>
                </c:pt>
                <c:pt idx="217">
                  <c:v>0.35</c:v>
                </c:pt>
                <c:pt idx="218">
                  <c:v>12.49</c:v>
                </c:pt>
                <c:pt idx="219">
                  <c:v>0.17</c:v>
                </c:pt>
                <c:pt idx="220">
                  <c:v>0.08</c:v>
                </c:pt>
                <c:pt idx="221">
                  <c:v>0.64</c:v>
                </c:pt>
                <c:pt idx="222">
                  <c:v>0.33</c:v>
                </c:pt>
                <c:pt idx="223">
                  <c:v>-0.36</c:v>
                </c:pt>
                <c:pt idx="224">
                  <c:v>1.19</c:v>
                </c:pt>
                <c:pt idx="225">
                  <c:v>0.51</c:v>
                </c:pt>
                <c:pt idx="226">
                  <c:v>-1.1299999999999999</c:v>
                </c:pt>
                <c:pt idx="227">
                  <c:v>2.36</c:v>
                </c:pt>
                <c:pt idx="228">
                  <c:v>2.4</c:v>
                </c:pt>
                <c:pt idx="229">
                  <c:v>-0.45</c:v>
                </c:pt>
                <c:pt idx="230">
                  <c:v>-0.3</c:v>
                </c:pt>
                <c:pt idx="231">
                  <c:v>1.47</c:v>
                </c:pt>
                <c:pt idx="232">
                  <c:v>0.41</c:v>
                </c:pt>
                <c:pt idx="233">
                  <c:v>0.73</c:v>
                </c:pt>
                <c:pt idx="234">
                  <c:v>0.71</c:v>
                </c:pt>
                <c:pt idx="235">
                  <c:v>-0.5</c:v>
                </c:pt>
                <c:pt idx="236">
                  <c:v>4.49</c:v>
                </c:pt>
                <c:pt idx="237">
                  <c:v>-0.02</c:v>
                </c:pt>
                <c:pt idx="238">
                  <c:v>-0.53</c:v>
                </c:pt>
                <c:pt idx="239">
                  <c:v>0.54</c:v>
                </c:pt>
                <c:pt idx="240">
                  <c:v>0.19</c:v>
                </c:pt>
                <c:pt idx="241">
                  <c:v>-0.09</c:v>
                </c:pt>
                <c:pt idx="242">
                  <c:v>6.43</c:v>
                </c:pt>
                <c:pt idx="243">
                  <c:v>-1.05</c:v>
                </c:pt>
                <c:pt idx="244">
                  <c:v>0.98</c:v>
                </c:pt>
                <c:pt idx="245">
                  <c:v>-0.42</c:v>
                </c:pt>
                <c:pt idx="246">
                  <c:v>-0.8</c:v>
                </c:pt>
                <c:pt idx="247">
                  <c:v>-0.1</c:v>
                </c:pt>
                <c:pt idx="248">
                  <c:v>0.43</c:v>
                </c:pt>
                <c:pt idx="249">
                  <c:v>0</c:v>
                </c:pt>
                <c:pt idx="250">
                  <c:v>-0.32</c:v>
                </c:pt>
                <c:pt idx="251">
                  <c:v>-0.31</c:v>
                </c:pt>
                <c:pt idx="252">
                  <c:v>6.58</c:v>
                </c:pt>
                <c:pt idx="253">
                  <c:v>1.07</c:v>
                </c:pt>
                <c:pt idx="254">
                  <c:v>-0.39</c:v>
                </c:pt>
                <c:pt idx="255">
                  <c:v>-0.19</c:v>
                </c:pt>
                <c:pt idx="256">
                  <c:v>-0.93</c:v>
                </c:pt>
                <c:pt idx="257">
                  <c:v>0.56000000000000005</c:v>
                </c:pt>
                <c:pt idx="258">
                  <c:v>-0.16</c:v>
                </c:pt>
                <c:pt idx="259">
                  <c:v>-0.15</c:v>
                </c:pt>
                <c:pt idx="260">
                  <c:v>0.41</c:v>
                </c:pt>
                <c:pt idx="261">
                  <c:v>-0.19</c:v>
                </c:pt>
                <c:pt idx="262">
                  <c:v>-0.4</c:v>
                </c:pt>
                <c:pt idx="263">
                  <c:v>14.3</c:v>
                </c:pt>
                <c:pt idx="264">
                  <c:v>-0.27</c:v>
                </c:pt>
                <c:pt idx="265">
                  <c:v>-0.19</c:v>
                </c:pt>
                <c:pt idx="266">
                  <c:v>1.53</c:v>
                </c:pt>
                <c:pt idx="267">
                  <c:v>-0.12</c:v>
                </c:pt>
                <c:pt idx="268">
                  <c:v>1.44</c:v>
                </c:pt>
                <c:pt idx="269">
                  <c:v>0.71</c:v>
                </c:pt>
                <c:pt idx="270">
                  <c:v>-0.12</c:v>
                </c:pt>
                <c:pt idx="271">
                  <c:v>0.92</c:v>
                </c:pt>
                <c:pt idx="272">
                  <c:v>0.11</c:v>
                </c:pt>
                <c:pt idx="273">
                  <c:v>0.04</c:v>
                </c:pt>
                <c:pt idx="274">
                  <c:v>0.04</c:v>
                </c:pt>
                <c:pt idx="275">
                  <c:v>1.57</c:v>
                </c:pt>
                <c:pt idx="276">
                  <c:v>-0.08</c:v>
                </c:pt>
                <c:pt idx="277">
                  <c:v>0.25</c:v>
                </c:pt>
                <c:pt idx="278">
                  <c:v>0</c:v>
                </c:pt>
                <c:pt idx="279">
                  <c:v>-0.12</c:v>
                </c:pt>
                <c:pt idx="280">
                  <c:v>-0.17</c:v>
                </c:pt>
                <c:pt idx="281">
                  <c:v>-0.19</c:v>
                </c:pt>
                <c:pt idx="282">
                  <c:v>0</c:v>
                </c:pt>
                <c:pt idx="283">
                  <c:v>1.98</c:v>
                </c:pt>
                <c:pt idx="284">
                  <c:v>1.24</c:v>
                </c:pt>
                <c:pt idx="285">
                  <c:v>0.05</c:v>
                </c:pt>
                <c:pt idx="286">
                  <c:v>0.56000000000000005</c:v>
                </c:pt>
                <c:pt idx="287">
                  <c:v>1.29</c:v>
                </c:pt>
                <c:pt idx="288">
                  <c:v>2.2000000000000002</c:v>
                </c:pt>
                <c:pt idx="289">
                  <c:v>-0.22</c:v>
                </c:pt>
                <c:pt idx="290">
                  <c:v>-0.16</c:v>
                </c:pt>
                <c:pt idx="291">
                  <c:v>1.98</c:v>
                </c:pt>
                <c:pt idx="292">
                  <c:v>-0.25</c:v>
                </c:pt>
                <c:pt idx="293">
                  <c:v>2.16</c:v>
                </c:pt>
                <c:pt idx="294">
                  <c:v>0.03</c:v>
                </c:pt>
                <c:pt idx="295">
                  <c:v>0.4</c:v>
                </c:pt>
                <c:pt idx="296">
                  <c:v>1.63</c:v>
                </c:pt>
                <c:pt idx="297">
                  <c:v>-0.21</c:v>
                </c:pt>
                <c:pt idx="298">
                  <c:v>1.89</c:v>
                </c:pt>
                <c:pt idx="299">
                  <c:v>-0.11</c:v>
                </c:pt>
                <c:pt idx="300">
                  <c:v>0.15</c:v>
                </c:pt>
                <c:pt idx="301">
                  <c:v>-0.28999999999999998</c:v>
                </c:pt>
                <c:pt idx="302">
                  <c:v>0.94</c:v>
                </c:pt>
                <c:pt idx="303">
                  <c:v>1.72</c:v>
                </c:pt>
                <c:pt idx="304">
                  <c:v>-0.12</c:v>
                </c:pt>
                <c:pt idx="305">
                  <c:v>2.08</c:v>
                </c:pt>
                <c:pt idx="306">
                  <c:v>-0.1</c:v>
                </c:pt>
                <c:pt idx="307">
                  <c:v>-0.32</c:v>
                </c:pt>
                <c:pt idx="308">
                  <c:v>0.3</c:v>
                </c:pt>
                <c:pt idx="309">
                  <c:v>0.14000000000000001</c:v>
                </c:pt>
                <c:pt idx="310">
                  <c:v>1.72</c:v>
                </c:pt>
                <c:pt idx="311">
                  <c:v>-0.7</c:v>
                </c:pt>
                <c:pt idx="312">
                  <c:v>-7.0000000000000007E-2</c:v>
                </c:pt>
                <c:pt idx="313">
                  <c:v>1.52</c:v>
                </c:pt>
                <c:pt idx="314">
                  <c:v>0.01</c:v>
                </c:pt>
                <c:pt idx="315">
                  <c:v>0.03</c:v>
                </c:pt>
                <c:pt idx="316">
                  <c:v>-0.44</c:v>
                </c:pt>
                <c:pt idx="317">
                  <c:v>2.08</c:v>
                </c:pt>
                <c:pt idx="318">
                  <c:v>-0.04</c:v>
                </c:pt>
                <c:pt idx="319">
                  <c:v>0</c:v>
                </c:pt>
                <c:pt idx="320">
                  <c:v>-0.75</c:v>
                </c:pt>
                <c:pt idx="321">
                  <c:v>1.89</c:v>
                </c:pt>
                <c:pt idx="322">
                  <c:v>-0.15</c:v>
                </c:pt>
                <c:pt idx="323">
                  <c:v>0.03</c:v>
                </c:pt>
                <c:pt idx="324">
                  <c:v>-0.79</c:v>
                </c:pt>
                <c:pt idx="325">
                  <c:v>2.33</c:v>
                </c:pt>
                <c:pt idx="326">
                  <c:v>0.73</c:v>
                </c:pt>
                <c:pt idx="327">
                  <c:v>0.09</c:v>
                </c:pt>
                <c:pt idx="328">
                  <c:v>0.05</c:v>
                </c:pt>
                <c:pt idx="329">
                  <c:v>2.25</c:v>
                </c:pt>
                <c:pt idx="330">
                  <c:v>1.69</c:v>
                </c:pt>
                <c:pt idx="331">
                  <c:v>0.05</c:v>
                </c:pt>
                <c:pt idx="332">
                  <c:v>1.48</c:v>
                </c:pt>
                <c:pt idx="333">
                  <c:v>0.47</c:v>
                </c:pt>
                <c:pt idx="334">
                  <c:v>-0.11</c:v>
                </c:pt>
                <c:pt idx="335">
                  <c:v>-0.26</c:v>
                </c:pt>
                <c:pt idx="336">
                  <c:v>-0.24</c:v>
                </c:pt>
                <c:pt idx="337">
                  <c:v>0.17</c:v>
                </c:pt>
                <c:pt idx="338">
                  <c:v>-0.24</c:v>
                </c:pt>
                <c:pt idx="339">
                  <c:v>1.3</c:v>
                </c:pt>
                <c:pt idx="340">
                  <c:v>0.09</c:v>
                </c:pt>
                <c:pt idx="341">
                  <c:v>2.16</c:v>
                </c:pt>
                <c:pt idx="342">
                  <c:v>0.24</c:v>
                </c:pt>
                <c:pt idx="343">
                  <c:v>-0.12</c:v>
                </c:pt>
                <c:pt idx="344">
                  <c:v>2.4900000000000002</c:v>
                </c:pt>
                <c:pt idx="345">
                  <c:v>2.29</c:v>
                </c:pt>
                <c:pt idx="346">
                  <c:v>1.06</c:v>
                </c:pt>
                <c:pt idx="347">
                  <c:v>2.39</c:v>
                </c:pt>
                <c:pt idx="348">
                  <c:v>0.35</c:v>
                </c:pt>
                <c:pt idx="349">
                  <c:v>0.31</c:v>
                </c:pt>
                <c:pt idx="350">
                  <c:v>0.47</c:v>
                </c:pt>
                <c:pt idx="351">
                  <c:v>0.25</c:v>
                </c:pt>
                <c:pt idx="352">
                  <c:v>0.38</c:v>
                </c:pt>
                <c:pt idx="353">
                  <c:v>0.33</c:v>
                </c:pt>
                <c:pt idx="354">
                  <c:v>1.17</c:v>
                </c:pt>
                <c:pt idx="355">
                  <c:v>2.39</c:v>
                </c:pt>
                <c:pt idx="356">
                  <c:v>0.59</c:v>
                </c:pt>
                <c:pt idx="357">
                  <c:v>1.76</c:v>
                </c:pt>
                <c:pt idx="358">
                  <c:v>-0.03</c:v>
                </c:pt>
                <c:pt idx="359">
                  <c:v>0.41</c:v>
                </c:pt>
                <c:pt idx="360">
                  <c:v>2.0699999999999998</c:v>
                </c:pt>
                <c:pt idx="361">
                  <c:v>1.18</c:v>
                </c:pt>
                <c:pt idx="362">
                  <c:v>-0.24</c:v>
                </c:pt>
                <c:pt idx="363">
                  <c:v>1.08</c:v>
                </c:pt>
                <c:pt idx="364">
                  <c:v>1.84</c:v>
                </c:pt>
                <c:pt idx="365">
                  <c:v>0.55000000000000004</c:v>
                </c:pt>
                <c:pt idx="366">
                  <c:v>-0.27</c:v>
                </c:pt>
                <c:pt idx="367">
                  <c:v>2.92</c:v>
                </c:pt>
                <c:pt idx="368">
                  <c:v>1.18</c:v>
                </c:pt>
                <c:pt idx="369">
                  <c:v>2.11</c:v>
                </c:pt>
                <c:pt idx="370">
                  <c:v>2.58</c:v>
                </c:pt>
                <c:pt idx="371">
                  <c:v>-0.26</c:v>
                </c:pt>
                <c:pt idx="372">
                  <c:v>1.02</c:v>
                </c:pt>
                <c:pt idx="373">
                  <c:v>2.0499999999999998</c:v>
                </c:pt>
                <c:pt idx="374">
                  <c:v>-0.25</c:v>
                </c:pt>
                <c:pt idx="375">
                  <c:v>2.48</c:v>
                </c:pt>
                <c:pt idx="376">
                  <c:v>-0.24</c:v>
                </c:pt>
                <c:pt idx="377">
                  <c:v>2.57</c:v>
                </c:pt>
                <c:pt idx="378">
                  <c:v>2.62</c:v>
                </c:pt>
                <c:pt idx="379">
                  <c:v>2.85</c:v>
                </c:pt>
                <c:pt idx="380">
                  <c:v>2.31</c:v>
                </c:pt>
                <c:pt idx="381">
                  <c:v>2.44</c:v>
                </c:pt>
                <c:pt idx="382">
                  <c:v>2.13</c:v>
                </c:pt>
                <c:pt idx="383">
                  <c:v>2.23</c:v>
                </c:pt>
                <c:pt idx="384">
                  <c:v>2.6</c:v>
                </c:pt>
                <c:pt idx="385">
                  <c:v>1.81</c:v>
                </c:pt>
                <c:pt idx="386">
                  <c:v>2.5499999999999998</c:v>
                </c:pt>
                <c:pt idx="387">
                  <c:v>2.66</c:v>
                </c:pt>
                <c:pt idx="388">
                  <c:v>2.85</c:v>
                </c:pt>
                <c:pt idx="389">
                  <c:v>2.75</c:v>
                </c:pt>
                <c:pt idx="390">
                  <c:v>2.91</c:v>
                </c:pt>
                <c:pt idx="391">
                  <c:v>2.69</c:v>
                </c:pt>
                <c:pt idx="392">
                  <c:v>2.7</c:v>
                </c:pt>
                <c:pt idx="393">
                  <c:v>4</c:v>
                </c:pt>
                <c:pt idx="394">
                  <c:v>3.64</c:v>
                </c:pt>
                <c:pt idx="395">
                  <c:v>4.12</c:v>
                </c:pt>
                <c:pt idx="396">
                  <c:v>4.17</c:v>
                </c:pt>
                <c:pt idx="397">
                  <c:v>4.12</c:v>
                </c:pt>
                <c:pt idx="398">
                  <c:v>3.17</c:v>
                </c:pt>
                <c:pt idx="399">
                  <c:v>4.1100000000000003</c:v>
                </c:pt>
                <c:pt idx="400">
                  <c:v>3.61</c:v>
                </c:pt>
                <c:pt idx="401">
                  <c:v>4.05</c:v>
                </c:pt>
                <c:pt idx="402">
                  <c:v>4.17</c:v>
                </c:pt>
                <c:pt idx="403">
                  <c:v>2.93</c:v>
                </c:pt>
                <c:pt idx="404">
                  <c:v>4.22</c:v>
                </c:pt>
                <c:pt idx="405">
                  <c:v>4.25</c:v>
                </c:pt>
                <c:pt idx="406">
                  <c:v>4.1100000000000003</c:v>
                </c:pt>
                <c:pt idx="407">
                  <c:v>4.1900000000000004</c:v>
                </c:pt>
                <c:pt idx="408">
                  <c:v>4.1900000000000004</c:v>
                </c:pt>
                <c:pt idx="409">
                  <c:v>3.99</c:v>
                </c:pt>
                <c:pt idx="410">
                  <c:v>3.9</c:v>
                </c:pt>
                <c:pt idx="411">
                  <c:v>4.05</c:v>
                </c:pt>
                <c:pt idx="412">
                  <c:v>4.13</c:v>
                </c:pt>
                <c:pt idx="413">
                  <c:v>4.01</c:v>
                </c:pt>
                <c:pt idx="414">
                  <c:v>3.4</c:v>
                </c:pt>
                <c:pt idx="415">
                  <c:v>4.21</c:v>
                </c:pt>
                <c:pt idx="416">
                  <c:v>4.1399999999999997</c:v>
                </c:pt>
                <c:pt idx="417">
                  <c:v>4.16</c:v>
                </c:pt>
                <c:pt idx="418">
                  <c:v>3.6</c:v>
                </c:pt>
                <c:pt idx="419">
                  <c:v>3.84</c:v>
                </c:pt>
                <c:pt idx="420">
                  <c:v>3.68</c:v>
                </c:pt>
                <c:pt idx="421">
                  <c:v>4.0599999999999996</c:v>
                </c:pt>
                <c:pt idx="422">
                  <c:v>-1.1616763506389767</c:v>
                </c:pt>
                <c:pt idx="423">
                  <c:v>-0.46422033723749512</c:v>
                </c:pt>
                <c:pt idx="424">
                  <c:v>-0.420763847648153</c:v>
                </c:pt>
                <c:pt idx="425">
                  <c:v>-1.2738170956648571</c:v>
                </c:pt>
                <c:pt idx="426">
                  <c:v>-0.92620517604722163</c:v>
                </c:pt>
                <c:pt idx="427">
                  <c:v>-0.9009319992384679</c:v>
                </c:pt>
                <c:pt idx="428">
                  <c:v>-1.0232100992207764</c:v>
                </c:pt>
                <c:pt idx="429">
                  <c:v>-0.93008658383222031</c:v>
                </c:pt>
                <c:pt idx="430">
                  <c:v>-1.0003436944258401</c:v>
                </c:pt>
                <c:pt idx="431">
                  <c:v>-0.89575078822369281</c:v>
                </c:pt>
                <c:pt idx="432">
                  <c:v>-0.98563618440408129</c:v>
                </c:pt>
                <c:pt idx="433">
                  <c:v>-0.9391153279957094</c:v>
                </c:pt>
                <c:pt idx="434">
                  <c:v>-1.00096271466558</c:v>
                </c:pt>
                <c:pt idx="435">
                  <c:v>2.91</c:v>
                </c:pt>
                <c:pt idx="436">
                  <c:v>1.6080000000000001</c:v>
                </c:pt>
                <c:pt idx="437">
                  <c:v>2.327</c:v>
                </c:pt>
                <c:pt idx="438">
                  <c:v>0.57799999999999996</c:v>
                </c:pt>
                <c:pt idx="439">
                  <c:v>0.55500000000000005</c:v>
                </c:pt>
                <c:pt idx="440">
                  <c:v>1.34</c:v>
                </c:pt>
                <c:pt idx="441">
                  <c:v>3.4580000000000002</c:v>
                </c:pt>
                <c:pt idx="442">
                  <c:v>0.36199999999999999</c:v>
                </c:pt>
                <c:pt idx="443">
                  <c:v>0.23799999999999999</c:v>
                </c:pt>
                <c:pt idx="444">
                  <c:v>1.7230000000000001</c:v>
                </c:pt>
                <c:pt idx="445">
                  <c:v>0.34399999999999997</c:v>
                </c:pt>
                <c:pt idx="446">
                  <c:v>0.73799999999999999</c:v>
                </c:pt>
                <c:pt idx="447">
                  <c:v>-4.1000000000000002E-2</c:v>
                </c:pt>
                <c:pt idx="448">
                  <c:v>0.73699999999999999</c:v>
                </c:pt>
                <c:pt idx="449">
                  <c:v>0.65900000000000003</c:v>
                </c:pt>
                <c:pt idx="450">
                  <c:v>-0.1</c:v>
                </c:pt>
                <c:pt idx="451">
                  <c:v>-1.2270000000000001</c:v>
                </c:pt>
                <c:pt idx="452">
                  <c:v>-1.137</c:v>
                </c:pt>
                <c:pt idx="453">
                  <c:v>-1.004</c:v>
                </c:pt>
                <c:pt idx="454">
                  <c:v>-1.004</c:v>
                </c:pt>
                <c:pt idx="455">
                  <c:v>-1.3109999999999999</c:v>
                </c:pt>
                <c:pt idx="456">
                  <c:v>-1.1499999999999999</c:v>
                </c:pt>
                <c:pt idx="457">
                  <c:v>-1.4239999999999999</c:v>
                </c:pt>
                <c:pt idx="458">
                  <c:v>-1.3340000000000001</c:v>
                </c:pt>
                <c:pt idx="459">
                  <c:v>-1.262</c:v>
                </c:pt>
                <c:pt idx="460">
                  <c:v>-0.86199999999999999</c:v>
                </c:pt>
                <c:pt idx="461">
                  <c:v>-0.67900000000000005</c:v>
                </c:pt>
                <c:pt idx="462">
                  <c:v>-0.67400000000000004</c:v>
                </c:pt>
                <c:pt idx="463">
                  <c:v>-0.70199999999999996</c:v>
                </c:pt>
                <c:pt idx="464">
                  <c:v>-1.1539999999999999</c:v>
                </c:pt>
                <c:pt idx="465">
                  <c:v>-1.0740000000000001</c:v>
                </c:pt>
                <c:pt idx="466">
                  <c:v>-0.88500000000000001</c:v>
                </c:pt>
                <c:pt idx="467">
                  <c:v>-0.97299999999999998</c:v>
                </c:pt>
                <c:pt idx="468">
                  <c:v>-0.79600000000000004</c:v>
                </c:pt>
                <c:pt idx="469">
                  <c:v>0.70166666666666666</c:v>
                </c:pt>
                <c:pt idx="470">
                  <c:v>0.88</c:v>
                </c:pt>
                <c:pt idx="471">
                  <c:v>1.4620000000000002</c:v>
                </c:pt>
                <c:pt idx="472">
                  <c:v>0.4081818181818182</c:v>
                </c:pt>
                <c:pt idx="473">
                  <c:v>0.40294117647058825</c:v>
                </c:pt>
                <c:pt idx="474">
                  <c:v>2.4350000000000001</c:v>
                </c:pt>
                <c:pt idx="475">
                  <c:v>0.46</c:v>
                </c:pt>
                <c:pt idx="476">
                  <c:v>2.0274999999999999</c:v>
                </c:pt>
                <c:pt idx="477">
                  <c:v>1.18</c:v>
                </c:pt>
                <c:pt idx="478">
                  <c:v>2.5166666666666666</c:v>
                </c:pt>
                <c:pt idx="479">
                  <c:v>4.74</c:v>
                </c:pt>
                <c:pt idx="480">
                  <c:v>-1.3223100000000001</c:v>
                </c:pt>
                <c:pt idx="481">
                  <c:v>-0.31184028750728837</c:v>
                </c:pt>
                <c:pt idx="482">
                  <c:v>-0.32634662784284008</c:v>
                </c:pt>
                <c:pt idx="483">
                  <c:v>-0.36620865063380337</c:v>
                </c:pt>
                <c:pt idx="484">
                  <c:v>-0.31184028750728837</c:v>
                </c:pt>
                <c:pt idx="485">
                  <c:v>-0.31476266887171822</c:v>
                </c:pt>
                <c:pt idx="486">
                  <c:v>-0.32057574923242416</c:v>
                </c:pt>
                <c:pt idx="487">
                  <c:v>-1.0071990840019307</c:v>
                </c:pt>
                <c:pt idx="488">
                  <c:v>-1.0573371629540862</c:v>
                </c:pt>
                <c:pt idx="489">
                  <c:v>-1.0162216513187605</c:v>
                </c:pt>
                <c:pt idx="490">
                  <c:v>-1.0713763854144354</c:v>
                </c:pt>
                <c:pt idx="491">
                  <c:v>-1.01221565379217</c:v>
                </c:pt>
                <c:pt idx="492">
                  <c:v>-0.79965202671794522</c:v>
                </c:pt>
                <c:pt idx="493">
                  <c:v>-0.92398773237456489</c:v>
                </c:pt>
                <c:pt idx="494">
                  <c:v>-0.93701796437839491</c:v>
                </c:pt>
                <c:pt idx="495">
                  <c:v>-1.0573338832866597</c:v>
                </c:pt>
                <c:pt idx="496">
                  <c:v>-1.0382863510256524</c:v>
                </c:pt>
                <c:pt idx="497">
                  <c:v>-1.0412827877839259</c:v>
                </c:pt>
                <c:pt idx="498">
                  <c:v>-1.0452985633300216</c:v>
                </c:pt>
                <c:pt idx="499">
                  <c:v>-1.0463022010664957</c:v>
                </c:pt>
                <c:pt idx="500">
                  <c:v>-1.0733768948012479</c:v>
                </c:pt>
                <c:pt idx="501">
                  <c:v>-1.0382877565815463</c:v>
                </c:pt>
                <c:pt idx="502">
                  <c:v>-1.0142193066260408</c:v>
                </c:pt>
                <c:pt idx="503">
                  <c:v>-1.1495701309875983</c:v>
                </c:pt>
                <c:pt idx="504">
                  <c:v>-1.1245022239043667</c:v>
                </c:pt>
                <c:pt idx="505">
                  <c:v>-1.0302766236596206</c:v>
                </c:pt>
                <c:pt idx="506">
                  <c:v>-0.99618895248387851</c:v>
                </c:pt>
                <c:pt idx="507">
                  <c:v>-1.0513218449041961</c:v>
                </c:pt>
                <c:pt idx="508">
                  <c:v>-1.0493094227281841</c:v>
                </c:pt>
                <c:pt idx="509">
                  <c:v>-1.043299767146566</c:v>
                </c:pt>
                <c:pt idx="510">
                  <c:v>-5.9062499999999997E-2</c:v>
                </c:pt>
                <c:pt idx="511">
                  <c:v>-5.4444444444444441E-2</c:v>
                </c:pt>
                <c:pt idx="512">
                  <c:v>3.2121428571428572</c:v>
                </c:pt>
                <c:pt idx="513">
                  <c:v>1.2306903191999761</c:v>
                </c:pt>
                <c:pt idx="514">
                  <c:v>1.2771178900918241</c:v>
                </c:pt>
                <c:pt idx="515">
                  <c:v>0.21983339293647977</c:v>
                </c:pt>
                <c:pt idx="516">
                  <c:v>1.2508905419577838</c:v>
                </c:pt>
                <c:pt idx="517">
                  <c:v>2.2853468100942664</c:v>
                </c:pt>
                <c:pt idx="518">
                  <c:v>1.2722535148498244</c:v>
                </c:pt>
                <c:pt idx="519">
                  <c:v>1.9512263169776369</c:v>
                </c:pt>
                <c:pt idx="520">
                  <c:v>2.8648845007056472</c:v>
                </c:pt>
                <c:pt idx="521">
                  <c:v>0.28911092154588836</c:v>
                </c:pt>
                <c:pt idx="522">
                  <c:v>1.3604717587338697</c:v>
                </c:pt>
                <c:pt idx="523">
                  <c:v>0.77038346959403292</c:v>
                </c:pt>
                <c:pt idx="524">
                  <c:v>1.4534263475367553</c:v>
                </c:pt>
                <c:pt idx="525">
                  <c:v>1.1620773861940756</c:v>
                </c:pt>
                <c:pt idx="526">
                  <c:v>-0.66730151095460966</c:v>
                </c:pt>
                <c:pt idx="527">
                  <c:v>-4.5532967720614437E-2</c:v>
                </c:pt>
                <c:pt idx="528">
                  <c:v>-0.91196032952282846</c:v>
                </c:pt>
                <c:pt idx="529">
                  <c:v>-0.86623366230204057</c:v>
                </c:pt>
                <c:pt idx="530">
                  <c:v>-0.88038600963900693</c:v>
                </c:pt>
                <c:pt idx="531">
                  <c:v>-0.88057296705347099</c:v>
                </c:pt>
                <c:pt idx="532">
                  <c:v>-0.10246693871601087</c:v>
                </c:pt>
                <c:pt idx="533">
                  <c:v>0.36949671044640403</c:v>
                </c:pt>
                <c:pt idx="534">
                  <c:v>3.0109591030822584</c:v>
                </c:pt>
                <c:pt idx="535">
                  <c:v>3.0437220255760824</c:v>
                </c:pt>
                <c:pt idx="536">
                  <c:v>0.20339797444612895</c:v>
                </c:pt>
                <c:pt idx="537">
                  <c:v>3.453807513700502</c:v>
                </c:pt>
                <c:pt idx="538">
                  <c:v>3.4684074971693679</c:v>
                </c:pt>
                <c:pt idx="539">
                  <c:v>0.10294065472049585</c:v>
                </c:pt>
                <c:pt idx="540">
                  <c:v>0.25540206247431918</c:v>
                </c:pt>
                <c:pt idx="541">
                  <c:v>0.19980083567905371</c:v>
                </c:pt>
                <c:pt idx="542">
                  <c:v>0.12062291246472168</c:v>
                </c:pt>
              </c:numCache>
            </c:numRef>
          </c:yVal>
          <c:smooth val="0"/>
        </c:ser>
        <c:dLbls>
          <c:showLegendKey val="0"/>
          <c:showVal val="0"/>
          <c:showCatName val="0"/>
          <c:showSerName val="0"/>
          <c:showPercent val="0"/>
          <c:showBubbleSize val="0"/>
        </c:dLbls>
        <c:axId val="212167488"/>
        <c:axId val="212168064"/>
      </c:scatterChart>
      <c:valAx>
        <c:axId val="212167488"/>
        <c:scaling>
          <c:orientation val="minMax"/>
          <c:max val="50"/>
          <c:min val="-50"/>
        </c:scaling>
        <c:delete val="0"/>
        <c:axPos val="b"/>
        <c:title>
          <c:tx>
            <c:rich>
              <a:bodyPr/>
              <a:lstStyle/>
              <a:p>
                <a:pPr>
                  <a:defRPr sz="1000" b="0" i="0" u="none" strike="noStrike" baseline="0">
                    <a:solidFill>
                      <a:srgbClr val="000000"/>
                    </a:solidFill>
                    <a:latin typeface="Arial"/>
                    <a:ea typeface="Arial"/>
                    <a:cs typeface="Arial"/>
                  </a:defRPr>
                </a:pPr>
                <a:r>
                  <a:rPr lang="en-US" sz="1800" b="1" i="0" u="none" strike="noStrike" baseline="0">
                    <a:solidFill>
                      <a:srgbClr val="000000"/>
                    </a:solidFill>
                    <a:latin typeface="Symbol"/>
                  </a:rPr>
                  <a:t>d</a:t>
                </a:r>
                <a:r>
                  <a:rPr lang="en-US" sz="1800" b="1" i="0" u="none" strike="noStrike" baseline="30000">
                    <a:solidFill>
                      <a:srgbClr val="000000"/>
                    </a:solidFill>
                    <a:latin typeface="Arial"/>
                    <a:cs typeface="Arial"/>
                  </a:rPr>
                  <a:t>34</a:t>
                </a:r>
                <a:r>
                  <a:rPr lang="en-US" sz="1800" b="1" i="0" u="none" strike="noStrike" baseline="0">
                    <a:solidFill>
                      <a:srgbClr val="000000"/>
                    </a:solidFill>
                    <a:latin typeface="Arial"/>
                    <a:cs typeface="Arial"/>
                  </a:rPr>
                  <a:t>S</a:t>
                </a:r>
              </a:p>
            </c:rich>
          </c:tx>
          <c:layout>
            <c:manualLayout>
              <c:xMode val="edge"/>
              <c:yMode val="edge"/>
              <c:x val="0.41398448527267429"/>
              <c:y val="0.9233278787995266"/>
            </c:manualLayout>
          </c:layout>
          <c:overlay val="0"/>
          <c:spPr>
            <a:noFill/>
            <a:ln w="25400">
              <a:noFill/>
            </a:ln>
          </c:spPr>
        </c:title>
        <c:numFmt formatCode="General" sourceLinked="1"/>
        <c:majorTickMark val="cross"/>
        <c:minorTickMark val="none"/>
        <c:tickLblPos val="low"/>
        <c:spPr>
          <a:ln w="25400">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12168064"/>
        <c:crosses val="autoZero"/>
        <c:crossBetween val="midCat"/>
        <c:majorUnit val="10"/>
      </c:valAx>
      <c:valAx>
        <c:axId val="212168064"/>
        <c:scaling>
          <c:orientation val="minMax"/>
          <c:max val="12"/>
          <c:min val="-4"/>
        </c:scaling>
        <c:delete val="0"/>
        <c:axPos val="l"/>
        <c:title>
          <c:tx>
            <c:rich>
              <a:bodyPr/>
              <a:lstStyle/>
              <a:p>
                <a:pPr>
                  <a:defRPr sz="1000" b="0" i="0" u="none" strike="noStrike" baseline="0">
                    <a:solidFill>
                      <a:srgbClr val="000000"/>
                    </a:solidFill>
                    <a:latin typeface="Arial"/>
                    <a:ea typeface="Arial"/>
                    <a:cs typeface="Arial"/>
                  </a:defRPr>
                </a:pPr>
                <a:r>
                  <a:rPr lang="en-US" sz="1800" b="1" i="0" u="none" strike="noStrike" baseline="0">
                    <a:solidFill>
                      <a:srgbClr val="000000"/>
                    </a:solidFill>
                    <a:latin typeface="Symbol"/>
                  </a:rPr>
                  <a:t>D</a:t>
                </a:r>
                <a:r>
                  <a:rPr lang="en-US" sz="1800" b="1" i="0" u="none" strike="noStrike" baseline="30000">
                    <a:solidFill>
                      <a:srgbClr val="000000"/>
                    </a:solidFill>
                    <a:latin typeface="Arial"/>
                    <a:cs typeface="Arial"/>
                  </a:rPr>
                  <a:t>33</a:t>
                </a:r>
                <a:r>
                  <a:rPr lang="en-US" sz="1800" b="1" i="0" u="none" strike="noStrike" baseline="0">
                    <a:solidFill>
                      <a:srgbClr val="000000"/>
                    </a:solidFill>
                    <a:latin typeface="Arial"/>
                    <a:cs typeface="Arial"/>
                  </a:rPr>
                  <a:t>S</a:t>
                </a:r>
              </a:p>
            </c:rich>
          </c:tx>
          <c:layout>
            <c:manualLayout>
              <c:xMode val="edge"/>
              <c:yMode val="edge"/>
              <c:x val="0"/>
              <c:y val="0.40293635355263119"/>
            </c:manualLayout>
          </c:layout>
          <c:overlay val="0"/>
          <c:spPr>
            <a:noFill/>
            <a:ln w="25400">
              <a:noFill/>
            </a:ln>
          </c:spPr>
        </c:title>
        <c:numFmt formatCode="General" sourceLinked="1"/>
        <c:majorTickMark val="cross"/>
        <c:minorTickMark val="none"/>
        <c:tickLblPos val="low"/>
        <c:spPr>
          <a:ln w="25400">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12167488"/>
        <c:crosses val="autoZero"/>
        <c:crossBetween val="midCat"/>
      </c:valAx>
      <c:spPr>
        <a:noFill/>
        <a:ln w="25400">
          <a:solidFill>
            <a:srgbClr val="000000"/>
          </a:solidFill>
          <a:prstDash val="solid"/>
        </a:ln>
      </c:spPr>
    </c:plotArea>
    <c:legend>
      <c:legendPos val="r"/>
      <c:layout>
        <c:manualLayout>
          <c:xMode val="edge"/>
          <c:yMode val="edge"/>
          <c:x val="8.7680373286672497E-2"/>
          <c:y val="5.0571010068007786E-2"/>
          <c:w val="0.19200886555847185"/>
          <c:h val="0.27569339388231934"/>
        </c:manualLayout>
      </c:layout>
      <c:overlay val="0"/>
      <c:spPr>
        <a:solidFill>
          <a:srgbClr val="FFFFFF"/>
        </a:solidFill>
        <a:ln w="25400">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779134295227528E-2"/>
          <c:y val="4.5676998368678633E-2"/>
          <c:w val="0.66148723640399554"/>
          <c:h val="0.81076672104404568"/>
        </c:manualLayout>
      </c:layout>
      <c:scatterChart>
        <c:scatterStyle val="lineMarker"/>
        <c:varyColors val="0"/>
        <c:ser>
          <c:idx val="1"/>
          <c:order val="0"/>
          <c:spPr>
            <a:ln w="28575">
              <a:noFill/>
            </a:ln>
          </c:spPr>
          <c:marker>
            <c:symbol val="square"/>
            <c:size val="5"/>
            <c:spPr>
              <a:solidFill>
                <a:srgbClr val="FF00FF"/>
              </a:solidFill>
              <a:ln>
                <a:solidFill>
                  <a:srgbClr val="FF00FF"/>
                </a:solidFill>
                <a:prstDash val="solid"/>
              </a:ln>
            </c:spPr>
          </c:marker>
          <c:xVal>
            <c:numRef>
              <c:f>'Compiled and sorted versus time'!$C$1092:$C$1097</c:f>
              <c:numCache>
                <c:formatCode>General</c:formatCode>
                <c:ptCount val="6"/>
                <c:pt idx="0">
                  <c:v>-1.24</c:v>
                </c:pt>
                <c:pt idx="1">
                  <c:v>-1.69</c:v>
                </c:pt>
                <c:pt idx="2">
                  <c:v>5.6</c:v>
                </c:pt>
                <c:pt idx="3">
                  <c:v>5.95</c:v>
                </c:pt>
                <c:pt idx="4">
                  <c:v>4.01</c:v>
                </c:pt>
                <c:pt idx="5">
                  <c:v>3.8</c:v>
                </c:pt>
              </c:numCache>
            </c:numRef>
          </c:xVal>
          <c:yVal>
            <c:numRef>
              <c:f>'Compiled and sorted versus time'!$D$1092:$D$1097</c:f>
              <c:numCache>
                <c:formatCode>General</c:formatCode>
                <c:ptCount val="6"/>
              </c:numCache>
            </c:numRef>
          </c:yVal>
          <c:smooth val="0"/>
        </c:ser>
        <c:ser>
          <c:idx val="3"/>
          <c:order val="1"/>
          <c:spPr>
            <a:ln w="28575">
              <a:noFill/>
            </a:ln>
          </c:spPr>
          <c:marker>
            <c:symbol val="x"/>
            <c:size val="5"/>
            <c:spPr>
              <a:noFill/>
              <a:ln>
                <a:solidFill>
                  <a:srgbClr val="00FFFF"/>
                </a:solidFill>
                <a:prstDash val="solid"/>
              </a:ln>
            </c:spPr>
          </c:marker>
          <c:xVal>
            <c:numRef>
              <c:f>'Compiled and sorted versus time'!$C$1092:$C$1097</c:f>
              <c:numCache>
                <c:formatCode>General</c:formatCode>
                <c:ptCount val="6"/>
                <c:pt idx="0">
                  <c:v>-1.24</c:v>
                </c:pt>
                <c:pt idx="1">
                  <c:v>-1.69</c:v>
                </c:pt>
                <c:pt idx="2">
                  <c:v>5.6</c:v>
                </c:pt>
                <c:pt idx="3">
                  <c:v>5.95</c:v>
                </c:pt>
                <c:pt idx="4">
                  <c:v>4.01</c:v>
                </c:pt>
                <c:pt idx="5">
                  <c:v>3.8</c:v>
                </c:pt>
              </c:numCache>
            </c:numRef>
          </c:xVal>
          <c:yVal>
            <c:numRef>
              <c:f>'Compiled and sorted versus time'!$D$1092:$D$1097</c:f>
              <c:numCache>
                <c:formatCode>General</c:formatCode>
                <c:ptCount val="6"/>
              </c:numCache>
            </c:numRef>
          </c:yVal>
          <c:smooth val="0"/>
        </c:ser>
        <c:ser>
          <c:idx val="6"/>
          <c:order val="2"/>
          <c:spPr>
            <a:ln w="28575">
              <a:noFill/>
            </a:ln>
          </c:spPr>
          <c:marker>
            <c:symbol val="plus"/>
            <c:size val="5"/>
            <c:spPr>
              <a:noFill/>
              <a:ln>
                <a:solidFill>
                  <a:srgbClr val="008080"/>
                </a:solidFill>
                <a:prstDash val="solid"/>
              </a:ln>
            </c:spPr>
          </c:marker>
          <c:xVal>
            <c:numRef>
              <c:f>'Compiled and sorted versus time'!$C$1092:$C$1097</c:f>
              <c:numCache>
                <c:formatCode>General</c:formatCode>
                <c:ptCount val="6"/>
                <c:pt idx="0">
                  <c:v>-1.24</c:v>
                </c:pt>
                <c:pt idx="1">
                  <c:v>-1.69</c:v>
                </c:pt>
                <c:pt idx="2">
                  <c:v>5.6</c:v>
                </c:pt>
                <c:pt idx="3">
                  <c:v>5.95</c:v>
                </c:pt>
                <c:pt idx="4">
                  <c:v>4.01</c:v>
                </c:pt>
                <c:pt idx="5">
                  <c:v>3.8</c:v>
                </c:pt>
              </c:numCache>
            </c:numRef>
          </c:xVal>
          <c:yVal>
            <c:numRef>
              <c:f>'Compiled and sorted versus time'!$D$1092:$D$1097</c:f>
              <c:numCache>
                <c:formatCode>General</c:formatCode>
                <c:ptCount val="6"/>
              </c:numCache>
            </c:numRef>
          </c:yVal>
          <c:smooth val="0"/>
        </c:ser>
        <c:ser>
          <c:idx val="8"/>
          <c:order val="3"/>
          <c:spPr>
            <a:ln w="28575">
              <a:noFill/>
            </a:ln>
          </c:spPr>
          <c:marker>
            <c:symbol val="dash"/>
            <c:size val="5"/>
            <c:spPr>
              <a:noFill/>
              <a:ln>
                <a:solidFill>
                  <a:srgbClr val="00CCFF"/>
                </a:solidFill>
                <a:prstDash val="solid"/>
              </a:ln>
            </c:spPr>
          </c:marker>
          <c:xVal>
            <c:numRef>
              <c:f>'Compiled and sorted versus time'!$C$1092:$C$1097</c:f>
              <c:numCache>
                <c:formatCode>General</c:formatCode>
                <c:ptCount val="6"/>
                <c:pt idx="0">
                  <c:v>-1.24</c:v>
                </c:pt>
                <c:pt idx="1">
                  <c:v>-1.69</c:v>
                </c:pt>
                <c:pt idx="2">
                  <c:v>5.6</c:v>
                </c:pt>
                <c:pt idx="3">
                  <c:v>5.95</c:v>
                </c:pt>
                <c:pt idx="4">
                  <c:v>4.01</c:v>
                </c:pt>
                <c:pt idx="5">
                  <c:v>3.8</c:v>
                </c:pt>
              </c:numCache>
            </c:numRef>
          </c:xVal>
          <c:yVal>
            <c:numRef>
              <c:f>'Compiled and sorted versus time'!$D$1092:$D$1097</c:f>
              <c:numCache>
                <c:formatCode>General</c:formatCode>
                <c:ptCount val="6"/>
              </c:numCache>
            </c:numRef>
          </c:yVal>
          <c:smooth val="0"/>
        </c:ser>
        <c:ser>
          <c:idx val="4"/>
          <c:order val="4"/>
          <c:spPr>
            <a:ln w="28575">
              <a:noFill/>
            </a:ln>
          </c:spPr>
          <c:marker>
            <c:symbol val="circle"/>
            <c:size val="8"/>
            <c:spPr>
              <a:noFill/>
              <a:ln>
                <a:solidFill>
                  <a:srgbClr val="C0C0C0"/>
                </a:solidFill>
                <a:prstDash val="solid"/>
              </a:ln>
            </c:spPr>
          </c:marker>
          <c:xVal>
            <c:numRef>
              <c:f>'Compiled and sorted versus time'!$C$460:$C$517</c:f>
              <c:numCache>
                <c:formatCode>General</c:formatCode>
                <c:ptCount val="58"/>
                <c:pt idx="0">
                  <c:v>0.54</c:v>
                </c:pt>
                <c:pt idx="1">
                  <c:v>0.68799999999999994</c:v>
                </c:pt>
                <c:pt idx="2">
                  <c:v>0.81</c:v>
                </c:pt>
                <c:pt idx="3">
                  <c:v>0.627</c:v>
                </c:pt>
                <c:pt idx="4">
                  <c:v>1.18</c:v>
                </c:pt>
                <c:pt idx="5">
                  <c:v>0.78400000000000003</c:v>
                </c:pt>
                <c:pt idx="6">
                  <c:v>1.41</c:v>
                </c:pt>
                <c:pt idx="7">
                  <c:v>1.28</c:v>
                </c:pt>
                <c:pt idx="8">
                  <c:v>1.159</c:v>
                </c:pt>
                <c:pt idx="9">
                  <c:v>0.59</c:v>
                </c:pt>
                <c:pt idx="10">
                  <c:v>5.6604783013722848E-2</c:v>
                </c:pt>
                <c:pt idx="11">
                  <c:v>9.9000000000000005E-2</c:v>
                </c:pt>
                <c:pt idx="12" formatCode="0.00">
                  <c:v>9.9082999206522526E-2</c:v>
                </c:pt>
                <c:pt idx="13">
                  <c:v>1.5620000000000001</c:v>
                </c:pt>
                <c:pt idx="14">
                  <c:v>0.18</c:v>
                </c:pt>
                <c:pt idx="15">
                  <c:v>7.0000000000000007E-2</c:v>
                </c:pt>
                <c:pt idx="16" formatCode="0">
                  <c:v>0.114</c:v>
                </c:pt>
                <c:pt idx="17" formatCode="0.0">
                  <c:v>-0.35499999999999998</c:v>
                </c:pt>
                <c:pt idx="18">
                  <c:v>1.180723151588186</c:v>
                </c:pt>
                <c:pt idx="19">
                  <c:v>2.0348227177718439</c:v>
                </c:pt>
                <c:pt idx="20">
                  <c:v>0.7</c:v>
                </c:pt>
                <c:pt idx="21">
                  <c:v>0.7</c:v>
                </c:pt>
                <c:pt idx="22">
                  <c:v>1</c:v>
                </c:pt>
                <c:pt idx="23">
                  <c:v>2.4</c:v>
                </c:pt>
                <c:pt idx="24">
                  <c:v>0.4</c:v>
                </c:pt>
                <c:pt idx="25">
                  <c:v>0.3</c:v>
                </c:pt>
                <c:pt idx="26">
                  <c:v>0.4</c:v>
                </c:pt>
                <c:pt idx="27">
                  <c:v>0.18</c:v>
                </c:pt>
                <c:pt idx="28">
                  <c:v>0.3</c:v>
                </c:pt>
                <c:pt idx="29">
                  <c:v>0.13</c:v>
                </c:pt>
                <c:pt idx="30">
                  <c:v>0.44900000000000001</c:v>
                </c:pt>
                <c:pt idx="31">
                  <c:v>0.81399999999999995</c:v>
                </c:pt>
                <c:pt idx="32">
                  <c:v>0.746</c:v>
                </c:pt>
                <c:pt idx="33">
                  <c:v>0.20300000000000001</c:v>
                </c:pt>
                <c:pt idx="36">
                  <c:v>-1.04</c:v>
                </c:pt>
                <c:pt idx="37">
                  <c:v>-1.02</c:v>
                </c:pt>
                <c:pt idx="38">
                  <c:v>0.02</c:v>
                </c:pt>
                <c:pt idx="39">
                  <c:v>-7.0000000000000007E-2</c:v>
                </c:pt>
                <c:pt idx="40">
                  <c:v>-0.01</c:v>
                </c:pt>
                <c:pt idx="41">
                  <c:v>-0.27</c:v>
                </c:pt>
                <c:pt idx="42">
                  <c:v>-0.3</c:v>
                </c:pt>
                <c:pt idx="43">
                  <c:v>0.14000000000000001</c:v>
                </c:pt>
                <c:pt idx="44">
                  <c:v>0.06</c:v>
                </c:pt>
                <c:pt idx="45">
                  <c:v>0.28999999999999998</c:v>
                </c:pt>
                <c:pt idx="46">
                  <c:v>0.02</c:v>
                </c:pt>
                <c:pt idx="47">
                  <c:v>0</c:v>
                </c:pt>
                <c:pt idx="48">
                  <c:v>-0.05</c:v>
                </c:pt>
                <c:pt idx="49">
                  <c:v>-0.09</c:v>
                </c:pt>
                <c:pt idx="50">
                  <c:v>0.15</c:v>
                </c:pt>
                <c:pt idx="51">
                  <c:v>0.36</c:v>
                </c:pt>
                <c:pt idx="52">
                  <c:v>0.24</c:v>
                </c:pt>
                <c:pt idx="53">
                  <c:v>-0.16</c:v>
                </c:pt>
                <c:pt idx="54">
                  <c:v>0.12</c:v>
                </c:pt>
                <c:pt idx="55">
                  <c:v>0.19</c:v>
                </c:pt>
                <c:pt idx="56">
                  <c:v>0.19</c:v>
                </c:pt>
                <c:pt idx="57">
                  <c:v>0.44</c:v>
                </c:pt>
              </c:numCache>
            </c:numRef>
          </c:xVal>
          <c:yVal>
            <c:numRef>
              <c:f>'Compiled and sorted versus time'!$D$460:$D$517</c:f>
              <c:numCache>
                <c:formatCode>General</c:formatCode>
                <c:ptCount val="58"/>
                <c:pt idx="0">
                  <c:v>-0.6</c:v>
                </c:pt>
                <c:pt idx="1">
                  <c:v>-1.23</c:v>
                </c:pt>
                <c:pt idx="2">
                  <c:v>-0.51</c:v>
                </c:pt>
                <c:pt idx="3">
                  <c:v>-0.91</c:v>
                </c:pt>
                <c:pt idx="4">
                  <c:v>-1.6</c:v>
                </c:pt>
                <c:pt idx="5">
                  <c:v>-1.04</c:v>
                </c:pt>
                <c:pt idx="6">
                  <c:v>-2</c:v>
                </c:pt>
                <c:pt idx="7">
                  <c:v>-1.7</c:v>
                </c:pt>
                <c:pt idx="8">
                  <c:v>-1.21</c:v>
                </c:pt>
                <c:pt idx="9">
                  <c:v>-0.3</c:v>
                </c:pt>
                <c:pt idx="13">
                  <c:v>-1.95</c:v>
                </c:pt>
                <c:pt idx="14">
                  <c:v>-0.5</c:v>
                </c:pt>
                <c:pt idx="15">
                  <c:v>0.09</c:v>
                </c:pt>
                <c:pt idx="16" formatCode="0.0">
                  <c:v>0.25</c:v>
                </c:pt>
                <c:pt idx="17" formatCode="0.00">
                  <c:v>0.04</c:v>
                </c:pt>
                <c:pt idx="29">
                  <c:v>0.4</c:v>
                </c:pt>
                <c:pt idx="30">
                  <c:v>-0.64</c:v>
                </c:pt>
                <c:pt idx="31">
                  <c:v>-0.92</c:v>
                </c:pt>
                <c:pt idx="32">
                  <c:v>-0.7</c:v>
                </c:pt>
                <c:pt idx="33">
                  <c:v>0</c:v>
                </c:pt>
              </c:numCache>
            </c:numRef>
          </c:yVal>
          <c:smooth val="0"/>
        </c:ser>
        <c:ser>
          <c:idx val="0"/>
          <c:order val="5"/>
          <c:spPr>
            <a:ln w="28575">
              <a:noFill/>
            </a:ln>
          </c:spPr>
          <c:marker>
            <c:symbol val="circle"/>
            <c:size val="8"/>
            <c:spPr>
              <a:solidFill>
                <a:srgbClr val="FFFF00"/>
              </a:solidFill>
              <a:ln>
                <a:solidFill>
                  <a:schemeClr val="tx1"/>
                </a:solidFill>
                <a:prstDash val="solid"/>
              </a:ln>
            </c:spPr>
          </c:marker>
          <c:xVal>
            <c:numRef>
              <c:f>'Compiled and sorted versus time'!$C$518:$C$1290</c:f>
              <c:numCache>
                <c:formatCode>General</c:formatCode>
                <c:ptCount val="773"/>
                <c:pt idx="0">
                  <c:v>-0.6004003609602071</c:v>
                </c:pt>
                <c:pt idx="1">
                  <c:v>-0.22622990694143397</c:v>
                </c:pt>
                <c:pt idx="2">
                  <c:v>0.62492153448312493</c:v>
                </c:pt>
                <c:pt idx="3">
                  <c:v>0.46211646830252029</c:v>
                </c:pt>
                <c:pt idx="4">
                  <c:v>0.97881139478539492</c:v>
                </c:pt>
                <c:pt idx="5">
                  <c:v>-1.5940382394525887</c:v>
                </c:pt>
                <c:pt idx="6">
                  <c:v>0.79483527994317349</c:v>
                </c:pt>
                <c:pt idx="7">
                  <c:v>2.2525270930845442</c:v>
                </c:pt>
                <c:pt idx="8">
                  <c:v>2.164092105014559</c:v>
                </c:pt>
                <c:pt idx="9">
                  <c:v>2.0340790399298037</c:v>
                </c:pt>
                <c:pt idx="10">
                  <c:v>2.2686833440684895</c:v>
                </c:pt>
                <c:pt idx="11">
                  <c:v>3.1349625114976964</c:v>
                </c:pt>
                <c:pt idx="12">
                  <c:v>4.0094570908952853</c:v>
                </c:pt>
                <c:pt idx="13">
                  <c:v>2.4676521445986532</c:v>
                </c:pt>
                <c:pt idx="14">
                  <c:v>-0.5976493002995964</c:v>
                </c:pt>
                <c:pt idx="15">
                  <c:v>1.0071972010647912</c:v>
                </c:pt>
                <c:pt idx="16">
                  <c:v>1.4608086241139073</c:v>
                </c:pt>
                <c:pt idx="17">
                  <c:v>1.8348972921444773</c:v>
                </c:pt>
                <c:pt idx="18">
                  <c:v>-1.6252718136674504</c:v>
                </c:pt>
                <c:pt idx="19">
                  <c:v>1.4144347220813591</c:v>
                </c:pt>
                <c:pt idx="20">
                  <c:v>2.0253865728849796</c:v>
                </c:pt>
                <c:pt idx="21">
                  <c:v>-0.76119817058994954</c:v>
                </c:pt>
                <c:pt idx="22">
                  <c:v>-0.7122223102093983</c:v>
                </c:pt>
                <c:pt idx="23">
                  <c:v>-0.3720243226602582</c:v>
                </c:pt>
                <c:pt idx="24">
                  <c:v>-0.46855269737511307</c:v>
                </c:pt>
                <c:pt idx="25">
                  <c:v>1.629106158424154</c:v>
                </c:pt>
                <c:pt idx="26">
                  <c:v>3.4173811559421452</c:v>
                </c:pt>
                <c:pt idx="27">
                  <c:v>-1.9856345147504229</c:v>
                </c:pt>
                <c:pt idx="28">
                  <c:v>1.0637594286766472E-2</c:v>
                </c:pt>
                <c:pt idx="29">
                  <c:v>2.507851150491458</c:v>
                </c:pt>
                <c:pt idx="30">
                  <c:v>1.2893954852266631</c:v>
                </c:pt>
                <c:pt idx="31">
                  <c:v>1.3060635581969571</c:v>
                </c:pt>
                <c:pt idx="32">
                  <c:v>6.089446850098934</c:v>
                </c:pt>
                <c:pt idx="33">
                  <c:v>8.2167867674787232</c:v>
                </c:pt>
                <c:pt idx="34">
                  <c:v>1.9195419178890116</c:v>
                </c:pt>
                <c:pt idx="35">
                  <c:v>8.2211914657124296</c:v>
                </c:pt>
                <c:pt idx="36">
                  <c:v>3.5622136601136667</c:v>
                </c:pt>
                <c:pt idx="37">
                  <c:v>6.102688203209361</c:v>
                </c:pt>
                <c:pt idx="38">
                  <c:v>2.0802576577139131</c:v>
                </c:pt>
                <c:pt idx="39">
                  <c:v>3.9046392791606266</c:v>
                </c:pt>
                <c:pt idx="40">
                  <c:v>9.5327479211630983</c:v>
                </c:pt>
                <c:pt idx="41">
                  <c:v>4.7516304985348867</c:v>
                </c:pt>
                <c:pt idx="42">
                  <c:v>2.8532507835157261</c:v>
                </c:pt>
                <c:pt idx="43">
                  <c:v>0.23067478762994753</c:v>
                </c:pt>
                <c:pt idx="44">
                  <c:v>2.6102906619742683</c:v>
                </c:pt>
                <c:pt idx="45">
                  <c:v>1.1814284828877142</c:v>
                </c:pt>
                <c:pt idx="46">
                  <c:v>1.3742129511689072</c:v>
                </c:pt>
                <c:pt idx="47">
                  <c:v>1.0890076323850639</c:v>
                </c:pt>
                <c:pt idx="48">
                  <c:v>2.3231224405330098</c:v>
                </c:pt>
                <c:pt idx="49">
                  <c:v>1.9002183666972927</c:v>
                </c:pt>
                <c:pt idx="50">
                  <c:v>2.5201884588091916</c:v>
                </c:pt>
                <c:pt idx="51">
                  <c:v>0.77043480297778189</c:v>
                </c:pt>
                <c:pt idx="52">
                  <c:v>2.0371272524859485</c:v>
                </c:pt>
                <c:pt idx="53">
                  <c:v>2.0258329654525564</c:v>
                </c:pt>
                <c:pt idx="54">
                  <c:v>1.7135668450438679</c:v>
                </c:pt>
                <c:pt idx="55">
                  <c:v>3.6836033887565067</c:v>
                </c:pt>
                <c:pt idx="56">
                  <c:v>2.4101415289659034</c:v>
                </c:pt>
                <c:pt idx="57">
                  <c:v>1.1521319863405655</c:v>
                </c:pt>
                <c:pt idx="58">
                  <c:v>4.0600863084354621</c:v>
                </c:pt>
                <c:pt idx="59">
                  <c:v>0.28765402626640402</c:v>
                </c:pt>
                <c:pt idx="60">
                  <c:v>1.2397855938914848</c:v>
                </c:pt>
                <c:pt idx="61">
                  <c:v>2.6441585194119099</c:v>
                </c:pt>
                <c:pt idx="62">
                  <c:v>1.9243302884335289</c:v>
                </c:pt>
                <c:pt idx="63">
                  <c:v>0.15180982169804569</c:v>
                </c:pt>
                <c:pt idx="64">
                  <c:v>-0.41938879796799</c:v>
                </c:pt>
                <c:pt idx="65">
                  <c:v>2.367914522093062</c:v>
                </c:pt>
                <c:pt idx="66">
                  <c:v>4.9084595369266459</c:v>
                </c:pt>
                <c:pt idx="67">
                  <c:v>3.5473613847041285</c:v>
                </c:pt>
                <c:pt idx="68">
                  <c:v>0.51619622292364831</c:v>
                </c:pt>
                <c:pt idx="69">
                  <c:v>11.177053783846038</c:v>
                </c:pt>
                <c:pt idx="70">
                  <c:v>9.428108701702298</c:v>
                </c:pt>
                <c:pt idx="71">
                  <c:v>-1.22</c:v>
                </c:pt>
                <c:pt idx="72">
                  <c:v>1</c:v>
                </c:pt>
                <c:pt idx="73">
                  <c:v>2.65</c:v>
                </c:pt>
                <c:pt idx="74">
                  <c:v>4.6100000000000003</c:v>
                </c:pt>
                <c:pt idx="75">
                  <c:v>2.38</c:v>
                </c:pt>
                <c:pt idx="76">
                  <c:v>4.16</c:v>
                </c:pt>
                <c:pt idx="77">
                  <c:v>2.64</c:v>
                </c:pt>
                <c:pt idx="78">
                  <c:v>3.19</c:v>
                </c:pt>
                <c:pt idx="79">
                  <c:v>3.18</c:v>
                </c:pt>
                <c:pt idx="80">
                  <c:v>0.19</c:v>
                </c:pt>
                <c:pt idx="81">
                  <c:v>2.39</c:v>
                </c:pt>
                <c:pt idx="82">
                  <c:v>4.1100000000000003</c:v>
                </c:pt>
                <c:pt idx="83">
                  <c:v>2.5499999999999998</c:v>
                </c:pt>
                <c:pt idx="84">
                  <c:v>1.84</c:v>
                </c:pt>
                <c:pt idx="85">
                  <c:v>2.97</c:v>
                </c:pt>
                <c:pt idx="86">
                  <c:v>6.51</c:v>
                </c:pt>
                <c:pt idx="87">
                  <c:v>4.67</c:v>
                </c:pt>
                <c:pt idx="88">
                  <c:v>0.91</c:v>
                </c:pt>
                <c:pt idx="89">
                  <c:v>5.56</c:v>
                </c:pt>
                <c:pt idx="90">
                  <c:v>2.56</c:v>
                </c:pt>
                <c:pt idx="91">
                  <c:v>1.49</c:v>
                </c:pt>
                <c:pt idx="92">
                  <c:v>-1.21</c:v>
                </c:pt>
                <c:pt idx="93">
                  <c:v>0.42</c:v>
                </c:pt>
                <c:pt idx="94">
                  <c:v>1.65</c:v>
                </c:pt>
                <c:pt idx="95">
                  <c:v>0.62</c:v>
                </c:pt>
                <c:pt idx="96">
                  <c:v>0.18</c:v>
                </c:pt>
                <c:pt idx="97">
                  <c:v>0.08</c:v>
                </c:pt>
                <c:pt idx="98">
                  <c:v>1.81</c:v>
                </c:pt>
                <c:pt idx="99">
                  <c:v>-1.08</c:v>
                </c:pt>
                <c:pt idx="100">
                  <c:v>-0.52</c:v>
                </c:pt>
                <c:pt idx="101">
                  <c:v>-0.41</c:v>
                </c:pt>
                <c:pt idx="102">
                  <c:v>-0.66</c:v>
                </c:pt>
                <c:pt idx="103">
                  <c:v>-0.45</c:v>
                </c:pt>
                <c:pt idx="104">
                  <c:v>-0.14000000000000001</c:v>
                </c:pt>
                <c:pt idx="105">
                  <c:v>-0.46</c:v>
                </c:pt>
                <c:pt idx="106">
                  <c:v>-0.14000000000000001</c:v>
                </c:pt>
                <c:pt idx="107">
                  <c:v>0.22</c:v>
                </c:pt>
                <c:pt idx="108">
                  <c:v>-0.16</c:v>
                </c:pt>
                <c:pt idx="109">
                  <c:v>-1.24</c:v>
                </c:pt>
                <c:pt idx="110">
                  <c:v>-0.41</c:v>
                </c:pt>
                <c:pt idx="111">
                  <c:v>-1.5</c:v>
                </c:pt>
                <c:pt idx="112">
                  <c:v>1.75</c:v>
                </c:pt>
                <c:pt idx="113">
                  <c:v>-1.1100000000000001</c:v>
                </c:pt>
                <c:pt idx="114">
                  <c:v>-1.03</c:v>
                </c:pt>
                <c:pt idx="115">
                  <c:v>-1.1599999999999999</c:v>
                </c:pt>
                <c:pt idx="116">
                  <c:v>-1.1100000000000001</c:v>
                </c:pt>
                <c:pt idx="117">
                  <c:v>0.65</c:v>
                </c:pt>
                <c:pt idx="118">
                  <c:v>-0.17</c:v>
                </c:pt>
                <c:pt idx="119">
                  <c:v>1.69</c:v>
                </c:pt>
                <c:pt idx="120">
                  <c:v>1.18</c:v>
                </c:pt>
                <c:pt idx="121">
                  <c:v>3.48</c:v>
                </c:pt>
                <c:pt idx="122">
                  <c:v>-1.27</c:v>
                </c:pt>
                <c:pt idx="123">
                  <c:v>-1.1499999999999999</c:v>
                </c:pt>
                <c:pt idx="124">
                  <c:v>-0.37</c:v>
                </c:pt>
                <c:pt idx="125">
                  <c:v>-1.48</c:v>
                </c:pt>
                <c:pt idx="126">
                  <c:v>0.23</c:v>
                </c:pt>
                <c:pt idx="127">
                  <c:v>1.26</c:v>
                </c:pt>
                <c:pt idx="128">
                  <c:v>0.09</c:v>
                </c:pt>
                <c:pt idx="129">
                  <c:v>1.77</c:v>
                </c:pt>
                <c:pt idx="130">
                  <c:v>2.62</c:v>
                </c:pt>
                <c:pt idx="131">
                  <c:v>1.26</c:v>
                </c:pt>
                <c:pt idx="132">
                  <c:v>1.61</c:v>
                </c:pt>
                <c:pt idx="133">
                  <c:v>5.35</c:v>
                </c:pt>
                <c:pt idx="134">
                  <c:v>0.39</c:v>
                </c:pt>
                <c:pt idx="135">
                  <c:v>7.58</c:v>
                </c:pt>
                <c:pt idx="136">
                  <c:v>2.1800000000000002</c:v>
                </c:pt>
                <c:pt idx="137">
                  <c:v>7.82</c:v>
                </c:pt>
                <c:pt idx="138">
                  <c:v>4.03</c:v>
                </c:pt>
                <c:pt idx="139">
                  <c:v>5.75</c:v>
                </c:pt>
                <c:pt idx="140">
                  <c:v>2.0699999999999998</c:v>
                </c:pt>
                <c:pt idx="141">
                  <c:v>3.84</c:v>
                </c:pt>
                <c:pt idx="142">
                  <c:v>8.99</c:v>
                </c:pt>
                <c:pt idx="143">
                  <c:v>4.17</c:v>
                </c:pt>
                <c:pt idx="144">
                  <c:v>-0.1</c:v>
                </c:pt>
                <c:pt idx="145">
                  <c:v>2.66</c:v>
                </c:pt>
                <c:pt idx="146">
                  <c:v>0.65</c:v>
                </c:pt>
                <c:pt idx="147">
                  <c:v>0.99</c:v>
                </c:pt>
                <c:pt idx="148">
                  <c:v>-0.14000000000000001</c:v>
                </c:pt>
                <c:pt idx="149">
                  <c:v>-0.45</c:v>
                </c:pt>
                <c:pt idx="150">
                  <c:v>-0.76</c:v>
                </c:pt>
                <c:pt idx="151">
                  <c:v>-0.67</c:v>
                </c:pt>
                <c:pt idx="152">
                  <c:v>-0.24</c:v>
                </c:pt>
                <c:pt idx="153">
                  <c:v>-0.37</c:v>
                </c:pt>
                <c:pt idx="154">
                  <c:v>0.45</c:v>
                </c:pt>
                <c:pt idx="155">
                  <c:v>2.54</c:v>
                </c:pt>
                <c:pt idx="156">
                  <c:v>-0.32</c:v>
                </c:pt>
                <c:pt idx="157">
                  <c:v>0.79</c:v>
                </c:pt>
                <c:pt idx="158">
                  <c:v>1.26</c:v>
                </c:pt>
                <c:pt idx="159">
                  <c:v>1.1299999999999999</c:v>
                </c:pt>
                <c:pt idx="160">
                  <c:v>3.63</c:v>
                </c:pt>
                <c:pt idx="161">
                  <c:v>1.23</c:v>
                </c:pt>
                <c:pt idx="162">
                  <c:v>2.42</c:v>
                </c:pt>
                <c:pt idx="163">
                  <c:v>0.53</c:v>
                </c:pt>
                <c:pt idx="164">
                  <c:v>2.6</c:v>
                </c:pt>
                <c:pt idx="165">
                  <c:v>0.05</c:v>
                </c:pt>
                <c:pt idx="166">
                  <c:v>0.14000000000000001</c:v>
                </c:pt>
                <c:pt idx="167">
                  <c:v>0.41</c:v>
                </c:pt>
                <c:pt idx="168">
                  <c:v>1.52</c:v>
                </c:pt>
                <c:pt idx="169">
                  <c:v>0.32</c:v>
                </c:pt>
                <c:pt idx="170">
                  <c:v>0.33</c:v>
                </c:pt>
                <c:pt idx="171">
                  <c:v>2.19</c:v>
                </c:pt>
                <c:pt idx="172">
                  <c:v>-0.3</c:v>
                </c:pt>
                <c:pt idx="173">
                  <c:v>0.12</c:v>
                </c:pt>
                <c:pt idx="174">
                  <c:v>3.16</c:v>
                </c:pt>
                <c:pt idx="175">
                  <c:v>0.68</c:v>
                </c:pt>
                <c:pt idx="176">
                  <c:v>-0.92</c:v>
                </c:pt>
                <c:pt idx="177">
                  <c:v>0.5</c:v>
                </c:pt>
                <c:pt idx="178">
                  <c:v>0.51</c:v>
                </c:pt>
                <c:pt idx="179">
                  <c:v>0.71</c:v>
                </c:pt>
                <c:pt idx="180">
                  <c:v>0.42</c:v>
                </c:pt>
                <c:pt idx="181">
                  <c:v>-0.02</c:v>
                </c:pt>
                <c:pt idx="182">
                  <c:v>6.53</c:v>
                </c:pt>
                <c:pt idx="183">
                  <c:v>0.38</c:v>
                </c:pt>
                <c:pt idx="184">
                  <c:v>0.89</c:v>
                </c:pt>
                <c:pt idx="185">
                  <c:v>0.79</c:v>
                </c:pt>
                <c:pt idx="186">
                  <c:v>3.48</c:v>
                </c:pt>
                <c:pt idx="187">
                  <c:v>0.83</c:v>
                </c:pt>
                <c:pt idx="188">
                  <c:v>0.19</c:v>
                </c:pt>
                <c:pt idx="189">
                  <c:v>-0.37</c:v>
                </c:pt>
                <c:pt idx="190">
                  <c:v>0.14000000000000001</c:v>
                </c:pt>
                <c:pt idx="191">
                  <c:v>0.56000000000000005</c:v>
                </c:pt>
                <c:pt idx="192">
                  <c:v>0.17</c:v>
                </c:pt>
                <c:pt idx="193">
                  <c:v>1.37</c:v>
                </c:pt>
                <c:pt idx="194">
                  <c:v>0.5</c:v>
                </c:pt>
                <c:pt idx="195">
                  <c:v>3.04</c:v>
                </c:pt>
                <c:pt idx="196">
                  <c:v>0.87</c:v>
                </c:pt>
                <c:pt idx="197">
                  <c:v>1.06</c:v>
                </c:pt>
                <c:pt idx="198">
                  <c:v>1.5</c:v>
                </c:pt>
                <c:pt idx="199">
                  <c:v>0.69</c:v>
                </c:pt>
                <c:pt idx="200">
                  <c:v>1.04</c:v>
                </c:pt>
                <c:pt idx="201">
                  <c:v>1.78</c:v>
                </c:pt>
                <c:pt idx="202">
                  <c:v>-0.56000000000000005</c:v>
                </c:pt>
                <c:pt idx="203">
                  <c:v>0.41</c:v>
                </c:pt>
                <c:pt idx="204">
                  <c:v>0.33</c:v>
                </c:pt>
                <c:pt idx="205">
                  <c:v>-0.3</c:v>
                </c:pt>
                <c:pt idx="206">
                  <c:v>-0.42</c:v>
                </c:pt>
                <c:pt idx="207">
                  <c:v>-0.06</c:v>
                </c:pt>
                <c:pt idx="208">
                  <c:v>-0.51</c:v>
                </c:pt>
                <c:pt idx="209">
                  <c:v>-0.28999999999999998</c:v>
                </c:pt>
                <c:pt idx="210">
                  <c:v>-0.78</c:v>
                </c:pt>
                <c:pt idx="211">
                  <c:v>-0.56000000000000005</c:v>
                </c:pt>
                <c:pt idx="212">
                  <c:v>-0.56999999999999995</c:v>
                </c:pt>
                <c:pt idx="213">
                  <c:v>-0.41</c:v>
                </c:pt>
                <c:pt idx="214">
                  <c:v>-0.54</c:v>
                </c:pt>
                <c:pt idx="215">
                  <c:v>-0.89</c:v>
                </c:pt>
                <c:pt idx="216">
                  <c:v>-0.97</c:v>
                </c:pt>
                <c:pt idx="217">
                  <c:v>-0.71</c:v>
                </c:pt>
                <c:pt idx="218">
                  <c:v>-0.77</c:v>
                </c:pt>
                <c:pt idx="219">
                  <c:v>-0.91</c:v>
                </c:pt>
                <c:pt idx="220">
                  <c:v>-0.84</c:v>
                </c:pt>
                <c:pt idx="221">
                  <c:v>-1.1000000000000001</c:v>
                </c:pt>
                <c:pt idx="222">
                  <c:v>-0.97</c:v>
                </c:pt>
                <c:pt idx="223">
                  <c:v>-0.9</c:v>
                </c:pt>
                <c:pt idx="224">
                  <c:v>-0.87</c:v>
                </c:pt>
                <c:pt idx="225">
                  <c:v>-1</c:v>
                </c:pt>
                <c:pt idx="226">
                  <c:v>-1.23</c:v>
                </c:pt>
                <c:pt idx="227">
                  <c:v>-1.17</c:v>
                </c:pt>
                <c:pt idx="228">
                  <c:v>-0.68</c:v>
                </c:pt>
                <c:pt idx="229">
                  <c:v>-0.63</c:v>
                </c:pt>
                <c:pt idx="230">
                  <c:v>0.15950410669984372</c:v>
                </c:pt>
                <c:pt idx="231">
                  <c:v>0.16213506951116852</c:v>
                </c:pt>
                <c:pt idx="232">
                  <c:v>-0.68449491171694754</c:v>
                </c:pt>
                <c:pt idx="233">
                  <c:v>-0.81290705980608635</c:v>
                </c:pt>
                <c:pt idx="234">
                  <c:v>-1.9186512857981062</c:v>
                </c:pt>
                <c:pt idx="235">
                  <c:v>-1.7769171221541171</c:v>
                </c:pt>
                <c:pt idx="236">
                  <c:v>-1.0410458256535493</c:v>
                </c:pt>
                <c:pt idx="237">
                  <c:v>-0.77894525051818775</c:v>
                </c:pt>
                <c:pt idx="238">
                  <c:v>0.71288672797117181</c:v>
                </c:pt>
                <c:pt idx="239">
                  <c:v>0.7257575627115479</c:v>
                </c:pt>
                <c:pt idx="240">
                  <c:v>3.920220043253114</c:v>
                </c:pt>
                <c:pt idx="241">
                  <c:v>1.0107319291281422</c:v>
                </c:pt>
                <c:pt idx="242">
                  <c:v>0.18175611906013966</c:v>
                </c:pt>
                <c:pt idx="243">
                  <c:v>3.1112213677463503</c:v>
                </c:pt>
                <c:pt idx="244">
                  <c:v>3.6081329486672833</c:v>
                </c:pt>
                <c:pt idx="245">
                  <c:v>4.3746461244623944</c:v>
                </c:pt>
                <c:pt idx="246">
                  <c:v>6.8786067910199407</c:v>
                </c:pt>
                <c:pt idx="247">
                  <c:v>5.5087947130343595</c:v>
                </c:pt>
                <c:pt idx="248">
                  <c:v>4.5489442984579078</c:v>
                </c:pt>
                <c:pt idx="249">
                  <c:v>-0.83459285158759922</c:v>
                </c:pt>
                <c:pt idx="250">
                  <c:v>0.68500000000000005</c:v>
                </c:pt>
                <c:pt idx="251">
                  <c:v>10.098000000000001</c:v>
                </c:pt>
                <c:pt idx="252">
                  <c:v>7.9290000000000003</c:v>
                </c:pt>
                <c:pt idx="253" formatCode="0.0">
                  <c:v>1.5873722661730039</c:v>
                </c:pt>
                <c:pt idx="254" formatCode="0.0">
                  <c:v>2.6416057915388258</c:v>
                </c:pt>
                <c:pt idx="255">
                  <c:v>6.8122496503641994</c:v>
                </c:pt>
                <c:pt idx="256">
                  <c:v>6.0943244114937123</c:v>
                </c:pt>
                <c:pt idx="257">
                  <c:v>8.019263934377129</c:v>
                </c:pt>
                <c:pt idx="258">
                  <c:v>10.385808066734059</c:v>
                </c:pt>
                <c:pt idx="259" formatCode="0.00">
                  <c:v>0.68501074438555598</c:v>
                </c:pt>
                <c:pt idx="260" formatCode="0.00">
                  <c:v>10.098219692280766</c:v>
                </c:pt>
                <c:pt idx="261" formatCode="0.00">
                  <c:v>7.9292697483749919</c:v>
                </c:pt>
                <c:pt idx="262">
                  <c:v>0.5</c:v>
                </c:pt>
                <c:pt idx="263">
                  <c:v>0.88</c:v>
                </c:pt>
                <c:pt idx="264">
                  <c:v>10.06</c:v>
                </c:pt>
                <c:pt idx="265">
                  <c:v>10.51</c:v>
                </c:pt>
                <c:pt idx="266">
                  <c:v>10.86</c:v>
                </c:pt>
                <c:pt idx="267">
                  <c:v>3.02</c:v>
                </c:pt>
                <c:pt idx="268">
                  <c:v>2.81</c:v>
                </c:pt>
                <c:pt idx="269">
                  <c:v>2.83</c:v>
                </c:pt>
                <c:pt idx="270">
                  <c:v>-0.90246877039518725</c:v>
                </c:pt>
                <c:pt idx="271">
                  <c:v>-0.88927561736442196</c:v>
                </c:pt>
                <c:pt idx="272">
                  <c:v>-0.90564989180913491</c:v>
                </c:pt>
                <c:pt idx="273">
                  <c:v>-0.47184449188861499</c:v>
                </c:pt>
                <c:pt idx="274">
                  <c:v>-0.75253977294311891</c:v>
                </c:pt>
                <c:pt idx="275">
                  <c:v>-0.69237343543830043</c:v>
                </c:pt>
                <c:pt idx="276">
                  <c:v>1.4951710590574101</c:v>
                </c:pt>
                <c:pt idx="277">
                  <c:v>-0.65370562914250718</c:v>
                </c:pt>
                <c:pt idx="278">
                  <c:v>1.5430269574412541</c:v>
                </c:pt>
                <c:pt idx="279">
                  <c:v>-0.60261752495915233</c:v>
                </c:pt>
                <c:pt idx="280">
                  <c:v>1.7958964566122106</c:v>
                </c:pt>
                <c:pt idx="281">
                  <c:v>0.5510985937344659</c:v>
                </c:pt>
                <c:pt idx="282">
                  <c:v>1.4609379983600839</c:v>
                </c:pt>
                <c:pt idx="283">
                  <c:v>0.9435888133554251</c:v>
                </c:pt>
                <c:pt idx="284">
                  <c:v>-0.54426437498397173</c:v>
                </c:pt>
                <c:pt idx="285">
                  <c:v>-0.53629275071349003</c:v>
                </c:pt>
                <c:pt idx="286">
                  <c:v>2.9</c:v>
                </c:pt>
                <c:pt idx="287">
                  <c:v>0.4</c:v>
                </c:pt>
                <c:pt idx="288">
                  <c:v>-0.1</c:v>
                </c:pt>
                <c:pt idx="289">
                  <c:v>3.7</c:v>
                </c:pt>
                <c:pt idx="290">
                  <c:v>4</c:v>
                </c:pt>
                <c:pt idx="291">
                  <c:v>6.4</c:v>
                </c:pt>
                <c:pt idx="292">
                  <c:v>8.9</c:v>
                </c:pt>
                <c:pt idx="293">
                  <c:v>6.5</c:v>
                </c:pt>
                <c:pt idx="294">
                  <c:v>-2.5099999999999998</c:v>
                </c:pt>
                <c:pt idx="295">
                  <c:v>-1.85</c:v>
                </c:pt>
                <c:pt idx="296">
                  <c:v>-1.76</c:v>
                </c:pt>
                <c:pt idx="297">
                  <c:v>-1.59</c:v>
                </c:pt>
                <c:pt idx="298">
                  <c:v>-1.38</c:v>
                </c:pt>
                <c:pt idx="299">
                  <c:v>-0.97</c:v>
                </c:pt>
                <c:pt idx="300">
                  <c:v>-0.94</c:v>
                </c:pt>
                <c:pt idx="301">
                  <c:v>-0.88</c:v>
                </c:pt>
                <c:pt idx="302">
                  <c:v>-0.57999999999999996</c:v>
                </c:pt>
                <c:pt idx="303">
                  <c:v>-0.35</c:v>
                </c:pt>
                <c:pt idx="304">
                  <c:v>-0.15</c:v>
                </c:pt>
                <c:pt idx="305" formatCode="0.0">
                  <c:v>0.3</c:v>
                </c:pt>
                <c:pt idx="306">
                  <c:v>0.39</c:v>
                </c:pt>
                <c:pt idx="307">
                  <c:v>0.57999999999999996</c:v>
                </c:pt>
                <c:pt idx="308">
                  <c:v>0.76</c:v>
                </c:pt>
                <c:pt idx="309">
                  <c:v>0.85</c:v>
                </c:pt>
                <c:pt idx="310">
                  <c:v>0.89</c:v>
                </c:pt>
                <c:pt idx="311">
                  <c:v>1.02</c:v>
                </c:pt>
                <c:pt idx="312">
                  <c:v>1.37</c:v>
                </c:pt>
                <c:pt idx="313">
                  <c:v>1.38</c:v>
                </c:pt>
                <c:pt idx="314">
                  <c:v>1.67</c:v>
                </c:pt>
                <c:pt idx="315">
                  <c:v>1.9</c:v>
                </c:pt>
                <c:pt idx="316">
                  <c:v>2.14</c:v>
                </c:pt>
                <c:pt idx="317">
                  <c:v>2.15</c:v>
                </c:pt>
                <c:pt idx="318">
                  <c:v>2.5499999999999998</c:v>
                </c:pt>
                <c:pt idx="319">
                  <c:v>2.77</c:v>
                </c:pt>
                <c:pt idx="320">
                  <c:v>3.75</c:v>
                </c:pt>
                <c:pt idx="321">
                  <c:v>4.1900000000000004</c:v>
                </c:pt>
                <c:pt idx="322">
                  <c:v>4.46</c:v>
                </c:pt>
                <c:pt idx="323">
                  <c:v>4.46</c:v>
                </c:pt>
                <c:pt idx="324">
                  <c:v>4.4800000000000004</c:v>
                </c:pt>
                <c:pt idx="325">
                  <c:v>4.49</c:v>
                </c:pt>
                <c:pt idx="326">
                  <c:v>4.5</c:v>
                </c:pt>
                <c:pt idx="327">
                  <c:v>4.5599999999999996</c:v>
                </c:pt>
                <c:pt idx="328">
                  <c:v>4.63</c:v>
                </c:pt>
                <c:pt idx="329">
                  <c:v>5.04</c:v>
                </c:pt>
                <c:pt idx="330">
                  <c:v>5.14</c:v>
                </c:pt>
                <c:pt idx="331">
                  <c:v>5.43</c:v>
                </c:pt>
                <c:pt idx="332">
                  <c:v>5.49</c:v>
                </c:pt>
                <c:pt idx="333">
                  <c:v>5.66</c:v>
                </c:pt>
                <c:pt idx="334">
                  <c:v>5.92</c:v>
                </c:pt>
                <c:pt idx="335">
                  <c:v>6.13</c:v>
                </c:pt>
                <c:pt idx="336">
                  <c:v>6.73</c:v>
                </c:pt>
                <c:pt idx="337">
                  <c:v>7.13</c:v>
                </c:pt>
                <c:pt idx="338">
                  <c:v>7.34</c:v>
                </c:pt>
                <c:pt idx="339">
                  <c:v>7.38</c:v>
                </c:pt>
                <c:pt idx="340">
                  <c:v>8.18</c:v>
                </c:pt>
                <c:pt idx="341">
                  <c:v>8.83</c:v>
                </c:pt>
                <c:pt idx="342">
                  <c:v>8.94</c:v>
                </c:pt>
                <c:pt idx="343">
                  <c:v>4.500602639308104</c:v>
                </c:pt>
                <c:pt idx="344" formatCode="0.0">
                  <c:v>5.08</c:v>
                </c:pt>
                <c:pt idx="345">
                  <c:v>0.9</c:v>
                </c:pt>
                <c:pt idx="346">
                  <c:v>-0.8</c:v>
                </c:pt>
                <c:pt idx="347">
                  <c:v>1</c:v>
                </c:pt>
                <c:pt idx="348">
                  <c:v>2.7</c:v>
                </c:pt>
                <c:pt idx="349">
                  <c:v>1.4</c:v>
                </c:pt>
                <c:pt idx="350">
                  <c:v>2.129</c:v>
                </c:pt>
                <c:pt idx="351">
                  <c:v>1.8819999999999999</c:v>
                </c:pt>
                <c:pt idx="352">
                  <c:v>-1.92</c:v>
                </c:pt>
                <c:pt idx="353">
                  <c:v>6.2489999999999997</c:v>
                </c:pt>
                <c:pt idx="354">
                  <c:v>-1.04</c:v>
                </c:pt>
                <c:pt idx="355">
                  <c:v>-0.85</c:v>
                </c:pt>
                <c:pt idx="356">
                  <c:v>-0.82</c:v>
                </c:pt>
                <c:pt idx="357">
                  <c:v>-0.92</c:v>
                </c:pt>
                <c:pt idx="358">
                  <c:v>-0.79</c:v>
                </c:pt>
                <c:pt idx="359">
                  <c:v>-0.69</c:v>
                </c:pt>
                <c:pt idx="360">
                  <c:v>0.64</c:v>
                </c:pt>
                <c:pt idx="361">
                  <c:v>1.23</c:v>
                </c:pt>
                <c:pt idx="362">
                  <c:v>0.86</c:v>
                </c:pt>
                <c:pt idx="363">
                  <c:v>-1.1499999999999999</c:v>
                </c:pt>
                <c:pt idx="364">
                  <c:v>-1.2</c:v>
                </c:pt>
                <c:pt idx="365">
                  <c:v>3.05</c:v>
                </c:pt>
                <c:pt idx="366">
                  <c:v>2.73</c:v>
                </c:pt>
                <c:pt idx="367">
                  <c:v>3.31</c:v>
                </c:pt>
                <c:pt idx="368">
                  <c:v>2.52</c:v>
                </c:pt>
                <c:pt idx="369">
                  <c:v>2.84</c:v>
                </c:pt>
                <c:pt idx="370">
                  <c:v>2.98</c:v>
                </c:pt>
                <c:pt idx="371">
                  <c:v>1.5</c:v>
                </c:pt>
                <c:pt idx="372">
                  <c:v>0.3</c:v>
                </c:pt>
                <c:pt idx="373">
                  <c:v>2.1</c:v>
                </c:pt>
                <c:pt idx="374">
                  <c:v>0.6</c:v>
                </c:pt>
                <c:pt idx="375">
                  <c:v>3</c:v>
                </c:pt>
                <c:pt idx="376">
                  <c:v>3.5</c:v>
                </c:pt>
                <c:pt idx="377">
                  <c:v>2.5</c:v>
                </c:pt>
                <c:pt idx="378">
                  <c:v>5.0999999999999996</c:v>
                </c:pt>
                <c:pt idx="379">
                  <c:v>3.8</c:v>
                </c:pt>
                <c:pt idx="380">
                  <c:v>0.6</c:v>
                </c:pt>
                <c:pt idx="381">
                  <c:v>6</c:v>
                </c:pt>
                <c:pt idx="382">
                  <c:v>1.6</c:v>
                </c:pt>
                <c:pt idx="383">
                  <c:v>5.4</c:v>
                </c:pt>
                <c:pt idx="384">
                  <c:v>3.4</c:v>
                </c:pt>
                <c:pt idx="385">
                  <c:v>3.8</c:v>
                </c:pt>
                <c:pt idx="386">
                  <c:v>2.2000000000000002</c:v>
                </c:pt>
                <c:pt idx="387">
                  <c:v>6.4</c:v>
                </c:pt>
                <c:pt idx="388">
                  <c:v>6.4</c:v>
                </c:pt>
                <c:pt idx="389">
                  <c:v>4.5</c:v>
                </c:pt>
                <c:pt idx="390">
                  <c:v>6.2</c:v>
                </c:pt>
                <c:pt idx="391">
                  <c:v>2.8</c:v>
                </c:pt>
                <c:pt idx="392">
                  <c:v>1.9</c:v>
                </c:pt>
                <c:pt idx="393">
                  <c:v>0.9</c:v>
                </c:pt>
                <c:pt idx="394">
                  <c:v>3.4</c:v>
                </c:pt>
                <c:pt idx="395">
                  <c:v>1.3</c:v>
                </c:pt>
                <c:pt idx="396">
                  <c:v>1.8</c:v>
                </c:pt>
                <c:pt idx="397">
                  <c:v>2.4</c:v>
                </c:pt>
                <c:pt idx="398">
                  <c:v>2.8</c:v>
                </c:pt>
                <c:pt idx="399">
                  <c:v>1.2</c:v>
                </c:pt>
                <c:pt idx="400">
                  <c:v>1.3</c:v>
                </c:pt>
                <c:pt idx="401">
                  <c:v>3.9</c:v>
                </c:pt>
                <c:pt idx="402">
                  <c:v>4.8</c:v>
                </c:pt>
                <c:pt idx="403">
                  <c:v>5.3</c:v>
                </c:pt>
                <c:pt idx="404">
                  <c:v>7.2</c:v>
                </c:pt>
                <c:pt idx="405">
                  <c:v>1.9</c:v>
                </c:pt>
                <c:pt idx="406">
                  <c:v>3.9</c:v>
                </c:pt>
                <c:pt idx="407">
                  <c:v>4.5</c:v>
                </c:pt>
                <c:pt idx="408">
                  <c:v>6.2</c:v>
                </c:pt>
                <c:pt idx="409">
                  <c:v>6.5</c:v>
                </c:pt>
                <c:pt idx="410">
                  <c:v>6.4</c:v>
                </c:pt>
                <c:pt idx="411">
                  <c:v>8</c:v>
                </c:pt>
                <c:pt idx="412" formatCode="0.0">
                  <c:v>7.2949999999999999</c:v>
                </c:pt>
                <c:pt idx="413">
                  <c:v>-2.31</c:v>
                </c:pt>
                <c:pt idx="414">
                  <c:v>-2.2599999999999998</c:v>
                </c:pt>
                <c:pt idx="415">
                  <c:v>-0.33</c:v>
                </c:pt>
                <c:pt idx="416">
                  <c:v>-0.2</c:v>
                </c:pt>
                <c:pt idx="417">
                  <c:v>0.17</c:v>
                </c:pt>
                <c:pt idx="418">
                  <c:v>0.26</c:v>
                </c:pt>
                <c:pt idx="419">
                  <c:v>0.27</c:v>
                </c:pt>
                <c:pt idx="420">
                  <c:v>0.28999999999999998</c:v>
                </c:pt>
                <c:pt idx="421">
                  <c:v>0.85</c:v>
                </c:pt>
                <c:pt idx="422">
                  <c:v>0.87</c:v>
                </c:pt>
                <c:pt idx="423">
                  <c:v>0.95</c:v>
                </c:pt>
                <c:pt idx="424">
                  <c:v>1.59</c:v>
                </c:pt>
                <c:pt idx="425">
                  <c:v>1.66</c:v>
                </c:pt>
                <c:pt idx="426">
                  <c:v>1.91</c:v>
                </c:pt>
                <c:pt idx="427">
                  <c:v>1.94</c:v>
                </c:pt>
                <c:pt idx="428">
                  <c:v>1.97</c:v>
                </c:pt>
                <c:pt idx="429">
                  <c:v>2.04</c:v>
                </c:pt>
                <c:pt idx="430">
                  <c:v>2.14</c:v>
                </c:pt>
                <c:pt idx="431">
                  <c:v>2.2999999999999998</c:v>
                </c:pt>
                <c:pt idx="432">
                  <c:v>2.31</c:v>
                </c:pt>
                <c:pt idx="433">
                  <c:v>2.36</c:v>
                </c:pt>
                <c:pt idx="434">
                  <c:v>2.36</c:v>
                </c:pt>
                <c:pt idx="435">
                  <c:v>2.41</c:v>
                </c:pt>
                <c:pt idx="436">
                  <c:v>2.61</c:v>
                </c:pt>
                <c:pt idx="437">
                  <c:v>2.62</c:v>
                </c:pt>
                <c:pt idx="438">
                  <c:v>2.71</c:v>
                </c:pt>
                <c:pt idx="439">
                  <c:v>2.81</c:v>
                </c:pt>
                <c:pt idx="440">
                  <c:v>2.82</c:v>
                </c:pt>
                <c:pt idx="441">
                  <c:v>2.83</c:v>
                </c:pt>
                <c:pt idx="442">
                  <c:v>3.06</c:v>
                </c:pt>
                <c:pt idx="443">
                  <c:v>3.09</c:v>
                </c:pt>
                <c:pt idx="444">
                  <c:v>3.18</c:v>
                </c:pt>
                <c:pt idx="445">
                  <c:v>3.26</c:v>
                </c:pt>
                <c:pt idx="446">
                  <c:v>3.29</c:v>
                </c:pt>
                <c:pt idx="447">
                  <c:v>3.3</c:v>
                </c:pt>
                <c:pt idx="448">
                  <c:v>3.43</c:v>
                </c:pt>
                <c:pt idx="449">
                  <c:v>3.55</c:v>
                </c:pt>
                <c:pt idx="450">
                  <c:v>3.66</c:v>
                </c:pt>
                <c:pt idx="451">
                  <c:v>3.75</c:v>
                </c:pt>
                <c:pt idx="452">
                  <c:v>3.87</c:v>
                </c:pt>
                <c:pt idx="453">
                  <c:v>3.91</c:v>
                </c:pt>
                <c:pt idx="454">
                  <c:v>4</c:v>
                </c:pt>
                <c:pt idx="455">
                  <c:v>4.09</c:v>
                </c:pt>
                <c:pt idx="456">
                  <c:v>4.13</c:v>
                </c:pt>
                <c:pt idx="457">
                  <c:v>4.2300000000000004</c:v>
                </c:pt>
                <c:pt idx="458">
                  <c:v>4.59</c:v>
                </c:pt>
                <c:pt idx="459">
                  <c:v>4.78</c:v>
                </c:pt>
                <c:pt idx="460">
                  <c:v>4.8</c:v>
                </c:pt>
                <c:pt idx="461">
                  <c:v>4.83</c:v>
                </c:pt>
                <c:pt idx="462">
                  <c:v>4.83</c:v>
                </c:pt>
                <c:pt idx="463">
                  <c:v>5.15</c:v>
                </c:pt>
                <c:pt idx="464">
                  <c:v>5.35</c:v>
                </c:pt>
                <c:pt idx="465">
                  <c:v>5.36</c:v>
                </c:pt>
                <c:pt idx="466">
                  <c:v>5.37</c:v>
                </c:pt>
                <c:pt idx="467">
                  <c:v>5.96</c:v>
                </c:pt>
                <c:pt idx="468">
                  <c:v>6.08</c:v>
                </c:pt>
                <c:pt idx="469">
                  <c:v>6.61</c:v>
                </c:pt>
                <c:pt idx="470">
                  <c:v>2.4528173427703637</c:v>
                </c:pt>
                <c:pt idx="471">
                  <c:v>4.8950658227109312</c:v>
                </c:pt>
                <c:pt idx="472">
                  <c:v>6.6297079214658883</c:v>
                </c:pt>
                <c:pt idx="473">
                  <c:v>4.687345594498904</c:v>
                </c:pt>
                <c:pt idx="474">
                  <c:v>3.6396425175990732</c:v>
                </c:pt>
                <c:pt idx="475">
                  <c:v>5.3234809061113442</c:v>
                </c:pt>
                <c:pt idx="476">
                  <c:v>5.1456429519387559</c:v>
                </c:pt>
                <c:pt idx="477">
                  <c:v>4.0622254030251437</c:v>
                </c:pt>
                <c:pt idx="478">
                  <c:v>4.4975795465733714</c:v>
                </c:pt>
                <c:pt idx="479">
                  <c:v>5.732942914089989</c:v>
                </c:pt>
                <c:pt idx="480">
                  <c:v>5.6193156186405968</c:v>
                </c:pt>
                <c:pt idx="481">
                  <c:v>5.1545745585190872</c:v>
                </c:pt>
                <c:pt idx="482">
                  <c:v>4.855130491252968</c:v>
                </c:pt>
                <c:pt idx="483">
                  <c:v>5.9912933475736452</c:v>
                </c:pt>
                <c:pt idx="484">
                  <c:v>4.9617279172567974</c:v>
                </c:pt>
                <c:pt idx="485">
                  <c:v>3.372417141727313</c:v>
                </c:pt>
                <c:pt idx="486">
                  <c:v>0.58037224551965494</c:v>
                </c:pt>
                <c:pt idx="487">
                  <c:v>2.5902306996283819</c:v>
                </c:pt>
                <c:pt idx="488">
                  <c:v>2.9891629332503555</c:v>
                </c:pt>
                <c:pt idx="489">
                  <c:v>4.6262253758184713</c:v>
                </c:pt>
                <c:pt idx="490">
                  <c:v>5.1994393578553844</c:v>
                </c:pt>
                <c:pt idx="491">
                  <c:v>6.5328156394350856</c:v>
                </c:pt>
                <c:pt idx="492">
                  <c:v>7.0621388998959311</c:v>
                </c:pt>
                <c:pt idx="493">
                  <c:v>6.4906347533233433</c:v>
                </c:pt>
                <c:pt idx="494">
                  <c:v>6.2504931268902997</c:v>
                </c:pt>
                <c:pt idx="495">
                  <c:v>4.7791528872860312</c:v>
                </c:pt>
                <c:pt idx="496">
                  <c:v>2.6763164901213443</c:v>
                </c:pt>
                <c:pt idx="497">
                  <c:v>6.9034124981197653</c:v>
                </c:pt>
                <c:pt idx="498">
                  <c:v>1.8015494352824346</c:v>
                </c:pt>
                <c:pt idx="499">
                  <c:v>1.7955898017062433</c:v>
                </c:pt>
                <c:pt idx="500">
                  <c:v>6.0387971269604268</c:v>
                </c:pt>
                <c:pt idx="501">
                  <c:v>2.1689995221458869</c:v>
                </c:pt>
                <c:pt idx="502">
                  <c:v>4.3513405376596204</c:v>
                </c:pt>
                <c:pt idx="503">
                  <c:v>3.4272738736902397</c:v>
                </c:pt>
                <c:pt idx="504">
                  <c:v>6.085144088607386</c:v>
                </c:pt>
                <c:pt idx="505">
                  <c:v>3.5529882674276703</c:v>
                </c:pt>
                <c:pt idx="506" formatCode="0.000">
                  <c:v>2.4528173427703637</c:v>
                </c:pt>
                <c:pt idx="507" formatCode="0.000">
                  <c:v>4.8950658227109312</c:v>
                </c:pt>
                <c:pt idx="508" formatCode="0.000">
                  <c:v>6.6297079214658883</c:v>
                </c:pt>
                <c:pt idx="509" formatCode="0.000">
                  <c:v>3.6396425175990732</c:v>
                </c:pt>
                <c:pt idx="510" formatCode="0.000">
                  <c:v>5.3234809061113442</c:v>
                </c:pt>
                <c:pt idx="511" formatCode="0.000">
                  <c:v>5.5365809216267881</c:v>
                </c:pt>
                <c:pt idx="512" formatCode="0.000">
                  <c:v>5.1456429519387559</c:v>
                </c:pt>
                <c:pt idx="513" formatCode="0.000">
                  <c:v>4.4975795465733714</c:v>
                </c:pt>
                <c:pt idx="514" formatCode="0.000">
                  <c:v>5.732942914089989</c:v>
                </c:pt>
                <c:pt idx="515" formatCode="0.000">
                  <c:v>5.1545745585190872</c:v>
                </c:pt>
                <c:pt idx="516" formatCode="0.000">
                  <c:v>5.9912933475736452</c:v>
                </c:pt>
                <c:pt idx="517" formatCode="0.000">
                  <c:v>4.9617279172567974</c:v>
                </c:pt>
                <c:pt idx="518" formatCode="0.000">
                  <c:v>3.372417141727313</c:v>
                </c:pt>
                <c:pt idx="519" formatCode="0.000">
                  <c:v>0.58037224551965494</c:v>
                </c:pt>
                <c:pt idx="520" formatCode="0.000">
                  <c:v>2.5902306996283819</c:v>
                </c:pt>
                <c:pt idx="521" formatCode="0.000">
                  <c:v>2.9891629332503555</c:v>
                </c:pt>
                <c:pt idx="522" formatCode="0.000">
                  <c:v>4.6262253758184713</c:v>
                </c:pt>
                <c:pt idx="523" formatCode="0.000">
                  <c:v>5.1994393578553844</c:v>
                </c:pt>
                <c:pt idx="524" formatCode="0.000">
                  <c:v>6.2885090366391339</c:v>
                </c:pt>
                <c:pt idx="525" formatCode="0.000">
                  <c:v>6.5328156394350856</c:v>
                </c:pt>
                <c:pt idx="526" formatCode="0.000">
                  <c:v>7.0621388998959311</c:v>
                </c:pt>
                <c:pt idx="527" formatCode="0.000">
                  <c:v>6.4906347533233433</c:v>
                </c:pt>
                <c:pt idx="528" formatCode="0.000">
                  <c:v>6.2504931268902997</c:v>
                </c:pt>
                <c:pt idx="529" formatCode="0.000">
                  <c:v>4.7697429108191081</c:v>
                </c:pt>
                <c:pt idx="530" formatCode="0.000">
                  <c:v>4.7718589058938221</c:v>
                </c:pt>
                <c:pt idx="531" formatCode="0.000">
                  <c:v>4.7791528872860312</c:v>
                </c:pt>
                <c:pt idx="532" formatCode="0.000">
                  <c:v>2.6763164901213443</c:v>
                </c:pt>
                <c:pt idx="533" formatCode="0.000">
                  <c:v>6.9034124981197653</c:v>
                </c:pt>
                <c:pt idx="534" formatCode="0.000">
                  <c:v>1.8015494352824346</c:v>
                </c:pt>
                <c:pt idx="535" formatCode="0.000">
                  <c:v>6.0387971269604268</c:v>
                </c:pt>
                <c:pt idx="536" formatCode="0.000">
                  <c:v>2.1689995221458869</c:v>
                </c:pt>
                <c:pt idx="537" formatCode="0.000">
                  <c:v>4.3513405376596204</c:v>
                </c:pt>
                <c:pt idx="538" formatCode="0.000">
                  <c:v>3.4272738736902397</c:v>
                </c:pt>
                <c:pt idx="539" formatCode="0.000">
                  <c:v>6.085144088607386</c:v>
                </c:pt>
                <c:pt idx="540" formatCode="0.000">
                  <c:v>3.5529882674276703</c:v>
                </c:pt>
                <c:pt idx="541">
                  <c:v>2.2000000000000002</c:v>
                </c:pt>
                <c:pt idx="542">
                  <c:v>0.2</c:v>
                </c:pt>
                <c:pt idx="543">
                  <c:v>2.4</c:v>
                </c:pt>
                <c:pt idx="544">
                  <c:v>4</c:v>
                </c:pt>
                <c:pt idx="545">
                  <c:v>2.9</c:v>
                </c:pt>
                <c:pt idx="546">
                  <c:v>0.9</c:v>
                </c:pt>
                <c:pt idx="547">
                  <c:v>2.8</c:v>
                </c:pt>
                <c:pt idx="548">
                  <c:v>-0.2</c:v>
                </c:pt>
                <c:pt idx="549">
                  <c:v>2.6</c:v>
                </c:pt>
                <c:pt idx="550">
                  <c:v>4.4000000000000004</c:v>
                </c:pt>
                <c:pt idx="551">
                  <c:v>6.2</c:v>
                </c:pt>
                <c:pt idx="552">
                  <c:v>5.9</c:v>
                </c:pt>
                <c:pt idx="553">
                  <c:v>6.3</c:v>
                </c:pt>
                <c:pt idx="554">
                  <c:v>1.6</c:v>
                </c:pt>
                <c:pt idx="555">
                  <c:v>4.3</c:v>
                </c:pt>
                <c:pt idx="556">
                  <c:v>1.9</c:v>
                </c:pt>
                <c:pt idx="557">
                  <c:v>2.9</c:v>
                </c:pt>
                <c:pt idx="558">
                  <c:v>5.2</c:v>
                </c:pt>
                <c:pt idx="559">
                  <c:v>4.0999999999999996</c:v>
                </c:pt>
                <c:pt idx="560">
                  <c:v>4.8</c:v>
                </c:pt>
                <c:pt idx="561">
                  <c:v>6.8</c:v>
                </c:pt>
                <c:pt idx="562">
                  <c:v>7.2</c:v>
                </c:pt>
                <c:pt idx="563">
                  <c:v>4.3</c:v>
                </c:pt>
                <c:pt idx="564">
                  <c:v>6.9</c:v>
                </c:pt>
                <c:pt idx="565">
                  <c:v>5.2</c:v>
                </c:pt>
                <c:pt idx="566">
                  <c:v>3.3</c:v>
                </c:pt>
                <c:pt idx="567" formatCode="0.0">
                  <c:v>5.4496341003049675</c:v>
                </c:pt>
                <c:pt idx="568" formatCode="0.0">
                  <c:v>9.5730000000000004</c:v>
                </c:pt>
                <c:pt idx="569">
                  <c:v>2.7</c:v>
                </c:pt>
                <c:pt idx="570">
                  <c:v>1.26</c:v>
                </c:pt>
                <c:pt idx="571">
                  <c:v>1.37</c:v>
                </c:pt>
                <c:pt idx="572">
                  <c:v>-1.93</c:v>
                </c:pt>
                <c:pt idx="573">
                  <c:v>-1.98</c:v>
                </c:pt>
                <c:pt idx="574">
                  <c:v>-1.24</c:v>
                </c:pt>
                <c:pt idx="575">
                  <c:v>-1.69</c:v>
                </c:pt>
                <c:pt idx="576">
                  <c:v>5.6</c:v>
                </c:pt>
                <c:pt idx="577">
                  <c:v>5.95</c:v>
                </c:pt>
                <c:pt idx="578">
                  <c:v>4.01</c:v>
                </c:pt>
                <c:pt idx="579">
                  <c:v>3.8</c:v>
                </c:pt>
                <c:pt idx="580">
                  <c:v>4.5</c:v>
                </c:pt>
                <c:pt idx="581">
                  <c:v>1.6</c:v>
                </c:pt>
                <c:pt idx="582">
                  <c:v>1.7</c:v>
                </c:pt>
                <c:pt idx="583">
                  <c:v>5.9</c:v>
                </c:pt>
                <c:pt idx="584">
                  <c:v>8.9</c:v>
                </c:pt>
                <c:pt idx="585">
                  <c:v>7.1</c:v>
                </c:pt>
                <c:pt idx="586">
                  <c:v>3</c:v>
                </c:pt>
                <c:pt idx="587">
                  <c:v>6.1</c:v>
                </c:pt>
                <c:pt idx="588">
                  <c:v>4.9000000000000004</c:v>
                </c:pt>
                <c:pt idx="589">
                  <c:v>-0.1</c:v>
                </c:pt>
                <c:pt idx="590">
                  <c:v>1.8</c:v>
                </c:pt>
                <c:pt idx="591">
                  <c:v>4.2</c:v>
                </c:pt>
                <c:pt idx="592">
                  <c:v>0.8</c:v>
                </c:pt>
                <c:pt idx="593">
                  <c:v>6.6</c:v>
                </c:pt>
                <c:pt idx="594">
                  <c:v>5.0999999999999996</c:v>
                </c:pt>
                <c:pt idx="595" formatCode="0.0">
                  <c:v>3.8877536999952778</c:v>
                </c:pt>
                <c:pt idx="596" formatCode="0.0">
                  <c:v>3.8192697225971628</c:v>
                </c:pt>
                <c:pt idx="597">
                  <c:v>6.3365976581397643</c:v>
                </c:pt>
                <c:pt idx="598">
                  <c:v>5.6606868789776943</c:v>
                </c:pt>
                <c:pt idx="599">
                  <c:v>6.329951244011145</c:v>
                </c:pt>
                <c:pt idx="600">
                  <c:v>2.1110000000000002</c:v>
                </c:pt>
                <c:pt idx="601">
                  <c:v>1.4935749072034765</c:v>
                </c:pt>
                <c:pt idx="602">
                  <c:v>4.9347863602082764</c:v>
                </c:pt>
                <c:pt idx="603">
                  <c:v>5.8477122775215662</c:v>
                </c:pt>
                <c:pt idx="604">
                  <c:v>3.077501410349015</c:v>
                </c:pt>
                <c:pt idx="605">
                  <c:v>1.2344276464282267</c:v>
                </c:pt>
                <c:pt idx="606">
                  <c:v>1.317412245208649</c:v>
                </c:pt>
                <c:pt idx="607">
                  <c:v>2.4070699758176328</c:v>
                </c:pt>
                <c:pt idx="608">
                  <c:v>2.7556447992644895</c:v>
                </c:pt>
                <c:pt idx="609">
                  <c:v>0.55495464149601936</c:v>
                </c:pt>
                <c:pt idx="610">
                  <c:v>4.4065534882353763</c:v>
                </c:pt>
                <c:pt idx="611">
                  <c:v>4.929227315131568</c:v>
                </c:pt>
                <c:pt idx="612">
                  <c:v>0.49827326889129164</c:v>
                </c:pt>
                <c:pt idx="613">
                  <c:v>2.9567784832367217</c:v>
                </c:pt>
                <c:pt idx="614">
                  <c:v>1.5444273601095126</c:v>
                </c:pt>
                <c:pt idx="615">
                  <c:v>4.0374879517826034</c:v>
                </c:pt>
                <c:pt idx="616">
                  <c:v>-1.6920865842205979</c:v>
                </c:pt>
                <c:pt idx="617">
                  <c:v>-1.9675179145396404</c:v>
                </c:pt>
                <c:pt idx="618">
                  <c:v>-1.2428926295521281</c:v>
                </c:pt>
                <c:pt idx="619">
                  <c:v>-1.0440831965748965</c:v>
                </c:pt>
                <c:pt idx="620">
                  <c:v>-1.4306872538685234</c:v>
                </c:pt>
                <c:pt idx="621">
                  <c:v>-0.32340303716149599</c:v>
                </c:pt>
                <c:pt idx="622">
                  <c:v>-0.80216913159780745</c:v>
                </c:pt>
                <c:pt idx="623">
                  <c:v>-1.083204646139535</c:v>
                </c:pt>
                <c:pt idx="624" formatCode="0.000">
                  <c:v>1.4935749072034765</c:v>
                </c:pt>
                <c:pt idx="625" formatCode="0.000">
                  <c:v>4.9347863602082764</c:v>
                </c:pt>
                <c:pt idx="626" formatCode="0.000">
                  <c:v>5.8477122775215662</c:v>
                </c:pt>
                <c:pt idx="627" formatCode="0.000">
                  <c:v>3.077501410349015</c:v>
                </c:pt>
                <c:pt idx="628" formatCode="0.000">
                  <c:v>1.2344276464282267</c:v>
                </c:pt>
                <c:pt idx="629" formatCode="0.000">
                  <c:v>1.317412245208649</c:v>
                </c:pt>
                <c:pt idx="630" formatCode="0.000">
                  <c:v>2.4070699758176328</c:v>
                </c:pt>
                <c:pt idx="631" formatCode="0.000">
                  <c:v>2.7556447992644895</c:v>
                </c:pt>
                <c:pt idx="632" formatCode="0.000">
                  <c:v>0.55495464149601936</c:v>
                </c:pt>
                <c:pt idx="633" formatCode="0.000">
                  <c:v>4.4065534882353763</c:v>
                </c:pt>
                <c:pt idx="634" formatCode="0.000">
                  <c:v>4.929227315131568</c:v>
                </c:pt>
                <c:pt idx="635" formatCode="0.000">
                  <c:v>0.44459525763829166</c:v>
                </c:pt>
                <c:pt idx="636" formatCode="0.000">
                  <c:v>0.55195128014429162</c:v>
                </c:pt>
                <c:pt idx="637" formatCode="0.000">
                  <c:v>2.9567784832367217</c:v>
                </c:pt>
                <c:pt idx="638" formatCode="0.000">
                  <c:v>1.5444273601095126</c:v>
                </c:pt>
                <c:pt idx="639" formatCode="0.000">
                  <c:v>4.0374879517826034</c:v>
                </c:pt>
                <c:pt idx="640" formatCode="0.000">
                  <c:v>-1.6920865842205979</c:v>
                </c:pt>
                <c:pt idx="641" formatCode="0.000">
                  <c:v>-1.9675179145396404</c:v>
                </c:pt>
                <c:pt idx="642" formatCode="0.000">
                  <c:v>-1.2428926295521281</c:v>
                </c:pt>
                <c:pt idx="643" formatCode="0.000">
                  <c:v>-1.0440831965748965</c:v>
                </c:pt>
                <c:pt idx="644" formatCode="0.000">
                  <c:v>-1.4306872538685234</c:v>
                </c:pt>
                <c:pt idx="645" formatCode="0.000">
                  <c:v>-0.32340303716149599</c:v>
                </c:pt>
                <c:pt idx="646" formatCode="0.000">
                  <c:v>-0.80216913159780745</c:v>
                </c:pt>
                <c:pt idx="647" formatCode="0.000">
                  <c:v>-1.083204646139535</c:v>
                </c:pt>
                <c:pt idx="648">
                  <c:v>5.6</c:v>
                </c:pt>
                <c:pt idx="649">
                  <c:v>5.7</c:v>
                </c:pt>
                <c:pt idx="650">
                  <c:v>4.8</c:v>
                </c:pt>
                <c:pt idx="651">
                  <c:v>6.7</c:v>
                </c:pt>
                <c:pt idx="652">
                  <c:v>4.3</c:v>
                </c:pt>
                <c:pt idx="653">
                  <c:v>6.3</c:v>
                </c:pt>
                <c:pt idx="654">
                  <c:v>6.1</c:v>
                </c:pt>
                <c:pt idx="655">
                  <c:v>6.9</c:v>
                </c:pt>
                <c:pt idx="656">
                  <c:v>7.5</c:v>
                </c:pt>
                <c:pt idx="657">
                  <c:v>6.4</c:v>
                </c:pt>
                <c:pt idx="658">
                  <c:v>5.0999999999999996</c:v>
                </c:pt>
                <c:pt idx="659">
                  <c:v>4.5758190467342086</c:v>
                </c:pt>
                <c:pt idx="660">
                  <c:v>1.150651369645983</c:v>
                </c:pt>
                <c:pt idx="661">
                  <c:v>0.97417569829616468</c:v>
                </c:pt>
                <c:pt idx="662">
                  <c:v>1.6258260990988926</c:v>
                </c:pt>
                <c:pt idx="663">
                  <c:v>-0.51566106342681994</c:v>
                </c:pt>
                <c:pt idx="664">
                  <c:v>0.81943636441861312</c:v>
                </c:pt>
                <c:pt idx="665">
                  <c:v>0.31633616021808919</c:v>
                </c:pt>
                <c:pt idx="666">
                  <c:v>2.0909586743016462</c:v>
                </c:pt>
                <c:pt idx="667">
                  <c:v>-2.2665993558712572E-2</c:v>
                </c:pt>
                <c:pt idx="668">
                  <c:v>4.0274883492441571</c:v>
                </c:pt>
                <c:pt idx="669">
                  <c:v>3.4167125147921418</c:v>
                </c:pt>
                <c:pt idx="670">
                  <c:v>5.7139291482146692</c:v>
                </c:pt>
                <c:pt idx="671">
                  <c:v>3.9018120815206281</c:v>
                </c:pt>
                <c:pt idx="672">
                  <c:v>5.6537648529313422</c:v>
                </c:pt>
                <c:pt idx="673">
                  <c:v>6.2520082624795137</c:v>
                </c:pt>
                <c:pt idx="674">
                  <c:v>6.6898200127858409</c:v>
                </c:pt>
                <c:pt idx="675">
                  <c:v>4.3272048753506542</c:v>
                </c:pt>
                <c:pt idx="676">
                  <c:v>2.9571769470900788</c:v>
                </c:pt>
                <c:pt idx="677">
                  <c:v>1.5449219257253066</c:v>
                </c:pt>
                <c:pt idx="678">
                  <c:v>4.3855736697993031</c:v>
                </c:pt>
                <c:pt idx="679">
                  <c:v>5.8883252261594521</c:v>
                </c:pt>
                <c:pt idx="680">
                  <c:v>2.3184032071674743</c:v>
                </c:pt>
                <c:pt idx="681">
                  <c:v>4.7424302162830667</c:v>
                </c:pt>
                <c:pt idx="682">
                  <c:v>6.0533936206286221</c:v>
                </c:pt>
                <c:pt idx="683">
                  <c:v>6.4058229125494304</c:v>
                </c:pt>
                <c:pt idx="684">
                  <c:v>3.3250248151097672</c:v>
                </c:pt>
                <c:pt idx="685" formatCode="0.000">
                  <c:v>4.3272048753506542</c:v>
                </c:pt>
                <c:pt idx="686" formatCode="0.000">
                  <c:v>3.0532279751633862</c:v>
                </c:pt>
                <c:pt idx="687" formatCode="0.000">
                  <c:v>2.8611259190167715</c:v>
                </c:pt>
                <c:pt idx="688" formatCode="0.000">
                  <c:v>1.5449219257253066</c:v>
                </c:pt>
                <c:pt idx="689" formatCode="0.000">
                  <c:v>4.3855736697993031</c:v>
                </c:pt>
                <c:pt idx="690" formatCode="0.000">
                  <c:v>5.8883252261594521</c:v>
                </c:pt>
                <c:pt idx="691" formatCode="0.000">
                  <c:v>4.7424302162830667</c:v>
                </c:pt>
                <c:pt idx="692" formatCode="0.000">
                  <c:v>6.0533936206286221</c:v>
                </c:pt>
                <c:pt idx="693" formatCode="0.000">
                  <c:v>6.4058229125494304</c:v>
                </c:pt>
                <c:pt idx="694" formatCode="0.000">
                  <c:v>3.3250248151097672</c:v>
                </c:pt>
                <c:pt idx="695">
                  <c:v>2.602165912803045</c:v>
                </c:pt>
                <c:pt idx="696">
                  <c:v>3.0630439776729856</c:v>
                </c:pt>
                <c:pt idx="697">
                  <c:v>1.1378497398066845</c:v>
                </c:pt>
                <c:pt idx="698">
                  <c:v>1.9450000000000001</c:v>
                </c:pt>
                <c:pt idx="699">
                  <c:v>2.7808238571671584</c:v>
                </c:pt>
                <c:pt idx="700">
                  <c:v>0.155</c:v>
                </c:pt>
                <c:pt idx="701">
                  <c:v>4.7</c:v>
                </c:pt>
                <c:pt idx="702">
                  <c:v>6.9</c:v>
                </c:pt>
                <c:pt idx="703">
                  <c:v>1.9</c:v>
                </c:pt>
                <c:pt idx="704">
                  <c:v>5.4</c:v>
                </c:pt>
                <c:pt idx="705">
                  <c:v>6.4</c:v>
                </c:pt>
                <c:pt idx="706">
                  <c:v>4.5</c:v>
                </c:pt>
                <c:pt idx="707">
                  <c:v>2.1</c:v>
                </c:pt>
                <c:pt idx="708">
                  <c:v>4.3</c:v>
                </c:pt>
                <c:pt idx="709">
                  <c:v>4.7</c:v>
                </c:pt>
                <c:pt idx="710">
                  <c:v>5.5</c:v>
                </c:pt>
                <c:pt idx="711">
                  <c:v>3.6855716247570225</c:v>
                </c:pt>
                <c:pt idx="712" formatCode="0.00">
                  <c:v>0.15497066885714927</c:v>
                </c:pt>
                <c:pt idx="713" formatCode="0.000">
                  <c:v>2.7808238571671584</c:v>
                </c:pt>
                <c:pt idx="714">
                  <c:v>2.0379999999999998</c:v>
                </c:pt>
                <c:pt idx="715">
                  <c:v>0.26300000000000001</c:v>
                </c:pt>
                <c:pt idx="716" formatCode="0.00">
                  <c:v>2.0382547539122204</c:v>
                </c:pt>
                <c:pt idx="717" formatCode="0.00">
                  <c:v>0.26306589485092324</c:v>
                </c:pt>
                <c:pt idx="718">
                  <c:v>7.5924848705993586E-2</c:v>
                </c:pt>
                <c:pt idx="719">
                  <c:v>-1.5212632875601599</c:v>
                </c:pt>
                <c:pt idx="720">
                  <c:v>2.1866103277551874</c:v>
                </c:pt>
                <c:pt idx="721">
                  <c:v>2.948538784217166</c:v>
                </c:pt>
                <c:pt idx="722">
                  <c:v>3.0477500546988505</c:v>
                </c:pt>
                <c:pt idx="723">
                  <c:v>4.5999999999999996</c:v>
                </c:pt>
                <c:pt idx="724">
                  <c:v>1.6</c:v>
                </c:pt>
                <c:pt idx="725">
                  <c:v>4.0999999999999996</c:v>
                </c:pt>
                <c:pt idx="726">
                  <c:v>3.6</c:v>
                </c:pt>
                <c:pt idx="727">
                  <c:v>1.8</c:v>
                </c:pt>
                <c:pt idx="728">
                  <c:v>1.2</c:v>
                </c:pt>
                <c:pt idx="729">
                  <c:v>1.5</c:v>
                </c:pt>
                <c:pt idx="730">
                  <c:v>0.6</c:v>
                </c:pt>
                <c:pt idx="731">
                  <c:v>0.9</c:v>
                </c:pt>
                <c:pt idx="732">
                  <c:v>0.8</c:v>
                </c:pt>
                <c:pt idx="733">
                  <c:v>1.5</c:v>
                </c:pt>
                <c:pt idx="734">
                  <c:v>1.6</c:v>
                </c:pt>
                <c:pt idx="735">
                  <c:v>1.4</c:v>
                </c:pt>
                <c:pt idx="736">
                  <c:v>1.9</c:v>
                </c:pt>
                <c:pt idx="737">
                  <c:v>1.4</c:v>
                </c:pt>
                <c:pt idx="738">
                  <c:v>2.7</c:v>
                </c:pt>
                <c:pt idx="739">
                  <c:v>0.2</c:v>
                </c:pt>
                <c:pt idx="740">
                  <c:v>2.2000000000000002</c:v>
                </c:pt>
                <c:pt idx="741">
                  <c:v>1.3276456443636064</c:v>
                </c:pt>
                <c:pt idx="742">
                  <c:v>0.25197588622383194</c:v>
                </c:pt>
                <c:pt idx="743">
                  <c:v>1.8834451959314269</c:v>
                </c:pt>
                <c:pt idx="744">
                  <c:v>1.609525988167599</c:v>
                </c:pt>
                <c:pt idx="745">
                  <c:v>2.2714892284636496</c:v>
                </c:pt>
                <c:pt idx="746">
                  <c:v>3.0058049232836739</c:v>
                </c:pt>
                <c:pt idx="747">
                  <c:v>0.11109377676009013</c:v>
                </c:pt>
                <c:pt idx="748">
                  <c:v>4.4121540097834426</c:v>
                </c:pt>
                <c:pt idx="749">
                  <c:v>4.6292043552334139</c:v>
                </c:pt>
                <c:pt idx="750">
                  <c:v>2.9749303683509978</c:v>
                </c:pt>
                <c:pt idx="751">
                  <c:v>2.5497967953433336</c:v>
                </c:pt>
                <c:pt idx="752">
                  <c:v>6.6895272705891795E-2</c:v>
                </c:pt>
                <c:pt idx="753">
                  <c:v>-8.2881936178659243E-2</c:v>
                </c:pt>
                <c:pt idx="754">
                  <c:v>3.2146335469152767</c:v>
                </c:pt>
                <c:pt idx="755">
                  <c:v>1.8646649338594539</c:v>
                </c:pt>
                <c:pt idx="756">
                  <c:v>2.2555166628637306</c:v>
                </c:pt>
                <c:pt idx="757">
                  <c:v>2.1678647670118107</c:v>
                </c:pt>
                <c:pt idx="758">
                  <c:v>-2.489584470928687</c:v>
                </c:pt>
                <c:pt idx="759">
                  <c:v>-2.4445637401153801</c:v>
                </c:pt>
                <c:pt idx="760">
                  <c:v>-2.4556970389620978</c:v>
                </c:pt>
                <c:pt idx="761">
                  <c:v>-0.38370038744854718</c:v>
                </c:pt>
                <c:pt idx="762">
                  <c:v>-0.48193481004970362</c:v>
                </c:pt>
                <c:pt idx="763">
                  <c:v>-0.47304077556523527</c:v>
                </c:pt>
                <c:pt idx="764">
                  <c:v>-1.9620989024301299</c:v>
                </c:pt>
                <c:pt idx="765">
                  <c:v>-1.0474376046151761</c:v>
                </c:pt>
                <c:pt idx="766">
                  <c:v>-0.12226523172222747</c:v>
                </c:pt>
                <c:pt idx="767">
                  <c:v>0.359647183783109</c:v>
                </c:pt>
                <c:pt idx="768">
                  <c:v>8.1173716420156428</c:v>
                </c:pt>
                <c:pt idx="769">
                  <c:v>6.2006183079238717</c:v>
                </c:pt>
                <c:pt idx="770">
                  <c:v>3.5658600690006965</c:v>
                </c:pt>
                <c:pt idx="771">
                  <c:v>1.74</c:v>
                </c:pt>
                <c:pt idx="772" formatCode="0.00">
                  <c:v>1.739716511938473</c:v>
                </c:pt>
              </c:numCache>
            </c:numRef>
          </c:xVal>
          <c:yVal>
            <c:numRef>
              <c:f>'Compiled and sorted versus time'!$D$518:$D$1290</c:f>
              <c:numCache>
                <c:formatCode>General</c:formatCode>
                <c:ptCount val="773"/>
                <c:pt idx="253" formatCode="0.00">
                  <c:v>-1.677736625527837</c:v>
                </c:pt>
                <c:pt idx="254" formatCode="0.00">
                  <c:v>-1.9964001885495186</c:v>
                </c:pt>
                <c:pt idx="255">
                  <c:v>-7.845711717115563</c:v>
                </c:pt>
                <c:pt idx="256">
                  <c:v>-6.7262938145231637</c:v>
                </c:pt>
                <c:pt idx="257">
                  <c:v>-7.2940229801359262</c:v>
                </c:pt>
                <c:pt idx="258">
                  <c:v>-8.6820362540629432</c:v>
                </c:pt>
                <c:pt idx="344" formatCode="0.00">
                  <c:v>-5.08</c:v>
                </c:pt>
                <c:pt idx="350">
                  <c:v>-2.5169999999999999</c:v>
                </c:pt>
                <c:pt idx="351">
                  <c:v>-2.036</c:v>
                </c:pt>
                <c:pt idx="353">
                  <c:v>-6.38</c:v>
                </c:pt>
                <c:pt idx="412" formatCode="0.00">
                  <c:v>-6.59</c:v>
                </c:pt>
                <c:pt idx="470">
                  <c:v>-2.8430403791561707</c:v>
                </c:pt>
                <c:pt idx="471">
                  <c:v>-4.6891299830720268</c:v>
                </c:pt>
                <c:pt idx="472">
                  <c:v>-6.9463842904956552</c:v>
                </c:pt>
                <c:pt idx="474">
                  <c:v>-4.2362281101324673</c:v>
                </c:pt>
                <c:pt idx="475">
                  <c:v>-6.0152191068434391</c:v>
                </c:pt>
                <c:pt idx="476">
                  <c:v>-6.6708654258480493</c:v>
                </c:pt>
                <c:pt idx="477">
                  <c:v>-5.6654973837888551</c:v>
                </c:pt>
                <c:pt idx="478">
                  <c:v>-6.686137915419943</c:v>
                </c:pt>
                <c:pt idx="479">
                  <c:v>-8.1218093747481568</c:v>
                </c:pt>
                <c:pt idx="480">
                  <c:v>-8.0217293397943923</c:v>
                </c:pt>
                <c:pt idx="481">
                  <c:v>-7.1914991594577149</c:v>
                </c:pt>
                <c:pt idx="482">
                  <c:v>-5.9040579702336338</c:v>
                </c:pt>
                <c:pt idx="483">
                  <c:v>-5.7886486673632831</c:v>
                </c:pt>
                <c:pt idx="484">
                  <c:v>-5.10409349590768</c:v>
                </c:pt>
                <c:pt idx="485">
                  <c:v>-3.1975768201482069</c:v>
                </c:pt>
                <c:pt idx="486">
                  <c:v>-0.87416604209800042</c:v>
                </c:pt>
                <c:pt idx="487">
                  <c:v>-1.6274790719907877</c:v>
                </c:pt>
                <c:pt idx="488">
                  <c:v>-3.0771658738455443</c:v>
                </c:pt>
                <c:pt idx="489">
                  <c:v>-3.8427373567404555</c:v>
                </c:pt>
                <c:pt idx="490">
                  <c:v>-4.6935016682980724</c:v>
                </c:pt>
                <c:pt idx="491">
                  <c:v>-6.7692266544097102</c:v>
                </c:pt>
                <c:pt idx="492">
                  <c:v>-6.4935029635022623</c:v>
                </c:pt>
                <c:pt idx="493">
                  <c:v>-6.8507370581418758</c:v>
                </c:pt>
                <c:pt idx="494">
                  <c:v>-7.2319722530282959</c:v>
                </c:pt>
                <c:pt idx="495">
                  <c:v>-6.3252331097748415</c:v>
                </c:pt>
                <c:pt idx="496">
                  <c:v>-3.7040749578246546</c:v>
                </c:pt>
                <c:pt idx="497">
                  <c:v>-6.3981271112725224</c:v>
                </c:pt>
                <c:pt idx="498">
                  <c:v>-2.1171268454435177</c:v>
                </c:pt>
                <c:pt idx="499">
                  <c:v>-1.7131663461422697</c:v>
                </c:pt>
                <c:pt idx="500">
                  <c:v>-5.4967150835572021</c:v>
                </c:pt>
                <c:pt idx="501">
                  <c:v>-2.2433810665838383</c:v>
                </c:pt>
                <c:pt idx="502">
                  <c:v>-3.5043076618970233</c:v>
                </c:pt>
                <c:pt idx="503">
                  <c:v>-3.1721269367299669</c:v>
                </c:pt>
                <c:pt idx="504">
                  <c:v>-5.4508266546202666</c:v>
                </c:pt>
                <c:pt idx="505">
                  <c:v>-2.9770037158816098</c:v>
                </c:pt>
                <c:pt idx="506" formatCode="0.000">
                  <c:v>-2.8430403791561707</c:v>
                </c:pt>
                <c:pt idx="507" formatCode="0.000">
                  <c:v>-4.6891299830720268</c:v>
                </c:pt>
                <c:pt idx="508" formatCode="0.000">
                  <c:v>-6.9463842904956552</c:v>
                </c:pt>
                <c:pt idx="509" formatCode="0.000">
                  <c:v>-4.2362281101324673</c:v>
                </c:pt>
                <c:pt idx="510" formatCode="0.000">
                  <c:v>-6.0152191068434391</c:v>
                </c:pt>
                <c:pt idx="511" formatCode="0.000">
                  <c:v>-6.0313509266645138</c:v>
                </c:pt>
                <c:pt idx="512" formatCode="0.000">
                  <c:v>-6.6708654258480493</c:v>
                </c:pt>
                <c:pt idx="513" formatCode="0.000">
                  <c:v>-6.686137915419943</c:v>
                </c:pt>
                <c:pt idx="514" formatCode="0.000">
                  <c:v>-8.1218093747481568</c:v>
                </c:pt>
                <c:pt idx="515" formatCode="0.000">
                  <c:v>-7.1914991594577149</c:v>
                </c:pt>
                <c:pt idx="516" formatCode="0.000">
                  <c:v>-5.7886486673632831</c:v>
                </c:pt>
                <c:pt idx="517" formatCode="0.000">
                  <c:v>-5.10409349590768</c:v>
                </c:pt>
                <c:pt idx="518" formatCode="0.000">
                  <c:v>-3.1975768201482069</c:v>
                </c:pt>
                <c:pt idx="519" formatCode="0.000">
                  <c:v>-0.87416604209800042</c:v>
                </c:pt>
                <c:pt idx="520" formatCode="0.000">
                  <c:v>-1.6274790719907877</c:v>
                </c:pt>
                <c:pt idx="521" formatCode="0.000">
                  <c:v>-3.0771658738455443</c:v>
                </c:pt>
                <c:pt idx="522" formatCode="0.000">
                  <c:v>-3.8427373567404555</c:v>
                </c:pt>
                <c:pt idx="523" formatCode="0.000">
                  <c:v>-4.6935016682980724</c:v>
                </c:pt>
                <c:pt idx="524" formatCode="0.000">
                  <c:v>-6.4394782229411085</c:v>
                </c:pt>
                <c:pt idx="525" formatCode="0.000">
                  <c:v>-6.7692266544097102</c:v>
                </c:pt>
                <c:pt idx="526" formatCode="0.000">
                  <c:v>-6.4935029635022623</c:v>
                </c:pt>
                <c:pt idx="527" formatCode="0.000">
                  <c:v>-6.8507370581418758</c:v>
                </c:pt>
                <c:pt idx="528" formatCode="0.000">
                  <c:v>-7.2319722530282959</c:v>
                </c:pt>
                <c:pt idx="529" formatCode="0.000">
                  <c:v>-6.3436201893537492</c:v>
                </c:pt>
                <c:pt idx="530" formatCode="0.000">
                  <c:v>-6.5933924341841088</c:v>
                </c:pt>
                <c:pt idx="531" formatCode="0.000">
                  <c:v>-6.3252331097748415</c:v>
                </c:pt>
                <c:pt idx="532" formatCode="0.000">
                  <c:v>-3.7040749578246546</c:v>
                </c:pt>
                <c:pt idx="533" formatCode="0.000">
                  <c:v>-6.3981271112725224</c:v>
                </c:pt>
                <c:pt idx="534" formatCode="0.000">
                  <c:v>-2.1171268454435177</c:v>
                </c:pt>
                <c:pt idx="535" formatCode="0.000">
                  <c:v>-5.4967150835572021</c:v>
                </c:pt>
                <c:pt idx="536" formatCode="0.000">
                  <c:v>-2.2433810665838383</c:v>
                </c:pt>
                <c:pt idx="537" formatCode="0.000">
                  <c:v>-3.5043076618970233</c:v>
                </c:pt>
                <c:pt idx="538" formatCode="0.000">
                  <c:v>-3.1721269367299669</c:v>
                </c:pt>
                <c:pt idx="539" formatCode="0.000">
                  <c:v>-5.4508266546202666</c:v>
                </c:pt>
                <c:pt idx="540" formatCode="0.000">
                  <c:v>-2.9770037158816098</c:v>
                </c:pt>
                <c:pt idx="567" formatCode="0.00">
                  <c:v>-6.3649967670340608</c:v>
                </c:pt>
                <c:pt idx="568" formatCode="0.00">
                  <c:v>-9.49</c:v>
                </c:pt>
                <c:pt idx="595" formatCode="0.00">
                  <c:v>-4.1138360017245486</c:v>
                </c:pt>
                <c:pt idx="596" formatCode="0.00">
                  <c:v>-4.3742797173801353</c:v>
                </c:pt>
                <c:pt idx="597">
                  <c:v>-6.9267643523518423</c:v>
                </c:pt>
                <c:pt idx="598">
                  <c:v>-6.9077260283889608</c:v>
                </c:pt>
                <c:pt idx="599">
                  <c:v>-5.5883444502078419</c:v>
                </c:pt>
                <c:pt idx="600">
                  <c:v>-2.75</c:v>
                </c:pt>
                <c:pt idx="601">
                  <c:v>-1.009071749939805</c:v>
                </c:pt>
                <c:pt idx="602">
                  <c:v>-4.6069636931143076</c:v>
                </c:pt>
                <c:pt idx="603">
                  <c:v>-5.5315284544286154</c:v>
                </c:pt>
                <c:pt idx="604">
                  <c:v>-3.0531050967237405</c:v>
                </c:pt>
                <c:pt idx="605">
                  <c:v>-0.88857494115091029</c:v>
                </c:pt>
                <c:pt idx="606">
                  <c:v>-0.85222688291097803</c:v>
                </c:pt>
                <c:pt idx="607">
                  <c:v>-2.948057290568018</c:v>
                </c:pt>
                <c:pt idx="608">
                  <c:v>-3.2761611415763614</c:v>
                </c:pt>
                <c:pt idx="609">
                  <c:v>0.61239675552493544</c:v>
                </c:pt>
                <c:pt idx="610">
                  <c:v>-5.6295398241972237</c:v>
                </c:pt>
                <c:pt idx="611">
                  <c:v>-5.854235768344207</c:v>
                </c:pt>
                <c:pt idx="612">
                  <c:v>-0.62039430768795345</c:v>
                </c:pt>
                <c:pt idx="613">
                  <c:v>-2.980780910415648</c:v>
                </c:pt>
                <c:pt idx="614">
                  <c:v>-1.6303214158275292</c:v>
                </c:pt>
                <c:pt idx="615">
                  <c:v>-4.7650472153453194</c:v>
                </c:pt>
                <c:pt idx="616">
                  <c:v>2.6133305490072516</c:v>
                </c:pt>
                <c:pt idx="617">
                  <c:v>3.2135273262703379</c:v>
                </c:pt>
                <c:pt idx="618">
                  <c:v>2.7846159598852163</c:v>
                </c:pt>
                <c:pt idx="619">
                  <c:v>2.5229888357993779</c:v>
                </c:pt>
                <c:pt idx="620">
                  <c:v>2.3461009866166957</c:v>
                </c:pt>
                <c:pt idx="621">
                  <c:v>1.2003842381482777</c:v>
                </c:pt>
                <c:pt idx="622">
                  <c:v>1.6872529222986543</c:v>
                </c:pt>
                <c:pt idx="623">
                  <c:v>1.5172728030869997</c:v>
                </c:pt>
                <c:pt idx="624" formatCode="0.000">
                  <c:v>-1.009071749939805</c:v>
                </c:pt>
                <c:pt idx="625" formatCode="0.000">
                  <c:v>-4.6069636931143076</c:v>
                </c:pt>
                <c:pt idx="626" formatCode="0.000">
                  <c:v>-5.5315284544286154</c:v>
                </c:pt>
                <c:pt idx="627" formatCode="0.000">
                  <c:v>-3.0531050967237405</c:v>
                </c:pt>
                <c:pt idx="628" formatCode="0.000">
                  <c:v>-0.88857494115091029</c:v>
                </c:pt>
                <c:pt idx="629" formatCode="0.000">
                  <c:v>-0.85222688291097803</c:v>
                </c:pt>
                <c:pt idx="630" formatCode="0.000">
                  <c:v>-2.948057290568018</c:v>
                </c:pt>
                <c:pt idx="631" formatCode="0.000">
                  <c:v>-3.2761611415763614</c:v>
                </c:pt>
                <c:pt idx="632" formatCode="0.000">
                  <c:v>0.61239675552493544</c:v>
                </c:pt>
                <c:pt idx="633" formatCode="0.000">
                  <c:v>-5.6295398241972237</c:v>
                </c:pt>
                <c:pt idx="634" formatCode="0.000">
                  <c:v>-5.854235768344207</c:v>
                </c:pt>
                <c:pt idx="635" formatCode="0.000">
                  <c:v>-0.63354170767948403</c:v>
                </c:pt>
                <c:pt idx="636" formatCode="0.000">
                  <c:v>-0.60724690769642287</c:v>
                </c:pt>
                <c:pt idx="637" formatCode="0.000">
                  <c:v>-2.980780910415648</c:v>
                </c:pt>
                <c:pt idx="638" formatCode="0.000">
                  <c:v>-1.6303214158275292</c:v>
                </c:pt>
                <c:pt idx="639" formatCode="0.000">
                  <c:v>-4.7650472153453194</c:v>
                </c:pt>
                <c:pt idx="640" formatCode="0.000">
                  <c:v>2.6133305490072516</c:v>
                </c:pt>
                <c:pt idx="641" formatCode="0.000">
                  <c:v>3.2135273262703379</c:v>
                </c:pt>
                <c:pt idx="642" formatCode="0.000">
                  <c:v>2.7846159598852163</c:v>
                </c:pt>
                <c:pt idx="643" formatCode="0.000">
                  <c:v>2.5229888357993779</c:v>
                </c:pt>
                <c:pt idx="644" formatCode="0.000">
                  <c:v>2.3461009866166957</c:v>
                </c:pt>
                <c:pt idx="645" formatCode="0.000">
                  <c:v>1.2003842381482777</c:v>
                </c:pt>
                <c:pt idx="646" formatCode="0.000">
                  <c:v>1.6872529222986543</c:v>
                </c:pt>
                <c:pt idx="647" formatCode="0.000">
                  <c:v>1.5172728030869997</c:v>
                </c:pt>
                <c:pt idx="659">
                  <c:v>-3.3263741113421785</c:v>
                </c:pt>
                <c:pt idx="660">
                  <c:v>-0.61290806733516057</c:v>
                </c:pt>
                <c:pt idx="661">
                  <c:v>0.13948250024409248</c:v>
                </c:pt>
                <c:pt idx="662">
                  <c:v>-0.85926366147037747</c:v>
                </c:pt>
                <c:pt idx="663">
                  <c:v>1.0103122257004715</c:v>
                </c:pt>
                <c:pt idx="664">
                  <c:v>-8.5054209963519867E-2</c:v>
                </c:pt>
                <c:pt idx="665">
                  <c:v>-0.75230098237577536</c:v>
                </c:pt>
                <c:pt idx="666">
                  <c:v>-2.5559509926376132</c:v>
                </c:pt>
                <c:pt idx="667">
                  <c:v>0.36276412672819802</c:v>
                </c:pt>
                <c:pt idx="668">
                  <c:v>-4.660826738757784</c:v>
                </c:pt>
                <c:pt idx="669">
                  <c:v>-2.6351034020638542</c:v>
                </c:pt>
                <c:pt idx="670">
                  <c:v>-4.5193123687266024</c:v>
                </c:pt>
                <c:pt idx="671">
                  <c:v>-3.092176245441447</c:v>
                </c:pt>
                <c:pt idx="672">
                  <c:v>-5.3548679479844541</c:v>
                </c:pt>
                <c:pt idx="673">
                  <c:v>-5.9341697114312364</c:v>
                </c:pt>
                <c:pt idx="674">
                  <c:v>-6.3230295392515679</c:v>
                </c:pt>
                <c:pt idx="675">
                  <c:v>-3.6781313457363574</c:v>
                </c:pt>
                <c:pt idx="676">
                  <c:v>-2.6268129232108195</c:v>
                </c:pt>
                <c:pt idx="677">
                  <c:v>-1.2801480621399408</c:v>
                </c:pt>
                <c:pt idx="678">
                  <c:v>-4.2379389619309205</c:v>
                </c:pt>
                <c:pt idx="679">
                  <c:v>-5.7000114131557922</c:v>
                </c:pt>
                <c:pt idx="681">
                  <c:v>-4.7478296683374221</c:v>
                </c:pt>
                <c:pt idx="682">
                  <c:v>-5.973118777715225</c:v>
                </c:pt>
                <c:pt idx="683">
                  <c:v>-6.1660424945246817</c:v>
                </c:pt>
                <c:pt idx="684">
                  <c:v>-3.2524458335259077</c:v>
                </c:pt>
                <c:pt idx="685" formatCode="0.000">
                  <c:v>-3.6781313457363574</c:v>
                </c:pt>
                <c:pt idx="686" formatCode="0.000">
                  <c:v>-2.6070270504978676</c:v>
                </c:pt>
                <c:pt idx="687" formatCode="0.000">
                  <c:v>-2.6465987959237713</c:v>
                </c:pt>
                <c:pt idx="688" formatCode="0.000">
                  <c:v>-1.2801480621399408</c:v>
                </c:pt>
                <c:pt idx="689" formatCode="0.000">
                  <c:v>-4.2379389619309205</c:v>
                </c:pt>
                <c:pt idx="690" formatCode="0.000">
                  <c:v>-5.7000114131557922</c:v>
                </c:pt>
                <c:pt idx="691" formatCode="0.000">
                  <c:v>-4.7478296683374221</c:v>
                </c:pt>
                <c:pt idx="692" formatCode="0.000">
                  <c:v>-5.973118777715225</c:v>
                </c:pt>
                <c:pt idx="693" formatCode="0.000">
                  <c:v>-6.1660424945246817</c:v>
                </c:pt>
                <c:pt idx="694" formatCode="0.000">
                  <c:v>-3.2524458335259077</c:v>
                </c:pt>
                <c:pt idx="695">
                  <c:v>-3.1789572073184225</c:v>
                </c:pt>
                <c:pt idx="696">
                  <c:v>-3.0801697266895633</c:v>
                </c:pt>
                <c:pt idx="697">
                  <c:v>-0.66970328398952006</c:v>
                </c:pt>
                <c:pt idx="698">
                  <c:v>-1.33</c:v>
                </c:pt>
                <c:pt idx="699">
                  <c:v>-2.7105975738865862</c:v>
                </c:pt>
                <c:pt idx="711">
                  <c:v>-3.1967114701876298</c:v>
                </c:pt>
                <c:pt idx="713" formatCode="0.000">
                  <c:v>-2.7105975738865862</c:v>
                </c:pt>
                <c:pt idx="741">
                  <c:v>-1.0141535933845258</c:v>
                </c:pt>
                <c:pt idx="742">
                  <c:v>-0.8942495254736782</c:v>
                </c:pt>
              </c:numCache>
            </c:numRef>
          </c:yVal>
          <c:smooth val="0"/>
        </c:ser>
        <c:ser>
          <c:idx val="9"/>
          <c:order val="6"/>
          <c:spPr>
            <a:ln w="28575">
              <a:noFill/>
            </a:ln>
          </c:spPr>
          <c:marker>
            <c:symbol val="circle"/>
            <c:size val="8"/>
            <c:spPr>
              <a:solidFill>
                <a:schemeClr val="bg1">
                  <a:lumMod val="85000"/>
                </a:schemeClr>
              </a:solidFill>
              <a:ln>
                <a:solidFill>
                  <a:schemeClr val="tx1"/>
                </a:solidFill>
                <a:prstDash val="solid"/>
              </a:ln>
            </c:spPr>
          </c:marker>
          <c:xVal>
            <c:numRef>
              <c:f>'Compiled and sorted versus time'!$C$1295:$C$1494</c:f>
              <c:numCache>
                <c:formatCode>General</c:formatCode>
                <c:ptCount val="200"/>
                <c:pt idx="0">
                  <c:v>0.32633649205027204</c:v>
                </c:pt>
                <c:pt idx="1">
                  <c:v>-0.34242620533708745</c:v>
                </c:pt>
                <c:pt idx="2">
                  <c:v>0.19247378778852742</c:v>
                </c:pt>
                <c:pt idx="3">
                  <c:v>-0.25153917277265236</c:v>
                </c:pt>
                <c:pt idx="4">
                  <c:v>0.9433045011826291</c:v>
                </c:pt>
                <c:pt idx="5">
                  <c:v>-0.3330004100008388</c:v>
                </c:pt>
                <c:pt idx="6">
                  <c:v>0.82464831061068722</c:v>
                </c:pt>
                <c:pt idx="7">
                  <c:v>0.15121166277398679</c:v>
                </c:pt>
                <c:pt idx="8">
                  <c:v>0.2646284142358013</c:v>
                </c:pt>
                <c:pt idx="9">
                  <c:v>0.33907133332089501</c:v>
                </c:pt>
                <c:pt idx="10">
                  <c:v>-8.6123614231548018E-2</c:v>
                </c:pt>
                <c:pt idx="11">
                  <c:v>-0.13028196450104446</c:v>
                </c:pt>
                <c:pt idx="12">
                  <c:v>1.1899964590389445E-2</c:v>
                </c:pt>
                <c:pt idx="13">
                  <c:v>5.2010815088519751E-3</c:v>
                </c:pt>
                <c:pt idx="14">
                  <c:v>0.71505471069202486</c:v>
                </c:pt>
                <c:pt idx="15">
                  <c:v>0.10900472373166403</c:v>
                </c:pt>
                <c:pt idx="16" formatCode="0.00">
                  <c:v>-2.9000000000000001E-2</c:v>
                </c:pt>
                <c:pt idx="17" formatCode="0.00">
                  <c:v>-0.03</c:v>
                </c:pt>
                <c:pt idx="18" formatCode="0.00">
                  <c:v>-2.5999999999999999E-2</c:v>
                </c:pt>
                <c:pt idx="19" formatCode="0.00">
                  <c:v>-3.9E-2</c:v>
                </c:pt>
                <c:pt idx="20" formatCode="0.00">
                  <c:v>-8.7999999999999995E-2</c:v>
                </c:pt>
                <c:pt idx="21" formatCode="0.00">
                  <c:v>-5.6000000000000001E-2</c:v>
                </c:pt>
                <c:pt idx="22" formatCode="0.00">
                  <c:v>-4.0000000000000001E-3</c:v>
                </c:pt>
                <c:pt idx="23" formatCode="0.00">
                  <c:v>-0.05</c:v>
                </c:pt>
                <c:pt idx="24" formatCode="0.00">
                  <c:v>-0.05</c:v>
                </c:pt>
                <c:pt idx="25" formatCode="0.00">
                  <c:v>-2.8000000000000001E-2</c:v>
                </c:pt>
                <c:pt idx="26" formatCode="0.00">
                  <c:v>-5.3999999999999999E-2</c:v>
                </c:pt>
                <c:pt idx="27" formatCode="0.00">
                  <c:v>-4.1000000000000002E-2</c:v>
                </c:pt>
                <c:pt idx="28" formatCode="0.00">
                  <c:v>-4.9000000000000002E-2</c:v>
                </c:pt>
                <c:pt idx="29" formatCode="0.00">
                  <c:v>-4.8000000000000001E-2</c:v>
                </c:pt>
                <c:pt idx="30" formatCode="0.00">
                  <c:v>-5.0000000000000001E-3</c:v>
                </c:pt>
                <c:pt idx="31">
                  <c:v>0.22</c:v>
                </c:pt>
                <c:pt idx="32">
                  <c:v>-0.46</c:v>
                </c:pt>
                <c:pt idx="33">
                  <c:v>0.32</c:v>
                </c:pt>
                <c:pt idx="34">
                  <c:v>0.9</c:v>
                </c:pt>
                <c:pt idx="35">
                  <c:v>0.65</c:v>
                </c:pt>
                <c:pt idx="36">
                  <c:v>0.78</c:v>
                </c:pt>
                <c:pt idx="37">
                  <c:v>-0.05</c:v>
                </c:pt>
                <c:pt idx="38">
                  <c:v>0.8</c:v>
                </c:pt>
                <c:pt idx="39">
                  <c:v>0.99504109297201582</c:v>
                </c:pt>
                <c:pt idx="40">
                  <c:v>0.81723905836304334</c:v>
                </c:pt>
                <c:pt idx="41">
                  <c:v>0.56599999999999995</c:v>
                </c:pt>
                <c:pt idx="42">
                  <c:v>7.0999999999999994E-2</c:v>
                </c:pt>
                <c:pt idx="43" formatCode="0.00">
                  <c:v>0.56574693670144516</c:v>
                </c:pt>
                <c:pt idx="44" formatCode="0.00">
                  <c:v>7.1450795158192193E-2</c:v>
                </c:pt>
                <c:pt idx="45">
                  <c:v>0.05</c:v>
                </c:pt>
                <c:pt idx="46">
                  <c:v>-0.18</c:v>
                </c:pt>
                <c:pt idx="47">
                  <c:v>-0.21</c:v>
                </c:pt>
                <c:pt idx="48">
                  <c:v>-0.11</c:v>
                </c:pt>
                <c:pt idx="49">
                  <c:v>-0.12</c:v>
                </c:pt>
                <c:pt idx="50">
                  <c:v>7.0000000000000007E-2</c:v>
                </c:pt>
                <c:pt idx="51">
                  <c:v>-0.03</c:v>
                </c:pt>
                <c:pt idx="52">
                  <c:v>0.18</c:v>
                </c:pt>
                <c:pt idx="53">
                  <c:v>0.17</c:v>
                </c:pt>
                <c:pt idx="54">
                  <c:v>0.08</c:v>
                </c:pt>
                <c:pt idx="55">
                  <c:v>0.22</c:v>
                </c:pt>
                <c:pt idx="56">
                  <c:v>0.01</c:v>
                </c:pt>
                <c:pt idx="57">
                  <c:v>0.06</c:v>
                </c:pt>
                <c:pt idx="58">
                  <c:v>0.06</c:v>
                </c:pt>
                <c:pt idx="59">
                  <c:v>0.11</c:v>
                </c:pt>
                <c:pt idx="60">
                  <c:v>0.11</c:v>
                </c:pt>
                <c:pt idx="61">
                  <c:v>0.18</c:v>
                </c:pt>
                <c:pt idx="62">
                  <c:v>0.25</c:v>
                </c:pt>
                <c:pt idx="63">
                  <c:v>0.05</c:v>
                </c:pt>
                <c:pt idx="64">
                  <c:v>0.13</c:v>
                </c:pt>
                <c:pt idx="65">
                  <c:v>0.3</c:v>
                </c:pt>
                <c:pt idx="66">
                  <c:v>-0.12425753437073084</c:v>
                </c:pt>
                <c:pt idx="67">
                  <c:v>-0.16613543910737327</c:v>
                </c:pt>
                <c:pt idx="68">
                  <c:v>-0.18640222721122424</c:v>
                </c:pt>
                <c:pt idx="69">
                  <c:v>-0.17915718776784217</c:v>
                </c:pt>
                <c:pt idx="70">
                  <c:v>-0.23003352227968232</c:v>
                </c:pt>
                <c:pt idx="71">
                  <c:v>-0.2938721418428436</c:v>
                </c:pt>
                <c:pt idx="72">
                  <c:v>-0.33406437217953222</c:v>
                </c:pt>
                <c:pt idx="73">
                  <c:v>-7.3081865596069662E-2</c:v>
                </c:pt>
                <c:pt idx="74">
                  <c:v>-0.32065089226529508</c:v>
                </c:pt>
                <c:pt idx="75">
                  <c:v>-0.17553708501161225</c:v>
                </c:pt>
                <c:pt idx="76">
                  <c:v>-0.28420708952914264</c:v>
                </c:pt>
                <c:pt idx="77">
                  <c:v>-0.29866619784557624</c:v>
                </c:pt>
                <c:pt idx="78">
                  <c:v>-0.10409040849879148</c:v>
                </c:pt>
                <c:pt idx="79">
                  <c:v>-9.5747132770274135E-2</c:v>
                </c:pt>
                <c:pt idx="80">
                  <c:v>-0.112146628497789</c:v>
                </c:pt>
                <c:pt idx="81">
                  <c:v>-0.13851747403481607</c:v>
                </c:pt>
                <c:pt idx="82">
                  <c:v>-0.13645976502085766</c:v>
                </c:pt>
                <c:pt idx="83">
                  <c:v>-8.5865507719939949E-2</c:v>
                </c:pt>
                <c:pt idx="84">
                  <c:v>0.10601189147885215</c:v>
                </c:pt>
                <c:pt idx="85">
                  <c:v>0.13105790849898824</c:v>
                </c:pt>
                <c:pt idx="86">
                  <c:v>0.18606872068338554</c:v>
                </c:pt>
                <c:pt idx="87">
                  <c:v>0.2121384398479087</c:v>
                </c:pt>
                <c:pt idx="88">
                  <c:v>0.1214392752194593</c:v>
                </c:pt>
                <c:pt idx="89">
                  <c:v>5.3657461467015999E-2</c:v>
                </c:pt>
                <c:pt idx="90">
                  <c:v>9.1253598588525442E-2</c:v>
                </c:pt>
                <c:pt idx="91">
                  <c:v>0.10712843012206097</c:v>
                </c:pt>
                <c:pt idx="92">
                  <c:v>0.15529990930973625</c:v>
                </c:pt>
                <c:pt idx="93">
                  <c:v>0.16433808662574823</c:v>
                </c:pt>
                <c:pt idx="94">
                  <c:v>0.21596928882150479</c:v>
                </c:pt>
                <c:pt idx="95">
                  <c:v>0.30858672872791093</c:v>
                </c:pt>
                <c:pt idx="96">
                  <c:v>0.2967476949661263</c:v>
                </c:pt>
                <c:pt idx="97">
                  <c:v>6.7720417000871613E-2</c:v>
                </c:pt>
                <c:pt idx="98">
                  <c:v>7.8667250108410691E-2</c:v>
                </c:pt>
                <c:pt idx="99">
                  <c:v>5.5466311544072333E-2</c:v>
                </c:pt>
                <c:pt idx="100">
                  <c:v>7.5594257705757784E-3</c:v>
                </c:pt>
                <c:pt idx="101">
                  <c:v>0.65810934054855164</c:v>
                </c:pt>
                <c:pt idx="102">
                  <c:v>9.8804010594255587E-2</c:v>
                </c:pt>
                <c:pt idx="103">
                  <c:v>0.32931542970116023</c:v>
                </c:pt>
                <c:pt idx="104">
                  <c:v>0.3408387960860404</c:v>
                </c:pt>
                <c:pt idx="105">
                  <c:v>9.677233687543918E-2</c:v>
                </c:pt>
                <c:pt idx="106">
                  <c:v>-0.08</c:v>
                </c:pt>
                <c:pt idx="107">
                  <c:v>0.14000000000000001</c:v>
                </c:pt>
                <c:pt idx="108">
                  <c:v>0</c:v>
                </c:pt>
                <c:pt idx="109">
                  <c:v>-7.0000000000000007E-2</c:v>
                </c:pt>
                <c:pt idx="110">
                  <c:v>0.18</c:v>
                </c:pt>
                <c:pt idx="111">
                  <c:v>-0.05</c:v>
                </c:pt>
                <c:pt idx="112">
                  <c:v>-0.1</c:v>
                </c:pt>
                <c:pt idx="113">
                  <c:v>-0.22</c:v>
                </c:pt>
                <c:pt idx="114">
                  <c:v>-0.02</c:v>
                </c:pt>
                <c:pt idx="115">
                  <c:v>0.11</c:v>
                </c:pt>
                <c:pt idx="116">
                  <c:v>-0.25</c:v>
                </c:pt>
                <c:pt idx="117">
                  <c:v>0.02</c:v>
                </c:pt>
                <c:pt idx="118">
                  <c:v>0.19</c:v>
                </c:pt>
                <c:pt idx="119">
                  <c:v>0.28000000000000003</c:v>
                </c:pt>
                <c:pt idx="120">
                  <c:v>0.36</c:v>
                </c:pt>
                <c:pt idx="121">
                  <c:v>-0.03</c:v>
                </c:pt>
                <c:pt idx="122">
                  <c:v>0</c:v>
                </c:pt>
                <c:pt idx="123">
                  <c:v>0.11</c:v>
                </c:pt>
                <c:pt idx="124">
                  <c:v>0.56999999999999995</c:v>
                </c:pt>
                <c:pt idx="125">
                  <c:v>-0.4</c:v>
                </c:pt>
                <c:pt idx="126">
                  <c:v>0.17933975769127031</c:v>
                </c:pt>
                <c:pt idx="127">
                  <c:v>-0.18580898436109727</c:v>
                </c:pt>
                <c:pt idx="128">
                  <c:v>-0.1549615134733755</c:v>
                </c:pt>
                <c:pt idx="129">
                  <c:v>-0.25774763471203066</c:v>
                </c:pt>
                <c:pt idx="130">
                  <c:v>-0.18443592168501821</c:v>
                </c:pt>
                <c:pt idx="131">
                  <c:v>-0.25009576426700164</c:v>
                </c:pt>
                <c:pt idx="132">
                  <c:v>-0.18976875555064865</c:v>
                </c:pt>
                <c:pt idx="133">
                  <c:v>-0.16254076751532054</c:v>
                </c:pt>
                <c:pt idx="134">
                  <c:v>-0.15182000879145163</c:v>
                </c:pt>
                <c:pt idx="135">
                  <c:v>-0.17325437263467247</c:v>
                </c:pt>
                <c:pt idx="136">
                  <c:v>-0.23371513671721589</c:v>
                </c:pt>
                <c:pt idx="137">
                  <c:v>-0.12250804765374612</c:v>
                </c:pt>
                <c:pt idx="138">
                  <c:v>-0.14812350839541688</c:v>
                </c:pt>
                <c:pt idx="139">
                  <c:v>-0.12408326148897109</c:v>
                </c:pt>
                <c:pt idx="140">
                  <c:v>-0.5107553899848396</c:v>
                </c:pt>
                <c:pt idx="141">
                  <c:v>-0.2686716676067844</c:v>
                </c:pt>
                <c:pt idx="142">
                  <c:v>-0.19456434627045338</c:v>
                </c:pt>
                <c:pt idx="143">
                  <c:v>-0.3007283816189088</c:v>
                </c:pt>
                <c:pt idx="144">
                  <c:v>-0.15281080290330173</c:v>
                </c:pt>
                <c:pt idx="145">
                  <c:v>-9.0095764267001499E-2</c:v>
                </c:pt>
                <c:pt idx="146">
                  <c:v>-0.20004277967455053</c:v>
                </c:pt>
                <c:pt idx="147">
                  <c:v>-0.21305050250206925</c:v>
                </c:pt>
                <c:pt idx="148">
                  <c:v>-0.15164374869661357</c:v>
                </c:pt>
                <c:pt idx="149">
                  <c:v>-0.11038226109230687</c:v>
                </c:pt>
                <c:pt idx="150">
                  <c:v>0.56999999999999995</c:v>
                </c:pt>
                <c:pt idx="151">
                  <c:v>0.19</c:v>
                </c:pt>
                <c:pt idx="152">
                  <c:v>-0.09</c:v>
                </c:pt>
                <c:pt idx="153">
                  <c:v>0</c:v>
                </c:pt>
                <c:pt idx="154">
                  <c:v>-0.11</c:v>
                </c:pt>
                <c:pt idx="155">
                  <c:v>-0.28999999999999998</c:v>
                </c:pt>
                <c:pt idx="156">
                  <c:v>0.08</c:v>
                </c:pt>
                <c:pt idx="157">
                  <c:v>-0.09</c:v>
                </c:pt>
                <c:pt idx="158">
                  <c:v>-0.03</c:v>
                </c:pt>
                <c:pt idx="159">
                  <c:v>-0.01</c:v>
                </c:pt>
                <c:pt idx="160">
                  <c:v>0.06</c:v>
                </c:pt>
                <c:pt idx="161">
                  <c:v>-0.23</c:v>
                </c:pt>
                <c:pt idx="162">
                  <c:v>-0.12</c:v>
                </c:pt>
                <c:pt idx="163">
                  <c:v>0.02</c:v>
                </c:pt>
                <c:pt idx="164">
                  <c:v>-0.14000000000000001</c:v>
                </c:pt>
                <c:pt idx="165">
                  <c:v>7.0000000000000007E-2</c:v>
                </c:pt>
                <c:pt idx="166">
                  <c:v>-0.01</c:v>
                </c:pt>
                <c:pt idx="167">
                  <c:v>-0.03</c:v>
                </c:pt>
                <c:pt idx="168">
                  <c:v>-7.0000000000000007E-2</c:v>
                </c:pt>
                <c:pt idx="169">
                  <c:v>0.11</c:v>
                </c:pt>
                <c:pt idx="170">
                  <c:v>-0.08</c:v>
                </c:pt>
                <c:pt idx="171">
                  <c:v>-0.03</c:v>
                </c:pt>
                <c:pt idx="172">
                  <c:v>-0.46</c:v>
                </c:pt>
                <c:pt idx="173">
                  <c:v>0.16</c:v>
                </c:pt>
                <c:pt idx="174">
                  <c:v>-0.14000000000000001</c:v>
                </c:pt>
                <c:pt idx="175">
                  <c:v>-0.03</c:v>
                </c:pt>
                <c:pt idx="176">
                  <c:v>-0.06</c:v>
                </c:pt>
                <c:pt idx="177">
                  <c:v>0</c:v>
                </c:pt>
                <c:pt idx="178">
                  <c:v>-0.1</c:v>
                </c:pt>
                <c:pt idx="179">
                  <c:v>-0.13</c:v>
                </c:pt>
                <c:pt idx="180">
                  <c:v>0.23</c:v>
                </c:pt>
                <c:pt idx="181">
                  <c:v>-0.08</c:v>
                </c:pt>
                <c:pt idx="182">
                  <c:v>0.19</c:v>
                </c:pt>
                <c:pt idx="183">
                  <c:v>-0.49</c:v>
                </c:pt>
                <c:pt idx="184">
                  <c:v>7.0000000000000007E-2</c:v>
                </c:pt>
                <c:pt idx="185">
                  <c:v>0.06</c:v>
                </c:pt>
                <c:pt idx="186">
                  <c:v>0.37</c:v>
                </c:pt>
                <c:pt idx="187">
                  <c:v>-0.18</c:v>
                </c:pt>
                <c:pt idx="188">
                  <c:v>0.2</c:v>
                </c:pt>
                <c:pt idx="189">
                  <c:v>1.3</c:v>
                </c:pt>
                <c:pt idx="190">
                  <c:v>1.31</c:v>
                </c:pt>
                <c:pt idx="191">
                  <c:v>-0.1</c:v>
                </c:pt>
                <c:pt idx="192">
                  <c:v>3.1E-2</c:v>
                </c:pt>
                <c:pt idx="193" formatCode="0.00">
                  <c:v>3.1437403354138027E-2</c:v>
                </c:pt>
                <c:pt idx="194">
                  <c:v>0.51</c:v>
                </c:pt>
                <c:pt idx="195">
                  <c:v>-0.46073494841250029</c:v>
                </c:pt>
                <c:pt idx="196">
                  <c:v>-0.33891983541430593</c:v>
                </c:pt>
                <c:pt idx="197">
                  <c:v>3.856577227420166E-2</c:v>
                </c:pt>
                <c:pt idx="198">
                  <c:v>0.40282198335168262</c:v>
                </c:pt>
                <c:pt idx="199">
                  <c:v>0.33</c:v>
                </c:pt>
              </c:numCache>
            </c:numRef>
          </c:xVal>
          <c:yVal>
            <c:numRef>
              <c:f>'Compiled and sorted versus time'!$D$1295:$D$1494</c:f>
              <c:numCache>
                <c:formatCode>General</c:formatCode>
                <c:ptCount val="200"/>
                <c:pt idx="0">
                  <c:v>-0.68840179543494529</c:v>
                </c:pt>
                <c:pt idx="1">
                  <c:v>0.33395612418396503</c:v>
                </c:pt>
                <c:pt idx="2">
                  <c:v>-0.3516905003611015</c:v>
                </c:pt>
                <c:pt idx="3">
                  <c:v>-0.15883526832993766</c:v>
                </c:pt>
                <c:pt idx="4">
                  <c:v>-1.187605087583421</c:v>
                </c:pt>
                <c:pt idx="5">
                  <c:v>0.17888008805067024</c:v>
                </c:pt>
                <c:pt idx="6">
                  <c:v>-1.1689160366725737</c:v>
                </c:pt>
                <c:pt idx="7">
                  <c:v>-0.2976554933715736</c:v>
                </c:pt>
                <c:pt idx="8">
                  <c:v>-0.74052630836307642</c:v>
                </c:pt>
                <c:pt idx="9">
                  <c:v>-0.62268672241505563</c:v>
                </c:pt>
                <c:pt idx="10">
                  <c:v>-0.18060441113210146</c:v>
                </c:pt>
                <c:pt idx="11">
                  <c:v>-0.18006574957252219</c:v>
                </c:pt>
                <c:pt idx="12">
                  <c:v>-0.1755922835147139</c:v>
                </c:pt>
                <c:pt idx="31">
                  <c:v>-0.69</c:v>
                </c:pt>
                <c:pt idx="32">
                  <c:v>0.63</c:v>
                </c:pt>
                <c:pt idx="33">
                  <c:v>-0.22</c:v>
                </c:pt>
                <c:pt idx="34">
                  <c:v>-1.74</c:v>
                </c:pt>
                <c:pt idx="35">
                  <c:v>-1.21</c:v>
                </c:pt>
                <c:pt idx="36">
                  <c:v>-1.29</c:v>
                </c:pt>
                <c:pt idx="37">
                  <c:v>-7.0000000000000007E-2</c:v>
                </c:pt>
                <c:pt idx="38">
                  <c:v>-1.28</c:v>
                </c:pt>
                <c:pt idx="65">
                  <c:v>0</c:v>
                </c:pt>
                <c:pt idx="66">
                  <c:v>0.29318718919901787</c:v>
                </c:pt>
                <c:pt idx="67">
                  <c:v>0.2492291356330778</c:v>
                </c:pt>
                <c:pt idx="68">
                  <c:v>0.32130776437511166</c:v>
                </c:pt>
                <c:pt idx="69">
                  <c:v>0.3179308933615177</c:v>
                </c:pt>
                <c:pt idx="70">
                  <c:v>-0.13376769574224845</c:v>
                </c:pt>
                <c:pt idx="71">
                  <c:v>-5.2651906125024794E-2</c:v>
                </c:pt>
                <c:pt idx="72">
                  <c:v>-5.4845586071049723E-2</c:v>
                </c:pt>
                <c:pt idx="73">
                  <c:v>-0.26323761433899584</c:v>
                </c:pt>
                <c:pt idx="74">
                  <c:v>9.678540665536417E-2</c:v>
                </c:pt>
                <c:pt idx="75">
                  <c:v>-0.26487163349442433</c:v>
                </c:pt>
                <c:pt idx="76">
                  <c:v>-0.36717320896118011</c:v>
                </c:pt>
                <c:pt idx="77">
                  <c:v>-0.31326533149000824</c:v>
                </c:pt>
                <c:pt idx="78">
                  <c:v>-0.81460913528297318</c:v>
                </c:pt>
                <c:pt idx="79">
                  <c:v>-0.97988144056493276</c:v>
                </c:pt>
                <c:pt idx="80">
                  <c:v>-0.85569374694271971</c:v>
                </c:pt>
                <c:pt idx="81">
                  <c:v>-0.73010226175074067</c:v>
                </c:pt>
                <c:pt idx="82">
                  <c:v>-0.74684058817009458</c:v>
                </c:pt>
                <c:pt idx="83">
                  <c:v>-0.94307376127922282</c:v>
                </c:pt>
                <c:pt idx="84">
                  <c:v>-1.234767829899619</c:v>
                </c:pt>
                <c:pt idx="85">
                  <c:v>-1.2821614469922249</c:v>
                </c:pt>
                <c:pt idx="86">
                  <c:v>-1.3345798033259637</c:v>
                </c:pt>
                <c:pt idx="87">
                  <c:v>-1.4313733528417139</c:v>
                </c:pt>
                <c:pt idx="88">
                  <c:v>-0.82287826916494033</c:v>
                </c:pt>
                <c:pt idx="89">
                  <c:v>-1.0793220320765009</c:v>
                </c:pt>
                <c:pt idx="90">
                  <c:v>-0.93327703890666491</c:v>
                </c:pt>
                <c:pt idx="91">
                  <c:v>-1.0821559190846717</c:v>
                </c:pt>
                <c:pt idx="92">
                  <c:v>-1.4977776825513267</c:v>
                </c:pt>
                <c:pt idx="93">
                  <c:v>-1.4281483466549449</c:v>
                </c:pt>
                <c:pt idx="94">
                  <c:v>-1.4916103509808885</c:v>
                </c:pt>
                <c:pt idx="95">
                  <c:v>-1.7151213315170786</c:v>
                </c:pt>
                <c:pt idx="96">
                  <c:v>-1.7317098066059735</c:v>
                </c:pt>
                <c:pt idx="97">
                  <c:v>-1.1406097405413114</c:v>
                </c:pt>
                <c:pt idx="98">
                  <c:v>-1.1704154260729887</c:v>
                </c:pt>
                <c:pt idx="99">
                  <c:v>-1.1036998990281432</c:v>
                </c:pt>
                <c:pt idx="100">
                  <c:v>-1.1221657533215783</c:v>
                </c:pt>
                <c:pt idx="101">
                  <c:v>-1.7337150695849726</c:v>
                </c:pt>
                <c:pt idx="102">
                  <c:v>-1.099434700716829</c:v>
                </c:pt>
                <c:pt idx="103">
                  <c:v>-1.16173769199135</c:v>
                </c:pt>
                <c:pt idx="104">
                  <c:v>-1.376871726009087</c:v>
                </c:pt>
                <c:pt idx="105">
                  <c:v>-1.1134885158606842</c:v>
                </c:pt>
                <c:pt idx="106">
                  <c:v>-0.14000000000000001</c:v>
                </c:pt>
                <c:pt idx="107">
                  <c:v>0</c:v>
                </c:pt>
                <c:pt idx="108">
                  <c:v>0</c:v>
                </c:pt>
                <c:pt idx="109">
                  <c:v>0</c:v>
                </c:pt>
                <c:pt idx="110">
                  <c:v>0.36</c:v>
                </c:pt>
                <c:pt idx="111">
                  <c:v>0.64</c:v>
                </c:pt>
                <c:pt idx="112">
                  <c:v>0</c:v>
                </c:pt>
                <c:pt idx="113">
                  <c:v>-1.53</c:v>
                </c:pt>
                <c:pt idx="114">
                  <c:v>0</c:v>
                </c:pt>
                <c:pt idx="115">
                  <c:v>0</c:v>
                </c:pt>
                <c:pt idx="116">
                  <c:v>0</c:v>
                </c:pt>
                <c:pt idx="117">
                  <c:v>0</c:v>
                </c:pt>
                <c:pt idx="118">
                  <c:v>0</c:v>
                </c:pt>
                <c:pt idx="119">
                  <c:v>-1.22</c:v>
                </c:pt>
                <c:pt idx="120">
                  <c:v>-1.25</c:v>
                </c:pt>
                <c:pt idx="121">
                  <c:v>0</c:v>
                </c:pt>
                <c:pt idx="122">
                  <c:v>0</c:v>
                </c:pt>
                <c:pt idx="123">
                  <c:v>0</c:v>
                </c:pt>
                <c:pt idx="124">
                  <c:v>-1.75</c:v>
                </c:pt>
                <c:pt idx="125">
                  <c:v>-0.97</c:v>
                </c:pt>
                <c:pt idx="150">
                  <c:v>0</c:v>
                </c:pt>
                <c:pt idx="151">
                  <c:v>0</c:v>
                </c:pt>
                <c:pt idx="152">
                  <c:v>0</c:v>
                </c:pt>
                <c:pt idx="153">
                  <c:v>0</c:v>
                </c:pt>
                <c:pt idx="154">
                  <c:v>0</c:v>
                </c:pt>
                <c:pt idx="155">
                  <c:v>-0.79</c:v>
                </c:pt>
                <c:pt idx="156">
                  <c:v>-0.18</c:v>
                </c:pt>
                <c:pt idx="157">
                  <c:v>0</c:v>
                </c:pt>
                <c:pt idx="158">
                  <c:v>0</c:v>
                </c:pt>
                <c:pt idx="159">
                  <c:v>0</c:v>
                </c:pt>
                <c:pt idx="160">
                  <c:v>0</c:v>
                </c:pt>
                <c:pt idx="161">
                  <c:v>0</c:v>
                </c:pt>
                <c:pt idx="162">
                  <c:v>0</c:v>
                </c:pt>
                <c:pt idx="163">
                  <c:v>0</c:v>
                </c:pt>
                <c:pt idx="164">
                  <c:v>0</c:v>
                </c:pt>
                <c:pt idx="165">
                  <c:v>0</c:v>
                </c:pt>
                <c:pt idx="166">
                  <c:v>0</c:v>
                </c:pt>
                <c:pt idx="167">
                  <c:v>0</c:v>
                </c:pt>
                <c:pt idx="168">
                  <c:v>0</c:v>
                </c:pt>
                <c:pt idx="169">
                  <c:v>-0.91</c:v>
                </c:pt>
                <c:pt idx="170">
                  <c:v>-0.08</c:v>
                </c:pt>
                <c:pt idx="171">
                  <c:v>-0.27</c:v>
                </c:pt>
                <c:pt idx="172">
                  <c:v>-0.37</c:v>
                </c:pt>
                <c:pt idx="173">
                  <c:v>-1.29</c:v>
                </c:pt>
                <c:pt idx="174">
                  <c:v>-0.32</c:v>
                </c:pt>
                <c:pt idx="175">
                  <c:v>0</c:v>
                </c:pt>
                <c:pt idx="176">
                  <c:v>-0.12</c:v>
                </c:pt>
                <c:pt idx="177">
                  <c:v>-0.22</c:v>
                </c:pt>
                <c:pt idx="178">
                  <c:v>-0.34</c:v>
                </c:pt>
                <c:pt idx="179">
                  <c:v>-0.34</c:v>
                </c:pt>
                <c:pt idx="189">
                  <c:v>-2.65</c:v>
                </c:pt>
                <c:pt idx="190">
                  <c:v>-2.86</c:v>
                </c:pt>
                <c:pt idx="191">
                  <c:v>-0.36</c:v>
                </c:pt>
                <c:pt idx="194">
                  <c:v>-3.53</c:v>
                </c:pt>
                <c:pt idx="199">
                  <c:v>-2.17</c:v>
                </c:pt>
              </c:numCache>
            </c:numRef>
          </c:yVal>
          <c:smooth val="0"/>
        </c:ser>
        <c:ser>
          <c:idx val="2"/>
          <c:order val="7"/>
          <c:spPr>
            <a:ln w="28575">
              <a:noFill/>
            </a:ln>
          </c:spPr>
          <c:marker>
            <c:symbol val="circle"/>
            <c:size val="8"/>
            <c:spPr>
              <a:solidFill>
                <a:srgbClr val="3366FF"/>
              </a:solidFill>
              <a:ln>
                <a:solidFill>
                  <a:srgbClr val="000000"/>
                </a:solidFill>
                <a:prstDash val="solid"/>
              </a:ln>
            </c:spPr>
          </c:marker>
          <c:xVal>
            <c:numRef>
              <c:f>'Compiled and sorted versus time'!$C$1:$C$459</c:f>
              <c:numCache>
                <c:formatCode>General</c:formatCode>
                <c:ptCount val="459"/>
                <c:pt idx="0">
                  <c:v>7.5266742094047601E-2</c:v>
                </c:pt>
                <c:pt idx="1">
                  <c:v>4.4927942748287583E-2</c:v>
                </c:pt>
                <c:pt idx="2">
                  <c:v>5.5759507949122711E-2</c:v>
                </c:pt>
                <c:pt idx="3">
                  <c:v>1.1714276421902203E-2</c:v>
                </c:pt>
                <c:pt idx="4">
                  <c:v>3.5966891286497854E-2</c:v>
                </c:pt>
                <c:pt idx="5">
                  <c:v>2.502916809593754E-2</c:v>
                </c:pt>
                <c:pt idx="6">
                  <c:v>6.0408898354905732E-2</c:v>
                </c:pt>
                <c:pt idx="7">
                  <c:v>3.8149113152070521E-2</c:v>
                </c:pt>
                <c:pt idx="8">
                  <c:v>2.8820917106899685E-2</c:v>
                </c:pt>
                <c:pt idx="9">
                  <c:v>4.9828580654000601E-2</c:v>
                </c:pt>
                <c:pt idx="10">
                  <c:v>2.6075861662080632E-2</c:v>
                </c:pt>
                <c:pt idx="11">
                  <c:v>3.0720490636486006E-2</c:v>
                </c:pt>
                <c:pt idx="12">
                  <c:v>4.6520616339812068E-2</c:v>
                </c:pt>
                <c:pt idx="13">
                  <c:v>5.2062837068305584E-2</c:v>
                </c:pt>
                <c:pt idx="14">
                  <c:v>3.6614541984886576E-2</c:v>
                </c:pt>
                <c:pt idx="15">
                  <c:v>8.7364663453850383E-2</c:v>
                </c:pt>
                <c:pt idx="16">
                  <c:v>5.8646872243694678E-2</c:v>
                </c:pt>
                <c:pt idx="17">
                  <c:v>5.6790148626041301E-2</c:v>
                </c:pt>
                <c:pt idx="18">
                  <c:v>4.425913149227155E-2</c:v>
                </c:pt>
                <c:pt idx="19">
                  <c:v>3.9011565815264687E-2</c:v>
                </c:pt>
                <c:pt idx="20">
                  <c:v>4.8539432172159391E-2</c:v>
                </c:pt>
                <c:pt idx="21">
                  <c:v>1.7216802716555138E-2</c:v>
                </c:pt>
                <c:pt idx="22">
                  <c:v>3.9440145716445815E-2</c:v>
                </c:pt>
                <c:pt idx="23">
                  <c:v>3.5899735142015665E-2</c:v>
                </c:pt>
                <c:pt idx="24">
                  <c:v>3.4977265669304536E-2</c:v>
                </c:pt>
                <c:pt idx="25">
                  <c:v>7.3509554636223481E-2</c:v>
                </c:pt>
                <c:pt idx="26">
                  <c:v>1.778263057459345E-2</c:v>
                </c:pt>
                <c:pt idx="27">
                  <c:v>2.5785480958035942E-2</c:v>
                </c:pt>
                <c:pt idx="28">
                  <c:v>4.3026375271993864E-2</c:v>
                </c:pt>
                <c:pt idx="29">
                  <c:v>3.543876815921207E-2</c:v>
                </c:pt>
                <c:pt idx="30">
                  <c:v>4.2297631872328934E-2</c:v>
                </c:pt>
                <c:pt idx="31">
                  <c:v>3.1587485577137114E-2</c:v>
                </c:pt>
                <c:pt idx="32">
                  <c:v>8.8242149436191381E-2</c:v>
                </c:pt>
                <c:pt idx="33">
                  <c:v>5.1501015004449743E-2</c:v>
                </c:pt>
                <c:pt idx="34">
                  <c:v>4.3886682735338675E-2</c:v>
                </c:pt>
                <c:pt idx="35">
                  <c:v>4.6050767826780192E-2</c:v>
                </c:pt>
                <c:pt idx="36">
                  <c:v>4.235131423639335E-2</c:v>
                </c:pt>
                <c:pt idx="37">
                  <c:v>5.189435484287408E-2</c:v>
                </c:pt>
                <c:pt idx="38">
                  <c:v>4.3643288504311914E-2</c:v>
                </c:pt>
                <c:pt idx="39">
                  <c:v>3.2083284931845937E-2</c:v>
                </c:pt>
                <c:pt idx="40">
                  <c:v>2.5309738782652511E-2</c:v>
                </c:pt>
                <c:pt idx="41">
                  <c:v>2.201036031863543E-2</c:v>
                </c:pt>
                <c:pt idx="42">
                  <c:v>2.2878225817488454E-2</c:v>
                </c:pt>
                <c:pt idx="43">
                  <c:v>2.5550951092846025E-2</c:v>
                </c:pt>
                <c:pt idx="44">
                  <c:v>2.4746403830698885E-2</c:v>
                </c:pt>
                <c:pt idx="45">
                  <c:v>2.6057902163771976E-2</c:v>
                </c:pt>
                <c:pt idx="46">
                  <c:v>8.2086791150922864E-2</c:v>
                </c:pt>
                <c:pt idx="47">
                  <c:v>3.7042411940932038E-2</c:v>
                </c:pt>
                <c:pt idx="48">
                  <c:v>0.10100000000000001</c:v>
                </c:pt>
                <c:pt idx="49">
                  <c:v>0.114</c:v>
                </c:pt>
                <c:pt idx="50">
                  <c:v>0.109</c:v>
                </c:pt>
                <c:pt idx="51">
                  <c:v>9.8000000000000004E-2</c:v>
                </c:pt>
                <c:pt idx="52">
                  <c:v>0.122</c:v>
                </c:pt>
                <c:pt idx="53">
                  <c:v>0.123</c:v>
                </c:pt>
                <c:pt idx="54">
                  <c:v>9.8000000000000004E-2</c:v>
                </c:pt>
                <c:pt idx="55">
                  <c:v>0.1</c:v>
                </c:pt>
                <c:pt idx="56">
                  <c:v>0.111</c:v>
                </c:pt>
                <c:pt idx="57">
                  <c:v>0.13</c:v>
                </c:pt>
                <c:pt idx="58">
                  <c:v>0.115</c:v>
                </c:pt>
                <c:pt idx="59">
                  <c:v>5.6924614999999998E-2</c:v>
                </c:pt>
                <c:pt idx="60">
                  <c:v>8.0235443000000004E-2</c:v>
                </c:pt>
                <c:pt idx="61">
                  <c:v>5.8709764999999997E-2</c:v>
                </c:pt>
                <c:pt idx="62">
                  <c:v>0.10946895700000001</c:v>
                </c:pt>
                <c:pt idx="63">
                  <c:v>7.2987742999999994E-2</c:v>
                </c:pt>
                <c:pt idx="64">
                  <c:v>8.4185702000000001E-2</c:v>
                </c:pt>
                <c:pt idx="65">
                  <c:v>8.1235221999999996E-2</c:v>
                </c:pt>
                <c:pt idx="66">
                  <c:v>6.8010320000000003E-3</c:v>
                </c:pt>
                <c:pt idx="67">
                  <c:v>2.818119E-3</c:v>
                </c:pt>
                <c:pt idx="68">
                  <c:v>7.0264556000000006E-2</c:v>
                </c:pt>
                <c:pt idx="69">
                  <c:v>0.101080832</c:v>
                </c:pt>
                <c:pt idx="70">
                  <c:v>6.0044478999999998E-2</c:v>
                </c:pt>
                <c:pt idx="71">
                  <c:v>3.4102906000000002E-2</c:v>
                </c:pt>
                <c:pt idx="72">
                  <c:v>5.3296999999999997E-2</c:v>
                </c:pt>
                <c:pt idx="73">
                  <c:v>9.9454038999999994E-2</c:v>
                </c:pt>
                <c:pt idx="74">
                  <c:v>5.0672741E-2</c:v>
                </c:pt>
                <c:pt idx="75">
                  <c:v>3.5578790999999999E-2</c:v>
                </c:pt>
                <c:pt idx="76">
                  <c:v>4.3081822999999998E-2</c:v>
                </c:pt>
                <c:pt idx="77">
                  <c:v>7.8476877E-2</c:v>
                </c:pt>
                <c:pt idx="78">
                  <c:v>0.122638018</c:v>
                </c:pt>
                <c:pt idx="79">
                  <c:v>0.10686604600000001</c:v>
                </c:pt>
                <c:pt idx="80">
                  <c:v>-4.9230564999999997E-2</c:v>
                </c:pt>
                <c:pt idx="81">
                  <c:v>4.9596228999999999E-2</c:v>
                </c:pt>
                <c:pt idx="82">
                  <c:v>7.1755583999999997E-2</c:v>
                </c:pt>
                <c:pt idx="83">
                  <c:v>-1.05463E-4</c:v>
                </c:pt>
                <c:pt idx="84">
                  <c:v>2.3465659999999999E-2</c:v>
                </c:pt>
                <c:pt idx="85">
                  <c:v>-2.7678695E-2</c:v>
                </c:pt>
                <c:pt idx="86">
                  <c:v>2.3461528999999998E-2</c:v>
                </c:pt>
                <c:pt idx="87">
                  <c:v>5.6368712000000001E-2</c:v>
                </c:pt>
                <c:pt idx="88">
                  <c:v>9.2336577000000003E-2</c:v>
                </c:pt>
                <c:pt idx="89">
                  <c:v>6.8883736000000001E-2</c:v>
                </c:pt>
                <c:pt idx="90">
                  <c:v>3.6929999999999998E-2</c:v>
                </c:pt>
                <c:pt idx="91">
                  <c:v>6.7740268000000006E-2</c:v>
                </c:pt>
                <c:pt idx="92">
                  <c:v>-1.5184100000000001E-2</c:v>
                </c:pt>
                <c:pt idx="93">
                  <c:v>2.9756092000000001E-2</c:v>
                </c:pt>
                <c:pt idx="94">
                  <c:v>7.3997198E-2</c:v>
                </c:pt>
                <c:pt idx="95">
                  <c:v>4.2091280000000002E-2</c:v>
                </c:pt>
                <c:pt idx="96">
                  <c:v>0.101815526</c:v>
                </c:pt>
                <c:pt idx="97">
                  <c:v>5.2373309999999999E-2</c:v>
                </c:pt>
                <c:pt idx="98">
                  <c:v>8.4511262000000004E-2</c:v>
                </c:pt>
                <c:pt idx="99">
                  <c:v>4.5989804000000002E-2</c:v>
                </c:pt>
                <c:pt idx="100">
                  <c:v>7.6476672999999995E-2</c:v>
                </c:pt>
                <c:pt idx="101">
                  <c:v>0.12933869100000001</c:v>
                </c:pt>
                <c:pt idx="102">
                  <c:v>3.5795525000000002E-2</c:v>
                </c:pt>
                <c:pt idx="103">
                  <c:v>3.9033959E-2</c:v>
                </c:pt>
                <c:pt idx="104">
                  <c:v>1.6406255000000002E-2</c:v>
                </c:pt>
                <c:pt idx="105">
                  <c:v>0.118681606</c:v>
                </c:pt>
                <c:pt idx="106">
                  <c:v>4.0915858999999999E-2</c:v>
                </c:pt>
                <c:pt idx="107">
                  <c:v>3.1655376999999998E-2</c:v>
                </c:pt>
                <c:pt idx="108">
                  <c:v>8.5286110999999998E-2</c:v>
                </c:pt>
                <c:pt idx="109">
                  <c:v>4.9033342000000001E-2</c:v>
                </c:pt>
                <c:pt idx="110">
                  <c:v>7.4700000000000001E-3</c:v>
                </c:pt>
                <c:pt idx="111">
                  <c:v>6.6428746999999996E-2</c:v>
                </c:pt>
                <c:pt idx="112">
                  <c:v>-1.8958645999999999E-2</c:v>
                </c:pt>
                <c:pt idx="113">
                  <c:v>2.5727300000000002E-2</c:v>
                </c:pt>
                <c:pt idx="114">
                  <c:v>8.5521825999999995E-2</c:v>
                </c:pt>
                <c:pt idx="115" formatCode="0.00E+00">
                  <c:v>0</c:v>
                </c:pt>
                <c:pt idx="116">
                  <c:v>4.0354589000000003E-2</c:v>
                </c:pt>
                <c:pt idx="117">
                  <c:v>5.8297652999999998E-2</c:v>
                </c:pt>
                <c:pt idx="118">
                  <c:v>3.6886519E-2</c:v>
                </c:pt>
                <c:pt idx="119">
                  <c:v>-3.6925297000000003E-2</c:v>
                </c:pt>
                <c:pt idx="120">
                  <c:v>6.6770547999999999E-2</c:v>
                </c:pt>
                <c:pt idx="122">
                  <c:v>0.10330093624844494</c:v>
                </c:pt>
                <c:pt idx="123">
                  <c:v>6.0521726034162171E-2</c:v>
                </c:pt>
                <c:pt idx="124">
                  <c:v>2.9250081621920998E-2</c:v>
                </c:pt>
                <c:pt idx="125">
                  <c:v>7.0504797205432013E-2</c:v>
                </c:pt>
                <c:pt idx="126">
                  <c:v>0.11945319470333438</c:v>
                </c:pt>
                <c:pt idx="127">
                  <c:v>1.0873386882352953E-3</c:v>
                </c:pt>
                <c:pt idx="128">
                  <c:v>2.286177146058499E-2</c:v>
                </c:pt>
                <c:pt idx="129">
                  <c:v>3.2783129713802595E-3</c:v>
                </c:pt>
                <c:pt idx="130">
                  <c:v>3.6530654193205336E-2</c:v>
                </c:pt>
                <c:pt idx="131">
                  <c:v>-1.7266642659325981E-3</c:v>
                </c:pt>
                <c:pt idx="132">
                  <c:v>-1.9786731193469631E-3</c:v>
                </c:pt>
                <c:pt idx="133">
                  <c:v>5.5103717311671407E-3</c:v>
                </c:pt>
                <c:pt idx="134">
                  <c:v>0.12375647907482845</c:v>
                </c:pt>
                <c:pt idx="135">
                  <c:v>3.2092669650186867E-2</c:v>
                </c:pt>
                <c:pt idx="136">
                  <c:v>5.9390064526734343E-2</c:v>
                </c:pt>
                <c:pt idx="137">
                  <c:v>9.1186097009027925E-2</c:v>
                </c:pt>
                <c:pt idx="138">
                  <c:v>4.3158188929628416E-2</c:v>
                </c:pt>
                <c:pt idx="139">
                  <c:v>0.1338456417974605</c:v>
                </c:pt>
                <c:pt idx="140">
                  <c:v>6.1582770366854334E-2</c:v>
                </c:pt>
                <c:pt idx="141">
                  <c:v>0.1403243585314673</c:v>
                </c:pt>
                <c:pt idx="142">
                  <c:v>7.6129088673287271E-2</c:v>
                </c:pt>
                <c:pt idx="143">
                  <c:v>7.6348312818481645E-2</c:v>
                </c:pt>
                <c:pt idx="144">
                  <c:v>7.890374948844503E-2</c:v>
                </c:pt>
                <c:pt idx="145">
                  <c:v>3.8132943434419531E-2</c:v>
                </c:pt>
                <c:pt idx="146">
                  <c:v>0.10698531636951358</c:v>
                </c:pt>
                <c:pt idx="147">
                  <c:v>9.4594235745740107E-2</c:v>
                </c:pt>
                <c:pt idx="148">
                  <c:v>9.3378479351677868E-2</c:v>
                </c:pt>
                <c:pt idx="149">
                  <c:v>0.14556194901473063</c:v>
                </c:pt>
                <c:pt idx="150">
                  <c:v>0.1116246618411445</c:v>
                </c:pt>
                <c:pt idx="151">
                  <c:v>0.11260031450193964</c:v>
                </c:pt>
                <c:pt idx="152">
                  <c:v>6.2749122459578643E-2</c:v>
                </c:pt>
                <c:pt idx="153">
                  <c:v>7.596727042727025E-2</c:v>
                </c:pt>
                <c:pt idx="154">
                  <c:v>8.640910555150505E-2</c:v>
                </c:pt>
                <c:pt idx="155">
                  <c:v>0.11220975427987767</c:v>
                </c:pt>
                <c:pt idx="156">
                  <c:v>0.11260031450193964</c:v>
                </c:pt>
                <c:pt idx="157">
                  <c:v>9.438062878216158E-2</c:v>
                </c:pt>
                <c:pt idx="158">
                  <c:v>0.26215334907731247</c:v>
                </c:pt>
                <c:pt idx="159">
                  <c:v>0.10070317422044006</c:v>
                </c:pt>
                <c:pt idx="160">
                  <c:v>8.6254523773918734E-2</c:v>
                </c:pt>
                <c:pt idx="161">
                  <c:v>7.1668745965057568E-2</c:v>
                </c:pt>
                <c:pt idx="162">
                  <c:v>8.8357964785265253E-2</c:v>
                </c:pt>
                <c:pt idx="163">
                  <c:v>6.7226419737377086E-2</c:v>
                </c:pt>
                <c:pt idx="164">
                  <c:v>7.8522940160324239E-2</c:v>
                </c:pt>
                <c:pt idx="165">
                  <c:v>0.10173302472559698</c:v>
                </c:pt>
                <c:pt idx="166">
                  <c:v>0.12364450660902548</c:v>
                </c:pt>
                <c:pt idx="167">
                  <c:v>6.6819975029835277E-2</c:v>
                </c:pt>
                <c:pt idx="168">
                  <c:v>0.11655008302738068</c:v>
                </c:pt>
                <c:pt idx="169">
                  <c:v>0.10541455134815969</c:v>
                </c:pt>
                <c:pt idx="170">
                  <c:v>0.12112644233466163</c:v>
                </c:pt>
                <c:pt idx="171">
                  <c:v>7.9247293815246422E-2</c:v>
                </c:pt>
                <c:pt idx="172">
                  <c:v>8.7005291946859131E-2</c:v>
                </c:pt>
                <c:pt idx="173">
                  <c:v>7.5741107594492263E-2</c:v>
                </c:pt>
                <c:pt idx="174">
                  <c:v>5.2901941730873148E-2</c:v>
                </c:pt>
                <c:pt idx="175">
                  <c:v>0.20046159623531956</c:v>
                </c:pt>
                <c:pt idx="176">
                  <c:v>7.7903669483841753E-2</c:v>
                </c:pt>
                <c:pt idx="177">
                  <c:v>8.404855221640517E-2</c:v>
                </c:pt>
                <c:pt idx="178">
                  <c:v>0.10886446246682802</c:v>
                </c:pt>
                <c:pt idx="179">
                  <c:v>0.18453943022954888</c:v>
                </c:pt>
                <c:pt idx="180">
                  <c:v>0.10001643620658562</c:v>
                </c:pt>
                <c:pt idx="181">
                  <c:v>6.371030338718775E-2</c:v>
                </c:pt>
                <c:pt idx="182">
                  <c:v>0.13380553822985597</c:v>
                </c:pt>
                <c:pt idx="183">
                  <c:v>0.13186720833825305</c:v>
                </c:pt>
                <c:pt idx="184">
                  <c:v>4.6502213623583089E-2</c:v>
                </c:pt>
                <c:pt idx="185">
                  <c:v>4.2052496449924703E-2</c:v>
                </c:pt>
                <c:pt idx="186">
                  <c:v>3.9320161736188908E-2</c:v>
                </c:pt>
                <c:pt idx="187">
                  <c:v>7.6557174431123087E-2</c:v>
                </c:pt>
                <c:pt idx="188">
                  <c:v>0.11377438894171732</c:v>
                </c:pt>
                <c:pt idx="189">
                  <c:v>0.16304007086436378</c:v>
                </c:pt>
                <c:pt idx="190">
                  <c:v>0.13392204127639928</c:v>
                </c:pt>
                <c:pt idx="191">
                  <c:v>0.13450412950466806</c:v>
                </c:pt>
                <c:pt idx="192">
                  <c:v>0.15777448613876466</c:v>
                </c:pt>
                <c:pt idx="193">
                  <c:v>8.6621101305714987E-2</c:v>
                </c:pt>
                <c:pt idx="194">
                  <c:v>0.12492536327666848</c:v>
                </c:pt>
                <c:pt idx="195">
                  <c:v>7.2668037320045897E-2</c:v>
                </c:pt>
                <c:pt idx="196">
                  <c:v>0.11372096723034808</c:v>
                </c:pt>
                <c:pt idx="197">
                  <c:v>8.9717127767753979E-2</c:v>
                </c:pt>
                <c:pt idx="198">
                  <c:v>7.7885089515710604E-2</c:v>
                </c:pt>
                <c:pt idx="199">
                  <c:v>5.7528788171021361E-2</c:v>
                </c:pt>
                <c:pt idx="200">
                  <c:v>0.1374280270045638</c:v>
                </c:pt>
                <c:pt idx="201">
                  <c:v>5.9908802967619579E-2</c:v>
                </c:pt>
                <c:pt idx="202">
                  <c:v>4.9226921069903895E-2</c:v>
                </c:pt>
                <c:pt idx="203">
                  <c:v>4.9651003133028837E-2</c:v>
                </c:pt>
                <c:pt idx="204">
                  <c:v>0.13109806844205352</c:v>
                </c:pt>
                <c:pt idx="205">
                  <c:v>7.7613274111170583E-2</c:v>
                </c:pt>
                <c:pt idx="206">
                  <c:v>9.3777309604552883E-2</c:v>
                </c:pt>
                <c:pt idx="207">
                  <c:v>8.2365777121172101E-2</c:v>
                </c:pt>
                <c:pt idx="208">
                  <c:v>7.1173556647686098E-2</c:v>
                </c:pt>
                <c:pt idx="209">
                  <c:v>0.16538038078097017</c:v>
                </c:pt>
                <c:pt idx="210">
                  <c:v>0.14851238468554584</c:v>
                </c:pt>
                <c:pt idx="211">
                  <c:v>6.3322422253561328E-2</c:v>
                </c:pt>
                <c:pt idx="212">
                  <c:v>0.10490590734408478</c:v>
                </c:pt>
                <c:pt idx="213">
                  <c:v>4.8161763426179505E-2</c:v>
                </c:pt>
                <c:pt idx="214">
                  <c:v>6.1892008482134386E-2</c:v>
                </c:pt>
                <c:pt idx="215">
                  <c:v>4.9800159586540715E-2</c:v>
                </c:pt>
                <c:pt idx="216">
                  <c:v>7.827858416684208E-2</c:v>
                </c:pt>
                <c:pt idx="217">
                  <c:v>7.3839765113829614E-2</c:v>
                </c:pt>
                <c:pt idx="218">
                  <c:v>5.1582495891670632E-2</c:v>
                </c:pt>
                <c:pt idx="219">
                  <c:v>4.4745912301284108E-2</c:v>
                </c:pt>
                <c:pt idx="220">
                  <c:v>5.2377668269128819E-2</c:v>
                </c:pt>
                <c:pt idx="221">
                  <c:v>-2.763483690202051E-2</c:v>
                </c:pt>
                <c:pt idx="222">
                  <c:v>2.6252764724095101E-3</c:v>
                </c:pt>
                <c:pt idx="223">
                  <c:v>2.0601827993090183E-2</c:v>
                </c:pt>
                <c:pt idx="224">
                  <c:v>0.12706135787425077</c:v>
                </c:pt>
                <c:pt idx="225">
                  <c:v>1.5000755692693712E-2</c:v>
                </c:pt>
                <c:pt idx="226">
                  <c:v>2.5406741153246704E-2</c:v>
                </c:pt>
                <c:pt idx="227">
                  <c:v>-7.0409110022997545E-3</c:v>
                </c:pt>
                <c:pt idx="228">
                  <c:v>2.4547116627397725E-2</c:v>
                </c:pt>
                <c:pt idx="229">
                  <c:v>0.17558070834314643</c:v>
                </c:pt>
                <c:pt idx="230">
                  <c:v>4.9963518820387076E-2</c:v>
                </c:pt>
                <c:pt idx="231">
                  <c:v>0.33800000000000002</c:v>
                </c:pt>
                <c:pt idx="232">
                  <c:v>0.316</c:v>
                </c:pt>
                <c:pt idx="233">
                  <c:v>0.27100000000000002</c:v>
                </c:pt>
                <c:pt idx="234">
                  <c:v>0.28499999999999998</c:v>
                </c:pt>
                <c:pt idx="235">
                  <c:v>0.27</c:v>
                </c:pt>
                <c:pt idx="236">
                  <c:v>0.30499999999999999</c:v>
                </c:pt>
                <c:pt idx="237">
                  <c:v>0.28599999999999998</c:v>
                </c:pt>
                <c:pt idx="238">
                  <c:v>0.33600000000000002</c:v>
                </c:pt>
                <c:pt idx="239">
                  <c:v>4.6797310462007857E-2</c:v>
                </c:pt>
                <c:pt idx="240">
                  <c:v>-2.3624077804145216E-3</c:v>
                </c:pt>
                <c:pt idx="241">
                  <c:v>1.4999999999999999E-2</c:v>
                </c:pt>
                <c:pt idx="242" formatCode="0.00">
                  <c:v>1.5452902077832675E-2</c:v>
                </c:pt>
                <c:pt idx="243">
                  <c:v>-6.2807541250249344E-3</c:v>
                </c:pt>
                <c:pt idx="244">
                  <c:v>1.2E-2</c:v>
                </c:pt>
                <c:pt idx="245" formatCode="0.00">
                  <c:v>1.153455573322848E-2</c:v>
                </c:pt>
                <c:pt idx="246">
                  <c:v>0.10199999999999999</c:v>
                </c:pt>
                <c:pt idx="247">
                  <c:v>0.109</c:v>
                </c:pt>
                <c:pt idx="248">
                  <c:v>0.10100000000000001</c:v>
                </c:pt>
                <c:pt idx="249">
                  <c:v>9.8000000000000004E-2</c:v>
                </c:pt>
                <c:pt idx="250">
                  <c:v>0.09</c:v>
                </c:pt>
                <c:pt idx="251">
                  <c:v>9.0999999999999998E-2</c:v>
                </c:pt>
                <c:pt idx="252">
                  <c:v>8.1000000000000003E-2</c:v>
                </c:pt>
                <c:pt idx="253">
                  <c:v>6.6000000000000003E-2</c:v>
                </c:pt>
                <c:pt idx="254">
                  <c:v>5.6000000000000001E-2</c:v>
                </c:pt>
                <c:pt idx="255">
                  <c:v>7.7892902022551169E-2</c:v>
                </c:pt>
                <c:pt idx="256">
                  <c:v>7.7892902022551169E-2</c:v>
                </c:pt>
                <c:pt idx="257">
                  <c:v>1.5948021037804239E-2</c:v>
                </c:pt>
                <c:pt idx="258">
                  <c:v>-3.2111395087550676E-2</c:v>
                </c:pt>
                <c:pt idx="259">
                  <c:v>1.4E-2</c:v>
                </c:pt>
                <c:pt idx="260">
                  <c:v>1.4E-2</c:v>
                </c:pt>
                <c:pt idx="261">
                  <c:v>8.0000000000000002E-3</c:v>
                </c:pt>
                <c:pt idx="262" formatCode="0.00">
                  <c:v>1.3871632023047198E-2</c:v>
                </c:pt>
                <c:pt idx="263" formatCode="0.00">
                  <c:v>1.3777429977622546E-2</c:v>
                </c:pt>
                <c:pt idx="264" formatCode="0.00">
                  <c:v>7.9471302895193219E-3</c:v>
                </c:pt>
                <c:pt idx="265">
                  <c:v>-3.9436778351884527E-3</c:v>
                </c:pt>
                <c:pt idx="266">
                  <c:v>-4.0378798805917882E-3</c:v>
                </c:pt>
                <c:pt idx="267">
                  <c:v>-9.8681795685529039E-3</c:v>
                </c:pt>
                <c:pt idx="268">
                  <c:v>-3.7873596328406478E-2</c:v>
                </c:pt>
                <c:pt idx="269">
                  <c:v>1.2732746519770188E-2</c:v>
                </c:pt>
                <c:pt idx="270">
                  <c:v>-1.5086954863473778E-2</c:v>
                </c:pt>
                <c:pt idx="271">
                  <c:v>1.8207856074639039E-3</c:v>
                </c:pt>
                <c:pt idx="272">
                  <c:v>-6.810713417593206E-3</c:v>
                </c:pt>
                <c:pt idx="273">
                  <c:v>-2.781641392355283E-2</c:v>
                </c:pt>
                <c:pt idx="274">
                  <c:v>-3.8623793425820452E-3</c:v>
                </c:pt>
                <c:pt idx="275">
                  <c:v>-4.2640766954633591E-3</c:v>
                </c:pt>
                <c:pt idx="276">
                  <c:v>2.6317844960566106E-3</c:v>
                </c:pt>
                <c:pt idx="277">
                  <c:v>8.6113931112382858E-2</c:v>
                </c:pt>
                <c:pt idx="278">
                  <c:v>-1.6019719778046948E-2</c:v>
                </c:pt>
                <c:pt idx="279">
                  <c:v>0.18152697065765011</c:v>
                </c:pt>
                <c:pt idx="280">
                  <c:v>-1.4805443838243448E-2</c:v>
                </c:pt>
                <c:pt idx="281">
                  <c:v>-1.2401552776960756E-2</c:v>
                </c:pt>
                <c:pt idx="282">
                  <c:v>-1.8885475344864844E-2</c:v>
                </c:pt>
                <c:pt idx="283">
                  <c:v>-9.3096850502529804E-3</c:v>
                </c:pt>
                <c:pt idx="284">
                  <c:v>1.7886139860451067E-2</c:v>
                </c:pt>
                <c:pt idx="285">
                  <c:v>1.0794312081873869E-2</c:v>
                </c:pt>
                <c:pt idx="286">
                  <c:v>1.0471327017111065E-2</c:v>
                </c:pt>
                <c:pt idx="287">
                  <c:v>-1.9775005950837254E-3</c:v>
                </c:pt>
                <c:pt idx="288">
                  <c:v>-3.6390589861635014E-2</c:v>
                </c:pt>
                <c:pt idx="289">
                  <c:v>-3.2631172054170321E-2</c:v>
                </c:pt>
                <c:pt idx="290">
                  <c:v>2.5544424629249107E-2</c:v>
                </c:pt>
                <c:pt idx="291">
                  <c:v>5.1097723705147757E-2</c:v>
                </c:pt>
                <c:pt idx="292">
                  <c:v>3.6341884983599471E-2</c:v>
                </c:pt>
                <c:pt idx="293">
                  <c:v>5.7967060500104139E-2</c:v>
                </c:pt>
                <c:pt idx="294">
                  <c:v>3.6781033904029314E-2</c:v>
                </c:pt>
                <c:pt idx="295">
                  <c:v>2.9713943399858778E-2</c:v>
                </c:pt>
                <c:pt idx="296">
                  <c:v>1.4373290625837143E-2</c:v>
                </c:pt>
                <c:pt idx="297">
                  <c:v>-2.8115121579153524E-2</c:v>
                </c:pt>
                <c:pt idx="298">
                  <c:v>-5.0516532107740986E-2</c:v>
                </c:pt>
                <c:pt idx="299">
                  <c:v>-2.6734056568269438E-3</c:v>
                </c:pt>
                <c:pt idx="300">
                  <c:v>6.7531028848168972E-3</c:v>
                </c:pt>
                <c:pt idx="301">
                  <c:v>-2.0183107949240053E-2</c:v>
                </c:pt>
                <c:pt idx="302">
                  <c:v>-9.1235887525975556E-3</c:v>
                </c:pt>
                <c:pt idx="303">
                  <c:v>-7.2459720474990164E-2</c:v>
                </c:pt>
                <c:pt idx="304">
                  <c:v>-2.3859487754046782E-2</c:v>
                </c:pt>
                <c:pt idx="305">
                  <c:v>-5.0622318613889661E-2</c:v>
                </c:pt>
                <c:pt idx="306">
                  <c:v>-3.781350368873504E-2</c:v>
                </c:pt>
                <c:pt idx="307">
                  <c:v>-9.5137921227767208E-2</c:v>
                </c:pt>
                <c:pt idx="308">
                  <c:v>7.9756794719418878E-3</c:v>
                </c:pt>
                <c:pt idx="309">
                  <c:v>1.8578775000008818E-3</c:v>
                </c:pt>
                <c:pt idx="310">
                  <c:v>-4.3257366051758339E-2</c:v>
                </c:pt>
                <c:pt idx="311">
                  <c:v>1.2642446406410102E-3</c:v>
                </c:pt>
                <c:pt idx="312">
                  <c:v>5.0994559566284181E-3</c:v>
                </c:pt>
                <c:pt idx="313">
                  <c:v>2.8714215307239499E-3</c:v>
                </c:pt>
                <c:pt idx="314">
                  <c:v>-4.9196886988038813E-3</c:v>
                </c:pt>
                <c:pt idx="315">
                  <c:v>-5.7888291138732173E-2</c:v>
                </c:pt>
                <c:pt idx="316">
                  <c:v>-5.5093809848309583E-2</c:v>
                </c:pt>
                <c:pt idx="317">
                  <c:v>-5.7888291138732173E-2</c:v>
                </c:pt>
                <c:pt idx="318">
                  <c:v>-9.3851380294625031E-3</c:v>
                </c:pt>
                <c:pt idx="319">
                  <c:v>-0.10360155499367019</c:v>
                </c:pt>
                <c:pt idx="320">
                  <c:v>-6.5909157290267029E-3</c:v>
                </c:pt>
                <c:pt idx="321">
                  <c:v>-5.5093809848309583E-2</c:v>
                </c:pt>
                <c:pt idx="322">
                  <c:v>-0.10360155499367019</c:v>
                </c:pt>
                <c:pt idx="323">
                  <c:v>-2.7460526463851664E-2</c:v>
                </c:pt>
                <c:pt idx="324">
                  <c:v>6.0680394582401931E-3</c:v>
                </c:pt>
                <c:pt idx="325">
                  <c:v>-3.0501301750751608E-2</c:v>
                </c:pt>
                <c:pt idx="326">
                  <c:v>5.4138154171212705E-2</c:v>
                </c:pt>
                <c:pt idx="327">
                  <c:v>4.1236227486418642E-2</c:v>
                </c:pt>
                <c:pt idx="328">
                  <c:v>-4.7277476950213781E-2</c:v>
                </c:pt>
                <c:pt idx="329">
                  <c:v>-1.8532587335862161E-2</c:v>
                </c:pt>
                <c:pt idx="330">
                  <c:v>3.8107020583710849E-2</c:v>
                </c:pt>
                <c:pt idx="331">
                  <c:v>7.7785373319372297E-2</c:v>
                </c:pt>
                <c:pt idx="332">
                  <c:v>1.9716542309922147E-3</c:v>
                </c:pt>
                <c:pt idx="333">
                  <c:v>-8.2340659091073576E-3</c:v>
                </c:pt>
                <c:pt idx="334">
                  <c:v>-1.5402920884310944E-2</c:v>
                </c:pt>
                <c:pt idx="335">
                  <c:v>-1.3137826353482041E-2</c:v>
                </c:pt>
                <c:pt idx="336">
                  <c:v>3.0931352088760633E-2</c:v>
                </c:pt>
                <c:pt idx="337">
                  <c:v>3.6349841826766038E-2</c:v>
                </c:pt>
                <c:pt idx="338">
                  <c:v>-1.4902987267140233E-2</c:v>
                </c:pt>
                <c:pt idx="339">
                  <c:v>1.8110569627971529E-2</c:v>
                </c:pt>
                <c:pt idx="340">
                  <c:v>-1.9882766307816269E-2</c:v>
                </c:pt>
                <c:pt idx="341">
                  <c:v>-2.363963275202785E-2</c:v>
                </c:pt>
                <c:pt idx="342">
                  <c:v>-4.7383047449489624E-2</c:v>
                </c:pt>
                <c:pt idx="343">
                  <c:v>3.6911180316037573E-2</c:v>
                </c:pt>
                <c:pt idx="344">
                  <c:v>-6.4742251044028976E-2</c:v>
                </c:pt>
                <c:pt idx="345">
                  <c:v>-5.2734704227699325E-3</c:v>
                </c:pt>
                <c:pt idx="346">
                  <c:v>-1.6583448678776591E-2</c:v>
                </c:pt>
                <c:pt idx="347">
                  <c:v>-2.2807086774495389E-2</c:v>
                </c:pt>
                <c:pt idx="348">
                  <c:v>3.7791596776880709E-2</c:v>
                </c:pt>
                <c:pt idx="349">
                  <c:v>-7.2015329522212568E-2</c:v>
                </c:pt>
                <c:pt idx="350">
                  <c:v>-1.1789559436870434E-2</c:v>
                </c:pt>
                <c:pt idx="351">
                  <c:v>-3.123380706118084E-2</c:v>
                </c:pt>
                <c:pt idx="352">
                  <c:v>-2.4202384405944244E-2</c:v>
                </c:pt>
                <c:pt idx="353">
                  <c:v>-4.6149749726563272E-2</c:v>
                </c:pt>
                <c:pt idx="354">
                  <c:v>-8.7630082600007597E-2</c:v>
                </c:pt>
                <c:pt idx="355">
                  <c:v>-4.5342402159942452E-3</c:v>
                </c:pt>
                <c:pt idx="356">
                  <c:v>-3.7546026195917293E-2</c:v>
                </c:pt>
                <c:pt idx="357">
                  <c:v>-4.4135960845602895E-2</c:v>
                </c:pt>
                <c:pt idx="358">
                  <c:v>-8.0284446237435247E-3</c:v>
                </c:pt>
                <c:pt idx="359">
                  <c:v>4.9210670554042935E-3</c:v>
                </c:pt>
                <c:pt idx="360">
                  <c:v>-2.5910162114692881E-2</c:v>
                </c:pt>
                <c:pt idx="361">
                  <c:v>-5.3610164567160723E-2</c:v>
                </c:pt>
                <c:pt idx="362">
                  <c:v>-3.8357219286844213E-2</c:v>
                </c:pt>
                <c:pt idx="363">
                  <c:v>-1.9279081564503642E-2</c:v>
                </c:pt>
                <c:pt idx="364">
                  <c:v>-0.12113551991955696</c:v>
                </c:pt>
                <c:pt idx="365">
                  <c:v>-4.6282521963808776E-2</c:v>
                </c:pt>
                <c:pt idx="366">
                  <c:v>-3.511164619257201E-2</c:v>
                </c:pt>
                <c:pt idx="367">
                  <c:v>2.2180091319157214E-3</c:v>
                </c:pt>
                <c:pt idx="368">
                  <c:v>4.9310699411719838E-2</c:v>
                </c:pt>
                <c:pt idx="369">
                  <c:v>3.3908961685202854E-3</c:v>
                </c:pt>
                <c:pt idx="370">
                  <c:v>1.2414494789725339E-2</c:v>
                </c:pt>
                <c:pt idx="371">
                  <c:v>-3.4025348641719688E-2</c:v>
                </c:pt>
                <c:pt idx="372">
                  <c:v>-9.041499818174259E-3</c:v>
                </c:pt>
                <c:pt idx="373">
                  <c:v>-4.6385601294440804E-2</c:v>
                </c:pt>
                <c:pt idx="374">
                  <c:v>-2.8203165917450868E-2</c:v>
                </c:pt>
                <c:pt idx="375">
                  <c:v>-3.0139376728799405E-3</c:v>
                </c:pt>
                <c:pt idx="376">
                  <c:v>-8.438226977380836E-3</c:v>
                </c:pt>
                <c:pt idx="377">
                  <c:v>-3.15082850528281E-2</c:v>
                </c:pt>
                <c:pt idx="378">
                  <c:v>-5.5685820845363665E-2</c:v>
                </c:pt>
                <c:pt idx="379">
                  <c:v>3.1334601344745749E-3</c:v>
                </c:pt>
                <c:pt idx="380">
                  <c:v>-5.1180370858938673E-2</c:v>
                </c:pt>
                <c:pt idx="381">
                  <c:v>-7.3175323648921875E-2</c:v>
                </c:pt>
                <c:pt idx="382">
                  <c:v>-4.7996327541488526E-2</c:v>
                </c:pt>
                <c:pt idx="383">
                  <c:v>-2.7143680540575588E-2</c:v>
                </c:pt>
                <c:pt idx="384">
                  <c:v>-5.1415924378073186E-2</c:v>
                </c:pt>
                <c:pt idx="385">
                  <c:v>-6.1725351622632374E-2</c:v>
                </c:pt>
                <c:pt idx="386">
                  <c:v>-5.1902409218262946E-2</c:v>
                </c:pt>
                <c:pt idx="387">
                  <c:v>-5.0875144287365615E-2</c:v>
                </c:pt>
                <c:pt idx="388">
                  <c:v>3.3833496893348511E-2</c:v>
                </c:pt>
                <c:pt idx="389">
                  <c:v>2.0679265198142449E-2</c:v>
                </c:pt>
                <c:pt idx="390">
                  <c:v>-8.7476951449992235E-2</c:v>
                </c:pt>
                <c:pt idx="391">
                  <c:v>7.4468069729250463E-2</c:v>
                </c:pt>
                <c:pt idx="392">
                  <c:v>3.0403164889627021E-2</c:v>
                </c:pt>
                <c:pt idx="393">
                  <c:v>-3.933860526763322E-2</c:v>
                </c:pt>
                <c:pt idx="394">
                  <c:v>-4.5095305522793909E-3</c:v>
                </c:pt>
                <c:pt idx="395">
                  <c:v>8.0019081350875543E-2</c:v>
                </c:pt>
                <c:pt idx="396">
                  <c:v>7.6206543668601981E-2</c:v>
                </c:pt>
                <c:pt idx="397">
                  <c:v>3.6439887749819322E-2</c:v>
                </c:pt>
                <c:pt idx="398">
                  <c:v>-4.3297094807510761E-2</c:v>
                </c:pt>
                <c:pt idx="399">
                  <c:v>-1.549350468303401E-2</c:v>
                </c:pt>
                <c:pt idx="400">
                  <c:v>3.2651700992528516E-2</c:v>
                </c:pt>
                <c:pt idx="401">
                  <c:v>8.3760297950383009E-3</c:v>
                </c:pt>
                <c:pt idx="402">
                  <c:v>3.4921296317985462E-2</c:v>
                </c:pt>
                <c:pt idx="403">
                  <c:v>9.2743598616269241E-2</c:v>
                </c:pt>
                <c:pt idx="404">
                  <c:v>6.6331942532475985E-2</c:v>
                </c:pt>
                <c:pt idx="405">
                  <c:v>3.8944989761731108E-2</c:v>
                </c:pt>
                <c:pt idx="406">
                  <c:v>-2.6142307165922585E-2</c:v>
                </c:pt>
                <c:pt idx="407">
                  <c:v>-8.3757020043539274E-3</c:v>
                </c:pt>
                <c:pt idx="408">
                  <c:v>4.2702292438772105E-3</c:v>
                </c:pt>
                <c:pt idx="409">
                  <c:v>2.6867254963892861E-2</c:v>
                </c:pt>
                <c:pt idx="410">
                  <c:v>8.4311152951379136E-3</c:v>
                </c:pt>
                <c:pt idx="411">
                  <c:v>7.6855766734838404E-2</c:v>
                </c:pt>
                <c:pt idx="413">
                  <c:v>4.4891355978946113E-2</c:v>
                </c:pt>
                <c:pt idx="414">
                  <c:v>2.1000000000000001E-2</c:v>
                </c:pt>
                <c:pt idx="415">
                  <c:v>6.9279727830776627E-3</c:v>
                </c:pt>
                <c:pt idx="416">
                  <c:v>-1.7999999999999999E-2</c:v>
                </c:pt>
                <c:pt idx="417">
                  <c:v>-5.0000000000000001E-3</c:v>
                </c:pt>
                <c:pt idx="418">
                  <c:v>0</c:v>
                </c:pt>
                <c:pt idx="419">
                  <c:v>-7.0000000000000001E-3</c:v>
                </c:pt>
                <c:pt idx="420">
                  <c:v>4.4999999999999998E-2</c:v>
                </c:pt>
                <c:pt idx="421">
                  <c:v>1.082078205150161E-2</c:v>
                </c:pt>
                <c:pt idx="422">
                  <c:v>1.6725535227801736E-2</c:v>
                </c:pt>
                <c:pt idx="423">
                  <c:v>6.7162658166641798E-2</c:v>
                </c:pt>
                <c:pt idx="424">
                  <c:v>6.4972126432083499E-2</c:v>
                </c:pt>
                <c:pt idx="425">
                  <c:v>2.5740025250575727E-2</c:v>
                </c:pt>
                <c:pt idx="426">
                  <c:v>-4.6059615172566737E-2</c:v>
                </c:pt>
                <c:pt idx="427">
                  <c:v>-1.7000000000000001E-2</c:v>
                </c:pt>
                <c:pt idx="428">
                  <c:v>-4.2999999999999997E-2</c:v>
                </c:pt>
                <c:pt idx="429">
                  <c:v>-1.2999999999999999E-2</c:v>
                </c:pt>
                <c:pt idx="430">
                  <c:v>8.9999999999999993E-3</c:v>
                </c:pt>
                <c:pt idx="431">
                  <c:v>8.9999999999999993E-3</c:v>
                </c:pt>
                <c:pt idx="432">
                  <c:v>0.15561317323874957</c:v>
                </c:pt>
                <c:pt idx="433">
                  <c:v>0.3432793040290556</c:v>
                </c:pt>
                <c:pt idx="434">
                  <c:v>8.1805846668574489E-2</c:v>
                </c:pt>
                <c:pt idx="435">
                  <c:v>0.11759047961555602</c:v>
                </c:pt>
                <c:pt idx="436">
                  <c:v>8.6683152216782133E-2</c:v>
                </c:pt>
                <c:pt idx="437">
                  <c:v>0.10833165802030109</c:v>
                </c:pt>
                <c:pt idx="438">
                  <c:v>-5.7427294038159715E-2</c:v>
                </c:pt>
                <c:pt idx="439">
                  <c:v>8.9892566888956082E-2</c:v>
                </c:pt>
                <c:pt idx="440">
                  <c:v>8.1247768559389755E-2</c:v>
                </c:pt>
                <c:pt idx="441">
                  <c:v>0.22124808653231298</c:v>
                </c:pt>
                <c:pt idx="442">
                  <c:v>5.9888325313739443E-2</c:v>
                </c:pt>
                <c:pt idx="443">
                  <c:v>-6.2742408055175503E-2</c:v>
                </c:pt>
                <c:pt idx="444">
                  <c:v>-0.1030708665231117</c:v>
                </c:pt>
                <c:pt idx="445">
                  <c:v>-9.0017589666016917E-2</c:v>
                </c:pt>
                <c:pt idx="446">
                  <c:v>0.17799928675248111</c:v>
                </c:pt>
                <c:pt idx="447">
                  <c:v>0.16797101426241667</c:v>
                </c:pt>
                <c:pt idx="448">
                  <c:v>0.31540682034067835</c:v>
                </c:pt>
                <c:pt idx="449">
                  <c:v>0.21129869443711868</c:v>
                </c:pt>
                <c:pt idx="450">
                  <c:v>5.5453023417118885E-2</c:v>
                </c:pt>
                <c:pt idx="451">
                  <c:v>0.29423187774942861</c:v>
                </c:pt>
                <c:pt idx="452">
                  <c:v>0.36868753424786149</c:v>
                </c:pt>
                <c:pt idx="453">
                  <c:v>0.17234490024390858</c:v>
                </c:pt>
                <c:pt idx="454">
                  <c:v>0.10527841643417091</c:v>
                </c:pt>
                <c:pt idx="455">
                  <c:v>0.01</c:v>
                </c:pt>
                <c:pt idx="456">
                  <c:v>0.123</c:v>
                </c:pt>
                <c:pt idx="457">
                  <c:v>5.0999678600514464E-2</c:v>
                </c:pt>
                <c:pt idx="458">
                  <c:v>0.24199999999999999</c:v>
                </c:pt>
              </c:numCache>
            </c:numRef>
          </c:xVal>
          <c:yVal>
            <c:numRef>
              <c:f>'Compiled and sorted versus time'!$D$1:$D$459</c:f>
              <c:numCache>
                <c:formatCode>General</c:formatCode>
                <c:ptCount val="459"/>
                <c:pt idx="1">
                  <c:v>-0.44227662273935153</c:v>
                </c:pt>
                <c:pt idx="2">
                  <c:v>-0.47167856833868482</c:v>
                </c:pt>
                <c:pt idx="3">
                  <c:v>-0.43809538911555174</c:v>
                </c:pt>
                <c:pt idx="4">
                  <c:v>-0.44342841642909525</c:v>
                </c:pt>
                <c:pt idx="5">
                  <c:v>-0.51456795679294398</c:v>
                </c:pt>
                <c:pt idx="6">
                  <c:v>-8.9167809221989136E-2</c:v>
                </c:pt>
                <c:pt idx="7">
                  <c:v>-0.42808114388618451</c:v>
                </c:pt>
                <c:pt idx="8">
                  <c:v>-0.46517927366489242</c:v>
                </c:pt>
                <c:pt idx="9">
                  <c:v>-0.44780943933117601</c:v>
                </c:pt>
                <c:pt idx="10">
                  <c:v>-0.52372877368844084</c:v>
                </c:pt>
                <c:pt idx="11">
                  <c:v>-0.26934855739579877</c:v>
                </c:pt>
                <c:pt idx="12">
                  <c:v>-3.2565394587937002E-2</c:v>
                </c:pt>
                <c:pt idx="13">
                  <c:v>-0.56592987637575642</c:v>
                </c:pt>
                <c:pt idx="14">
                  <c:v>-0.4792742488065882</c:v>
                </c:pt>
                <c:pt idx="15">
                  <c:v>-0.41717610346977962</c:v>
                </c:pt>
                <c:pt idx="16">
                  <c:v>-0.48116688506111976</c:v>
                </c:pt>
                <c:pt idx="17">
                  <c:v>-0.41097606559233751</c:v>
                </c:pt>
                <c:pt idx="18">
                  <c:v>-0.27273563597161182</c:v>
                </c:pt>
                <c:pt idx="19">
                  <c:v>-0.30363128345471668</c:v>
                </c:pt>
                <c:pt idx="20">
                  <c:v>-0.44891633517271656</c:v>
                </c:pt>
                <c:pt idx="21">
                  <c:v>-0.30192125255914387</c:v>
                </c:pt>
                <c:pt idx="22">
                  <c:v>-0.41001860550298613</c:v>
                </c:pt>
                <c:pt idx="23">
                  <c:v>-0.48564301221065698</c:v>
                </c:pt>
                <c:pt idx="24">
                  <c:v>-0.22777997804627331</c:v>
                </c:pt>
                <c:pt idx="25">
                  <c:v>-0.38868114573732682</c:v>
                </c:pt>
                <c:pt idx="26">
                  <c:v>-0.4958311590913464</c:v>
                </c:pt>
                <c:pt idx="27">
                  <c:v>-5.7864607253127476E-3</c:v>
                </c:pt>
                <c:pt idx="28">
                  <c:v>-0.41285100560104621</c:v>
                </c:pt>
                <c:pt idx="29">
                  <c:v>-0.4499235470132798</c:v>
                </c:pt>
                <c:pt idx="30">
                  <c:v>-0.1940483722129363</c:v>
                </c:pt>
                <c:pt idx="31">
                  <c:v>-0.41422673281624189</c:v>
                </c:pt>
                <c:pt idx="32">
                  <c:v>-6.658743422608554E-2</c:v>
                </c:pt>
                <c:pt idx="33">
                  <c:v>-0.47707946656791456</c:v>
                </c:pt>
                <c:pt idx="34">
                  <c:v>-0.53149198405614406</c:v>
                </c:pt>
                <c:pt idx="35">
                  <c:v>-0.35177345892369732</c:v>
                </c:pt>
                <c:pt idx="36">
                  <c:v>-0.5705100538171276</c:v>
                </c:pt>
                <c:pt idx="37">
                  <c:v>-0.42167616060821006</c:v>
                </c:pt>
                <c:pt idx="38">
                  <c:v>-2.432470854762947E-2</c:v>
                </c:pt>
                <c:pt idx="39">
                  <c:v>-0.4390938894821908</c:v>
                </c:pt>
                <c:pt idx="40">
                  <c:v>-0.28993501727447163</c:v>
                </c:pt>
                <c:pt idx="41">
                  <c:v>-0.37408361034350218</c:v>
                </c:pt>
                <c:pt idx="42">
                  <c:v>-0.35954358022288746</c:v>
                </c:pt>
                <c:pt idx="43">
                  <c:v>-0.2908703966059828</c:v>
                </c:pt>
                <c:pt idx="44">
                  <c:v>-0.41913004406837762</c:v>
                </c:pt>
                <c:pt idx="45">
                  <c:v>-0.49136578452604884</c:v>
                </c:pt>
                <c:pt idx="46">
                  <c:v>-0.44447055645822908</c:v>
                </c:pt>
                <c:pt idx="47">
                  <c:v>-0.49606233250719389</c:v>
                </c:pt>
                <c:pt idx="48">
                  <c:v>-1.2050000000000001</c:v>
                </c:pt>
                <c:pt idx="49">
                  <c:v>-1.248</c:v>
                </c:pt>
                <c:pt idx="50">
                  <c:v>-1.3109999999999999</c:v>
                </c:pt>
                <c:pt idx="51">
                  <c:v>-1.266</c:v>
                </c:pt>
                <c:pt idx="52">
                  <c:v>-1.272</c:v>
                </c:pt>
                <c:pt idx="53">
                  <c:v>-1.2589999999999999</c:v>
                </c:pt>
                <c:pt idx="54">
                  <c:v>-0.84899999999999998</c:v>
                </c:pt>
                <c:pt idx="55">
                  <c:v>-1.3089999999999999</c:v>
                </c:pt>
                <c:pt idx="57">
                  <c:v>-1.415</c:v>
                </c:pt>
                <c:pt idx="59">
                  <c:v>-1.1403805140000001</c:v>
                </c:pt>
                <c:pt idx="60">
                  <c:v>-1.4195953480000001</c:v>
                </c:pt>
                <c:pt idx="61">
                  <c:v>-1.13653618</c:v>
                </c:pt>
                <c:pt idx="62">
                  <c:v>-0.68778410000000001</c:v>
                </c:pt>
                <c:pt idx="63">
                  <c:v>-1.1373028540000001</c:v>
                </c:pt>
                <c:pt idx="64">
                  <c:v>-0.79524361499999996</c:v>
                </c:pt>
                <c:pt idx="65">
                  <c:v>-0.44622440800000002</c:v>
                </c:pt>
                <c:pt idx="66">
                  <c:v>-0.40726173199999999</c:v>
                </c:pt>
                <c:pt idx="67">
                  <c:v>-0.944991578</c:v>
                </c:pt>
                <c:pt idx="68">
                  <c:v>-0.75357346700000005</c:v>
                </c:pt>
                <c:pt idx="69">
                  <c:v>-0.73845361700000001</c:v>
                </c:pt>
                <c:pt idx="70">
                  <c:v>-0.463239648</c:v>
                </c:pt>
                <c:pt idx="71">
                  <c:v>-0.94641071600000004</c:v>
                </c:pt>
                <c:pt idx="72">
                  <c:v>-0.62027631999999999</c:v>
                </c:pt>
                <c:pt idx="73">
                  <c:v>-0.47989470899999997</c:v>
                </c:pt>
                <c:pt idx="74">
                  <c:v>-0.86994704099999998</c:v>
                </c:pt>
                <c:pt idx="75">
                  <c:v>-0.82607078300000003</c:v>
                </c:pt>
                <c:pt idx="76">
                  <c:v>-0.52306630399999998</c:v>
                </c:pt>
                <c:pt idx="77">
                  <c:v>-0.53400466199999996</c:v>
                </c:pt>
                <c:pt idx="78">
                  <c:v>-0.90002569099999996</c:v>
                </c:pt>
                <c:pt idx="79">
                  <c:v>-0.52984254399999997</c:v>
                </c:pt>
                <c:pt idx="80">
                  <c:v>-2.6582599999999999E-4</c:v>
                </c:pt>
                <c:pt idx="81">
                  <c:v>-0.27990926599999999</c:v>
                </c:pt>
                <c:pt idx="82">
                  <c:v>-0.696692741</c:v>
                </c:pt>
                <c:pt idx="83">
                  <c:v>-0.29012713400000001</c:v>
                </c:pt>
                <c:pt idx="84">
                  <c:v>-0.46531568499999998</c:v>
                </c:pt>
                <c:pt idx="85">
                  <c:v>7.7120169000000002E-2</c:v>
                </c:pt>
                <c:pt idx="86">
                  <c:v>-0.40488840999999998</c:v>
                </c:pt>
                <c:pt idx="87">
                  <c:v>-0.59640550199999998</c:v>
                </c:pt>
                <c:pt idx="88">
                  <c:v>-0.67858507099999998</c:v>
                </c:pt>
                <c:pt idx="89">
                  <c:v>-0.796314207</c:v>
                </c:pt>
                <c:pt idx="90">
                  <c:v>-0.78759999999999997</c:v>
                </c:pt>
                <c:pt idx="91">
                  <c:v>-0.34538701399999999</c:v>
                </c:pt>
                <c:pt idx="92">
                  <c:v>5.6174763000000003E-2</c:v>
                </c:pt>
                <c:pt idx="93">
                  <c:v>-0.91898148000000002</c:v>
                </c:pt>
                <c:pt idx="94">
                  <c:v>-1.1263050480000001</c:v>
                </c:pt>
                <c:pt idx="95">
                  <c:v>-0.87909015499999998</c:v>
                </c:pt>
                <c:pt idx="96">
                  <c:v>-0.31120438700000003</c:v>
                </c:pt>
                <c:pt idx="97">
                  <c:v>-0.712762758</c:v>
                </c:pt>
                <c:pt idx="98">
                  <c:v>-0.466873021</c:v>
                </c:pt>
                <c:pt idx="99">
                  <c:v>-0.54885216999999997</c:v>
                </c:pt>
                <c:pt idx="100">
                  <c:v>-0.49239962700000001</c:v>
                </c:pt>
                <c:pt idx="101">
                  <c:v>-0.390009196</c:v>
                </c:pt>
                <c:pt idx="102">
                  <c:v>-0.91149094100000005</c:v>
                </c:pt>
                <c:pt idx="103">
                  <c:v>-0.84298431299999999</c:v>
                </c:pt>
                <c:pt idx="104">
                  <c:v>-0.79287238500000001</c:v>
                </c:pt>
                <c:pt idx="105">
                  <c:v>-0.39029788399999998</c:v>
                </c:pt>
                <c:pt idx="106">
                  <c:v>-0.95439268600000005</c:v>
                </c:pt>
                <c:pt idx="107">
                  <c:v>-0.857820998</c:v>
                </c:pt>
                <c:pt idx="108">
                  <c:v>-0.46132876299999998</c:v>
                </c:pt>
                <c:pt idx="109">
                  <c:v>-0.27533363599999999</c:v>
                </c:pt>
                <c:pt idx="110">
                  <c:v>-0.66020000000000001</c:v>
                </c:pt>
                <c:pt idx="111">
                  <c:v>-0.27811129699999998</c:v>
                </c:pt>
                <c:pt idx="112">
                  <c:v>-0.43891792200000002</c:v>
                </c:pt>
                <c:pt idx="113">
                  <c:v>-0.84988519799999995</c:v>
                </c:pt>
                <c:pt idx="114">
                  <c:v>-0.20018034400000001</c:v>
                </c:pt>
                <c:pt idx="115">
                  <c:v>-1.0631882109999999</c:v>
                </c:pt>
                <c:pt idx="116">
                  <c:v>-0.33092155200000001</c:v>
                </c:pt>
                <c:pt idx="117">
                  <c:v>-0.345845399</c:v>
                </c:pt>
                <c:pt idx="118">
                  <c:v>-0.91485262899999997</c:v>
                </c:pt>
                <c:pt idx="119">
                  <c:v>0.90965098300000002</c:v>
                </c:pt>
                <c:pt idx="120">
                  <c:v>-0.43152987999999998</c:v>
                </c:pt>
                <c:pt idx="231">
                  <c:v>-2.4</c:v>
                </c:pt>
                <c:pt idx="232">
                  <c:v>-2.35</c:v>
                </c:pt>
                <c:pt idx="233">
                  <c:v>-2.14</c:v>
                </c:pt>
                <c:pt idx="234">
                  <c:v>-2.2799999999999998</c:v>
                </c:pt>
                <c:pt idx="235">
                  <c:v>-2.08</c:v>
                </c:pt>
                <c:pt idx="236">
                  <c:v>-2.1</c:v>
                </c:pt>
                <c:pt idx="237">
                  <c:v>-1.92</c:v>
                </c:pt>
                <c:pt idx="238">
                  <c:v>-2.04</c:v>
                </c:pt>
                <c:pt idx="240">
                  <c:v>3.5495015188325874E-2</c:v>
                </c:pt>
                <c:pt idx="243">
                  <c:v>-0.14823951359489695</c:v>
                </c:pt>
                <c:pt idx="246">
                  <c:v>-0.64</c:v>
                </c:pt>
                <c:pt idx="247">
                  <c:v>-0.6</c:v>
                </c:pt>
                <c:pt idx="248">
                  <c:v>-0.61</c:v>
                </c:pt>
                <c:pt idx="249">
                  <c:v>-0.56999999999999995</c:v>
                </c:pt>
                <c:pt idx="250">
                  <c:v>-0.52</c:v>
                </c:pt>
                <c:pt idx="251">
                  <c:v>-0.46</c:v>
                </c:pt>
                <c:pt idx="252">
                  <c:v>-0.36</c:v>
                </c:pt>
                <c:pt idx="253">
                  <c:v>-0.48</c:v>
                </c:pt>
                <c:pt idx="254">
                  <c:v>-0.55000000000000004</c:v>
                </c:pt>
                <c:pt idx="257">
                  <c:v>9.5845757310877411E-2</c:v>
                </c:pt>
                <c:pt idx="258">
                  <c:v>6.4105938170195054E-2</c:v>
                </c:pt>
                <c:pt idx="265">
                  <c:v>1.423698741187851E-2</c:v>
                </c:pt>
                <c:pt idx="266">
                  <c:v>3.7598701397806189E-2</c:v>
                </c:pt>
                <c:pt idx="267">
                  <c:v>1.4781795308289269E-2</c:v>
                </c:pt>
                <c:pt idx="268">
                  <c:v>0.84848943679247102</c:v>
                </c:pt>
                <c:pt idx="269">
                  <c:v>-0.25167114177726402</c:v>
                </c:pt>
                <c:pt idx="270">
                  <c:v>0.4032618553280628</c:v>
                </c:pt>
                <c:pt idx="271">
                  <c:v>-3.2299905253657335E-2</c:v>
                </c:pt>
                <c:pt idx="272">
                  <c:v>0.33302116854539465</c:v>
                </c:pt>
                <c:pt idx="273">
                  <c:v>0.30152050963311583</c:v>
                </c:pt>
                <c:pt idx="274">
                  <c:v>0.3361757308208283</c:v>
                </c:pt>
                <c:pt idx="275">
                  <c:v>1.12853195318664E-2</c:v>
                </c:pt>
                <c:pt idx="276">
                  <c:v>0.2085583684675868</c:v>
                </c:pt>
                <c:pt idx="280">
                  <c:v>-0.10480591023514518</c:v>
                </c:pt>
                <c:pt idx="281">
                  <c:v>-1.9981139994838748E-2</c:v>
                </c:pt>
                <c:pt idx="282">
                  <c:v>-2.4307499016169465E-2</c:v>
                </c:pt>
                <c:pt idx="283">
                  <c:v>-0.18092602969475846</c:v>
                </c:pt>
                <c:pt idx="284">
                  <c:v>-0.17413663150606451</c:v>
                </c:pt>
                <c:pt idx="285">
                  <c:v>-4.5442000274823591E-2</c:v>
                </c:pt>
                <c:pt idx="286">
                  <c:v>-0.11575734501551549</c:v>
                </c:pt>
                <c:pt idx="287">
                  <c:v>-0.16124118603028703</c:v>
                </c:pt>
                <c:pt idx="290">
                  <c:v>5.4570583835706565E-2</c:v>
                </c:pt>
                <c:pt idx="291">
                  <c:v>6.876816061352431E-2</c:v>
                </c:pt>
                <c:pt idx="292">
                  <c:v>-9.6153033276563327E-2</c:v>
                </c:pt>
                <c:pt idx="294">
                  <c:v>-0.23015894980846097</c:v>
                </c:pt>
                <c:pt idx="295">
                  <c:v>-0.26672183458538112</c:v>
                </c:pt>
                <c:pt idx="296">
                  <c:v>-0.19683701859896841</c:v>
                </c:pt>
                <c:pt idx="297">
                  <c:v>0.30890777995820573</c:v>
                </c:pt>
                <c:pt idx="302">
                  <c:v>0.30465632391128994</c:v>
                </c:pt>
                <c:pt idx="303">
                  <c:v>0.22398589285746484</c:v>
                </c:pt>
                <c:pt idx="305">
                  <c:v>0.28135968507660325</c:v>
                </c:pt>
                <c:pt idx="306">
                  <c:v>7.7460383896509222E-2</c:v>
                </c:pt>
                <c:pt idx="307">
                  <c:v>0.36174629331006403</c:v>
                </c:pt>
                <c:pt idx="311">
                  <c:v>0.43400311714946016</c:v>
                </c:pt>
                <c:pt idx="312">
                  <c:v>0.31900560358401153</c:v>
                </c:pt>
                <c:pt idx="313">
                  <c:v>0.63780655440288714</c:v>
                </c:pt>
                <c:pt idx="314">
                  <c:v>2.6615148271036393E-4</c:v>
                </c:pt>
                <c:pt idx="323">
                  <c:v>0.47961254950479315</c:v>
                </c:pt>
                <c:pt idx="324">
                  <c:v>0.25181948257780107</c:v>
                </c:pt>
                <c:pt idx="325">
                  <c:v>0.3299762033681688</c:v>
                </c:pt>
                <c:pt idx="326">
                  <c:v>0.27183165143983956</c:v>
                </c:pt>
                <c:pt idx="327">
                  <c:v>2.2482305402697023E-2</c:v>
                </c:pt>
                <c:pt idx="328">
                  <c:v>0.63652853656037678</c:v>
                </c:pt>
                <c:pt idx="329">
                  <c:v>0.46383570497399518</c:v>
                </c:pt>
                <c:pt idx="330">
                  <c:v>1.6876099232732145E-2</c:v>
                </c:pt>
                <c:pt idx="331">
                  <c:v>-0.28801401319755726</c:v>
                </c:pt>
                <c:pt idx="332">
                  <c:v>0.37941904475546551</c:v>
                </c:pt>
                <c:pt idx="333">
                  <c:v>0.13234231181469625</c:v>
                </c:pt>
                <c:pt idx="334">
                  <c:v>0.5838020216362132</c:v>
                </c:pt>
                <c:pt idx="335">
                  <c:v>0.26356560142337671</c:v>
                </c:pt>
                <c:pt idx="336">
                  <c:v>0.21225403541525623</c:v>
                </c:pt>
                <c:pt idx="337">
                  <c:v>0.33513964360265192</c:v>
                </c:pt>
                <c:pt idx="338">
                  <c:v>0.55470843593186103</c:v>
                </c:pt>
                <c:pt idx="339">
                  <c:v>0.10680952788388876</c:v>
                </c:pt>
                <c:pt idx="340">
                  <c:v>0.22537684940917124</c:v>
                </c:pt>
                <c:pt idx="341">
                  <c:v>0.37245082962812148</c:v>
                </c:pt>
                <c:pt idx="342">
                  <c:v>0.41654135228619538</c:v>
                </c:pt>
                <c:pt idx="343">
                  <c:v>-0.20436501515012395</c:v>
                </c:pt>
                <c:pt idx="344">
                  <c:v>0.49029886926810207</c:v>
                </c:pt>
                <c:pt idx="345">
                  <c:v>0.20538090168703604</c:v>
                </c:pt>
                <c:pt idx="346">
                  <c:v>0.26935504811189759</c:v>
                </c:pt>
                <c:pt idx="347">
                  <c:v>0.30557063178730459</c:v>
                </c:pt>
                <c:pt idx="348">
                  <c:v>-0.3204916145045491</c:v>
                </c:pt>
                <c:pt idx="349">
                  <c:v>0.44466627943309334</c:v>
                </c:pt>
                <c:pt idx="350">
                  <c:v>0.15204633993777605</c:v>
                </c:pt>
                <c:pt idx="351">
                  <c:v>0.26791162978049243</c:v>
                </c:pt>
                <c:pt idx="352">
                  <c:v>0.16797881779745438</c:v>
                </c:pt>
                <c:pt idx="353">
                  <c:v>0.40325454715730302</c:v>
                </c:pt>
                <c:pt idx="354">
                  <c:v>0.29044841021032397</c:v>
                </c:pt>
                <c:pt idx="355">
                  <c:v>0.1104810236244802</c:v>
                </c:pt>
                <c:pt idx="356">
                  <c:v>0.21246286986384888</c:v>
                </c:pt>
                <c:pt idx="357">
                  <c:v>0.407522260009614</c:v>
                </c:pt>
                <c:pt idx="358">
                  <c:v>0.12459542583474104</c:v>
                </c:pt>
                <c:pt idx="359">
                  <c:v>1.1812041125114803E-2</c:v>
                </c:pt>
                <c:pt idx="360">
                  <c:v>6.0411437227614329E-2</c:v>
                </c:pt>
                <c:pt idx="361">
                  <c:v>0.36146158826976915</c:v>
                </c:pt>
                <c:pt idx="362">
                  <c:v>0.14696919976895373</c:v>
                </c:pt>
                <c:pt idx="363">
                  <c:v>0.32132801525845167</c:v>
                </c:pt>
                <c:pt idx="364">
                  <c:v>0.78502521950922244</c:v>
                </c:pt>
                <c:pt idx="365">
                  <c:v>0.10238798099747726</c:v>
                </c:pt>
                <c:pt idx="366">
                  <c:v>0.27963054265365983</c:v>
                </c:pt>
                <c:pt idx="367">
                  <c:v>7.5622584058576692E-2</c:v>
                </c:pt>
                <c:pt idx="368">
                  <c:v>-0.34914425284271466</c:v>
                </c:pt>
                <c:pt idx="369">
                  <c:v>0.17162132580850198</c:v>
                </c:pt>
                <c:pt idx="370">
                  <c:v>0.24300379627528912</c:v>
                </c:pt>
                <c:pt idx="371">
                  <c:v>0.50687134702132397</c:v>
                </c:pt>
                <c:pt idx="372">
                  <c:v>0.56958604964352588</c:v>
                </c:pt>
                <c:pt idx="373">
                  <c:v>0.75515278256288454</c:v>
                </c:pt>
                <c:pt idx="374">
                  <c:v>0.4494380259862929</c:v>
                </c:pt>
                <c:pt idx="375">
                  <c:v>0.25953931746192094</c:v>
                </c:pt>
                <c:pt idx="376">
                  <c:v>0.32398998931859602</c:v>
                </c:pt>
                <c:pt idx="377">
                  <c:v>0.18704546107883857</c:v>
                </c:pt>
                <c:pt idx="378">
                  <c:v>0.4429455773176123</c:v>
                </c:pt>
                <c:pt idx="379">
                  <c:v>0.26617166669939962</c:v>
                </c:pt>
                <c:pt idx="380">
                  <c:v>0.48553409657769819</c:v>
                </c:pt>
                <c:pt idx="381">
                  <c:v>0.69858989744653144</c:v>
                </c:pt>
                <c:pt idx="382">
                  <c:v>0.54366783457404644</c:v>
                </c:pt>
                <c:pt idx="383">
                  <c:v>0.73334791275336819</c:v>
                </c:pt>
                <c:pt idx="384">
                  <c:v>0.69511770267949302</c:v>
                </c:pt>
                <c:pt idx="385">
                  <c:v>0.51199351219688083</c:v>
                </c:pt>
                <c:pt idx="386">
                  <c:v>1.0342031021040015</c:v>
                </c:pt>
                <c:pt idx="387">
                  <c:v>0.76249111262893976</c:v>
                </c:pt>
                <c:pt idx="414">
                  <c:v>0.04</c:v>
                </c:pt>
                <c:pt idx="416">
                  <c:v>-0.08</c:v>
                </c:pt>
                <c:pt idx="417">
                  <c:v>-0.24</c:v>
                </c:pt>
                <c:pt idx="418">
                  <c:v>-0.24</c:v>
                </c:pt>
                <c:pt idx="419">
                  <c:v>-0.18</c:v>
                </c:pt>
                <c:pt idx="420">
                  <c:v>0.43</c:v>
                </c:pt>
                <c:pt idx="421">
                  <c:v>-2.2232831118792262E-2</c:v>
                </c:pt>
                <c:pt idx="422">
                  <c:v>-0.1260091341264129</c:v>
                </c:pt>
                <c:pt idx="423">
                  <c:v>4.5252215471802693E-2</c:v>
                </c:pt>
                <c:pt idx="424">
                  <c:v>0.46366362344474332</c:v>
                </c:pt>
                <c:pt idx="425">
                  <c:v>0.31240924833819683</c:v>
                </c:pt>
                <c:pt idx="426">
                  <c:v>0.33174866255913926</c:v>
                </c:pt>
                <c:pt idx="427">
                  <c:v>0.7</c:v>
                </c:pt>
                <c:pt idx="428">
                  <c:v>0.76</c:v>
                </c:pt>
                <c:pt idx="429">
                  <c:v>0.19</c:v>
                </c:pt>
                <c:pt idx="430">
                  <c:v>7.0000000000000007E-2</c:v>
                </c:pt>
                <c:pt idx="431">
                  <c:v>0.22</c:v>
                </c:pt>
                <c:pt idx="455">
                  <c:v>0.02</c:v>
                </c:pt>
                <c:pt idx="456">
                  <c:v>-0.4</c:v>
                </c:pt>
                <c:pt idx="458">
                  <c:v>-0.53</c:v>
                </c:pt>
              </c:numCache>
            </c:numRef>
          </c:yVal>
          <c:smooth val="0"/>
        </c:ser>
        <c:ser>
          <c:idx val="5"/>
          <c:order val="8"/>
          <c:spPr>
            <a:ln w="28575">
              <a:noFill/>
            </a:ln>
          </c:spPr>
          <c:marker>
            <c:symbol val="circle"/>
            <c:size val="8"/>
            <c:spPr>
              <a:solidFill>
                <a:srgbClr val="DD0806"/>
              </a:solidFill>
              <a:ln>
                <a:solidFill>
                  <a:srgbClr val="000000"/>
                </a:solidFill>
                <a:prstDash val="solid"/>
              </a:ln>
            </c:spPr>
          </c:marker>
          <c:xVal>
            <c:numRef>
              <c:f>'Compiled and sorted versus time'!$C$1495:$C$2037</c:f>
              <c:numCache>
                <c:formatCode>General</c:formatCode>
                <c:ptCount val="543"/>
                <c:pt idx="0">
                  <c:v>-0.40469089953920623</c:v>
                </c:pt>
                <c:pt idx="1">
                  <c:v>-0.47586776836094913</c:v>
                </c:pt>
                <c:pt idx="2">
                  <c:v>-0.58313587108949072</c:v>
                </c:pt>
                <c:pt idx="3">
                  <c:v>-0.46584161784624101</c:v>
                </c:pt>
                <c:pt idx="4">
                  <c:v>-0.40868191441312263</c:v>
                </c:pt>
                <c:pt idx="5">
                  <c:v>-0.34252750441443602</c:v>
                </c:pt>
                <c:pt idx="6">
                  <c:v>-0.43975971127929725</c:v>
                </c:pt>
                <c:pt idx="7">
                  <c:v>-0.74655952291169392</c:v>
                </c:pt>
                <c:pt idx="8">
                  <c:v>-0.70344503074704079</c:v>
                </c:pt>
                <c:pt idx="9">
                  <c:v>-0.64229047234731773</c:v>
                </c:pt>
                <c:pt idx="10">
                  <c:v>-0.7014421583850794</c:v>
                </c:pt>
                <c:pt idx="11">
                  <c:v>6.9494976861989577E-3</c:v>
                </c:pt>
                <c:pt idx="12">
                  <c:v>-0.5761209740151596</c:v>
                </c:pt>
                <c:pt idx="13">
                  <c:v>-0.55006340745933358</c:v>
                </c:pt>
                <c:pt idx="14">
                  <c:v>-0.54403652770074196</c:v>
                </c:pt>
                <c:pt idx="15">
                  <c:v>-0.43074868201786742</c:v>
                </c:pt>
                <c:pt idx="16">
                  <c:v>-0.47284875003672511</c:v>
                </c:pt>
                <c:pt idx="17">
                  <c:v>-0.41677212561657928</c:v>
                </c:pt>
                <c:pt idx="18">
                  <c:v>-0.54180417256735702</c:v>
                </c:pt>
                <c:pt idx="19">
                  <c:v>-0.55664655703601018</c:v>
                </c:pt>
                <c:pt idx="20">
                  <c:v>-0.52521528457387223</c:v>
                </c:pt>
                <c:pt idx="21">
                  <c:v>0.90477802624703418</c:v>
                </c:pt>
                <c:pt idx="22">
                  <c:v>1.0580051317295411</c:v>
                </c:pt>
                <c:pt idx="23">
                  <c:v>1.2789774509155867</c:v>
                </c:pt>
                <c:pt idx="24">
                  <c:v>0.56861786953593707</c:v>
                </c:pt>
                <c:pt idx="25">
                  <c:v>0.19441199865015346</c:v>
                </c:pt>
                <c:pt idx="26">
                  <c:v>0.76941057010277247</c:v>
                </c:pt>
                <c:pt idx="27">
                  <c:v>-0.47</c:v>
                </c:pt>
                <c:pt idx="28">
                  <c:v>-0.69</c:v>
                </c:pt>
                <c:pt idx="29">
                  <c:v>-0.5</c:v>
                </c:pt>
                <c:pt idx="30">
                  <c:v>-0.56000000000000005</c:v>
                </c:pt>
                <c:pt idx="31">
                  <c:v>-0.51</c:v>
                </c:pt>
                <c:pt idx="32">
                  <c:v>-0.63</c:v>
                </c:pt>
                <c:pt idx="33">
                  <c:v>-0.65</c:v>
                </c:pt>
                <c:pt idx="34">
                  <c:v>-0.31</c:v>
                </c:pt>
                <c:pt idx="35">
                  <c:v>-0.67</c:v>
                </c:pt>
                <c:pt idx="36">
                  <c:v>-0.37</c:v>
                </c:pt>
                <c:pt idx="37">
                  <c:v>-0.56000000000000005</c:v>
                </c:pt>
                <c:pt idx="38">
                  <c:v>-0.52</c:v>
                </c:pt>
                <c:pt idx="39">
                  <c:v>-0.65</c:v>
                </c:pt>
                <c:pt idx="40">
                  <c:v>-0.56999999999999995</c:v>
                </c:pt>
                <c:pt idx="41">
                  <c:v>0.86371799999999999</c:v>
                </c:pt>
                <c:pt idx="42">
                  <c:v>-0.88389910688091433</c:v>
                </c:pt>
                <c:pt idx="43">
                  <c:v>-0.87988601439592529</c:v>
                </c:pt>
                <c:pt idx="44">
                  <c:v>-0.86786198071098219</c:v>
                </c:pt>
                <c:pt idx="45">
                  <c:v>-0.99619484824708948</c:v>
                </c:pt>
                <c:pt idx="46">
                  <c:v>-0.86785784523368825</c:v>
                </c:pt>
                <c:pt idx="47">
                  <c:v>-0.86485812392078643</c:v>
                </c:pt>
                <c:pt idx="48">
                  <c:v>-0.40167621256292918</c:v>
                </c:pt>
                <c:pt idx="49">
                  <c:v>-0.4327554351271079</c:v>
                </c:pt>
                <c:pt idx="50">
                  <c:v>-1.07</c:v>
                </c:pt>
                <c:pt idx="51">
                  <c:v>0.08</c:v>
                </c:pt>
                <c:pt idx="52">
                  <c:v>0.1</c:v>
                </c:pt>
                <c:pt idx="53">
                  <c:v>1.8</c:v>
                </c:pt>
                <c:pt idx="54">
                  <c:v>1.3</c:v>
                </c:pt>
                <c:pt idx="55">
                  <c:v>1.3</c:v>
                </c:pt>
                <c:pt idx="56">
                  <c:v>-0.67</c:v>
                </c:pt>
                <c:pt idx="57">
                  <c:v>-0.55000000000000004</c:v>
                </c:pt>
                <c:pt idx="58">
                  <c:v>0.26</c:v>
                </c:pt>
                <c:pt idx="59">
                  <c:v>-0.65</c:v>
                </c:pt>
                <c:pt idx="60">
                  <c:v>-0.77</c:v>
                </c:pt>
                <c:pt idx="61">
                  <c:v>-0.38</c:v>
                </c:pt>
                <c:pt idx="62">
                  <c:v>-0.53</c:v>
                </c:pt>
                <c:pt idx="63">
                  <c:v>-0.44</c:v>
                </c:pt>
                <c:pt idx="64">
                  <c:v>-0.53</c:v>
                </c:pt>
                <c:pt idx="65">
                  <c:v>-0.69</c:v>
                </c:pt>
                <c:pt idx="66">
                  <c:v>-0.59</c:v>
                </c:pt>
                <c:pt idx="67">
                  <c:v>0.35</c:v>
                </c:pt>
                <c:pt idx="68">
                  <c:v>0.13</c:v>
                </c:pt>
                <c:pt idx="69">
                  <c:v>0</c:v>
                </c:pt>
                <c:pt idx="70">
                  <c:v>-0.08</c:v>
                </c:pt>
                <c:pt idx="71">
                  <c:v>-0.53</c:v>
                </c:pt>
                <c:pt idx="72">
                  <c:v>-0.42</c:v>
                </c:pt>
                <c:pt idx="73">
                  <c:v>-0.02</c:v>
                </c:pt>
                <c:pt idx="74">
                  <c:v>-1.1100000000000001</c:v>
                </c:pt>
                <c:pt idx="75">
                  <c:v>-0.69</c:v>
                </c:pt>
                <c:pt idx="76">
                  <c:v>0.39</c:v>
                </c:pt>
                <c:pt idx="77">
                  <c:v>-0.56000000000000005</c:v>
                </c:pt>
                <c:pt idx="78">
                  <c:v>-7.0000000000000007E-2</c:v>
                </c:pt>
                <c:pt idx="79">
                  <c:v>-0.06</c:v>
                </c:pt>
                <c:pt idx="80">
                  <c:v>0</c:v>
                </c:pt>
                <c:pt idx="81">
                  <c:v>0.75</c:v>
                </c:pt>
                <c:pt idx="82">
                  <c:v>-0.43</c:v>
                </c:pt>
                <c:pt idx="83">
                  <c:v>-0.55000000000000004</c:v>
                </c:pt>
                <c:pt idx="84">
                  <c:v>1.86</c:v>
                </c:pt>
                <c:pt idx="85">
                  <c:v>1.43</c:v>
                </c:pt>
                <c:pt idx="86">
                  <c:v>0.56000000000000005</c:v>
                </c:pt>
                <c:pt idx="87">
                  <c:v>0.15</c:v>
                </c:pt>
                <c:pt idx="88">
                  <c:v>-0.57999999999999996</c:v>
                </c:pt>
                <c:pt idx="89">
                  <c:v>-0.65</c:v>
                </c:pt>
                <c:pt idx="90">
                  <c:v>-0.98</c:v>
                </c:pt>
                <c:pt idx="91">
                  <c:v>-0.28999999999999998</c:v>
                </c:pt>
                <c:pt idx="92">
                  <c:v>0.31</c:v>
                </c:pt>
                <c:pt idx="93">
                  <c:v>0.4</c:v>
                </c:pt>
                <c:pt idx="94">
                  <c:v>1.18</c:v>
                </c:pt>
                <c:pt idx="95">
                  <c:v>0.05</c:v>
                </c:pt>
                <c:pt idx="96">
                  <c:v>-1.1000000000000001</c:v>
                </c:pt>
                <c:pt idx="97">
                  <c:v>-0.45</c:v>
                </c:pt>
                <c:pt idx="98">
                  <c:v>-0.35</c:v>
                </c:pt>
                <c:pt idx="99">
                  <c:v>-0.5</c:v>
                </c:pt>
                <c:pt idx="100">
                  <c:v>-7.0000000000000007E-2</c:v>
                </c:pt>
                <c:pt idx="101">
                  <c:v>-0.68</c:v>
                </c:pt>
                <c:pt idx="102">
                  <c:v>0.57999999999999996</c:v>
                </c:pt>
                <c:pt idx="103">
                  <c:v>0.23</c:v>
                </c:pt>
                <c:pt idx="104">
                  <c:v>7.0000000000000007E-2</c:v>
                </c:pt>
                <c:pt idx="105">
                  <c:v>-0.54</c:v>
                </c:pt>
                <c:pt idx="106">
                  <c:v>-0.13</c:v>
                </c:pt>
                <c:pt idx="107">
                  <c:v>1.81</c:v>
                </c:pt>
                <c:pt idx="108">
                  <c:v>0.24</c:v>
                </c:pt>
                <c:pt idx="109">
                  <c:v>-0.76</c:v>
                </c:pt>
                <c:pt idx="110">
                  <c:v>-1.06</c:v>
                </c:pt>
                <c:pt idx="111">
                  <c:v>-0.67</c:v>
                </c:pt>
                <c:pt idx="112">
                  <c:v>0.25</c:v>
                </c:pt>
                <c:pt idx="113">
                  <c:v>-0.52</c:v>
                </c:pt>
                <c:pt idx="114">
                  <c:v>0.2</c:v>
                </c:pt>
                <c:pt idx="115">
                  <c:v>-0.03</c:v>
                </c:pt>
                <c:pt idx="116">
                  <c:v>-0.34</c:v>
                </c:pt>
                <c:pt idx="117">
                  <c:v>1.28</c:v>
                </c:pt>
                <c:pt idx="118">
                  <c:v>-0.45</c:v>
                </c:pt>
                <c:pt idx="119">
                  <c:v>0.02</c:v>
                </c:pt>
                <c:pt idx="120">
                  <c:v>0.2</c:v>
                </c:pt>
                <c:pt idx="121">
                  <c:v>0.14000000000000001</c:v>
                </c:pt>
                <c:pt idx="122">
                  <c:v>-0.63</c:v>
                </c:pt>
                <c:pt idx="123">
                  <c:v>1.1100000000000001</c:v>
                </c:pt>
                <c:pt idx="124">
                  <c:v>0.11</c:v>
                </c:pt>
                <c:pt idx="125">
                  <c:v>0.16</c:v>
                </c:pt>
                <c:pt idx="126">
                  <c:v>-0.03</c:v>
                </c:pt>
                <c:pt idx="127">
                  <c:v>-0.08</c:v>
                </c:pt>
                <c:pt idx="128">
                  <c:v>0.44</c:v>
                </c:pt>
                <c:pt idx="129">
                  <c:v>-0.08</c:v>
                </c:pt>
                <c:pt idx="130">
                  <c:v>1.04</c:v>
                </c:pt>
                <c:pt idx="131">
                  <c:v>1.1399999999999999</c:v>
                </c:pt>
                <c:pt idx="132">
                  <c:v>0.06</c:v>
                </c:pt>
                <c:pt idx="133">
                  <c:v>0.28000000000000003</c:v>
                </c:pt>
                <c:pt idx="134">
                  <c:v>0.73</c:v>
                </c:pt>
                <c:pt idx="135">
                  <c:v>0.1</c:v>
                </c:pt>
                <c:pt idx="136">
                  <c:v>0.28000000000000003</c:v>
                </c:pt>
                <c:pt idx="137">
                  <c:v>0</c:v>
                </c:pt>
                <c:pt idx="138">
                  <c:v>-0.72</c:v>
                </c:pt>
                <c:pt idx="139">
                  <c:v>-0.48</c:v>
                </c:pt>
                <c:pt idx="140">
                  <c:v>0.67</c:v>
                </c:pt>
                <c:pt idx="141">
                  <c:v>-0.39</c:v>
                </c:pt>
                <c:pt idx="142">
                  <c:v>0.22</c:v>
                </c:pt>
                <c:pt idx="143">
                  <c:v>-0.52</c:v>
                </c:pt>
                <c:pt idx="144">
                  <c:v>1.06</c:v>
                </c:pt>
                <c:pt idx="145">
                  <c:v>0.4</c:v>
                </c:pt>
                <c:pt idx="146">
                  <c:v>12.01</c:v>
                </c:pt>
                <c:pt idx="147">
                  <c:v>-0.01</c:v>
                </c:pt>
                <c:pt idx="148">
                  <c:v>0.1</c:v>
                </c:pt>
                <c:pt idx="149">
                  <c:v>-1.03</c:v>
                </c:pt>
                <c:pt idx="150">
                  <c:v>0.56999999999999995</c:v>
                </c:pt>
                <c:pt idx="151">
                  <c:v>0.32</c:v>
                </c:pt>
                <c:pt idx="152">
                  <c:v>0.4</c:v>
                </c:pt>
                <c:pt idx="153">
                  <c:v>0.75</c:v>
                </c:pt>
                <c:pt idx="154">
                  <c:v>-0.28000000000000003</c:v>
                </c:pt>
                <c:pt idx="155">
                  <c:v>1.4</c:v>
                </c:pt>
                <c:pt idx="156">
                  <c:v>-0.27</c:v>
                </c:pt>
                <c:pt idx="157">
                  <c:v>-0.15</c:v>
                </c:pt>
                <c:pt idx="158">
                  <c:v>-0.12</c:v>
                </c:pt>
                <c:pt idx="159">
                  <c:v>-0.93</c:v>
                </c:pt>
                <c:pt idx="160">
                  <c:v>10.8</c:v>
                </c:pt>
                <c:pt idx="161">
                  <c:v>0.21</c:v>
                </c:pt>
                <c:pt idx="162">
                  <c:v>-0.59</c:v>
                </c:pt>
                <c:pt idx="163">
                  <c:v>6.59</c:v>
                </c:pt>
                <c:pt idx="164">
                  <c:v>0.24</c:v>
                </c:pt>
                <c:pt idx="165">
                  <c:v>-0.87</c:v>
                </c:pt>
                <c:pt idx="166">
                  <c:v>0.32</c:v>
                </c:pt>
                <c:pt idx="167">
                  <c:v>0.95</c:v>
                </c:pt>
                <c:pt idx="168">
                  <c:v>-0.02</c:v>
                </c:pt>
                <c:pt idx="169">
                  <c:v>-0.05</c:v>
                </c:pt>
                <c:pt idx="170">
                  <c:v>-0.19</c:v>
                </c:pt>
                <c:pt idx="171">
                  <c:v>2.15</c:v>
                </c:pt>
                <c:pt idx="172">
                  <c:v>2.41</c:v>
                </c:pt>
                <c:pt idx="173">
                  <c:v>0.19</c:v>
                </c:pt>
                <c:pt idx="174">
                  <c:v>0.53</c:v>
                </c:pt>
                <c:pt idx="175">
                  <c:v>0.24</c:v>
                </c:pt>
                <c:pt idx="176">
                  <c:v>0.11</c:v>
                </c:pt>
                <c:pt idx="177">
                  <c:v>-0.45</c:v>
                </c:pt>
                <c:pt idx="178">
                  <c:v>0.61</c:v>
                </c:pt>
                <c:pt idx="179">
                  <c:v>0.56999999999999995</c:v>
                </c:pt>
                <c:pt idx="180">
                  <c:v>0.6</c:v>
                </c:pt>
                <c:pt idx="181">
                  <c:v>0.65</c:v>
                </c:pt>
                <c:pt idx="182">
                  <c:v>0.34</c:v>
                </c:pt>
                <c:pt idx="183">
                  <c:v>0.76</c:v>
                </c:pt>
                <c:pt idx="184">
                  <c:v>0.56000000000000005</c:v>
                </c:pt>
                <c:pt idx="185">
                  <c:v>0.65</c:v>
                </c:pt>
                <c:pt idx="186">
                  <c:v>-0.39</c:v>
                </c:pt>
                <c:pt idx="187">
                  <c:v>-0.66</c:v>
                </c:pt>
                <c:pt idx="188">
                  <c:v>0.7</c:v>
                </c:pt>
                <c:pt idx="189">
                  <c:v>0.36</c:v>
                </c:pt>
                <c:pt idx="190">
                  <c:v>9.23</c:v>
                </c:pt>
                <c:pt idx="191">
                  <c:v>-0.56000000000000005</c:v>
                </c:pt>
                <c:pt idx="192">
                  <c:v>0.35</c:v>
                </c:pt>
                <c:pt idx="193">
                  <c:v>6.11</c:v>
                </c:pt>
                <c:pt idx="194">
                  <c:v>0.54</c:v>
                </c:pt>
                <c:pt idx="195">
                  <c:v>0.57999999999999996</c:v>
                </c:pt>
                <c:pt idx="196">
                  <c:v>-0.43</c:v>
                </c:pt>
                <c:pt idx="197">
                  <c:v>-0.49</c:v>
                </c:pt>
                <c:pt idx="198">
                  <c:v>4.2699999999999996</c:v>
                </c:pt>
                <c:pt idx="199">
                  <c:v>0.03</c:v>
                </c:pt>
                <c:pt idx="200">
                  <c:v>0.09</c:v>
                </c:pt>
                <c:pt idx="201">
                  <c:v>8.5399999999999991</c:v>
                </c:pt>
                <c:pt idx="202">
                  <c:v>0.22</c:v>
                </c:pt>
                <c:pt idx="203">
                  <c:v>0.33</c:v>
                </c:pt>
                <c:pt idx="204">
                  <c:v>0.34</c:v>
                </c:pt>
                <c:pt idx="205">
                  <c:v>-0.28999999999999998</c:v>
                </c:pt>
                <c:pt idx="206">
                  <c:v>0.27</c:v>
                </c:pt>
                <c:pt idx="207">
                  <c:v>0.66</c:v>
                </c:pt>
                <c:pt idx="208">
                  <c:v>0.19</c:v>
                </c:pt>
                <c:pt idx="209">
                  <c:v>1.32</c:v>
                </c:pt>
                <c:pt idx="210">
                  <c:v>0.7</c:v>
                </c:pt>
                <c:pt idx="211">
                  <c:v>0.88</c:v>
                </c:pt>
                <c:pt idx="212">
                  <c:v>-0.3</c:v>
                </c:pt>
                <c:pt idx="213">
                  <c:v>1.1200000000000001</c:v>
                </c:pt>
                <c:pt idx="214">
                  <c:v>6.96</c:v>
                </c:pt>
                <c:pt idx="215">
                  <c:v>-0.11</c:v>
                </c:pt>
                <c:pt idx="216">
                  <c:v>1.49</c:v>
                </c:pt>
                <c:pt idx="217">
                  <c:v>0.35</c:v>
                </c:pt>
                <c:pt idx="218">
                  <c:v>12.49</c:v>
                </c:pt>
                <c:pt idx="219">
                  <c:v>0.17</c:v>
                </c:pt>
                <c:pt idx="220">
                  <c:v>0.08</c:v>
                </c:pt>
                <c:pt idx="221">
                  <c:v>0.64</c:v>
                </c:pt>
                <c:pt idx="222">
                  <c:v>0.33</c:v>
                </c:pt>
                <c:pt idx="223">
                  <c:v>-0.36</c:v>
                </c:pt>
                <c:pt idx="224">
                  <c:v>1.19</c:v>
                </c:pt>
                <c:pt idx="225">
                  <c:v>0.51</c:v>
                </c:pt>
                <c:pt idx="226">
                  <c:v>-1.1299999999999999</c:v>
                </c:pt>
                <c:pt idx="227">
                  <c:v>2.36</c:v>
                </c:pt>
                <c:pt idx="228">
                  <c:v>2.4</c:v>
                </c:pt>
                <c:pt idx="229">
                  <c:v>-0.45</c:v>
                </c:pt>
                <c:pt idx="230">
                  <c:v>-0.3</c:v>
                </c:pt>
                <c:pt idx="231">
                  <c:v>1.47</c:v>
                </c:pt>
                <c:pt idx="232">
                  <c:v>0.41</c:v>
                </c:pt>
                <c:pt idx="233">
                  <c:v>0.73</c:v>
                </c:pt>
                <c:pt idx="234">
                  <c:v>0.71</c:v>
                </c:pt>
                <c:pt idx="235">
                  <c:v>-0.5</c:v>
                </c:pt>
                <c:pt idx="236">
                  <c:v>4.49</c:v>
                </c:pt>
                <c:pt idx="237">
                  <c:v>-0.02</c:v>
                </c:pt>
                <c:pt idx="238">
                  <c:v>-0.53</c:v>
                </c:pt>
                <c:pt idx="239">
                  <c:v>0.54</c:v>
                </c:pt>
                <c:pt idx="240">
                  <c:v>0.19</c:v>
                </c:pt>
                <c:pt idx="241">
                  <c:v>-0.09</c:v>
                </c:pt>
                <c:pt idx="242">
                  <c:v>6.43</c:v>
                </c:pt>
                <c:pt idx="243">
                  <c:v>-1.05</c:v>
                </c:pt>
                <c:pt idx="244">
                  <c:v>0.98</c:v>
                </c:pt>
                <c:pt idx="245">
                  <c:v>-0.42</c:v>
                </c:pt>
                <c:pt idx="246">
                  <c:v>-0.8</c:v>
                </c:pt>
                <c:pt idx="247">
                  <c:v>-0.1</c:v>
                </c:pt>
                <c:pt idx="248">
                  <c:v>0.43</c:v>
                </c:pt>
                <c:pt idx="249">
                  <c:v>0</c:v>
                </c:pt>
                <c:pt idx="250">
                  <c:v>-0.32</c:v>
                </c:pt>
                <c:pt idx="251">
                  <c:v>-0.31</c:v>
                </c:pt>
                <c:pt idx="252">
                  <c:v>6.58</c:v>
                </c:pt>
                <c:pt idx="253">
                  <c:v>1.07</c:v>
                </c:pt>
                <c:pt idx="254">
                  <c:v>-0.39</c:v>
                </c:pt>
                <c:pt idx="255">
                  <c:v>-0.19</c:v>
                </c:pt>
                <c:pt idx="256">
                  <c:v>-0.93</c:v>
                </c:pt>
                <c:pt idx="257">
                  <c:v>0.56000000000000005</c:v>
                </c:pt>
                <c:pt idx="258">
                  <c:v>-0.16</c:v>
                </c:pt>
                <c:pt idx="259">
                  <c:v>-0.15</c:v>
                </c:pt>
                <c:pt idx="260">
                  <c:v>0.41</c:v>
                </c:pt>
                <c:pt idx="261">
                  <c:v>-0.19</c:v>
                </c:pt>
                <c:pt idx="262">
                  <c:v>-0.4</c:v>
                </c:pt>
                <c:pt idx="263">
                  <c:v>14.3</c:v>
                </c:pt>
                <c:pt idx="264">
                  <c:v>-0.27</c:v>
                </c:pt>
                <c:pt idx="265">
                  <c:v>-0.19</c:v>
                </c:pt>
                <c:pt idx="266">
                  <c:v>1.53</c:v>
                </c:pt>
                <c:pt idx="267">
                  <c:v>-0.12</c:v>
                </c:pt>
                <c:pt idx="268">
                  <c:v>1.44</c:v>
                </c:pt>
                <c:pt idx="269">
                  <c:v>0.71</c:v>
                </c:pt>
                <c:pt idx="270">
                  <c:v>-0.12</c:v>
                </c:pt>
                <c:pt idx="271">
                  <c:v>0.92</c:v>
                </c:pt>
                <c:pt idx="272">
                  <c:v>0.11</c:v>
                </c:pt>
                <c:pt idx="273">
                  <c:v>0.04</c:v>
                </c:pt>
                <c:pt idx="274">
                  <c:v>0.04</c:v>
                </c:pt>
                <c:pt idx="275">
                  <c:v>1.57</c:v>
                </c:pt>
                <c:pt idx="276">
                  <c:v>-0.08</c:v>
                </c:pt>
                <c:pt idx="277">
                  <c:v>0.25</c:v>
                </c:pt>
                <c:pt idx="278">
                  <c:v>0</c:v>
                </c:pt>
                <c:pt idx="279">
                  <c:v>-0.12</c:v>
                </c:pt>
                <c:pt idx="280">
                  <c:v>-0.17</c:v>
                </c:pt>
                <c:pt idx="281">
                  <c:v>-0.19</c:v>
                </c:pt>
                <c:pt idx="282">
                  <c:v>0</c:v>
                </c:pt>
                <c:pt idx="283">
                  <c:v>1.98</c:v>
                </c:pt>
                <c:pt idx="284">
                  <c:v>1.24</c:v>
                </c:pt>
                <c:pt idx="285">
                  <c:v>0.05</c:v>
                </c:pt>
                <c:pt idx="286">
                  <c:v>0.56000000000000005</c:v>
                </c:pt>
                <c:pt idx="287">
                  <c:v>1.29</c:v>
                </c:pt>
                <c:pt idx="288">
                  <c:v>2.2000000000000002</c:v>
                </c:pt>
                <c:pt idx="289">
                  <c:v>-0.22</c:v>
                </c:pt>
                <c:pt idx="290">
                  <c:v>-0.16</c:v>
                </c:pt>
                <c:pt idx="291">
                  <c:v>1.98</c:v>
                </c:pt>
                <c:pt idx="292">
                  <c:v>-0.25</c:v>
                </c:pt>
                <c:pt idx="293">
                  <c:v>2.16</c:v>
                </c:pt>
                <c:pt idx="294">
                  <c:v>0.03</c:v>
                </c:pt>
                <c:pt idx="295">
                  <c:v>0.4</c:v>
                </c:pt>
                <c:pt idx="296">
                  <c:v>1.63</c:v>
                </c:pt>
                <c:pt idx="297">
                  <c:v>-0.21</c:v>
                </c:pt>
                <c:pt idx="298">
                  <c:v>1.89</c:v>
                </c:pt>
                <c:pt idx="299">
                  <c:v>-0.11</c:v>
                </c:pt>
                <c:pt idx="300">
                  <c:v>0.15</c:v>
                </c:pt>
                <c:pt idx="301">
                  <c:v>-0.28999999999999998</c:v>
                </c:pt>
                <c:pt idx="302">
                  <c:v>0.94</c:v>
                </c:pt>
                <c:pt idx="303">
                  <c:v>1.72</c:v>
                </c:pt>
                <c:pt idx="304">
                  <c:v>-0.12</c:v>
                </c:pt>
                <c:pt idx="305">
                  <c:v>2.08</c:v>
                </c:pt>
                <c:pt idx="306">
                  <c:v>-0.1</c:v>
                </c:pt>
                <c:pt idx="307">
                  <c:v>-0.32</c:v>
                </c:pt>
                <c:pt idx="308">
                  <c:v>0.3</c:v>
                </c:pt>
                <c:pt idx="309">
                  <c:v>0.14000000000000001</c:v>
                </c:pt>
                <c:pt idx="310">
                  <c:v>1.72</c:v>
                </c:pt>
                <c:pt idx="311">
                  <c:v>-0.7</c:v>
                </c:pt>
                <c:pt idx="312">
                  <c:v>-7.0000000000000007E-2</c:v>
                </c:pt>
                <c:pt idx="313">
                  <c:v>1.52</c:v>
                </c:pt>
                <c:pt idx="314">
                  <c:v>0.01</c:v>
                </c:pt>
                <c:pt idx="315">
                  <c:v>0.03</c:v>
                </c:pt>
                <c:pt idx="316">
                  <c:v>-0.44</c:v>
                </c:pt>
                <c:pt idx="317">
                  <c:v>2.08</c:v>
                </c:pt>
                <c:pt idx="318">
                  <c:v>-0.04</c:v>
                </c:pt>
                <c:pt idx="319">
                  <c:v>0</c:v>
                </c:pt>
                <c:pt idx="320">
                  <c:v>-0.75</c:v>
                </c:pt>
                <c:pt idx="321">
                  <c:v>1.89</c:v>
                </c:pt>
                <c:pt idx="322">
                  <c:v>-0.15</c:v>
                </c:pt>
                <c:pt idx="323">
                  <c:v>0.03</c:v>
                </c:pt>
                <c:pt idx="324">
                  <c:v>-0.79</c:v>
                </c:pt>
                <c:pt idx="325">
                  <c:v>2.33</c:v>
                </c:pt>
                <c:pt idx="326">
                  <c:v>0.73</c:v>
                </c:pt>
                <c:pt idx="327">
                  <c:v>0.09</c:v>
                </c:pt>
                <c:pt idx="328">
                  <c:v>0.05</c:v>
                </c:pt>
                <c:pt idx="329">
                  <c:v>2.25</c:v>
                </c:pt>
                <c:pt idx="330">
                  <c:v>1.69</c:v>
                </c:pt>
                <c:pt idx="331">
                  <c:v>0.05</c:v>
                </c:pt>
                <c:pt idx="332">
                  <c:v>1.48</c:v>
                </c:pt>
                <c:pt idx="333">
                  <c:v>0.47</c:v>
                </c:pt>
                <c:pt idx="334">
                  <c:v>-0.11</c:v>
                </c:pt>
                <c:pt idx="335">
                  <c:v>-0.26</c:v>
                </c:pt>
                <c:pt idx="336">
                  <c:v>-0.24</c:v>
                </c:pt>
                <c:pt idx="337">
                  <c:v>0.17</c:v>
                </c:pt>
                <c:pt idx="338">
                  <c:v>-0.24</c:v>
                </c:pt>
                <c:pt idx="339">
                  <c:v>1.3</c:v>
                </c:pt>
                <c:pt idx="340">
                  <c:v>0.09</c:v>
                </c:pt>
                <c:pt idx="341">
                  <c:v>2.16</c:v>
                </c:pt>
                <c:pt idx="342">
                  <c:v>0.24</c:v>
                </c:pt>
                <c:pt idx="343">
                  <c:v>-0.12</c:v>
                </c:pt>
                <c:pt idx="344">
                  <c:v>2.4900000000000002</c:v>
                </c:pt>
                <c:pt idx="345">
                  <c:v>2.29</c:v>
                </c:pt>
                <c:pt idx="346">
                  <c:v>1.06</c:v>
                </c:pt>
                <c:pt idx="347">
                  <c:v>2.39</c:v>
                </c:pt>
                <c:pt idx="348">
                  <c:v>0.35</c:v>
                </c:pt>
                <c:pt idx="349">
                  <c:v>0.31</c:v>
                </c:pt>
                <c:pt idx="350">
                  <c:v>0.47</c:v>
                </c:pt>
                <c:pt idx="351">
                  <c:v>0.25</c:v>
                </c:pt>
                <c:pt idx="352">
                  <c:v>0.38</c:v>
                </c:pt>
                <c:pt idx="353">
                  <c:v>0.33</c:v>
                </c:pt>
                <c:pt idx="354">
                  <c:v>1.17</c:v>
                </c:pt>
                <c:pt idx="355">
                  <c:v>2.39</c:v>
                </c:pt>
                <c:pt idx="356">
                  <c:v>0.59</c:v>
                </c:pt>
                <c:pt idx="357">
                  <c:v>1.76</c:v>
                </c:pt>
                <c:pt idx="358">
                  <c:v>-0.03</c:v>
                </c:pt>
                <c:pt idx="359">
                  <c:v>0.41</c:v>
                </c:pt>
                <c:pt idx="360">
                  <c:v>2.0699999999999998</c:v>
                </c:pt>
                <c:pt idx="361">
                  <c:v>1.18</c:v>
                </c:pt>
                <c:pt idx="362">
                  <c:v>-0.24</c:v>
                </c:pt>
                <c:pt idx="363">
                  <c:v>1.08</c:v>
                </c:pt>
                <c:pt idx="364">
                  <c:v>1.84</c:v>
                </c:pt>
                <c:pt idx="365">
                  <c:v>0.55000000000000004</c:v>
                </c:pt>
                <c:pt idx="366">
                  <c:v>-0.27</c:v>
                </c:pt>
                <c:pt idx="367">
                  <c:v>2.92</c:v>
                </c:pt>
                <c:pt idx="368">
                  <c:v>1.18</c:v>
                </c:pt>
                <c:pt idx="369">
                  <c:v>2.11</c:v>
                </c:pt>
                <c:pt idx="370">
                  <c:v>2.58</c:v>
                </c:pt>
                <c:pt idx="371">
                  <c:v>-0.26</c:v>
                </c:pt>
                <c:pt idx="372">
                  <c:v>1.02</c:v>
                </c:pt>
                <c:pt idx="373">
                  <c:v>2.0499999999999998</c:v>
                </c:pt>
                <c:pt idx="374">
                  <c:v>-0.25</c:v>
                </c:pt>
                <c:pt idx="375">
                  <c:v>2.48</c:v>
                </c:pt>
                <c:pt idx="376">
                  <c:v>-0.24</c:v>
                </c:pt>
                <c:pt idx="377">
                  <c:v>2.57</c:v>
                </c:pt>
                <c:pt idx="378">
                  <c:v>2.62</c:v>
                </c:pt>
                <c:pt idx="379">
                  <c:v>2.85</c:v>
                </c:pt>
                <c:pt idx="380">
                  <c:v>2.31</c:v>
                </c:pt>
                <c:pt idx="381">
                  <c:v>2.44</c:v>
                </c:pt>
                <c:pt idx="382">
                  <c:v>2.13</c:v>
                </c:pt>
                <c:pt idx="383">
                  <c:v>2.23</c:v>
                </c:pt>
                <c:pt idx="384">
                  <c:v>2.6</c:v>
                </c:pt>
                <c:pt idx="385">
                  <c:v>1.81</c:v>
                </c:pt>
                <c:pt idx="386">
                  <c:v>2.5499999999999998</c:v>
                </c:pt>
                <c:pt idx="387">
                  <c:v>2.66</c:v>
                </c:pt>
                <c:pt idx="388">
                  <c:v>2.85</c:v>
                </c:pt>
                <c:pt idx="389">
                  <c:v>2.75</c:v>
                </c:pt>
                <c:pt idx="390">
                  <c:v>2.91</c:v>
                </c:pt>
                <c:pt idx="391">
                  <c:v>2.69</c:v>
                </c:pt>
                <c:pt idx="392">
                  <c:v>2.7</c:v>
                </c:pt>
                <c:pt idx="393">
                  <c:v>4</c:v>
                </c:pt>
                <c:pt idx="394">
                  <c:v>3.64</c:v>
                </c:pt>
                <c:pt idx="395">
                  <c:v>4.12</c:v>
                </c:pt>
                <c:pt idx="396">
                  <c:v>4.17</c:v>
                </c:pt>
                <c:pt idx="397">
                  <c:v>4.12</c:v>
                </c:pt>
                <c:pt idx="398">
                  <c:v>3.17</c:v>
                </c:pt>
                <c:pt idx="399">
                  <c:v>4.1100000000000003</c:v>
                </c:pt>
                <c:pt idx="400">
                  <c:v>3.61</c:v>
                </c:pt>
                <c:pt idx="401">
                  <c:v>4.05</c:v>
                </c:pt>
                <c:pt idx="402">
                  <c:v>4.17</c:v>
                </c:pt>
                <c:pt idx="403">
                  <c:v>2.93</c:v>
                </c:pt>
                <c:pt idx="404">
                  <c:v>4.22</c:v>
                </c:pt>
                <c:pt idx="405">
                  <c:v>4.25</c:v>
                </c:pt>
                <c:pt idx="406">
                  <c:v>4.1100000000000003</c:v>
                </c:pt>
                <c:pt idx="407">
                  <c:v>4.1900000000000004</c:v>
                </c:pt>
                <c:pt idx="408">
                  <c:v>4.1900000000000004</c:v>
                </c:pt>
                <c:pt idx="409">
                  <c:v>3.99</c:v>
                </c:pt>
                <c:pt idx="410">
                  <c:v>3.9</c:v>
                </c:pt>
                <c:pt idx="411">
                  <c:v>4.05</c:v>
                </c:pt>
                <c:pt idx="412">
                  <c:v>4.13</c:v>
                </c:pt>
                <c:pt idx="413">
                  <c:v>4.01</c:v>
                </c:pt>
                <c:pt idx="414">
                  <c:v>3.4</c:v>
                </c:pt>
                <c:pt idx="415">
                  <c:v>4.21</c:v>
                </c:pt>
                <c:pt idx="416">
                  <c:v>4.1399999999999997</c:v>
                </c:pt>
                <c:pt idx="417">
                  <c:v>4.16</c:v>
                </c:pt>
                <c:pt idx="418">
                  <c:v>3.6</c:v>
                </c:pt>
                <c:pt idx="419">
                  <c:v>3.84</c:v>
                </c:pt>
                <c:pt idx="420">
                  <c:v>3.68</c:v>
                </c:pt>
                <c:pt idx="421">
                  <c:v>4.0599999999999996</c:v>
                </c:pt>
                <c:pt idx="422">
                  <c:v>-1.1616763506389767</c:v>
                </c:pt>
                <c:pt idx="423">
                  <c:v>-0.46422033723749512</c:v>
                </c:pt>
                <c:pt idx="424">
                  <c:v>-0.420763847648153</c:v>
                </c:pt>
                <c:pt idx="425">
                  <c:v>-1.2738170956648571</c:v>
                </c:pt>
                <c:pt idx="426">
                  <c:v>-0.92620517604722163</c:v>
                </c:pt>
                <c:pt idx="427">
                  <c:v>-0.9009319992384679</c:v>
                </c:pt>
                <c:pt idx="428">
                  <c:v>-1.0232100992207764</c:v>
                </c:pt>
                <c:pt idx="429">
                  <c:v>-0.93008658383222031</c:v>
                </c:pt>
                <c:pt idx="430">
                  <c:v>-1.0003436944258401</c:v>
                </c:pt>
                <c:pt idx="431">
                  <c:v>-0.89575078822369281</c:v>
                </c:pt>
                <c:pt idx="432">
                  <c:v>-0.98563618440408129</c:v>
                </c:pt>
                <c:pt idx="433">
                  <c:v>-0.9391153279957094</c:v>
                </c:pt>
                <c:pt idx="434">
                  <c:v>-1.00096271466558</c:v>
                </c:pt>
                <c:pt idx="435">
                  <c:v>2.91</c:v>
                </c:pt>
                <c:pt idx="436">
                  <c:v>1.6080000000000001</c:v>
                </c:pt>
                <c:pt idx="437">
                  <c:v>2.327</c:v>
                </c:pt>
                <c:pt idx="438">
                  <c:v>0.57799999999999996</c:v>
                </c:pt>
                <c:pt idx="439">
                  <c:v>0.55500000000000005</c:v>
                </c:pt>
                <c:pt idx="440">
                  <c:v>1.34</c:v>
                </c:pt>
                <c:pt idx="441">
                  <c:v>3.4580000000000002</c:v>
                </c:pt>
                <c:pt idx="442">
                  <c:v>0.36199999999999999</c:v>
                </c:pt>
                <c:pt idx="443">
                  <c:v>0.23799999999999999</c:v>
                </c:pt>
                <c:pt idx="444">
                  <c:v>1.7230000000000001</c:v>
                </c:pt>
                <c:pt idx="445">
                  <c:v>0.34399999999999997</c:v>
                </c:pt>
                <c:pt idx="446">
                  <c:v>0.73799999999999999</c:v>
                </c:pt>
                <c:pt idx="447">
                  <c:v>-4.1000000000000002E-2</c:v>
                </c:pt>
                <c:pt idx="448">
                  <c:v>0.73699999999999999</c:v>
                </c:pt>
                <c:pt idx="449">
                  <c:v>0.65900000000000003</c:v>
                </c:pt>
                <c:pt idx="450">
                  <c:v>-0.1</c:v>
                </c:pt>
                <c:pt idx="451">
                  <c:v>-1.2270000000000001</c:v>
                </c:pt>
                <c:pt idx="452">
                  <c:v>-1.137</c:v>
                </c:pt>
                <c:pt idx="453">
                  <c:v>-1.004</c:v>
                </c:pt>
                <c:pt idx="454">
                  <c:v>-1.004</c:v>
                </c:pt>
                <c:pt idx="455">
                  <c:v>-1.3109999999999999</c:v>
                </c:pt>
                <c:pt idx="456">
                  <c:v>-1.1499999999999999</c:v>
                </c:pt>
                <c:pt idx="457">
                  <c:v>-1.4239999999999999</c:v>
                </c:pt>
                <c:pt idx="458">
                  <c:v>-1.3340000000000001</c:v>
                </c:pt>
                <c:pt idx="459">
                  <c:v>-1.262</c:v>
                </c:pt>
                <c:pt idx="460">
                  <c:v>-0.86199999999999999</c:v>
                </c:pt>
                <c:pt idx="461">
                  <c:v>-0.67900000000000005</c:v>
                </c:pt>
                <c:pt idx="462">
                  <c:v>-0.67400000000000004</c:v>
                </c:pt>
                <c:pt idx="463">
                  <c:v>-0.70199999999999996</c:v>
                </c:pt>
                <c:pt idx="464">
                  <c:v>-1.1539999999999999</c:v>
                </c:pt>
                <c:pt idx="465">
                  <c:v>-1.0740000000000001</c:v>
                </c:pt>
                <c:pt idx="466">
                  <c:v>-0.88500000000000001</c:v>
                </c:pt>
                <c:pt idx="467">
                  <c:v>-0.97299999999999998</c:v>
                </c:pt>
                <c:pt idx="468">
                  <c:v>-0.79600000000000004</c:v>
                </c:pt>
                <c:pt idx="469">
                  <c:v>0.70166666666666666</c:v>
                </c:pt>
                <c:pt idx="470">
                  <c:v>0.88</c:v>
                </c:pt>
                <c:pt idx="471">
                  <c:v>1.4620000000000002</c:v>
                </c:pt>
                <c:pt idx="472">
                  <c:v>0.4081818181818182</c:v>
                </c:pt>
                <c:pt idx="473">
                  <c:v>0.40294117647058825</c:v>
                </c:pt>
                <c:pt idx="474">
                  <c:v>2.4350000000000001</c:v>
                </c:pt>
                <c:pt idx="475">
                  <c:v>0.46</c:v>
                </c:pt>
                <c:pt idx="476">
                  <c:v>2.0274999999999999</c:v>
                </c:pt>
                <c:pt idx="477">
                  <c:v>1.18</c:v>
                </c:pt>
                <c:pt idx="478">
                  <c:v>2.5166666666666666</c:v>
                </c:pt>
                <c:pt idx="479">
                  <c:v>4.74</c:v>
                </c:pt>
                <c:pt idx="480">
                  <c:v>-1.3223100000000001</c:v>
                </c:pt>
                <c:pt idx="481">
                  <c:v>-0.31184028750728837</c:v>
                </c:pt>
                <c:pt idx="482">
                  <c:v>-0.32634662784284008</c:v>
                </c:pt>
                <c:pt idx="483">
                  <c:v>-0.36620865063380337</c:v>
                </c:pt>
                <c:pt idx="484">
                  <c:v>-0.31184028750728837</c:v>
                </c:pt>
                <c:pt idx="485">
                  <c:v>-0.31476266887171822</c:v>
                </c:pt>
                <c:pt idx="486">
                  <c:v>-0.32057574923242416</c:v>
                </c:pt>
                <c:pt idx="487">
                  <c:v>-1.0071990840019307</c:v>
                </c:pt>
                <c:pt idx="488">
                  <c:v>-1.0573371629540862</c:v>
                </c:pt>
                <c:pt idx="489">
                  <c:v>-1.0162216513187605</c:v>
                </c:pt>
                <c:pt idx="490">
                  <c:v>-1.0713763854144354</c:v>
                </c:pt>
                <c:pt idx="491">
                  <c:v>-1.01221565379217</c:v>
                </c:pt>
                <c:pt idx="492">
                  <c:v>-0.79965202671794522</c:v>
                </c:pt>
                <c:pt idx="493">
                  <c:v>-0.92398773237456489</c:v>
                </c:pt>
                <c:pt idx="494">
                  <c:v>-0.93701796437839491</c:v>
                </c:pt>
                <c:pt idx="495">
                  <c:v>-1.0573338832866597</c:v>
                </c:pt>
                <c:pt idx="496">
                  <c:v>-1.0382863510256524</c:v>
                </c:pt>
                <c:pt idx="497">
                  <c:v>-1.0412827877839259</c:v>
                </c:pt>
                <c:pt idx="498">
                  <c:v>-1.0452985633300216</c:v>
                </c:pt>
                <c:pt idx="499">
                  <c:v>-1.0463022010664957</c:v>
                </c:pt>
                <c:pt idx="500">
                  <c:v>-1.0733768948012479</c:v>
                </c:pt>
                <c:pt idx="501">
                  <c:v>-1.0382877565815463</c:v>
                </c:pt>
                <c:pt idx="502">
                  <c:v>-1.0142193066260408</c:v>
                </c:pt>
                <c:pt idx="503">
                  <c:v>-1.1495701309875983</c:v>
                </c:pt>
                <c:pt idx="504">
                  <c:v>-1.1245022239043667</c:v>
                </c:pt>
                <c:pt idx="505">
                  <c:v>-1.0302766236596206</c:v>
                </c:pt>
                <c:pt idx="506">
                  <c:v>-0.99618895248387851</c:v>
                </c:pt>
                <c:pt idx="507">
                  <c:v>-1.0513218449041961</c:v>
                </c:pt>
                <c:pt idx="508">
                  <c:v>-1.0493094227281841</c:v>
                </c:pt>
                <c:pt idx="509">
                  <c:v>-1.043299767146566</c:v>
                </c:pt>
                <c:pt idx="510">
                  <c:v>-5.9062499999999997E-2</c:v>
                </c:pt>
                <c:pt idx="511">
                  <c:v>-5.4444444444444441E-2</c:v>
                </c:pt>
                <c:pt idx="512">
                  <c:v>3.2121428571428572</c:v>
                </c:pt>
                <c:pt idx="513">
                  <c:v>1.2306903191999761</c:v>
                </c:pt>
                <c:pt idx="514">
                  <c:v>1.2771178900918241</c:v>
                </c:pt>
                <c:pt idx="515">
                  <c:v>0.21983339293647977</c:v>
                </c:pt>
                <c:pt idx="516">
                  <c:v>1.2508905419577838</c:v>
                </c:pt>
                <c:pt idx="517">
                  <c:v>2.2853468100942664</c:v>
                </c:pt>
                <c:pt idx="518">
                  <c:v>1.2722535148498244</c:v>
                </c:pt>
                <c:pt idx="519">
                  <c:v>1.9512263169776369</c:v>
                </c:pt>
                <c:pt idx="520">
                  <c:v>2.8648845007056472</c:v>
                </c:pt>
                <c:pt idx="521">
                  <c:v>0.28911092154588836</c:v>
                </c:pt>
                <c:pt idx="522">
                  <c:v>1.3604717587338697</c:v>
                </c:pt>
                <c:pt idx="523">
                  <c:v>0.77038346959403292</c:v>
                </c:pt>
                <c:pt idx="524">
                  <c:v>1.4534263475367553</c:v>
                </c:pt>
                <c:pt idx="525">
                  <c:v>1.1620773861940756</c:v>
                </c:pt>
                <c:pt idx="526">
                  <c:v>-0.66730151095460966</c:v>
                </c:pt>
                <c:pt idx="527">
                  <c:v>-4.5532967720614437E-2</c:v>
                </c:pt>
                <c:pt idx="528">
                  <c:v>-0.91196032952282846</c:v>
                </c:pt>
                <c:pt idx="529">
                  <c:v>-0.86623366230204057</c:v>
                </c:pt>
                <c:pt idx="530">
                  <c:v>-0.88038600963900693</c:v>
                </c:pt>
                <c:pt idx="531">
                  <c:v>-0.88057296705347099</c:v>
                </c:pt>
                <c:pt idx="532">
                  <c:v>-0.10246693871601087</c:v>
                </c:pt>
                <c:pt idx="533">
                  <c:v>0.36949671044640403</c:v>
                </c:pt>
                <c:pt idx="534">
                  <c:v>3.0109591030822584</c:v>
                </c:pt>
                <c:pt idx="535">
                  <c:v>3.0437220255760824</c:v>
                </c:pt>
                <c:pt idx="536">
                  <c:v>0.20339797444612895</c:v>
                </c:pt>
                <c:pt idx="537">
                  <c:v>3.453807513700502</c:v>
                </c:pt>
                <c:pt idx="538">
                  <c:v>3.4684074971693679</c:v>
                </c:pt>
                <c:pt idx="539">
                  <c:v>0.10294065472049585</c:v>
                </c:pt>
                <c:pt idx="540">
                  <c:v>0.25540206247431918</c:v>
                </c:pt>
                <c:pt idx="541">
                  <c:v>0.19980083567905371</c:v>
                </c:pt>
                <c:pt idx="542">
                  <c:v>0.12062291246472168</c:v>
                </c:pt>
              </c:numCache>
            </c:numRef>
          </c:xVal>
          <c:yVal>
            <c:numRef>
              <c:f>'Compiled and sorted versus time'!$D$1495:$D$2037</c:f>
              <c:numCache>
                <c:formatCode>General</c:formatCode>
                <c:ptCount val="543"/>
                <c:pt idx="0">
                  <c:v>0.34489746095589524</c:v>
                </c:pt>
                <c:pt idx="1">
                  <c:v>0.6136197065964577</c:v>
                </c:pt>
                <c:pt idx="2">
                  <c:v>0.76020229221729352</c:v>
                </c:pt>
                <c:pt idx="3">
                  <c:v>0.47332920213594143</c:v>
                </c:pt>
                <c:pt idx="4">
                  <c:v>1.068900817147167E-2</c:v>
                </c:pt>
                <c:pt idx="5">
                  <c:v>0.51579846087967951</c:v>
                </c:pt>
                <c:pt idx="6">
                  <c:v>0.23385000136078027</c:v>
                </c:pt>
                <c:pt idx="7">
                  <c:v>0.58710959470276158</c:v>
                </c:pt>
                <c:pt idx="8">
                  <c:v>0.73879948957134012</c:v>
                </c:pt>
                <c:pt idx="9">
                  <c:v>0.70242859730607066</c:v>
                </c:pt>
                <c:pt idx="10">
                  <c:v>0.56100876637521502</c:v>
                </c:pt>
                <c:pt idx="12">
                  <c:v>0.46123158044597545</c:v>
                </c:pt>
                <c:pt idx="13">
                  <c:v>0.4527276568822014</c:v>
                </c:pt>
                <c:pt idx="14">
                  <c:v>0.5683977222290526</c:v>
                </c:pt>
                <c:pt idx="15">
                  <c:v>0.23325503362126021</c:v>
                </c:pt>
                <c:pt idx="16">
                  <c:v>0.32243229436756948</c:v>
                </c:pt>
                <c:pt idx="28">
                  <c:v>1.5</c:v>
                </c:pt>
                <c:pt idx="29">
                  <c:v>1</c:v>
                </c:pt>
                <c:pt idx="31">
                  <c:v>0.5</c:v>
                </c:pt>
                <c:pt idx="32">
                  <c:v>1.6</c:v>
                </c:pt>
                <c:pt idx="33">
                  <c:v>1.7</c:v>
                </c:pt>
                <c:pt idx="34">
                  <c:v>1.4</c:v>
                </c:pt>
                <c:pt idx="35">
                  <c:v>1.5</c:v>
                </c:pt>
                <c:pt idx="36">
                  <c:v>2.2000000000000002</c:v>
                </c:pt>
                <c:pt idx="37">
                  <c:v>1.6</c:v>
                </c:pt>
                <c:pt idx="38">
                  <c:v>1</c:v>
                </c:pt>
                <c:pt idx="39">
                  <c:v>0.5</c:v>
                </c:pt>
                <c:pt idx="40">
                  <c:v>1.7</c:v>
                </c:pt>
                <c:pt idx="41">
                  <c:v>-0.80176999999999998</c:v>
                </c:pt>
                <c:pt idx="42">
                  <c:v>0.93382227263960615</c:v>
                </c:pt>
                <c:pt idx="43">
                  <c:v>0.82695697619072916</c:v>
                </c:pt>
                <c:pt idx="44">
                  <c:v>0.87912866175487991</c:v>
                </c:pt>
                <c:pt idx="45">
                  <c:v>0.97870301830504935</c:v>
                </c:pt>
                <c:pt idx="46">
                  <c:v>0.73900910083413152</c:v>
                </c:pt>
                <c:pt idx="47">
                  <c:v>0.63563952086242992</c:v>
                </c:pt>
                <c:pt idx="48">
                  <c:v>0.47750136838975443</c:v>
                </c:pt>
                <c:pt idx="49">
                  <c:v>0.54814948683223896</c:v>
                </c:pt>
                <c:pt idx="435">
                  <c:v>-2.56</c:v>
                </c:pt>
                <c:pt idx="436">
                  <c:v>-1.71</c:v>
                </c:pt>
                <c:pt idx="437">
                  <c:v>-1.73</c:v>
                </c:pt>
                <c:pt idx="438">
                  <c:v>-0.48</c:v>
                </c:pt>
                <c:pt idx="439">
                  <c:v>-0.64</c:v>
                </c:pt>
                <c:pt idx="441">
                  <c:v>-3.14</c:v>
                </c:pt>
                <c:pt idx="442">
                  <c:v>-0.48</c:v>
                </c:pt>
                <c:pt idx="443">
                  <c:v>0.23</c:v>
                </c:pt>
                <c:pt idx="444">
                  <c:v>-1.47</c:v>
                </c:pt>
                <c:pt idx="445">
                  <c:v>-0.6</c:v>
                </c:pt>
                <c:pt idx="446">
                  <c:v>-1.04</c:v>
                </c:pt>
                <c:pt idx="447">
                  <c:v>0.21</c:v>
                </c:pt>
                <c:pt idx="448">
                  <c:v>0</c:v>
                </c:pt>
                <c:pt idx="449">
                  <c:v>-1.6</c:v>
                </c:pt>
                <c:pt idx="450">
                  <c:v>0.17</c:v>
                </c:pt>
                <c:pt idx="451">
                  <c:v>1.24</c:v>
                </c:pt>
                <c:pt idx="452">
                  <c:v>1.22</c:v>
                </c:pt>
                <c:pt idx="453">
                  <c:v>1.21</c:v>
                </c:pt>
                <c:pt idx="454">
                  <c:v>1.07</c:v>
                </c:pt>
                <c:pt idx="455">
                  <c:v>1.33</c:v>
                </c:pt>
                <c:pt idx="456">
                  <c:v>1.25</c:v>
                </c:pt>
                <c:pt idx="457">
                  <c:v>1.38</c:v>
                </c:pt>
                <c:pt idx="458">
                  <c:v>1.36</c:v>
                </c:pt>
                <c:pt idx="459">
                  <c:v>1.35</c:v>
                </c:pt>
                <c:pt idx="460">
                  <c:v>0.43</c:v>
                </c:pt>
                <c:pt idx="461">
                  <c:v>0.41</c:v>
                </c:pt>
                <c:pt idx="462">
                  <c:v>0.36</c:v>
                </c:pt>
                <c:pt idx="463">
                  <c:v>0.47</c:v>
                </c:pt>
                <c:pt idx="464">
                  <c:v>0.56999999999999995</c:v>
                </c:pt>
                <c:pt idx="465">
                  <c:v>0.3</c:v>
                </c:pt>
                <c:pt idx="466">
                  <c:v>0.7</c:v>
                </c:pt>
                <c:pt idx="467">
                  <c:v>0.69</c:v>
                </c:pt>
                <c:pt idx="468">
                  <c:v>0.33</c:v>
                </c:pt>
                <c:pt idx="480">
                  <c:v>2.0885150000000001</c:v>
                </c:pt>
                <c:pt idx="487">
                  <c:v>1.1646394240283353</c:v>
                </c:pt>
                <c:pt idx="488">
                  <c:v>0.97429561249606778</c:v>
                </c:pt>
                <c:pt idx="489">
                  <c:v>1.0031281382290036</c:v>
                </c:pt>
                <c:pt idx="490">
                  <c:v>1.0003621062981694</c:v>
                </c:pt>
                <c:pt idx="491">
                  <c:v>0.9372981047202078</c:v>
                </c:pt>
                <c:pt idx="492">
                  <c:v>0.86382893391445492</c:v>
                </c:pt>
                <c:pt idx="493">
                  <c:v>0.87693466673122167</c:v>
                </c:pt>
                <c:pt idx="494">
                  <c:v>0.90433426063007971</c:v>
                </c:pt>
                <c:pt idx="495">
                  <c:v>1.1713213691544322</c:v>
                </c:pt>
                <c:pt idx="496">
                  <c:v>1.1258527906656823</c:v>
                </c:pt>
                <c:pt idx="497">
                  <c:v>1.0638229896342555</c:v>
                </c:pt>
                <c:pt idx="498">
                  <c:v>0.96157732821411379</c:v>
                </c:pt>
                <c:pt idx="499">
                  <c:v>1.0473336690848267</c:v>
                </c:pt>
                <c:pt idx="500">
                  <c:v>0.98141010589847255</c:v>
                </c:pt>
                <c:pt idx="501">
                  <c:v>1.0258373420040101</c:v>
                </c:pt>
                <c:pt idx="502">
                  <c:v>0.99188546681561185</c:v>
                </c:pt>
                <c:pt idx="503">
                  <c:v>1.2257203424146379</c:v>
                </c:pt>
                <c:pt idx="504">
                  <c:v>1.1582985647002886</c:v>
                </c:pt>
                <c:pt idx="505">
                  <c:v>0.91230695975053067</c:v>
                </c:pt>
                <c:pt idx="506">
                  <c:v>0.9789980190051395</c:v>
                </c:pt>
                <c:pt idx="507">
                  <c:v>1.0631386821380318</c:v>
                </c:pt>
                <c:pt idx="508">
                  <c:v>1.0221154461100834</c:v>
                </c:pt>
                <c:pt idx="509">
                  <c:v>1.0026530519180454</c:v>
                </c:pt>
                <c:pt idx="511">
                  <c:v>1</c:v>
                </c:pt>
                <c:pt idx="536">
                  <c:v>-0.39363380135348791</c:v>
                </c:pt>
                <c:pt idx="537">
                  <c:v>-2.6288712453454988</c:v>
                </c:pt>
                <c:pt idx="538">
                  <c:v>-2.598166571570415</c:v>
                </c:pt>
                <c:pt idx="539">
                  <c:v>0.65856590904800338</c:v>
                </c:pt>
                <c:pt idx="540">
                  <c:v>-0.31255945867147972</c:v>
                </c:pt>
                <c:pt idx="541">
                  <c:v>-0.30069443734803691</c:v>
                </c:pt>
              </c:numCache>
            </c:numRef>
          </c:yVal>
          <c:smooth val="0"/>
        </c:ser>
        <c:dLbls>
          <c:showLegendKey val="0"/>
          <c:showVal val="0"/>
          <c:showCatName val="0"/>
          <c:showSerName val="0"/>
          <c:showPercent val="0"/>
          <c:showBubbleSize val="0"/>
        </c:dLbls>
        <c:axId val="212169792"/>
        <c:axId val="212170368"/>
      </c:scatterChart>
      <c:valAx>
        <c:axId val="212169792"/>
        <c:scaling>
          <c:orientation val="minMax"/>
          <c:max val="11"/>
          <c:min val="-4"/>
        </c:scaling>
        <c:delete val="0"/>
        <c:axPos val="b"/>
        <c:majorGridlines>
          <c:spPr>
            <a:ln w="3175">
              <a:solidFill>
                <a:srgbClr val="969696"/>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sz="1800" b="1" i="0" u="none" strike="noStrike" baseline="0">
                    <a:solidFill>
                      <a:srgbClr val="000000"/>
                    </a:solidFill>
                    <a:latin typeface="Symbol"/>
                  </a:rPr>
                  <a:t>D</a:t>
                </a:r>
                <a:r>
                  <a:rPr lang="en-US" sz="1800" b="1" i="0" u="none" strike="noStrike" baseline="30000">
                    <a:solidFill>
                      <a:srgbClr val="000000"/>
                    </a:solidFill>
                    <a:latin typeface="Arial"/>
                    <a:cs typeface="Arial"/>
                  </a:rPr>
                  <a:t>33</a:t>
                </a:r>
                <a:r>
                  <a:rPr lang="en-US" sz="1800" b="1" i="0" u="none" strike="noStrike" baseline="0">
                    <a:solidFill>
                      <a:srgbClr val="000000"/>
                    </a:solidFill>
                    <a:latin typeface="Arial"/>
                    <a:cs typeface="Arial"/>
                  </a:rPr>
                  <a:t>S</a:t>
                </a:r>
              </a:p>
            </c:rich>
          </c:tx>
          <c:layout>
            <c:manualLayout>
              <c:xMode val="edge"/>
              <c:yMode val="edge"/>
              <c:x val="0.39733624963546221"/>
              <c:y val="0.9233278787995266"/>
            </c:manualLayout>
          </c:layout>
          <c:overlay val="0"/>
          <c:spPr>
            <a:noFill/>
            <a:ln w="25400">
              <a:noFill/>
            </a:ln>
          </c:spPr>
        </c:title>
        <c:numFmt formatCode="General" sourceLinked="1"/>
        <c:majorTickMark val="cross"/>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2170368"/>
        <c:crosses val="autoZero"/>
        <c:crossBetween val="midCat"/>
        <c:majorUnit val="2"/>
      </c:valAx>
      <c:valAx>
        <c:axId val="212170368"/>
        <c:scaling>
          <c:orientation val="minMax"/>
          <c:max val="4"/>
          <c:min val="-10"/>
        </c:scaling>
        <c:delete val="0"/>
        <c:axPos val="l"/>
        <c:majorGridlines>
          <c:spPr>
            <a:ln w="3175">
              <a:solidFill>
                <a:srgbClr val="969696"/>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sz="1800" b="1" i="0" u="none" strike="noStrike" baseline="0">
                    <a:solidFill>
                      <a:srgbClr val="000000"/>
                    </a:solidFill>
                    <a:latin typeface="Symbol"/>
                  </a:rPr>
                  <a:t>D</a:t>
                </a:r>
                <a:r>
                  <a:rPr lang="en-US" sz="1800" b="1" i="0" u="none" strike="noStrike" baseline="30000">
                    <a:solidFill>
                      <a:srgbClr val="000000"/>
                    </a:solidFill>
                    <a:latin typeface="Arial"/>
                    <a:cs typeface="Arial"/>
                  </a:rPr>
                  <a:t>36</a:t>
                </a:r>
                <a:r>
                  <a:rPr lang="en-US" sz="1800" b="1" i="0" u="none" strike="noStrike" baseline="0">
                    <a:solidFill>
                      <a:srgbClr val="000000"/>
                    </a:solidFill>
                    <a:latin typeface="Arial"/>
                    <a:cs typeface="Arial"/>
                  </a:rPr>
                  <a:t>S</a:t>
                </a:r>
              </a:p>
            </c:rich>
          </c:tx>
          <c:layout>
            <c:manualLayout>
              <c:xMode val="edge"/>
              <c:yMode val="edge"/>
              <c:x val="0"/>
              <c:y val="0.40293635355263119"/>
            </c:manualLayout>
          </c:layout>
          <c:overlay val="0"/>
          <c:spPr>
            <a:noFill/>
            <a:ln w="25400">
              <a:noFill/>
            </a:ln>
          </c:spPr>
        </c:title>
        <c:numFmt formatCode="General" sourceLinked="1"/>
        <c:majorTickMark val="cross"/>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12169792"/>
        <c:crosses val="autoZero"/>
        <c:crossBetween val="midCat"/>
      </c:valAx>
      <c:spPr>
        <a:noFill/>
        <a:ln w="25400">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'Bao et al Fig tree'!$AC$22:$AC$31</c:f>
              <c:numCache>
                <c:formatCode>General</c:formatCode>
                <c:ptCount val="10"/>
                <c:pt idx="0">
                  <c:v>3.653</c:v>
                </c:pt>
                <c:pt idx="1">
                  <c:v>4.6040000000000001</c:v>
                </c:pt>
                <c:pt idx="2">
                  <c:v>4.3650000000000002</c:v>
                </c:pt>
                <c:pt idx="3">
                  <c:v>5.9189999999999996</c:v>
                </c:pt>
                <c:pt idx="4">
                  <c:v>5.7720000000000002</c:v>
                </c:pt>
                <c:pt idx="5">
                  <c:v>6.5119999999999996</c:v>
                </c:pt>
                <c:pt idx="6">
                  <c:v>6.7619999999999996</c:v>
                </c:pt>
                <c:pt idx="7">
                  <c:v>5.508</c:v>
                </c:pt>
                <c:pt idx="8">
                  <c:v>4.1870000000000003</c:v>
                </c:pt>
                <c:pt idx="9">
                  <c:v>5.8040000000000003</c:v>
                </c:pt>
              </c:numCache>
            </c:numRef>
          </c:xVal>
          <c:yVal>
            <c:numRef>
              <c:f>'Bao et al Fig tree'!$AD$22:$AD$31</c:f>
              <c:numCache>
                <c:formatCode>General</c:formatCode>
                <c:ptCount val="10"/>
                <c:pt idx="0">
                  <c:v>-0.51</c:v>
                </c:pt>
                <c:pt idx="1">
                  <c:v>-0.63</c:v>
                </c:pt>
                <c:pt idx="2">
                  <c:v>-0.65</c:v>
                </c:pt>
                <c:pt idx="3">
                  <c:v>-0.31</c:v>
                </c:pt>
                <c:pt idx="4">
                  <c:v>-0.67</c:v>
                </c:pt>
                <c:pt idx="5">
                  <c:v>-0.37</c:v>
                </c:pt>
                <c:pt idx="6">
                  <c:v>-0.56000000000000005</c:v>
                </c:pt>
                <c:pt idx="7">
                  <c:v>-0.52</c:v>
                </c:pt>
                <c:pt idx="8">
                  <c:v>-0.65</c:v>
                </c:pt>
                <c:pt idx="9">
                  <c:v>-0.56999999999999995</c:v>
                </c:pt>
              </c:numCache>
            </c:numRef>
          </c:yVal>
          <c:smooth val="0"/>
        </c:ser>
        <c:dLbls>
          <c:showLegendKey val="0"/>
          <c:showVal val="0"/>
          <c:showCatName val="0"/>
          <c:showSerName val="0"/>
          <c:showPercent val="0"/>
          <c:showBubbleSize val="0"/>
        </c:dLbls>
        <c:axId val="213065728"/>
        <c:axId val="213066304"/>
      </c:scatterChart>
      <c:valAx>
        <c:axId val="213065728"/>
        <c:scaling>
          <c:orientation val="minMax"/>
        </c:scaling>
        <c:delete val="0"/>
        <c:axPos val="b"/>
        <c:numFmt formatCode="General" sourceLinked="1"/>
        <c:majorTickMark val="out"/>
        <c:minorTickMark val="none"/>
        <c:tickLblPos val="nextTo"/>
        <c:crossAx val="213066304"/>
        <c:crosses val="autoZero"/>
        <c:crossBetween val="midCat"/>
      </c:valAx>
      <c:valAx>
        <c:axId val="213066304"/>
        <c:scaling>
          <c:orientation val="minMax"/>
        </c:scaling>
        <c:delete val="0"/>
        <c:axPos val="l"/>
        <c:majorGridlines/>
        <c:numFmt formatCode="General" sourceLinked="1"/>
        <c:majorTickMark val="out"/>
        <c:minorTickMark val="none"/>
        <c:tickLblPos val="nextTo"/>
        <c:crossAx val="213065728"/>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2"/>
          <c:spPr>
            <a:ln w="28575">
              <a:noFill/>
            </a:ln>
          </c:spPr>
          <c:xVal>
            <c:numRef>
              <c:f>'Shen et al 2009'!$AP$23:$AP$29</c:f>
              <c:numCache>
                <c:formatCode>General</c:formatCode>
                <c:ptCount val="7"/>
                <c:pt idx="0">
                  <c:v>4.1586185924495922</c:v>
                </c:pt>
                <c:pt idx="1">
                  <c:v>4.8389046690520132</c:v>
                </c:pt>
                <c:pt idx="2">
                  <c:v>5.688835222932509</c:v>
                </c:pt>
                <c:pt idx="3">
                  <c:v>5.2893919779144483</c:v>
                </c:pt>
                <c:pt idx="4">
                  <c:v>4.7933535359627744</c:v>
                </c:pt>
                <c:pt idx="5">
                  <c:v>4.2751256633699608</c:v>
                </c:pt>
                <c:pt idx="6">
                  <c:v>4.2124509885216321</c:v>
                </c:pt>
              </c:numCache>
            </c:numRef>
          </c:xVal>
          <c:yVal>
            <c:numRef>
              <c:f>'Shen et al 2009'!$AQ$23:$AQ$29</c:f>
              <c:numCache>
                <c:formatCode>General</c:formatCode>
                <c:ptCount val="7"/>
                <c:pt idx="0">
                  <c:v>-1.1426990827327899</c:v>
                </c:pt>
                <c:pt idx="1">
                  <c:v>-1.0190139211287974</c:v>
                </c:pt>
                <c:pt idx="2">
                  <c:v>-0.97582830264109077</c:v>
                </c:pt>
                <c:pt idx="3">
                  <c:v>-1.2153604138422924</c:v>
                </c:pt>
                <c:pt idx="4">
                  <c:v>-1.294682769260147</c:v>
                </c:pt>
                <c:pt idx="5">
                  <c:v>-1.3089911063359772</c:v>
                </c:pt>
                <c:pt idx="6">
                  <c:v>-1.3127310893128463</c:v>
                </c:pt>
              </c:numCache>
            </c:numRef>
          </c:yVal>
          <c:smooth val="0"/>
        </c:ser>
        <c:ser>
          <c:idx val="1"/>
          <c:order val="1"/>
          <c:spPr>
            <a:ln w="28575">
              <a:noFill/>
            </a:ln>
          </c:spPr>
          <c:xVal>
            <c:numRef>
              <c:f>'Roerdink 2010-2011'!$AL$3:$AL$49</c:f>
              <c:numCache>
                <c:formatCode>General</c:formatCode>
                <c:ptCount val="47"/>
                <c:pt idx="0">
                  <c:v>6.3722167761872672</c:v>
                </c:pt>
                <c:pt idx="1">
                  <c:v>4.7754035093403591</c:v>
                </c:pt>
                <c:pt idx="2">
                  <c:v>6.4184429626412687</c:v>
                </c:pt>
                <c:pt idx="3">
                  <c:v>4.2468171164131707</c:v>
                </c:pt>
                <c:pt idx="4">
                  <c:v>5.8094632019680681</c:v>
                </c:pt>
                <c:pt idx="5">
                  <c:v>9.399027071809174</c:v>
                </c:pt>
                <c:pt idx="6">
                  <c:v>6.4174380455441771</c:v>
                </c:pt>
                <c:pt idx="7">
                  <c:v>6.8294540552404914</c:v>
                </c:pt>
                <c:pt idx="8">
                  <c:v>5.2537440474267338</c:v>
                </c:pt>
                <c:pt idx="9">
                  <c:v>5.1401884154860245</c:v>
                </c:pt>
                <c:pt idx="10">
                  <c:v>6.7731786978184605</c:v>
                </c:pt>
                <c:pt idx="11">
                  <c:v>5.9551761810070492</c:v>
                </c:pt>
                <c:pt idx="12">
                  <c:v>5.7953943626127824</c:v>
                </c:pt>
                <c:pt idx="13">
                  <c:v>4.9140820687014752</c:v>
                </c:pt>
                <c:pt idx="14">
                  <c:v>4.9351853277348479</c:v>
                </c:pt>
                <c:pt idx="15">
                  <c:v>6.0184859581067229</c:v>
                </c:pt>
                <c:pt idx="16">
                  <c:v>4.9150869857983448</c:v>
                </c:pt>
                <c:pt idx="17">
                  <c:v>5.5481847567950826</c:v>
                </c:pt>
                <c:pt idx="18">
                  <c:v>3.5926160863832823</c:v>
                </c:pt>
                <c:pt idx="19">
                  <c:v>3.7704864125205351</c:v>
                </c:pt>
                <c:pt idx="20">
                  <c:v>4.784447763211741</c:v>
                </c:pt>
                <c:pt idx="21">
                  <c:v>5.8546844713252</c:v>
                </c:pt>
                <c:pt idx="22">
                  <c:v>5.0376868716102141</c:v>
                </c:pt>
                <c:pt idx="23">
                  <c:v>4.5091004786830258</c:v>
                </c:pt>
                <c:pt idx="24">
                  <c:v>4.9351853277348479</c:v>
                </c:pt>
                <c:pt idx="25">
                  <c:v>3.990563256724089</c:v>
                </c:pt>
                <c:pt idx="26">
                  <c:v>2.911282294739248</c:v>
                </c:pt>
                <c:pt idx="27">
                  <c:v>4.5935135148158501</c:v>
                </c:pt>
                <c:pt idx="28">
                  <c:v>3.4408736047633059</c:v>
                </c:pt>
                <c:pt idx="29">
                  <c:v>4.4900070538433923</c:v>
                </c:pt>
                <c:pt idx="30">
                  <c:v>4.4317218622278443</c:v>
                </c:pt>
                <c:pt idx="31">
                  <c:v>4.1493401580214861</c:v>
                </c:pt>
                <c:pt idx="32">
                  <c:v>2.9042478750616052</c:v>
                </c:pt>
                <c:pt idx="33">
                  <c:v>4.5985381002999759</c:v>
                </c:pt>
                <c:pt idx="34">
                  <c:v>4.6749117996582878</c:v>
                </c:pt>
                <c:pt idx="35">
                  <c:v>5.6557108861545746</c:v>
                </c:pt>
                <c:pt idx="36">
                  <c:v>3.460971946699809</c:v>
                </c:pt>
                <c:pt idx="37">
                  <c:v>3.9945829251113452</c:v>
                </c:pt>
                <c:pt idx="38">
                  <c:v>4.5724102557826996</c:v>
                </c:pt>
                <c:pt idx="39">
                  <c:v>4.1000992202773201</c:v>
                </c:pt>
                <c:pt idx="40">
                  <c:v>6.2546414758593016</c:v>
                </c:pt>
                <c:pt idx="41">
                  <c:v>4.2990728054477234</c:v>
                </c:pt>
                <c:pt idx="42">
                  <c:v>6.4043741232855389</c:v>
                </c:pt>
                <c:pt idx="43">
                  <c:v>3.2318508486248732</c:v>
                </c:pt>
                <c:pt idx="44">
                  <c:v>3.9835288370462241</c:v>
                </c:pt>
                <c:pt idx="45">
                  <c:v>3.9041403863975255</c:v>
                </c:pt>
                <c:pt idx="46">
                  <c:v>3.6609504489670819</c:v>
                </c:pt>
              </c:numCache>
            </c:numRef>
          </c:xVal>
          <c:yVal>
            <c:numRef>
              <c:f>'Roerdink 2010-2011'!$AM$3:$AM$49</c:f>
              <c:numCache>
                <c:formatCode>General</c:formatCode>
                <c:ptCount val="47"/>
                <c:pt idx="0">
                  <c:v>-1.0071990840019307</c:v>
                </c:pt>
                <c:pt idx="1">
                  <c:v>-1.0573371629540862</c:v>
                </c:pt>
                <c:pt idx="2">
                  <c:v>-1.0162216513187605</c:v>
                </c:pt>
                <c:pt idx="3">
                  <c:v>-1.0713763854144354</c:v>
                </c:pt>
                <c:pt idx="4">
                  <c:v>-1.01221565379217</c:v>
                </c:pt>
                <c:pt idx="5">
                  <c:v>-0.79965202671794522</c:v>
                </c:pt>
                <c:pt idx="6">
                  <c:v>-0.92398773237456489</c:v>
                </c:pt>
                <c:pt idx="7">
                  <c:v>-0.93701796437839491</c:v>
                </c:pt>
                <c:pt idx="8">
                  <c:v>-1.0573338832866597</c:v>
                </c:pt>
                <c:pt idx="9">
                  <c:v>-1.0382863510256524</c:v>
                </c:pt>
                <c:pt idx="10">
                  <c:v>-1.0412827877839259</c:v>
                </c:pt>
                <c:pt idx="11">
                  <c:v>-1.0452985633300216</c:v>
                </c:pt>
                <c:pt idx="12">
                  <c:v>-1.0463022010664957</c:v>
                </c:pt>
                <c:pt idx="13">
                  <c:v>-1.0733768948012479</c:v>
                </c:pt>
                <c:pt idx="14">
                  <c:v>-1.0382877565815463</c:v>
                </c:pt>
                <c:pt idx="15">
                  <c:v>-1.0142193066260408</c:v>
                </c:pt>
                <c:pt idx="16">
                  <c:v>-1.1495701309875983</c:v>
                </c:pt>
                <c:pt idx="17">
                  <c:v>-1.1245022239043667</c:v>
                </c:pt>
                <c:pt idx="18">
                  <c:v>-1.0302766236596206</c:v>
                </c:pt>
                <c:pt idx="19">
                  <c:v>-0.99618895248387851</c:v>
                </c:pt>
                <c:pt idx="20">
                  <c:v>-1.0513218449041961</c:v>
                </c:pt>
                <c:pt idx="21">
                  <c:v>-1.0493094227281841</c:v>
                </c:pt>
                <c:pt idx="22">
                  <c:v>-1.043299767146566</c:v>
                </c:pt>
                <c:pt idx="23">
                  <c:v>-0.88389910688091433</c:v>
                </c:pt>
                <c:pt idx="24">
                  <c:v>-0.87988601439592529</c:v>
                </c:pt>
                <c:pt idx="25">
                  <c:v>-0.86786198071098219</c:v>
                </c:pt>
                <c:pt idx="26">
                  <c:v>-0.99619484824708948</c:v>
                </c:pt>
                <c:pt idx="27">
                  <c:v>-0.86785784523368825</c:v>
                </c:pt>
                <c:pt idx="28">
                  <c:v>-0.86485812392078643</c:v>
                </c:pt>
                <c:pt idx="29">
                  <c:v>-0.40167621256292918</c:v>
                </c:pt>
                <c:pt idx="30">
                  <c:v>-0.4327554351271079</c:v>
                </c:pt>
                <c:pt idx="31">
                  <c:v>-0.5761209740151596</c:v>
                </c:pt>
                <c:pt idx="32">
                  <c:v>-0.55006340745933358</c:v>
                </c:pt>
                <c:pt idx="33">
                  <c:v>-0.54403652770074196</c:v>
                </c:pt>
                <c:pt idx="34">
                  <c:v>-0.43074868201786742</c:v>
                </c:pt>
                <c:pt idx="35">
                  <c:v>-0.47284875003672511</c:v>
                </c:pt>
                <c:pt idx="36">
                  <c:v>-0.40469089953920623</c:v>
                </c:pt>
                <c:pt idx="37">
                  <c:v>-0.47586776836094913</c:v>
                </c:pt>
                <c:pt idx="38">
                  <c:v>-0.58313587108949072</c:v>
                </c:pt>
                <c:pt idx="39">
                  <c:v>-0.46584161784624101</c:v>
                </c:pt>
                <c:pt idx="40">
                  <c:v>-0.40868191441312263</c:v>
                </c:pt>
                <c:pt idx="41">
                  <c:v>-0.34252750441443602</c:v>
                </c:pt>
                <c:pt idx="42">
                  <c:v>-0.43975971127929725</c:v>
                </c:pt>
                <c:pt idx="43">
                  <c:v>-0.74655952291169392</c:v>
                </c:pt>
                <c:pt idx="44">
                  <c:v>-0.70344503074704079</c:v>
                </c:pt>
                <c:pt idx="45">
                  <c:v>-0.64229047234731773</c:v>
                </c:pt>
                <c:pt idx="46">
                  <c:v>-0.7014421583850794</c:v>
                </c:pt>
              </c:numCache>
            </c:numRef>
          </c:yVal>
          <c:smooth val="0"/>
        </c:ser>
        <c:ser>
          <c:idx val="0"/>
          <c:order val="0"/>
          <c:spPr>
            <a:ln w="28575">
              <a:noFill/>
            </a:ln>
          </c:spPr>
          <c:xVal>
            <c:numRef>
              <c:f>'Bao et al Fig tree'!$AC$22:$AC$31</c:f>
              <c:numCache>
                <c:formatCode>General</c:formatCode>
                <c:ptCount val="10"/>
                <c:pt idx="0">
                  <c:v>3.653</c:v>
                </c:pt>
                <c:pt idx="1">
                  <c:v>4.6040000000000001</c:v>
                </c:pt>
                <c:pt idx="2">
                  <c:v>4.3650000000000002</c:v>
                </c:pt>
                <c:pt idx="3">
                  <c:v>5.9189999999999996</c:v>
                </c:pt>
                <c:pt idx="4">
                  <c:v>5.7720000000000002</c:v>
                </c:pt>
                <c:pt idx="5">
                  <c:v>6.5119999999999996</c:v>
                </c:pt>
                <c:pt idx="6">
                  <c:v>6.7619999999999996</c:v>
                </c:pt>
                <c:pt idx="7">
                  <c:v>5.508</c:v>
                </c:pt>
                <c:pt idx="8">
                  <c:v>4.1870000000000003</c:v>
                </c:pt>
                <c:pt idx="9">
                  <c:v>5.8040000000000003</c:v>
                </c:pt>
              </c:numCache>
            </c:numRef>
          </c:xVal>
          <c:yVal>
            <c:numRef>
              <c:f>'Bao et al Fig tree'!$AD$22:$AD$31</c:f>
              <c:numCache>
                <c:formatCode>General</c:formatCode>
                <c:ptCount val="10"/>
                <c:pt idx="0">
                  <c:v>-0.51</c:v>
                </c:pt>
                <c:pt idx="1">
                  <c:v>-0.63</c:v>
                </c:pt>
                <c:pt idx="2">
                  <c:v>-0.65</c:v>
                </c:pt>
                <c:pt idx="3">
                  <c:v>-0.31</c:v>
                </c:pt>
                <c:pt idx="4">
                  <c:v>-0.67</c:v>
                </c:pt>
                <c:pt idx="5">
                  <c:v>-0.37</c:v>
                </c:pt>
                <c:pt idx="6">
                  <c:v>-0.56000000000000005</c:v>
                </c:pt>
                <c:pt idx="7">
                  <c:v>-0.52</c:v>
                </c:pt>
                <c:pt idx="8">
                  <c:v>-0.65</c:v>
                </c:pt>
                <c:pt idx="9">
                  <c:v>-0.56999999999999995</c:v>
                </c:pt>
              </c:numCache>
            </c:numRef>
          </c:yVal>
          <c:smooth val="0"/>
        </c:ser>
        <c:dLbls>
          <c:showLegendKey val="0"/>
          <c:showVal val="0"/>
          <c:showCatName val="0"/>
          <c:showSerName val="0"/>
          <c:showPercent val="0"/>
          <c:showBubbleSize val="0"/>
        </c:dLbls>
        <c:axId val="213069760"/>
        <c:axId val="213070336"/>
      </c:scatterChart>
      <c:valAx>
        <c:axId val="213069760"/>
        <c:scaling>
          <c:orientation val="minMax"/>
        </c:scaling>
        <c:delete val="0"/>
        <c:axPos val="b"/>
        <c:numFmt formatCode="General" sourceLinked="1"/>
        <c:majorTickMark val="out"/>
        <c:minorTickMark val="none"/>
        <c:tickLblPos val="nextTo"/>
        <c:crossAx val="213070336"/>
        <c:crosses val="autoZero"/>
        <c:crossBetween val="midCat"/>
      </c:valAx>
      <c:valAx>
        <c:axId val="213070336"/>
        <c:scaling>
          <c:orientation val="minMax"/>
        </c:scaling>
        <c:delete val="0"/>
        <c:axPos val="l"/>
        <c:majorGridlines/>
        <c:numFmt formatCode="General" sourceLinked="1"/>
        <c:majorTickMark val="out"/>
        <c:minorTickMark val="none"/>
        <c:tickLblPos val="nextTo"/>
        <c:crossAx val="21306976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670901794989781E-2"/>
          <c:y val="9.6654275092936809E-2"/>
          <c:w val="0.70782035232677531"/>
          <c:h val="0.81040892193308545"/>
        </c:manualLayout>
      </c:layout>
      <c:scatterChart>
        <c:scatterStyle val="lineMarker"/>
        <c:varyColors val="0"/>
        <c:ser>
          <c:idx val="0"/>
          <c:order val="0"/>
          <c:spPr>
            <a:ln w="28575">
              <a:noFill/>
            </a:ln>
          </c:spPr>
          <c:marker>
            <c:symbol val="circle"/>
            <c:size val="6"/>
            <c:spPr>
              <a:solidFill>
                <a:srgbClr val="000080"/>
              </a:solidFill>
              <a:ln>
                <a:solidFill>
                  <a:srgbClr val="000080"/>
                </a:solidFill>
                <a:prstDash val="solid"/>
              </a:ln>
            </c:spPr>
          </c:marker>
          <c:xVal>
            <c:numRef>
              <c:f>'Shen et al 2011 P-Tr'!$D$2:$D$63</c:f>
              <c:numCache>
                <c:formatCode>General</c:formatCode>
                <c:ptCount val="62"/>
                <c:pt idx="0">
                  <c:v>-30.40773853</c:v>
                </c:pt>
                <c:pt idx="1">
                  <c:v>-32.369505189999998</c:v>
                </c:pt>
                <c:pt idx="2">
                  <c:v>-27.319190800000001</c:v>
                </c:pt>
                <c:pt idx="3">
                  <c:v>-34.726283129999999</c:v>
                </c:pt>
                <c:pt idx="4">
                  <c:v>-31.387643820000001</c:v>
                </c:pt>
                <c:pt idx="5">
                  <c:v>-25.535487140000001</c:v>
                </c:pt>
                <c:pt idx="6">
                  <c:v>-32.916458179999999</c:v>
                </c:pt>
                <c:pt idx="7">
                  <c:v>-20.957965510000001</c:v>
                </c:pt>
                <c:pt idx="8">
                  <c:v>-28.156192870000002</c:v>
                </c:pt>
                <c:pt idx="9">
                  <c:v>-31.203843809999999</c:v>
                </c:pt>
                <c:pt idx="10">
                  <c:v>-34.59641783</c:v>
                </c:pt>
                <c:pt idx="11">
                  <c:v>-30.696690920000002</c:v>
                </c:pt>
                <c:pt idx="12">
                  <c:v>-33.719292439999997</c:v>
                </c:pt>
                <c:pt idx="13">
                  <c:v>-27.35460612</c:v>
                </c:pt>
                <c:pt idx="14">
                  <c:v>-24.77505086</c:v>
                </c:pt>
                <c:pt idx="15">
                  <c:v>-28.273459649999999</c:v>
                </c:pt>
                <c:pt idx="16">
                  <c:v>-26.028992030000001</c:v>
                </c:pt>
                <c:pt idx="17">
                  <c:v>-25.800576459999998</c:v>
                </c:pt>
                <c:pt idx="18">
                  <c:v>-30.930214020000001</c:v>
                </c:pt>
                <c:pt idx="19">
                  <c:v>-17.542784380000001</c:v>
                </c:pt>
                <c:pt idx="20">
                  <c:v>-19.93897084</c:v>
                </c:pt>
                <c:pt idx="21">
                  <c:v>2.884827601</c:v>
                </c:pt>
                <c:pt idx="22">
                  <c:v>-33.005714410000003</c:v>
                </c:pt>
                <c:pt idx="23">
                  <c:v>-22.544817340000002</c:v>
                </c:pt>
                <c:pt idx="24">
                  <c:v>-17.171357889999999</c:v>
                </c:pt>
                <c:pt idx="25">
                  <c:v>-23.48969417</c:v>
                </c:pt>
                <c:pt idx="26">
                  <c:v>-17.816012270000002</c:v>
                </c:pt>
                <c:pt idx="27">
                  <c:v>-29.866172590000001</c:v>
                </c:pt>
                <c:pt idx="28">
                  <c:v>-31.682109839999999</c:v>
                </c:pt>
                <c:pt idx="29">
                  <c:v>-28.682899580000001</c:v>
                </c:pt>
                <c:pt idx="30">
                  <c:v>-26.33175988</c:v>
                </c:pt>
                <c:pt idx="31">
                  <c:v>-27.067</c:v>
                </c:pt>
                <c:pt idx="32">
                  <c:v>-27.695420899999998</c:v>
                </c:pt>
                <c:pt idx="33">
                  <c:v>-6.2635145559999996</c:v>
                </c:pt>
                <c:pt idx="34">
                  <c:v>-22.449155059999999</c:v>
                </c:pt>
                <c:pt idx="35">
                  <c:v>-24.106292839999998</c:v>
                </c:pt>
                <c:pt idx="36">
                  <c:v>-22.760644429999999</c:v>
                </c:pt>
                <c:pt idx="37">
                  <c:v>-21.16352277</c:v>
                </c:pt>
                <c:pt idx="38">
                  <c:v>-29.792657609999999</c:v>
                </c:pt>
                <c:pt idx="39">
                  <c:v>-26.947678100000001</c:v>
                </c:pt>
                <c:pt idx="40">
                  <c:v>-24.663354980000001</c:v>
                </c:pt>
                <c:pt idx="41">
                  <c:v>-24.915370450000001</c:v>
                </c:pt>
                <c:pt idx="42">
                  <c:v>-23.49933987</c:v>
                </c:pt>
                <c:pt idx="43">
                  <c:v>-24.534124200000001</c:v>
                </c:pt>
                <c:pt idx="44">
                  <c:v>-23.61648658</c:v>
                </c:pt>
                <c:pt idx="45">
                  <c:v>-30.553823640000001</c:v>
                </c:pt>
                <c:pt idx="46">
                  <c:v>-18.961506279999998</c:v>
                </c:pt>
                <c:pt idx="47">
                  <c:v>-21.35551577</c:v>
                </c:pt>
                <c:pt idx="48">
                  <c:v>-16.030012379999999</c:v>
                </c:pt>
                <c:pt idx="49">
                  <c:v>-22.338171590000002</c:v>
                </c:pt>
                <c:pt idx="50">
                  <c:v>-16.869929729999999</c:v>
                </c:pt>
                <c:pt idx="51">
                  <c:v>-15.577999999999999</c:v>
                </c:pt>
                <c:pt idx="52">
                  <c:v>-18.558932219999999</c:v>
                </c:pt>
                <c:pt idx="53">
                  <c:v>-11.82393465</c:v>
                </c:pt>
                <c:pt idx="54">
                  <c:v>-16.04009392</c:v>
                </c:pt>
                <c:pt idx="55">
                  <c:v>-17.71995716</c:v>
                </c:pt>
                <c:pt idx="56">
                  <c:v>-25.64669387</c:v>
                </c:pt>
                <c:pt idx="57">
                  <c:v>-22.667398129999999</c:v>
                </c:pt>
                <c:pt idx="58">
                  <c:v>-22.404904439999999</c:v>
                </c:pt>
                <c:pt idx="59">
                  <c:v>-21.12649734</c:v>
                </c:pt>
                <c:pt idx="60">
                  <c:v>-21.8604904</c:v>
                </c:pt>
                <c:pt idx="61">
                  <c:v>-22.043232499999998</c:v>
                </c:pt>
              </c:numCache>
            </c:numRef>
          </c:xVal>
          <c:yVal>
            <c:numRef>
              <c:f>'Shen et al 2011 P-Tr'!$E$2:$E$63</c:f>
              <c:numCache>
                <c:formatCode>General</c:formatCode>
                <c:ptCount val="62"/>
                <c:pt idx="0">
                  <c:v>5.6924614999999998E-2</c:v>
                </c:pt>
                <c:pt idx="1">
                  <c:v>8.0235443000000004E-2</c:v>
                </c:pt>
                <c:pt idx="2">
                  <c:v>5.8709764999999997E-2</c:v>
                </c:pt>
                <c:pt idx="3">
                  <c:v>0.10946895700000001</c:v>
                </c:pt>
                <c:pt idx="4">
                  <c:v>7.2987742999999994E-2</c:v>
                </c:pt>
                <c:pt idx="5">
                  <c:v>8.4185702000000001E-2</c:v>
                </c:pt>
                <c:pt idx="6">
                  <c:v>8.1235221999999996E-2</c:v>
                </c:pt>
                <c:pt idx="7">
                  <c:v>6.8010320000000003E-3</c:v>
                </c:pt>
                <c:pt idx="8">
                  <c:v>2.818119E-3</c:v>
                </c:pt>
                <c:pt idx="9">
                  <c:v>7.0264556000000006E-2</c:v>
                </c:pt>
                <c:pt idx="10">
                  <c:v>0.101080832</c:v>
                </c:pt>
                <c:pt idx="11">
                  <c:v>6.0044478999999998E-2</c:v>
                </c:pt>
                <c:pt idx="12">
                  <c:v>3.4102906000000002E-2</c:v>
                </c:pt>
                <c:pt idx="13">
                  <c:v>5.3296999999999997E-2</c:v>
                </c:pt>
                <c:pt idx="14">
                  <c:v>9.9454038999999994E-2</c:v>
                </c:pt>
                <c:pt idx="15">
                  <c:v>5.0672741E-2</c:v>
                </c:pt>
                <c:pt idx="16">
                  <c:v>3.5578790999999999E-2</c:v>
                </c:pt>
                <c:pt idx="17">
                  <c:v>4.3081822999999998E-2</c:v>
                </c:pt>
                <c:pt idx="18">
                  <c:v>7.8476877E-2</c:v>
                </c:pt>
                <c:pt idx="19">
                  <c:v>0.122638018</c:v>
                </c:pt>
                <c:pt idx="20">
                  <c:v>0.10686604600000001</c:v>
                </c:pt>
                <c:pt idx="21">
                  <c:v>-4.9230564999999997E-2</c:v>
                </c:pt>
                <c:pt idx="22">
                  <c:v>4.9596228999999999E-2</c:v>
                </c:pt>
                <c:pt idx="23">
                  <c:v>7.1755583999999997E-2</c:v>
                </c:pt>
                <c:pt idx="24">
                  <c:v>-1.05463E-4</c:v>
                </c:pt>
                <c:pt idx="25">
                  <c:v>2.3465659999999999E-2</c:v>
                </c:pt>
                <c:pt idx="26">
                  <c:v>-2.7678695E-2</c:v>
                </c:pt>
                <c:pt idx="27">
                  <c:v>2.3461528999999998E-2</c:v>
                </c:pt>
                <c:pt idx="28">
                  <c:v>5.6368712000000001E-2</c:v>
                </c:pt>
                <c:pt idx="29">
                  <c:v>9.2336577000000003E-2</c:v>
                </c:pt>
                <c:pt idx="30">
                  <c:v>6.8883736000000001E-2</c:v>
                </c:pt>
                <c:pt idx="31">
                  <c:v>3.6929999999999998E-2</c:v>
                </c:pt>
                <c:pt idx="32">
                  <c:v>6.7740268000000006E-2</c:v>
                </c:pt>
                <c:pt idx="33">
                  <c:v>-1.5184100000000001E-2</c:v>
                </c:pt>
                <c:pt idx="34">
                  <c:v>2.9756092000000001E-2</c:v>
                </c:pt>
                <c:pt idx="35">
                  <c:v>7.3997198E-2</c:v>
                </c:pt>
                <c:pt idx="36">
                  <c:v>4.2091280000000002E-2</c:v>
                </c:pt>
                <c:pt idx="37">
                  <c:v>0.101815526</c:v>
                </c:pt>
                <c:pt idx="38">
                  <c:v>5.2373309999999999E-2</c:v>
                </c:pt>
                <c:pt idx="39">
                  <c:v>8.4511262000000004E-2</c:v>
                </c:pt>
                <c:pt idx="40">
                  <c:v>4.5989804000000002E-2</c:v>
                </c:pt>
                <c:pt idx="41">
                  <c:v>7.6476672999999995E-2</c:v>
                </c:pt>
                <c:pt idx="42">
                  <c:v>0.12933869100000001</c:v>
                </c:pt>
                <c:pt idx="43">
                  <c:v>3.5795525000000002E-2</c:v>
                </c:pt>
                <c:pt idx="44">
                  <c:v>3.9033959E-2</c:v>
                </c:pt>
                <c:pt idx="45">
                  <c:v>1.6406255000000002E-2</c:v>
                </c:pt>
                <c:pt idx="46">
                  <c:v>0.118681606</c:v>
                </c:pt>
                <c:pt idx="47">
                  <c:v>4.0915858999999999E-2</c:v>
                </c:pt>
                <c:pt idx="48">
                  <c:v>3.1655376999999998E-2</c:v>
                </c:pt>
                <c:pt idx="49">
                  <c:v>8.5286110999999998E-2</c:v>
                </c:pt>
                <c:pt idx="50">
                  <c:v>4.9033342000000001E-2</c:v>
                </c:pt>
                <c:pt idx="51">
                  <c:v>7.4700000000000001E-3</c:v>
                </c:pt>
                <c:pt idx="52">
                  <c:v>6.6428746999999996E-2</c:v>
                </c:pt>
                <c:pt idx="53">
                  <c:v>-1.8958645999999999E-2</c:v>
                </c:pt>
                <c:pt idx="54">
                  <c:v>2.5727300000000002E-2</c:v>
                </c:pt>
                <c:pt idx="55">
                  <c:v>8.5521825999999995E-2</c:v>
                </c:pt>
                <c:pt idx="56" formatCode="0.00E+00">
                  <c:v>0</c:v>
                </c:pt>
                <c:pt idx="57">
                  <c:v>4.0354589000000003E-2</c:v>
                </c:pt>
                <c:pt idx="58">
                  <c:v>5.8297652999999998E-2</c:v>
                </c:pt>
                <c:pt idx="59">
                  <c:v>3.6886519E-2</c:v>
                </c:pt>
                <c:pt idx="60">
                  <c:v>-3.6925297000000003E-2</c:v>
                </c:pt>
                <c:pt idx="61">
                  <c:v>6.6770547999999999E-2</c:v>
                </c:pt>
              </c:numCache>
            </c:numRef>
          </c:yVal>
          <c:smooth val="0"/>
        </c:ser>
        <c:dLbls>
          <c:showLegendKey val="0"/>
          <c:showVal val="0"/>
          <c:showCatName val="0"/>
          <c:showSerName val="0"/>
          <c:showPercent val="0"/>
          <c:showBubbleSize val="0"/>
        </c:dLbls>
        <c:axId val="213073216"/>
        <c:axId val="243531776"/>
      </c:scatterChart>
      <c:valAx>
        <c:axId val="2130732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宋体"/>
                <a:ea typeface="宋体"/>
                <a:cs typeface="宋体"/>
              </a:defRPr>
            </a:pPr>
            <a:endParaRPr lang="en-US"/>
          </a:p>
        </c:txPr>
        <c:crossAx val="243531776"/>
        <c:crosses val="autoZero"/>
        <c:crossBetween val="midCat"/>
      </c:valAx>
      <c:valAx>
        <c:axId val="243531776"/>
        <c:scaling>
          <c:orientation val="minMax"/>
        </c:scaling>
        <c:delete val="0"/>
        <c:axPos val="l"/>
        <c:majorGridlines>
          <c:spPr>
            <a:ln w="3175">
              <a:solidFill>
                <a:srgbClr val="FFFFFF"/>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宋体"/>
                <a:ea typeface="宋体"/>
                <a:cs typeface="宋体"/>
              </a:defRPr>
            </a:pPr>
            <a:endParaRPr lang="en-US"/>
          </a:p>
        </c:txPr>
        <c:crossAx val="213073216"/>
        <c:crosses val="autoZero"/>
        <c:crossBetween val="midCat"/>
      </c:valAx>
      <c:spPr>
        <a:solidFill>
          <a:srgbClr val="FFFFFF"/>
        </a:solidFill>
        <a:ln w="12700">
          <a:solidFill>
            <a:srgbClr val="FFFFFF"/>
          </a:solidFill>
          <a:prstDash val="solid"/>
        </a:ln>
      </c:spPr>
    </c:plotArea>
    <c:legend>
      <c:legendPos val="r"/>
      <c:layout>
        <c:manualLayout>
          <c:xMode val="edge"/>
          <c:yMode val="edge"/>
          <c:x val="0.81893176933130263"/>
          <c:y val="0.46096654275092935"/>
          <c:w val="0.16460948554270227"/>
          <c:h val="8.178438661710035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宋体"/>
              <a:ea typeface="宋体"/>
              <a:cs typeface="宋体"/>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宋体"/>
          <a:ea typeface="宋体"/>
          <a:cs typeface="宋体"/>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3"/>
          <c:order val="1"/>
          <c:spPr>
            <a:ln w="28575">
              <a:noFill/>
            </a:ln>
          </c:spPr>
          <c:xVal>
            <c:numRef>
              <c:f>('Ueno et al 2008 '!$AJ$23,'Ueno et al 2008 '!$AJ$28:$AJ$30)</c:f>
              <c:numCache>
                <c:formatCode>General</c:formatCode>
                <c:ptCount val="4"/>
                <c:pt idx="0">
                  <c:v>5.5</c:v>
                </c:pt>
                <c:pt idx="1">
                  <c:v>4</c:v>
                </c:pt>
                <c:pt idx="2">
                  <c:v>4.62</c:v>
                </c:pt>
                <c:pt idx="3">
                  <c:v>4.0599999999999996</c:v>
                </c:pt>
              </c:numCache>
            </c:numRef>
          </c:xVal>
          <c:yVal>
            <c:numRef>
              <c:f>('Ueno et al 2008 '!$AK$23,'Ueno et al 2008 '!$AK$28:$AK$30)</c:f>
              <c:numCache>
                <c:formatCode>General</c:formatCode>
                <c:ptCount val="4"/>
                <c:pt idx="0">
                  <c:v>-1.004</c:v>
                </c:pt>
                <c:pt idx="1">
                  <c:v>-1.4239999999999999</c:v>
                </c:pt>
                <c:pt idx="2">
                  <c:v>-1.3340000000000001</c:v>
                </c:pt>
                <c:pt idx="3">
                  <c:v>-1.262</c:v>
                </c:pt>
              </c:numCache>
            </c:numRef>
          </c:yVal>
          <c:smooth val="0"/>
        </c:ser>
        <c:ser>
          <c:idx val="2"/>
          <c:order val="0"/>
          <c:spPr>
            <a:ln w="28575">
              <a:noFill/>
            </a:ln>
          </c:spPr>
          <c:xVal>
            <c:numRef>
              <c:f>'Shen et al 2009'!$AP$23:$AP$29</c:f>
              <c:numCache>
                <c:formatCode>General</c:formatCode>
                <c:ptCount val="7"/>
                <c:pt idx="0">
                  <c:v>4.1586185924495922</c:v>
                </c:pt>
                <c:pt idx="1">
                  <c:v>4.8389046690520132</c:v>
                </c:pt>
                <c:pt idx="2">
                  <c:v>5.688835222932509</c:v>
                </c:pt>
                <c:pt idx="3">
                  <c:v>5.2893919779144483</c:v>
                </c:pt>
                <c:pt idx="4">
                  <c:v>4.7933535359627744</c:v>
                </c:pt>
                <c:pt idx="5">
                  <c:v>4.2751256633699608</c:v>
                </c:pt>
                <c:pt idx="6">
                  <c:v>4.2124509885216321</c:v>
                </c:pt>
              </c:numCache>
            </c:numRef>
          </c:xVal>
          <c:yVal>
            <c:numRef>
              <c:f>'Shen et al 2009'!$AQ$23:$AQ$29</c:f>
              <c:numCache>
                <c:formatCode>General</c:formatCode>
                <c:ptCount val="7"/>
                <c:pt idx="0">
                  <c:v>-1.1426990827327899</c:v>
                </c:pt>
                <c:pt idx="1">
                  <c:v>-1.0190139211287974</c:v>
                </c:pt>
                <c:pt idx="2">
                  <c:v>-0.97582830264109077</c:v>
                </c:pt>
                <c:pt idx="3">
                  <c:v>-1.2153604138422924</c:v>
                </c:pt>
                <c:pt idx="4">
                  <c:v>-1.294682769260147</c:v>
                </c:pt>
                <c:pt idx="5">
                  <c:v>-1.3089911063359772</c:v>
                </c:pt>
                <c:pt idx="6">
                  <c:v>-1.3127310893128463</c:v>
                </c:pt>
              </c:numCache>
            </c:numRef>
          </c:yVal>
          <c:smooth val="0"/>
        </c:ser>
        <c:dLbls>
          <c:showLegendKey val="0"/>
          <c:showVal val="0"/>
          <c:showCatName val="0"/>
          <c:showSerName val="0"/>
          <c:showPercent val="0"/>
          <c:showBubbleSize val="0"/>
        </c:dLbls>
        <c:axId val="243534080"/>
        <c:axId val="243534656"/>
      </c:scatterChart>
      <c:valAx>
        <c:axId val="243534080"/>
        <c:scaling>
          <c:orientation val="minMax"/>
        </c:scaling>
        <c:delete val="0"/>
        <c:axPos val="b"/>
        <c:numFmt formatCode="General" sourceLinked="1"/>
        <c:majorTickMark val="out"/>
        <c:minorTickMark val="none"/>
        <c:tickLblPos val="nextTo"/>
        <c:crossAx val="243534656"/>
        <c:crosses val="autoZero"/>
        <c:crossBetween val="midCat"/>
      </c:valAx>
      <c:valAx>
        <c:axId val="243534656"/>
        <c:scaling>
          <c:orientation val="minMax"/>
        </c:scaling>
        <c:delete val="0"/>
        <c:axPos val="l"/>
        <c:majorGridlines/>
        <c:numFmt formatCode="General" sourceLinked="1"/>
        <c:majorTickMark val="out"/>
        <c:minorTickMark val="none"/>
        <c:tickLblPos val="nextTo"/>
        <c:crossAx val="24353408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sheet1.xml><?xml version="1.0" encoding="utf-8"?>
<chartsheet xmlns="http://schemas.openxmlformats.org/spreadsheetml/2006/main" xmlns:r="http://schemas.openxmlformats.org/officeDocument/2006/relationships">
  <sheetPr/>
  <sheetViews>
    <sheetView tabSelected="1" zoomScale="111" workbookViewId="0"/>
  </sheetViews>
  <pageMargins left="0.75" right="0.75" top="1" bottom="1" header="0.5" footer="0.5"/>
  <pageSetup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11" workbookViewId="0"/>
  </sheetViews>
  <pageMargins left="0.75" right="0.75" top="1" bottom="1" header="0.5" footer="0.5"/>
  <pageSetup orientation="landscape" horizontalDpi="12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111" workbookViewId="0"/>
  </sheetViews>
  <pageMargins left="0.75" right="0.75" top="1" bottom="1" header="0.5" footer="0.5"/>
  <pageSetup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110" workbookViewId="0"/>
  </sheetViews>
  <pageMargins left="0.75" right="0.75" top="1" bottom="1" header="0.5" footer="0.5"/>
  <pageSetup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sheetPr/>
  <sheetViews>
    <sheetView zoomScale="110" workbookViewId="0"/>
  </sheetViews>
  <pageMargins left="0.75" right="0.75" top="1" bottom="1" header="0.5" footer="0.5"/>
  <pageSetup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sheetViews>
    <sheetView zoomScale="125"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572500" cy="581797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xdr:from>
      <xdr:col>20</xdr:col>
      <xdr:colOff>419100</xdr:colOff>
      <xdr:row>7</xdr:row>
      <xdr:rowOff>19050</xdr:rowOff>
    </xdr:from>
    <xdr:to>
      <xdr:col>28</xdr:col>
      <xdr:colOff>114300</xdr:colOff>
      <xdr:row>21</xdr:row>
      <xdr:rowOff>57150</xdr:rowOff>
    </xdr:to>
    <xdr:graphicFrame macro="">
      <xdr:nvGraphicFramePr>
        <xdr:cNvPr id="9011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200025</xdr:colOff>
      <xdr:row>37</xdr:row>
      <xdr:rowOff>85725</xdr:rowOff>
    </xdr:from>
    <xdr:to>
      <xdr:col>29</xdr:col>
      <xdr:colOff>142875</xdr:colOff>
      <xdr:row>57</xdr:row>
      <xdr:rowOff>0</xdr:rowOff>
    </xdr:to>
    <xdr:graphicFrame macro="">
      <xdr:nvGraphicFramePr>
        <xdr:cNvPr id="9012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276225</xdr:colOff>
      <xdr:row>170</xdr:row>
      <xdr:rowOff>76200</xdr:rowOff>
    </xdr:from>
    <xdr:to>
      <xdr:col>38</xdr:col>
      <xdr:colOff>219075</xdr:colOff>
      <xdr:row>187</xdr:row>
      <xdr:rowOff>19050</xdr:rowOff>
    </xdr:to>
    <xdr:graphicFrame macro="">
      <xdr:nvGraphicFramePr>
        <xdr:cNvPr id="9012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276225</xdr:colOff>
      <xdr:row>74</xdr:row>
      <xdr:rowOff>142875</xdr:rowOff>
    </xdr:from>
    <xdr:to>
      <xdr:col>10</xdr:col>
      <xdr:colOff>66675</xdr:colOff>
      <xdr:row>90</xdr:row>
      <xdr:rowOff>104775</xdr:rowOff>
    </xdr:to>
    <xdr:graphicFrame macro="">
      <xdr:nvGraphicFramePr>
        <xdr:cNvPr id="911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0" y="0"/>
    <xdr:ext cx="8675688" cy="62785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xdr:from>
      <xdr:col>26</xdr:col>
      <xdr:colOff>0</xdr:colOff>
      <xdr:row>8</xdr:row>
      <xdr:rowOff>0</xdr:rowOff>
    </xdr:from>
    <xdr:to>
      <xdr:col>33</xdr:col>
      <xdr:colOff>304800</xdr:colOff>
      <xdr:row>24</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absoluteAnchor>
    <xdr:pos x="0" y="0"/>
    <xdr:ext cx="8668550" cy="628329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twoCellAnchor editAs="oneCell">
    <xdr:from>
      <xdr:col>22</xdr:col>
      <xdr:colOff>466725</xdr:colOff>
      <xdr:row>5</xdr:row>
      <xdr:rowOff>28575</xdr:rowOff>
    </xdr:from>
    <xdr:to>
      <xdr:col>39</xdr:col>
      <xdr:colOff>533400</xdr:colOff>
      <xdr:row>40</xdr:row>
      <xdr:rowOff>9525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87475" y="981075"/>
          <a:ext cx="10429875"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209550</xdr:colOff>
      <xdr:row>53</xdr:row>
      <xdr:rowOff>114300</xdr:rowOff>
    </xdr:from>
    <xdr:to>
      <xdr:col>18</xdr:col>
      <xdr:colOff>514350</xdr:colOff>
      <xdr:row>68</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absoluteAnchor>
    <xdr:pos x="0" y="0"/>
    <xdr:ext cx="8668550" cy="628329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68550" cy="628329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671034" cy="62843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671034" cy="62843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572500" cy="581797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0.741</cdr:x>
      <cdr:y>0.70909</cdr:y>
    </cdr:from>
    <cdr:to>
      <cdr:x>0.84636</cdr:x>
      <cdr:y>0.75515</cdr:y>
    </cdr:to>
    <cdr:sp macro="" textlink="">
      <cdr:nvSpPr>
        <cdr:cNvPr id="2" name="TextBox 1"/>
        <cdr:cNvSpPr txBox="1"/>
      </cdr:nvSpPr>
      <cdr:spPr>
        <a:xfrm xmlns:a="http://schemas.openxmlformats.org/drawingml/2006/main">
          <a:off x="6431280" y="4457700"/>
          <a:ext cx="914400" cy="28956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1400"/>
            <a:t>Batatal Fm.</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8671034" cy="62843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8671034" cy="62843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72500" cy="581797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72500" cy="5810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72500" cy="5810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18</xdr:col>
      <xdr:colOff>128587</xdr:colOff>
      <xdr:row>16</xdr:row>
      <xdr:rowOff>33337</xdr:rowOff>
    </xdr:from>
    <xdr:to>
      <xdr:col>25</xdr:col>
      <xdr:colOff>433387</xdr:colOff>
      <xdr:row>33</xdr:row>
      <xdr:rowOff>23812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34</xdr:col>
      <xdr:colOff>452437</xdr:colOff>
      <xdr:row>27</xdr:row>
      <xdr:rowOff>42862</xdr:rowOff>
    </xdr:from>
    <xdr:to>
      <xdr:col>42</xdr:col>
      <xdr:colOff>147637</xdr:colOff>
      <xdr:row>44</xdr:row>
      <xdr:rowOff>33337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29</xdr:col>
      <xdr:colOff>371475</xdr:colOff>
      <xdr:row>53</xdr:row>
      <xdr:rowOff>19050</xdr:rowOff>
    </xdr:from>
    <xdr:to>
      <xdr:col>36</xdr:col>
      <xdr:colOff>200025</xdr:colOff>
      <xdr:row>64</xdr:row>
      <xdr:rowOff>114300</xdr:rowOff>
    </xdr:to>
    <xdr:graphicFrame macro="">
      <xdr:nvGraphicFramePr>
        <xdr:cNvPr id="890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35</xdr:col>
      <xdr:colOff>128587</xdr:colOff>
      <xdr:row>16</xdr:row>
      <xdr:rowOff>33337</xdr:rowOff>
    </xdr:from>
    <xdr:to>
      <xdr:col>42</xdr:col>
      <xdr:colOff>433387</xdr:colOff>
      <xdr:row>33</xdr:row>
      <xdr:rowOff>23812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ames/S_data/D33S%20compilation(2006)(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rdon%20downloads/papersJF123/in_prep/SHEN/Pilbara/D33S%20compilation(2006)(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f6%20data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James/Backup%20of%20Danish%20Data%20From%20June%202009/FromGhostImage/James/Mi_ms/D33S%20compilation(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mes%20Farquhar/Documents/Yadviga%20batatal%20data%20For%20James_Chica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v D (2)"/>
      <sheetName val="D v D (5)"/>
      <sheetName val="D v D (4)"/>
      <sheetName val="D v D (3)"/>
      <sheetName val="D v D"/>
      <sheetName val="d34S v D33SlowermcR"/>
      <sheetName val="d34S v D33S (upperm)"/>
      <sheetName val="d34S v D33SlowermcR (2)"/>
      <sheetName val="d34S v D33S (upperm) (2)"/>
      <sheetName val="Kuruman 2004"/>
      <sheetName val="McRae"/>
      <sheetName val="Strauss Data all MPUWJF"/>
      <sheetName val="Marc Peters"/>
      <sheetName val="Ono 2006b"/>
      <sheetName val="d34S v D33S (ohmoto) (3)"/>
      <sheetName val="d34S v D33S (ohmoto) (2)"/>
      <sheetName val="d34S v D33S (ohmoto)"/>
      <sheetName val="d34S v D33S (2)"/>
      <sheetName val="Shuhei data"/>
      <sheetName val="D v T"/>
      <sheetName val="Dom 2005"/>
      <sheetName val="Ono et al 2006 (2)"/>
      <sheetName val="Whitehouse 2005 (2)"/>
      <sheetName val="ohmoto 2006"/>
      <sheetName val="KC"/>
      <sheetName val="cas archean"/>
      <sheetName val="Shaler Gp"/>
      <sheetName val="Roper Gp"/>
      <sheetName val="modern marine"/>
      <sheetName val="MojzsisTable 5"/>
      <sheetName val="VMS"/>
      <sheetName val="Bekker"/>
      <sheetName val="Farquharetal2000"/>
      <sheetName val="Hu et aldata"/>
      <sheetName val="Dave CAS"/>
      <sheetName val="Dave R G"/>
      <sheetName val="Ad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v>4.9025022165007925</v>
          </cell>
        </row>
        <row r="4">
          <cell r="B4">
            <v>0.51500000000000001</v>
          </cell>
        </row>
        <row r="5">
          <cell r="B5">
            <v>1.91</v>
          </cell>
        </row>
        <row r="6">
          <cell r="B6">
            <v>0.93479999999999996</v>
          </cell>
        </row>
        <row r="7">
          <cell r="B7">
            <v>0.92</v>
          </cell>
        </row>
      </sheetData>
      <sheetData sheetId="10"/>
      <sheetData sheetId="11"/>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v D (2)"/>
      <sheetName val="D v D (5)"/>
      <sheetName val="D v D (4)"/>
      <sheetName val="D v D (3)"/>
      <sheetName val="D v D"/>
      <sheetName val="d34S v D33SlowermcR"/>
      <sheetName val="d34S v D33S (upperm)"/>
      <sheetName val="d34S v D33SlowermcR (2)"/>
      <sheetName val="d34S v D33S (upperm) (2)"/>
      <sheetName val="Kuruman 2004"/>
      <sheetName val="McRae"/>
      <sheetName val="Strauss Data all MPUWJF"/>
      <sheetName val="Marc Peters"/>
      <sheetName val="Ono 2006b"/>
      <sheetName val="d34S v D33S (ohmoto) (3)"/>
      <sheetName val="d34S v D33S (ohmoto) (2)"/>
      <sheetName val="d34S v D33S (ohmoto)"/>
      <sheetName val="d34S v D33S (2)"/>
      <sheetName val="Shuhei data"/>
      <sheetName val="D v T"/>
      <sheetName val="Dom 2005"/>
      <sheetName val="Ono et al 2006 (2)"/>
      <sheetName val="Whitehouse 2005 (2)"/>
      <sheetName val="ohmoto 2006"/>
      <sheetName val="KC"/>
      <sheetName val="cas archean"/>
      <sheetName val="Shaler Gp"/>
      <sheetName val="Roper Gp"/>
      <sheetName val="modern marine"/>
      <sheetName val="MojzsisTable 5"/>
      <sheetName val="VMS"/>
      <sheetName val="Bekker"/>
      <sheetName val="Farquharetal2000"/>
      <sheetName val="Hu et aldata"/>
      <sheetName val="Dave CAS"/>
      <sheetName val="Dave R G"/>
      <sheetName val="Ad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v>4.9025022165007925</v>
          </cell>
        </row>
        <row r="4">
          <cell r="B4">
            <v>0.51500000000000001</v>
          </cell>
        </row>
        <row r="5">
          <cell r="B5">
            <v>1.91</v>
          </cell>
        </row>
        <row r="6">
          <cell r="B6">
            <v>0.93479999999999996</v>
          </cell>
        </row>
        <row r="7">
          <cell r="B7">
            <v>0.92</v>
          </cell>
        </row>
      </sheetData>
      <sheetData sheetId="10"/>
      <sheetData sheetId="11"/>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Sheet2"/>
      <sheetName val="Sheet4"/>
      <sheetName val="Sheet3"/>
    </sheetNames>
    <sheetDataSet>
      <sheetData sheetId="0" refreshError="1"/>
      <sheetData sheetId="1">
        <row r="2895">
          <cell r="H2895">
            <v>0.14710585597333797</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iled and sorted versus  (2)"/>
      <sheetName val="Johnston Geobiology 2008"/>
      <sheetName val="Rouxel et al 2008"/>
      <sheetName val="Farquhar et al 2008 FS"/>
      <sheetName val="philippot"/>
      <sheetName val="D33S vs Time"/>
      <sheetName val="D-D"/>
      <sheetName val="Compiled and sorted versus time"/>
      <sheetName val="Ueno et al 2008 "/>
      <sheetName val="Bao et al Fig tree"/>
      <sheetName val="Domagol Goldman et al2008"/>
      <sheetName val="Partidgeetal2008epsl"/>
      <sheetName val="Kaber and whitehouse 2007"/>
      <sheetName val="Farquhar Nature"/>
      <sheetName val="PlotDat7"/>
      <sheetName val="Marc Peters Data Uwe's data"/>
      <sheetName val="Bekker 2003"/>
      <sheetName val="Farquharetal2000"/>
      <sheetName val="Hu et al2003"/>
      <sheetName val="Johnston et al 2005"/>
      <sheetName val="Johnston 2006"/>
      <sheetName val="Farquhar 2002 sulfate"/>
      <sheetName val="Ono 2006b"/>
      <sheetName val="Ono 2003"/>
      <sheetName val="Ono et al 2006 (2)"/>
      <sheetName val="Ono et al 2007"/>
      <sheetName val="ohmoto 2006"/>
      <sheetName val="Cates and Mojzsis 2006"/>
      <sheetName val="Papineau 2006"/>
      <sheetName val="mojzsis 2003"/>
      <sheetName val="papineau2005"/>
      <sheetName val="Witehouse et al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G1">
            <v>0.92277648395295442</v>
          </cell>
          <cell r="H1">
            <v>1.7690065530483468</v>
          </cell>
          <cell r="Y1">
            <v>0.13761979507271468</v>
          </cell>
          <cell r="Z1">
            <v>-0.34722580710011552</v>
          </cell>
        </row>
        <row r="2">
          <cell r="G2">
            <v>0.92230615626299695</v>
          </cell>
          <cell r="H2">
            <v>2.2465382704631494</v>
          </cell>
          <cell r="Y2">
            <v>0.1371494673827573</v>
          </cell>
          <cell r="Z2">
            <v>0.13030591031468725</v>
          </cell>
        </row>
        <row r="3">
          <cell r="G3">
            <v>0.92091324762248705</v>
          </cell>
          <cell r="H3">
            <v>2.7057187117805723</v>
          </cell>
          <cell r="Y3">
            <v>0.13575655874224732</v>
          </cell>
          <cell r="Z3">
            <v>0.58948635163211005</v>
          </cell>
        </row>
        <row r="4">
          <cell r="G4">
            <v>0.91865128672932717</v>
          </cell>
          <cell r="H4">
            <v>3.1289018301521465</v>
          </cell>
          <cell r="Y4">
            <v>0.13349459784908743</v>
          </cell>
          <cell r="Z4">
            <v>1.0126694700036842</v>
          </cell>
        </row>
        <row r="5">
          <cell r="G5">
            <v>0.9156071994721191</v>
          </cell>
          <cell r="H5">
            <v>3.4998249356626916</v>
          </cell>
          <cell r="Y5">
            <v>0.13045051059187937</v>
          </cell>
          <cell r="Z5">
            <v>1.3835925755142291</v>
          </cell>
        </row>
        <row r="6">
          <cell r="G6">
            <v>0.91189796841701376</v>
          </cell>
          <cell r="H6">
            <v>3.8042336613834822</v>
          </cell>
          <cell r="Y6">
            <v>0.12674127953677408</v>
          </cell>
          <cell r="Z6">
            <v>1.6880013012350199</v>
          </cell>
        </row>
        <row r="7">
          <cell r="G7">
            <v>0.90766613723329792</v>
          </cell>
          <cell r="H7">
            <v>4.0304297506994757</v>
          </cell>
          <cell r="Y7">
            <v>0.12250944835305819</v>
          </cell>
          <cell r="Z7">
            <v>1.9141973905510135</v>
          </cell>
        </row>
        <row r="8">
          <cell r="G8">
            <v>0.90307433282012395</v>
          </cell>
          <cell r="H8">
            <v>4.1697206147504629</v>
          </cell>
          <cell r="Y8">
            <v>0.11791764393988424</v>
          </cell>
          <cell r="Z8">
            <v>2.0534882546020006</v>
          </cell>
        </row>
        <row r="9">
          <cell r="G9">
            <v>0.89829901564597592</v>
          </cell>
          <cell r="H9">
            <v>4.2167533837462052</v>
          </cell>
          <cell r="Y9">
            <v>0.11314232676573625</v>
          </cell>
          <cell r="Z9">
            <v>2.1005210235977434</v>
          </cell>
        </row>
        <row r="10">
          <cell r="G10">
            <v>0.89352369847182767</v>
          </cell>
          <cell r="H10">
            <v>4.1697206147504629</v>
          </cell>
          <cell r="Y10">
            <v>0.10836700959158796</v>
          </cell>
          <cell r="Z10">
            <v>2.0534882546020006</v>
          </cell>
        </row>
        <row r="11">
          <cell r="G11">
            <v>0.88893189405865369</v>
          </cell>
          <cell r="H11">
            <v>4.0304297506994757</v>
          </cell>
          <cell r="Y11">
            <v>0.10377520517841402</v>
          </cell>
          <cell r="Z11">
            <v>1.9141973905510135</v>
          </cell>
        </row>
        <row r="12">
          <cell r="G12">
            <v>0.88470006287493785</v>
          </cell>
          <cell r="H12">
            <v>3.8042336613834822</v>
          </cell>
          <cell r="Y12">
            <v>9.954337399469812E-2</v>
          </cell>
          <cell r="Z12">
            <v>1.6880013012350199</v>
          </cell>
        </row>
        <row r="13">
          <cell r="G13">
            <v>0.88099083181983251</v>
          </cell>
          <cell r="H13">
            <v>3.4998249356626916</v>
          </cell>
          <cell r="Y13">
            <v>9.5834142939592831E-2</v>
          </cell>
          <cell r="Z13">
            <v>1.3835925755142291</v>
          </cell>
        </row>
        <row r="14">
          <cell r="G14">
            <v>0.87794674456262445</v>
          </cell>
          <cell r="H14">
            <v>3.1289018301521465</v>
          </cell>
          <cell r="Y14">
            <v>9.2790055682384756E-2</v>
          </cell>
          <cell r="Z14">
            <v>1.0126694700036842</v>
          </cell>
        </row>
        <row r="15">
          <cell r="G15">
            <v>0.87568478366946456</v>
          </cell>
          <cell r="H15">
            <v>2.7057187117805723</v>
          </cell>
          <cell r="Y15">
            <v>9.0528094789224883E-2</v>
          </cell>
          <cell r="Z15">
            <v>0.58948635163211005</v>
          </cell>
        </row>
        <row r="16">
          <cell r="G16">
            <v>0.87429187502895467</v>
          </cell>
          <cell r="H16">
            <v>2.2465382704631494</v>
          </cell>
          <cell r="Y16">
            <v>8.9135186148714921E-2</v>
          </cell>
          <cell r="Z16">
            <v>0.13030591031468725</v>
          </cell>
        </row>
        <row r="17">
          <cell r="G17">
            <v>0.8738215473389972</v>
          </cell>
          <cell r="H17">
            <v>1.7690065530483468</v>
          </cell>
          <cell r="Y17">
            <v>8.8664858458757517E-2</v>
          </cell>
          <cell r="Z17">
            <v>-0.34722580710011552</v>
          </cell>
        </row>
        <row r="18">
          <cell r="G18">
            <v>0.87429187502895467</v>
          </cell>
          <cell r="H18">
            <v>1.2914748356335439</v>
          </cell>
          <cell r="Y18">
            <v>8.9135186148714921E-2</v>
          </cell>
          <cell r="Z18">
            <v>-0.82475752451491835</v>
          </cell>
        </row>
        <row r="19">
          <cell r="G19">
            <v>0.87568478366946456</v>
          </cell>
          <cell r="H19">
            <v>0.83229439431612118</v>
          </cell>
          <cell r="Y19">
            <v>9.0528094789224883E-2</v>
          </cell>
          <cell r="Z19">
            <v>-1.2839379658323411</v>
          </cell>
        </row>
        <row r="20">
          <cell r="G20">
            <v>0.87794674456262445</v>
          </cell>
          <cell r="H20">
            <v>0.40911127594454699</v>
          </cell>
          <cell r="Y20">
            <v>9.2790055682384756E-2</v>
          </cell>
          <cell r="Z20">
            <v>-1.7071210842039153</v>
          </cell>
        </row>
        <row r="21">
          <cell r="G21">
            <v>0.88099083181983251</v>
          </cell>
          <cell r="H21">
            <v>3.8188170434002133E-2</v>
          </cell>
          <cell r="Y21">
            <v>9.5834142939592831E-2</v>
          </cell>
          <cell r="Z21">
            <v>-2.0780441897144604</v>
          </cell>
        </row>
        <row r="22">
          <cell r="G22">
            <v>0.88470006287493785</v>
          </cell>
          <cell r="H22">
            <v>-0.26622055528678867</v>
          </cell>
          <cell r="Y22">
            <v>9.954337399469812E-2</v>
          </cell>
          <cell r="Z22">
            <v>-2.382452915435251</v>
          </cell>
        </row>
        <row r="23">
          <cell r="G23">
            <v>0.88893189405865369</v>
          </cell>
          <cell r="H23">
            <v>-0.49241664460278223</v>
          </cell>
          <cell r="Y23">
            <v>0.10377520517841402</v>
          </cell>
          <cell r="Z23">
            <v>-2.6086490047512445</v>
          </cell>
        </row>
        <row r="24">
          <cell r="G24">
            <v>0.89352369847182767</v>
          </cell>
          <cell r="H24">
            <v>-0.63170750865376935</v>
          </cell>
          <cell r="Y24">
            <v>0.10836700959158796</v>
          </cell>
          <cell r="Z24">
            <v>-2.7479398688022316</v>
          </cell>
        </row>
        <row r="25">
          <cell r="G25">
            <v>0.89829901564597592</v>
          </cell>
          <cell r="H25">
            <v>-0.67874027764951217</v>
          </cell>
          <cell r="Y25">
            <v>0.11314232676573625</v>
          </cell>
          <cell r="Z25">
            <v>-2.7949726377979744</v>
          </cell>
        </row>
        <row r="26">
          <cell r="G26">
            <v>0.90307433282012395</v>
          </cell>
          <cell r="H26">
            <v>-0.63170750865376935</v>
          </cell>
          <cell r="Y26">
            <v>0.11791764393988424</v>
          </cell>
          <cell r="Z26">
            <v>-2.7479398688022316</v>
          </cell>
        </row>
        <row r="27">
          <cell r="G27">
            <v>0.90766613723329792</v>
          </cell>
          <cell r="H27">
            <v>-0.49241664460278223</v>
          </cell>
          <cell r="Y27">
            <v>0.12250944835305819</v>
          </cell>
          <cell r="Z27">
            <v>-2.6086490047512445</v>
          </cell>
        </row>
        <row r="28">
          <cell r="G28">
            <v>0.91189796841701376</v>
          </cell>
          <cell r="H28">
            <v>-0.26622055528678867</v>
          </cell>
          <cell r="Y28">
            <v>0.12674127953677408</v>
          </cell>
          <cell r="Z28">
            <v>-2.382452915435251</v>
          </cell>
        </row>
        <row r="29">
          <cell r="G29">
            <v>0.9156071994721191</v>
          </cell>
          <cell r="H29">
            <v>3.8188170434002133E-2</v>
          </cell>
          <cell r="Y29">
            <v>0.13045051059187937</v>
          </cell>
          <cell r="Z29">
            <v>-2.0780441897144604</v>
          </cell>
        </row>
        <row r="30">
          <cell r="G30">
            <v>0.91865128672932717</v>
          </cell>
          <cell r="H30">
            <v>0.40911127594454699</v>
          </cell>
          <cell r="Y30">
            <v>0.13349459784908743</v>
          </cell>
          <cell r="Z30">
            <v>-1.7071210842039153</v>
          </cell>
        </row>
        <row r="31">
          <cell r="G31">
            <v>0.92091324762248705</v>
          </cell>
          <cell r="H31">
            <v>0.83229439431612118</v>
          </cell>
          <cell r="Y31">
            <v>0.13575655874224732</v>
          </cell>
          <cell r="Z31">
            <v>-1.2839379658323411</v>
          </cell>
        </row>
        <row r="32">
          <cell r="G32">
            <v>0.92230615626299695</v>
          </cell>
          <cell r="H32">
            <v>1.2914748356335413</v>
          </cell>
          <cell r="Y32">
            <v>0.13714946738275727</v>
          </cell>
          <cell r="Z32">
            <v>-0.82475752451492101</v>
          </cell>
        </row>
        <row r="33">
          <cell r="G33">
            <v>0.92277648395295442</v>
          </cell>
          <cell r="H33">
            <v>1.7690065530483468</v>
          </cell>
          <cell r="Y33">
            <v>0.13761979507271468</v>
          </cell>
          <cell r="Z33">
            <v>-0.34722580710011552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lk+pyrite FM253"/>
      <sheetName val="Yadviga Batatal"/>
      <sheetName val="Sheet3"/>
    </sheetNames>
    <sheetDataSet>
      <sheetData sheetId="0">
        <row r="17">
          <cell r="E17">
            <v>-5.9873000000000003</v>
          </cell>
          <cell r="G17">
            <v>-1.4362999999999999</v>
          </cell>
        </row>
        <row r="18">
          <cell r="E18">
            <v>-10.334199999999999</v>
          </cell>
          <cell r="G18">
            <v>-1.7238</v>
          </cell>
        </row>
        <row r="19">
          <cell r="E19">
            <v>-4.7918000000000003</v>
          </cell>
          <cell r="G19">
            <v>-0.872</v>
          </cell>
        </row>
        <row r="20">
          <cell r="E20">
            <v>-8.8201999999999998</v>
          </cell>
          <cell r="G20">
            <v>-0.40889999999999999</v>
          </cell>
        </row>
        <row r="21">
          <cell r="E21">
            <v>-7.3160999999999996</v>
          </cell>
          <cell r="G21">
            <v>-1.4100999999999999</v>
          </cell>
        </row>
        <row r="22">
          <cell r="E22">
            <v>-12.072100000000001</v>
          </cell>
          <cell r="G22">
            <v>-1.6808000000000001</v>
          </cell>
        </row>
        <row r="23">
          <cell r="E23">
            <v>-12.3072</v>
          </cell>
          <cell r="G23">
            <v>-1.8855</v>
          </cell>
        </row>
        <row r="24">
          <cell r="E24">
            <v>-10.6675</v>
          </cell>
          <cell r="G24">
            <v>-1.8962000000000001</v>
          </cell>
        </row>
        <row r="25">
          <cell r="E25">
            <v>-13.847099999999999</v>
          </cell>
          <cell r="G25">
            <v>-1.9255</v>
          </cell>
        </row>
        <row r="26">
          <cell r="E26">
            <v>-13.3178</v>
          </cell>
          <cell r="G26">
            <v>-1.8991</v>
          </cell>
        </row>
        <row r="27">
          <cell r="E27">
            <v>-9.3320000000000007</v>
          </cell>
          <cell r="G27">
            <v>-1.6623000000000001</v>
          </cell>
        </row>
        <row r="28">
          <cell r="E28">
            <v>-7.1326000000000001</v>
          </cell>
          <cell r="G28">
            <v>-1.9463999999999999</v>
          </cell>
        </row>
        <row r="29">
          <cell r="E29">
            <v>-13.0951</v>
          </cell>
          <cell r="G29">
            <v>-2.3460999999999999</v>
          </cell>
        </row>
        <row r="30">
          <cell r="E30">
            <v>-14.038</v>
          </cell>
          <cell r="G30">
            <v>-2.6863000000000001</v>
          </cell>
        </row>
        <row r="31">
          <cell r="E31">
            <v>-10.165100000000001</v>
          </cell>
          <cell r="G31">
            <v>-2.1459000000000001</v>
          </cell>
        </row>
        <row r="32">
          <cell r="E32">
            <v>-9.5213000000000001</v>
          </cell>
          <cell r="G32">
            <v>-1.8224</v>
          </cell>
        </row>
        <row r="33">
          <cell r="E33">
            <v>-6.9580000000000002</v>
          </cell>
          <cell r="G33">
            <v>-1.1052</v>
          </cell>
        </row>
        <row r="34">
          <cell r="E34">
            <v>-9.0349000000000004</v>
          </cell>
          <cell r="G34">
            <v>-1.7528999999999999</v>
          </cell>
        </row>
        <row r="35">
          <cell r="E35">
            <v>-6.2476000000000003</v>
          </cell>
          <cell r="G35">
            <v>-1.7654000000000001</v>
          </cell>
        </row>
        <row r="63">
          <cell r="E63">
            <v>-13.6882</v>
          </cell>
          <cell r="G63">
            <v>-1.3609</v>
          </cell>
        </row>
        <row r="64">
          <cell r="E64">
            <v>-29.455500000000001</v>
          </cell>
          <cell r="G64">
            <v>-1.7632000000000001</v>
          </cell>
        </row>
        <row r="65">
          <cell r="E65">
            <v>-3.069</v>
          </cell>
          <cell r="G65">
            <v>-1.8504</v>
          </cell>
        </row>
        <row r="66">
          <cell r="E66">
            <v>-11.6701</v>
          </cell>
          <cell r="G66">
            <v>-2.0072999999999999</v>
          </cell>
        </row>
        <row r="67">
          <cell r="E67">
            <v>-12.451599999999999</v>
          </cell>
          <cell r="G67">
            <v>-2.5375000000000001</v>
          </cell>
        </row>
        <row r="68">
          <cell r="E68">
            <v>-14.3626</v>
          </cell>
          <cell r="G68">
            <v>-2.12</v>
          </cell>
        </row>
      </sheetData>
      <sheetData sheetId="1">
        <row r="9">
          <cell r="C9">
            <v>-9.3310283299528063</v>
          </cell>
          <cell r="F9">
            <v>-1.7090851480273672</v>
          </cell>
        </row>
        <row r="10">
          <cell r="C10">
            <v>-6.2219148825690684</v>
          </cell>
          <cell r="F10">
            <v>-1.5077620553560767</v>
          </cell>
        </row>
        <row r="11">
          <cell r="C11">
            <v>-5.7448742505638029</v>
          </cell>
          <cell r="F11">
            <v>-1.3651512071434224</v>
          </cell>
        </row>
        <row r="12">
          <cell r="C12">
            <v>-5.8340090895618868</v>
          </cell>
          <cell r="F12">
            <v>-1.4451537460895558</v>
          </cell>
        </row>
        <row r="13">
          <cell r="C13">
            <v>-5.0399192201076026</v>
          </cell>
          <cell r="F13">
            <v>-1.4411092844225371</v>
          </cell>
        </row>
        <row r="16">
          <cell r="C16">
            <v>-15.107191554853072</v>
          </cell>
          <cell r="F16">
            <v>-1.1044194627647377</v>
          </cell>
        </row>
        <row r="17">
          <cell r="C17">
            <v>-19.67224925847999</v>
          </cell>
          <cell r="F17">
            <v>-1.327268807127302</v>
          </cell>
        </row>
        <row r="18">
          <cell r="C18">
            <v>-36.137146455090587</v>
          </cell>
          <cell r="F18">
            <v>-1.888931901766199</v>
          </cell>
        </row>
        <row r="19">
          <cell r="C19">
            <v>-35.233612542815649</v>
          </cell>
          <cell r="F19">
            <v>-1.9098074638855813</v>
          </cell>
        </row>
        <row r="20">
          <cell r="C20">
            <v>-36.819987019162561</v>
          </cell>
          <cell r="F20">
            <v>-1.9645909037412359</v>
          </cell>
        </row>
        <row r="21">
          <cell r="C21">
            <v>-33.403076304959981</v>
          </cell>
          <cell r="F21">
            <v>-1.9648474998034118</v>
          </cell>
        </row>
        <row r="22">
          <cell r="C22">
            <v>-21.323838844878761</v>
          </cell>
          <cell r="F22">
            <v>-1.3860891034820355</v>
          </cell>
        </row>
        <row r="23">
          <cell r="C23">
            <v>-34.878652791564882</v>
          </cell>
          <cell r="F23">
            <v>-1.9776202343155802</v>
          </cell>
        </row>
        <row r="24">
          <cell r="C24">
            <v>-38.372189311204231</v>
          </cell>
          <cell r="F24">
            <v>-1.9651153154518468</v>
          </cell>
        </row>
        <row r="25">
          <cell r="C25">
            <v>-33.912853075446002</v>
          </cell>
          <cell r="F25">
            <v>-1.8992252938720959</v>
          </cell>
        </row>
        <row r="26">
          <cell r="C26">
            <v>-12.046490396886767</v>
          </cell>
          <cell r="F26">
            <v>-0.73796471619103077</v>
          </cell>
        </row>
        <row r="27">
          <cell r="C27">
            <v>-34.087733430810509</v>
          </cell>
          <cell r="F27">
            <v>-1.9503804232210449</v>
          </cell>
        </row>
        <row r="28">
          <cell r="C28">
            <v>-31.293709482264841</v>
          </cell>
          <cell r="F28">
            <v>-1.9732315182603415</v>
          </cell>
        </row>
        <row r="29">
          <cell r="C29">
            <v>-29.869619259419444</v>
          </cell>
          <cell r="F29">
            <v>-1.4443616198420699</v>
          </cell>
        </row>
        <row r="30">
          <cell r="C30">
            <v>-26.468816890776957</v>
          </cell>
          <cell r="F30">
            <v>-2.0149494321940455</v>
          </cell>
        </row>
        <row r="51">
          <cell r="C51">
            <v>-18.163241097357453</v>
          </cell>
          <cell r="F51">
            <v>-3.1147240609031837</v>
          </cell>
        </row>
        <row r="52">
          <cell r="C52">
            <v>-18.07636504985366</v>
          </cell>
          <cell r="F52">
            <v>-3.1142673258406361</v>
          </cell>
        </row>
        <row r="53">
          <cell r="C53">
            <v>-17.5162966085447</v>
          </cell>
          <cell r="F53">
            <v>-3.0231018452324676</v>
          </cell>
        </row>
        <row r="54">
          <cell r="C54">
            <v>-16.881086027446536</v>
          </cell>
          <cell r="F54">
            <v>-2.9275590832729144</v>
          </cell>
        </row>
        <row r="55">
          <cell r="C55">
            <v>-19.317451442762867</v>
          </cell>
          <cell r="F55">
            <v>-3.1527971083464834</v>
          </cell>
        </row>
        <row r="62">
          <cell r="C62">
            <v>-5.9873000000000003</v>
          </cell>
          <cell r="F62">
            <v>-1.4362999999999999</v>
          </cell>
        </row>
        <row r="63">
          <cell r="C63">
            <v>-8.8201999999999998</v>
          </cell>
          <cell r="F63">
            <v>-0.40889999999999999</v>
          </cell>
        </row>
        <row r="65">
          <cell r="C65">
            <v>-14.038</v>
          </cell>
          <cell r="F65">
            <v>-2.6863000000000001</v>
          </cell>
        </row>
        <row r="68">
          <cell r="E68">
            <v>-29.455500000000001</v>
          </cell>
          <cell r="G68">
            <v>-1.7632000000000001</v>
          </cell>
        </row>
        <row r="70">
          <cell r="E70">
            <v>-12.451599999999999</v>
          </cell>
          <cell r="G70">
            <v>-2.5375000000000001</v>
          </cell>
        </row>
      </sheetData>
      <sheetData sheetId="2"/>
    </sheetDataSet>
  </externalBook>
</externalLink>
</file>

<file path=xl/queryTables/queryTable1.xml><?xml version="1.0" encoding="utf-8"?>
<queryTable xmlns="http://schemas.openxmlformats.org/spreadsheetml/2006/main" name="sulfur"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6.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hyperlink" Target="http://www.sciencedirect.com.proxy-um.researchport.umd.edu/science?_ob=ArticleURL&amp;_udi=B6V66-4PN05W8-2&amp;_user=961305&amp;_rdoc=1&amp;_fmt=&amp;_orig=search&amp;_sort=d&amp;view=c&amp;_acct=C000049425&amp;_version=1&amp;_urlVersion=0&amp;_userid=961305&amp;md5=486866ab923bb5b1cebb96f0ae671289" TargetMode="External"/><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3" Type="http://schemas.openxmlformats.org/officeDocument/2006/relationships/hyperlink" Target="http://www.sciencedirect.com.proxy-um.researchport.umd.edu/science?_ob=ArticleURL&amp;_udi=B6V61-4S80XKH-6&amp;_user=961305&amp;_rdoc=1&amp;_fmt=&amp;_orig=search&amp;_sort=d&amp;view=c&amp;_version=1&amp;_urlVersion=0&amp;_userid=961305&amp;md5=3aaaa3b9016b2f0931bab24429f86bb7" TargetMode="External"/><Relationship Id="rId2" Type="http://schemas.openxmlformats.org/officeDocument/2006/relationships/hyperlink" Target="http://www.sciencedirect.com.proxy-um.researchport.umd.edu/science?_ob=ArticleURL&amp;_udi=B6V61-4S80XKH-6&amp;_user=961305&amp;_rdoc=1&amp;_fmt=&amp;_orig=search&amp;_sort=d&amp;view=c&amp;_version=1&amp;_urlVersion=0&amp;_userid=961305&amp;md5=3aaaa3b9016b2f0931bab24429f86bb7" TargetMode="External"/><Relationship Id="rId1" Type="http://schemas.openxmlformats.org/officeDocument/2006/relationships/hyperlink" Target="http://www.sciencedirect.com.proxy-um.researchport.umd.edu/science?_ob=ArticleURL&amp;_udi=B6V61-4S80XKH-6&amp;_user=961305&amp;_rdoc=1&amp;_fmt=&amp;_orig=search&amp;_sort=d&amp;view=c&amp;_version=1&amp;_urlVersion=0&amp;_userid=961305&amp;md5=3aaaa3b9016b2f0931bab24429f86bb7" TargetMode="External"/><Relationship Id="rId4" Type="http://schemas.openxmlformats.org/officeDocument/2006/relationships/hyperlink" Target="http://www.sciencedirect.com.proxy-um.researchport.umd.edu/science?_ob=ArticleURL&amp;_udi=B6V61-4S80XKH-6&amp;_user=961305&amp;_rdoc=1&amp;_fmt=&amp;_orig=search&amp;_sort=d&amp;view=c&amp;_version=1&amp;_urlVersion=0&amp;_userid=961305&amp;md5=3aaaa3b9016b2f0931bab24429f86bb7"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mailto:1266p72@1"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opLeftCell="A15" workbookViewId="0">
      <selection activeCell="A18" sqref="A18:K22"/>
    </sheetView>
  </sheetViews>
  <sheetFormatPr defaultRowHeight="12.75"/>
  <sheetData>
    <row r="1" spans="1:11">
      <c r="A1">
        <v>3350</v>
      </c>
      <c r="B1">
        <v>5.3849999999999998</v>
      </c>
      <c r="C1">
        <v>-0.47</v>
      </c>
      <c r="E1" t="s">
        <v>598</v>
      </c>
      <c r="F1" t="s">
        <v>376</v>
      </c>
      <c r="G1">
        <v>0</v>
      </c>
    </row>
    <row r="2" spans="1:11">
      <c r="A2">
        <v>3350</v>
      </c>
      <c r="B2">
        <v>4.9870000000000001</v>
      </c>
      <c r="C2">
        <v>-0.69</v>
      </c>
      <c r="E2" t="s">
        <v>598</v>
      </c>
      <c r="F2" t="s">
        <v>378</v>
      </c>
      <c r="G2" t="s">
        <v>379</v>
      </c>
      <c r="I2" t="s">
        <v>599</v>
      </c>
      <c r="J2">
        <v>1.5</v>
      </c>
    </row>
    <row r="3" spans="1:11">
      <c r="A3">
        <v>3350</v>
      </c>
      <c r="B3">
        <v>4.6219999999999999</v>
      </c>
      <c r="C3">
        <v>-0.5</v>
      </c>
      <c r="E3" t="s">
        <v>598</v>
      </c>
      <c r="F3" t="s">
        <v>383</v>
      </c>
      <c r="G3">
        <v>0</v>
      </c>
      <c r="I3" t="s">
        <v>599</v>
      </c>
      <c r="J3">
        <v>1</v>
      </c>
    </row>
    <row r="4" spans="1:11">
      <c r="A4">
        <v>3350</v>
      </c>
      <c r="B4">
        <v>4.2569999999999997</v>
      </c>
      <c r="C4">
        <v>-0.56000000000000005</v>
      </c>
      <c r="E4" t="s">
        <v>598</v>
      </c>
      <c r="F4" t="s">
        <v>384</v>
      </c>
      <c r="G4">
        <v>0</v>
      </c>
    </row>
    <row r="5" spans="1:11">
      <c r="A5">
        <v>3350</v>
      </c>
      <c r="B5">
        <v>3.653</v>
      </c>
      <c r="C5">
        <v>-0.51</v>
      </c>
      <c r="E5" t="s">
        <v>598</v>
      </c>
      <c r="F5" t="s">
        <v>399</v>
      </c>
      <c r="G5" t="s">
        <v>400</v>
      </c>
      <c r="I5" t="s">
        <v>599</v>
      </c>
      <c r="J5">
        <v>0.5</v>
      </c>
    </row>
    <row r="6" spans="1:11">
      <c r="A6">
        <v>3350</v>
      </c>
      <c r="B6">
        <v>4.6040000000000001</v>
      </c>
      <c r="C6">
        <v>-0.63</v>
      </c>
      <c r="E6" t="s">
        <v>598</v>
      </c>
      <c r="F6" t="s">
        <v>402</v>
      </c>
      <c r="G6">
        <v>0</v>
      </c>
      <c r="I6" t="s">
        <v>599</v>
      </c>
      <c r="J6">
        <v>1.6</v>
      </c>
    </row>
    <row r="7" spans="1:11">
      <c r="A7">
        <v>3350</v>
      </c>
      <c r="B7">
        <v>4.3650000000000002</v>
      </c>
      <c r="C7">
        <v>-0.65</v>
      </c>
      <c r="E7" t="s">
        <v>598</v>
      </c>
      <c r="F7" t="s">
        <v>404</v>
      </c>
      <c r="G7">
        <v>0</v>
      </c>
      <c r="I7" t="s">
        <v>599</v>
      </c>
      <c r="J7">
        <v>1.7</v>
      </c>
    </row>
    <row r="8" spans="1:11">
      <c r="A8">
        <v>3350</v>
      </c>
      <c r="B8">
        <v>5.9189999999999996</v>
      </c>
      <c r="C8">
        <v>-0.31</v>
      </c>
      <c r="E8" t="s">
        <v>598</v>
      </c>
      <c r="F8" t="s">
        <v>405</v>
      </c>
      <c r="G8" t="s">
        <v>406</v>
      </c>
      <c r="I8" t="s">
        <v>599</v>
      </c>
      <c r="J8">
        <v>1.4</v>
      </c>
    </row>
    <row r="9" spans="1:11">
      <c r="A9">
        <v>3350</v>
      </c>
      <c r="B9">
        <v>5.7720000000000002</v>
      </c>
      <c r="C9">
        <v>-0.67</v>
      </c>
      <c r="E9" t="s">
        <v>598</v>
      </c>
      <c r="F9" t="s">
        <v>409</v>
      </c>
      <c r="G9" t="s">
        <v>410</v>
      </c>
      <c r="I9" t="s">
        <v>599</v>
      </c>
      <c r="J9">
        <v>1.5</v>
      </c>
    </row>
    <row r="10" spans="1:11">
      <c r="A10">
        <v>3350</v>
      </c>
      <c r="B10">
        <v>6.5119999999999996</v>
      </c>
      <c r="C10">
        <v>-0.37</v>
      </c>
      <c r="E10" t="s">
        <v>598</v>
      </c>
      <c r="F10" t="s">
        <v>413</v>
      </c>
      <c r="G10">
        <v>0</v>
      </c>
      <c r="I10" t="s">
        <v>599</v>
      </c>
      <c r="J10">
        <v>2.2000000000000002</v>
      </c>
    </row>
    <row r="11" spans="1:11">
      <c r="A11">
        <v>3350</v>
      </c>
      <c r="B11">
        <v>6.7619999999999996</v>
      </c>
      <c r="C11">
        <v>-0.56000000000000005</v>
      </c>
      <c r="E11" t="s">
        <v>598</v>
      </c>
      <c r="F11" t="s">
        <v>420</v>
      </c>
      <c r="G11">
        <v>0</v>
      </c>
      <c r="I11" t="s">
        <v>599</v>
      </c>
      <c r="J11">
        <v>1.6</v>
      </c>
    </row>
    <row r="12" spans="1:11">
      <c r="A12">
        <v>3350</v>
      </c>
      <c r="B12">
        <v>5.508</v>
      </c>
      <c r="C12">
        <v>-0.52</v>
      </c>
      <c r="E12" t="s">
        <v>598</v>
      </c>
      <c r="F12" t="s">
        <v>424</v>
      </c>
      <c r="G12" t="s">
        <v>406</v>
      </c>
      <c r="I12" t="s">
        <v>599</v>
      </c>
      <c r="J12">
        <v>1</v>
      </c>
    </row>
    <row r="13" spans="1:11">
      <c r="A13">
        <v>3350</v>
      </c>
      <c r="B13">
        <v>4.1870000000000003</v>
      </c>
      <c r="C13">
        <v>-0.65</v>
      </c>
      <c r="E13" t="s">
        <v>598</v>
      </c>
      <c r="F13" t="s">
        <v>429</v>
      </c>
      <c r="G13">
        <v>0</v>
      </c>
      <c r="I13" t="s">
        <v>599</v>
      </c>
      <c r="J13">
        <v>0.5</v>
      </c>
    </row>
    <row r="14" spans="1:11">
      <c r="A14">
        <v>3350</v>
      </c>
      <c r="B14">
        <v>5.8040000000000003</v>
      </c>
      <c r="C14">
        <v>-0.56999999999999995</v>
      </c>
      <c r="E14" t="s">
        <v>598</v>
      </c>
      <c r="F14" t="s">
        <v>439</v>
      </c>
      <c r="G14" t="s">
        <v>440</v>
      </c>
      <c r="I14" t="s">
        <v>599</v>
      </c>
      <c r="J14">
        <v>1.7</v>
      </c>
    </row>
    <row r="15" spans="1:11">
      <c r="A15">
        <v>2560</v>
      </c>
      <c r="B15">
        <v>10.914</v>
      </c>
      <c r="C15">
        <v>2.839</v>
      </c>
      <c r="D15">
        <v>-2</v>
      </c>
      <c r="E15" t="s">
        <v>594</v>
      </c>
      <c r="F15" t="s">
        <v>583</v>
      </c>
      <c r="G15" t="s">
        <v>522</v>
      </c>
      <c r="H15" t="s">
        <v>595</v>
      </c>
      <c r="I15">
        <v>0</v>
      </c>
      <c r="J15" t="s">
        <v>596</v>
      </c>
      <c r="K15">
        <v>0</v>
      </c>
    </row>
    <row r="16" spans="1:11">
      <c r="A16">
        <v>2550</v>
      </c>
      <c r="B16">
        <v>14.427</v>
      </c>
      <c r="C16">
        <v>1.653</v>
      </c>
      <c r="D16">
        <v>-1.2</v>
      </c>
      <c r="E16" t="s">
        <v>594</v>
      </c>
      <c r="F16" t="s">
        <v>583</v>
      </c>
      <c r="G16" t="s">
        <v>522</v>
      </c>
      <c r="H16" t="s">
        <v>595</v>
      </c>
      <c r="I16">
        <v>0</v>
      </c>
      <c r="J16" t="s">
        <v>596</v>
      </c>
      <c r="K16">
        <v>0</v>
      </c>
    </row>
    <row r="17" spans="1:11">
      <c r="A17">
        <v>2525</v>
      </c>
      <c r="B17">
        <v>10.452999999999999</v>
      </c>
      <c r="C17">
        <v>1.042</v>
      </c>
      <c r="D17">
        <v>0</v>
      </c>
      <c r="E17" t="s">
        <v>594</v>
      </c>
      <c r="F17" t="s">
        <v>583</v>
      </c>
      <c r="G17" t="s">
        <v>522</v>
      </c>
      <c r="H17" t="s">
        <v>595</v>
      </c>
      <c r="I17">
        <v>0</v>
      </c>
      <c r="J17" t="s">
        <v>596</v>
      </c>
      <c r="K17">
        <v>0</v>
      </c>
    </row>
    <row r="18" spans="1:11">
      <c r="A18">
        <v>2439</v>
      </c>
      <c r="B18">
        <v>18.584</v>
      </c>
      <c r="C18">
        <v>0.13</v>
      </c>
      <c r="D18">
        <v>0.4</v>
      </c>
      <c r="E18" t="s">
        <v>594</v>
      </c>
      <c r="F18" t="s">
        <v>577</v>
      </c>
      <c r="G18" t="s">
        <v>522</v>
      </c>
      <c r="H18" t="s">
        <v>595</v>
      </c>
      <c r="I18">
        <v>0</v>
      </c>
      <c r="J18" t="s">
        <v>596</v>
      </c>
      <c r="K18">
        <v>0</v>
      </c>
    </row>
    <row r="19" spans="1:11">
      <c r="A19">
        <v>2415</v>
      </c>
      <c r="B19">
        <v>4.6829999999999998</v>
      </c>
      <c r="C19">
        <v>0.44900000000000001</v>
      </c>
      <c r="D19">
        <v>-0.64</v>
      </c>
      <c r="E19" t="s">
        <v>594</v>
      </c>
      <c r="F19" t="s">
        <v>573</v>
      </c>
      <c r="G19" t="s">
        <v>522</v>
      </c>
      <c r="H19" t="s">
        <v>595</v>
      </c>
      <c r="I19">
        <v>-10.8</v>
      </c>
      <c r="J19" t="s">
        <v>596</v>
      </c>
      <c r="K19">
        <v>-18.600000000000001</v>
      </c>
    </row>
    <row r="20" spans="1:11">
      <c r="A20">
        <v>2388</v>
      </c>
      <c r="B20">
        <v>8.0719999999999992</v>
      </c>
      <c r="C20">
        <v>0.81399999999999995</v>
      </c>
      <c r="D20">
        <v>-0.92</v>
      </c>
      <c r="E20" t="s">
        <v>594</v>
      </c>
      <c r="F20" t="s">
        <v>541</v>
      </c>
      <c r="G20" t="s">
        <v>522</v>
      </c>
      <c r="H20" t="s">
        <v>595</v>
      </c>
      <c r="I20">
        <v>0</v>
      </c>
      <c r="J20" t="s">
        <v>596</v>
      </c>
      <c r="K20">
        <v>0</v>
      </c>
    </row>
    <row r="21" spans="1:11">
      <c r="A21">
        <v>2388</v>
      </c>
      <c r="B21">
        <v>9.2870000000000008</v>
      </c>
      <c r="C21">
        <v>0.746</v>
      </c>
      <c r="D21">
        <v>-0.7</v>
      </c>
      <c r="E21" t="s">
        <v>594</v>
      </c>
      <c r="F21" t="s">
        <v>541</v>
      </c>
      <c r="G21" t="s">
        <v>522</v>
      </c>
      <c r="H21" t="s">
        <v>595</v>
      </c>
      <c r="I21">
        <v>-1.71</v>
      </c>
      <c r="J21" t="s">
        <v>596</v>
      </c>
      <c r="K21">
        <v>-11.02</v>
      </c>
    </row>
    <row r="22" spans="1:11">
      <c r="A22">
        <v>2382</v>
      </c>
      <c r="B22">
        <v>6.1660000000000004</v>
      </c>
      <c r="C22">
        <v>0.20300000000000001</v>
      </c>
      <c r="D22">
        <v>0</v>
      </c>
      <c r="E22" t="s">
        <v>594</v>
      </c>
      <c r="F22" t="s">
        <v>541</v>
      </c>
      <c r="G22" t="s">
        <v>522</v>
      </c>
      <c r="H22" t="s">
        <v>595</v>
      </c>
      <c r="I22">
        <v>0.01</v>
      </c>
      <c r="J22" t="s">
        <v>596</v>
      </c>
      <c r="K22">
        <v>-10.029999999999999</v>
      </c>
    </row>
    <row r="23" spans="1:11">
      <c r="A23">
        <v>2350</v>
      </c>
      <c r="B23">
        <v>27.196999999999999</v>
      </c>
      <c r="C23">
        <v>0.182</v>
      </c>
      <c r="D23">
        <v>0.3</v>
      </c>
      <c r="E23" t="s">
        <v>594</v>
      </c>
      <c r="F23" t="s">
        <v>541</v>
      </c>
      <c r="G23" t="s">
        <v>522</v>
      </c>
      <c r="H23" t="s">
        <v>595</v>
      </c>
      <c r="I23">
        <v>5.31</v>
      </c>
      <c r="J23" t="s">
        <v>596</v>
      </c>
      <c r="K23">
        <v>-17</v>
      </c>
    </row>
    <row r="24" spans="1:11">
      <c r="A24">
        <v>2349</v>
      </c>
      <c r="B24">
        <v>24.655000000000001</v>
      </c>
      <c r="C24">
        <v>6.4000000000000001E-2</v>
      </c>
      <c r="D24">
        <v>0.15</v>
      </c>
      <c r="E24" t="s">
        <v>594</v>
      </c>
      <c r="F24" t="s">
        <v>541</v>
      </c>
      <c r="G24" t="s">
        <v>522</v>
      </c>
      <c r="H24" t="s">
        <v>595</v>
      </c>
      <c r="I24">
        <v>0</v>
      </c>
      <c r="J24" t="s">
        <v>596</v>
      </c>
      <c r="K24">
        <v>0</v>
      </c>
    </row>
    <row r="25" spans="1:11">
      <c r="A25">
        <v>2349</v>
      </c>
      <c r="B25">
        <v>27.576000000000001</v>
      </c>
      <c r="C25" t="s">
        <v>597</v>
      </c>
      <c r="D25">
        <v>0.3</v>
      </c>
      <c r="E25" t="s">
        <v>594</v>
      </c>
      <c r="F25" t="s">
        <v>541</v>
      </c>
      <c r="G25" t="s">
        <v>522</v>
      </c>
      <c r="H25" t="s">
        <v>595</v>
      </c>
      <c r="I25">
        <v>6.14</v>
      </c>
      <c r="J25" t="s">
        <v>596</v>
      </c>
      <c r="K25">
        <v>-16.670000000000002</v>
      </c>
    </row>
    <row r="26" spans="1:11">
      <c r="A26">
        <v>2344</v>
      </c>
      <c r="B26">
        <v>28.271000000000001</v>
      </c>
      <c r="C26">
        <v>8.7999999999999995E-2</v>
      </c>
      <c r="D26">
        <v>0.3</v>
      </c>
      <c r="E26" t="s">
        <v>594</v>
      </c>
      <c r="F26" t="s">
        <v>541</v>
      </c>
      <c r="G26" t="s">
        <v>522</v>
      </c>
      <c r="H26" t="s">
        <v>595</v>
      </c>
      <c r="I26">
        <v>6</v>
      </c>
      <c r="J26" t="s">
        <v>596</v>
      </c>
      <c r="K26">
        <v>-16.2</v>
      </c>
    </row>
    <row r="27" spans="1:11">
      <c r="A27">
        <v>2342</v>
      </c>
      <c r="B27">
        <v>42.302</v>
      </c>
      <c r="C27">
        <v>0.115</v>
      </c>
      <c r="D27">
        <v>0.6</v>
      </c>
      <c r="E27" t="s">
        <v>594</v>
      </c>
      <c r="F27" t="s">
        <v>541</v>
      </c>
      <c r="G27" t="s">
        <v>522</v>
      </c>
      <c r="H27" t="s">
        <v>595</v>
      </c>
      <c r="I27">
        <v>0</v>
      </c>
      <c r="J27" t="s">
        <v>596</v>
      </c>
      <c r="K27">
        <v>0</v>
      </c>
    </row>
    <row r="28" spans="1:11">
      <c r="A28">
        <v>2338</v>
      </c>
      <c r="B28">
        <v>27.704000000000001</v>
      </c>
      <c r="C28">
        <v>3.6999999999999998E-2</v>
      </c>
      <c r="D28">
        <v>0.3</v>
      </c>
      <c r="E28" t="s">
        <v>594</v>
      </c>
      <c r="F28" t="s">
        <v>541</v>
      </c>
      <c r="G28" t="s">
        <v>522</v>
      </c>
      <c r="H28" t="s">
        <v>595</v>
      </c>
      <c r="I28">
        <v>3.8</v>
      </c>
      <c r="J28" t="s">
        <v>596</v>
      </c>
      <c r="K28">
        <v>-18.399999999999999</v>
      </c>
    </row>
    <row r="29" spans="1:11">
      <c r="A29">
        <v>2331</v>
      </c>
      <c r="B29">
        <v>24.105</v>
      </c>
      <c r="C29">
        <v>0.08</v>
      </c>
      <c r="D29">
        <v>0.1</v>
      </c>
      <c r="E29" t="s">
        <v>594</v>
      </c>
      <c r="F29" t="s">
        <v>541</v>
      </c>
      <c r="G29" t="s">
        <v>522</v>
      </c>
      <c r="H29" t="s">
        <v>595</v>
      </c>
      <c r="I29">
        <v>2.5</v>
      </c>
      <c r="J29" t="s">
        <v>596</v>
      </c>
      <c r="K29">
        <v>-10.4</v>
      </c>
    </row>
    <row r="30" spans="1:11">
      <c r="A30">
        <v>2330</v>
      </c>
      <c r="B30">
        <v>23.285</v>
      </c>
      <c r="C30">
        <v>0.03</v>
      </c>
      <c r="D30">
        <v>0.2</v>
      </c>
      <c r="E30" t="s">
        <v>594</v>
      </c>
      <c r="F30" t="s">
        <v>541</v>
      </c>
      <c r="G30" t="s">
        <v>522</v>
      </c>
      <c r="H30" t="s">
        <v>595</v>
      </c>
      <c r="I30">
        <v>1.6</v>
      </c>
      <c r="J30" t="s">
        <v>596</v>
      </c>
      <c r="K30">
        <v>-14</v>
      </c>
    </row>
    <row r="31" spans="1:11">
      <c r="A31">
        <v>2330</v>
      </c>
      <c r="B31">
        <v>24.658000000000001</v>
      </c>
      <c r="C31">
        <v>-3.0000000000000001E-3</v>
      </c>
      <c r="D31">
        <v>0.26</v>
      </c>
      <c r="E31" t="s">
        <v>594</v>
      </c>
      <c r="F31" t="s">
        <v>541</v>
      </c>
      <c r="G31" t="s">
        <v>522</v>
      </c>
      <c r="H31" t="s">
        <v>595</v>
      </c>
      <c r="I31">
        <v>6.8</v>
      </c>
      <c r="J31" t="s">
        <v>596</v>
      </c>
      <c r="K31">
        <v>-19.5</v>
      </c>
    </row>
    <row r="32" spans="1:11">
      <c r="A32">
        <v>2330</v>
      </c>
      <c r="B32">
        <v>22.158999999999999</v>
      </c>
      <c r="C32">
        <v>7.0000000000000001E-3</v>
      </c>
      <c r="D32">
        <v>0.11</v>
      </c>
      <c r="E32" t="s">
        <v>594</v>
      </c>
      <c r="F32" t="s">
        <v>541</v>
      </c>
      <c r="G32" t="s">
        <v>522</v>
      </c>
      <c r="H32" t="s">
        <v>595</v>
      </c>
      <c r="I32">
        <v>5.7</v>
      </c>
      <c r="J32" t="s">
        <v>596</v>
      </c>
      <c r="K32">
        <v>-19.5</v>
      </c>
    </row>
    <row r="33" spans="1:11">
      <c r="A33">
        <v>2330</v>
      </c>
      <c r="B33">
        <v>18.494</v>
      </c>
      <c r="C33">
        <v>2.1999999999999999E-2</v>
      </c>
      <c r="D33">
        <v>0.05</v>
      </c>
      <c r="E33" t="s">
        <v>594</v>
      </c>
      <c r="F33" t="s">
        <v>541</v>
      </c>
      <c r="G33" t="s">
        <v>522</v>
      </c>
      <c r="H33" t="s">
        <v>595</v>
      </c>
      <c r="I33">
        <v>6.7</v>
      </c>
      <c r="J33" t="s">
        <v>596</v>
      </c>
      <c r="K33">
        <v>-18.5</v>
      </c>
    </row>
    <row r="34" spans="1:11">
      <c r="A34">
        <v>2325</v>
      </c>
      <c r="B34">
        <v>16.140999999999998</v>
      </c>
      <c r="C34">
        <v>2.7E-2</v>
      </c>
      <c r="D34">
        <v>0</v>
      </c>
      <c r="E34" t="s">
        <v>594</v>
      </c>
      <c r="F34" t="s">
        <v>541</v>
      </c>
      <c r="G34" t="s">
        <v>522</v>
      </c>
      <c r="H34" t="s">
        <v>595</v>
      </c>
      <c r="I34">
        <v>6.5</v>
      </c>
      <c r="J34" t="s">
        <v>596</v>
      </c>
      <c r="K34">
        <v>-13.4</v>
      </c>
    </row>
    <row r="35" spans="1:11">
      <c r="A35">
        <v>2323</v>
      </c>
      <c r="B35">
        <v>20.434999999999999</v>
      </c>
      <c r="C35">
        <v>4.1000000000000002E-2</v>
      </c>
      <c r="D35">
        <v>0.1</v>
      </c>
      <c r="E35" t="s">
        <v>594</v>
      </c>
      <c r="F35" t="s">
        <v>541</v>
      </c>
      <c r="G35" t="s">
        <v>522</v>
      </c>
      <c r="H35" t="s">
        <v>595</v>
      </c>
      <c r="I35">
        <v>7.8</v>
      </c>
      <c r="J35" t="s">
        <v>596</v>
      </c>
      <c r="K35">
        <v>-13.4</v>
      </c>
    </row>
    <row r="36" spans="1:11">
      <c r="A36">
        <v>2322</v>
      </c>
      <c r="B36">
        <v>16.439</v>
      </c>
      <c r="C36">
        <v>3.1E-2</v>
      </c>
      <c r="D36">
        <v>0</v>
      </c>
      <c r="E36" t="s">
        <v>594</v>
      </c>
      <c r="F36" t="s">
        <v>541</v>
      </c>
      <c r="G36" t="s">
        <v>522</v>
      </c>
      <c r="H36" t="s">
        <v>595</v>
      </c>
      <c r="I36">
        <v>6.1</v>
      </c>
      <c r="J36" t="s">
        <v>596</v>
      </c>
      <c r="K36">
        <v>-16</v>
      </c>
    </row>
    <row r="37" spans="1:11">
      <c r="A37">
        <v>2321</v>
      </c>
      <c r="B37">
        <v>25.042000000000002</v>
      </c>
      <c r="C37">
        <v>3.1E-2</v>
      </c>
      <c r="D37">
        <v>0.4</v>
      </c>
      <c r="E37" t="s">
        <v>594</v>
      </c>
      <c r="F37" t="s">
        <v>541</v>
      </c>
      <c r="G37" t="s">
        <v>522</v>
      </c>
      <c r="H37" t="s">
        <v>595</v>
      </c>
      <c r="I37">
        <v>6.5</v>
      </c>
      <c r="J37" t="s">
        <v>596</v>
      </c>
      <c r="K37">
        <v>-19.600000000000001</v>
      </c>
    </row>
    <row r="38" spans="1:11">
      <c r="A38">
        <v>2202</v>
      </c>
      <c r="B38">
        <v>19.693999999999999</v>
      </c>
      <c r="C38">
        <v>2E-3</v>
      </c>
      <c r="D38">
        <v>0.16</v>
      </c>
      <c r="E38" t="s">
        <v>594</v>
      </c>
      <c r="F38" t="s">
        <v>535</v>
      </c>
      <c r="G38" t="s">
        <v>522</v>
      </c>
      <c r="H38" t="s">
        <v>595</v>
      </c>
      <c r="I38">
        <v>0.2</v>
      </c>
      <c r="J38" t="s">
        <v>596</v>
      </c>
      <c r="K38">
        <v>-3.1</v>
      </c>
    </row>
    <row r="39" spans="1:11">
      <c r="A39">
        <v>2202</v>
      </c>
      <c r="B39">
        <v>30.22</v>
      </c>
      <c r="C39">
        <v>-4.8000000000000001E-2</v>
      </c>
      <c r="D39">
        <v>0.08</v>
      </c>
      <c r="E39" t="s">
        <v>594</v>
      </c>
      <c r="F39" t="s">
        <v>535</v>
      </c>
      <c r="G39" t="s">
        <v>522</v>
      </c>
      <c r="H39" t="s">
        <v>595</v>
      </c>
      <c r="I39">
        <v>-0.1</v>
      </c>
      <c r="J39" t="s">
        <v>596</v>
      </c>
      <c r="K39">
        <v>-2.1</v>
      </c>
    </row>
    <row r="40" spans="1:11">
      <c r="A40">
        <v>2174</v>
      </c>
      <c r="B40">
        <v>11.821999999999999</v>
      </c>
      <c r="C40">
        <v>-5.6000000000000001E-2</v>
      </c>
      <c r="D40">
        <v>-0.18</v>
      </c>
      <c r="E40" t="s">
        <v>594</v>
      </c>
      <c r="F40" t="s">
        <v>529</v>
      </c>
      <c r="G40" t="s">
        <v>522</v>
      </c>
      <c r="H40" t="s">
        <v>595</v>
      </c>
      <c r="I40">
        <v>8.9</v>
      </c>
      <c r="J40" t="s">
        <v>596</v>
      </c>
      <c r="K40">
        <v>-12.3</v>
      </c>
    </row>
    <row r="41" spans="1:11">
      <c r="A41">
        <v>2173</v>
      </c>
      <c r="B41">
        <v>15.574999999999999</v>
      </c>
      <c r="C41">
        <v>-7.1999999999999995E-2</v>
      </c>
      <c r="D41">
        <v>-0.38</v>
      </c>
      <c r="E41" t="s">
        <v>594</v>
      </c>
      <c r="F41" t="s">
        <v>529</v>
      </c>
      <c r="G41" t="s">
        <v>522</v>
      </c>
      <c r="H41" t="s">
        <v>595</v>
      </c>
      <c r="I41">
        <v>9.6999999999999993</v>
      </c>
      <c r="J41" t="s">
        <v>596</v>
      </c>
      <c r="K41">
        <v>-10.9</v>
      </c>
    </row>
    <row r="42" spans="1:11">
      <c r="A42">
        <v>2172</v>
      </c>
      <c r="B42">
        <v>17.001999999999999</v>
      </c>
      <c r="C42">
        <v>-0.158</v>
      </c>
      <c r="D42">
        <v>-0.11</v>
      </c>
      <c r="E42" t="s">
        <v>594</v>
      </c>
      <c r="F42" t="s">
        <v>529</v>
      </c>
      <c r="G42" t="s">
        <v>522</v>
      </c>
      <c r="H42" t="s">
        <v>595</v>
      </c>
      <c r="I42">
        <v>9.6</v>
      </c>
      <c r="J42" t="s">
        <v>596</v>
      </c>
      <c r="K42">
        <v>-13.4</v>
      </c>
    </row>
    <row r="43" spans="1:11">
      <c r="A43">
        <v>2171</v>
      </c>
      <c r="B43">
        <v>16.783999999999999</v>
      </c>
      <c r="C43">
        <v>-0.161</v>
      </c>
      <c r="D43">
        <v>-0.11</v>
      </c>
      <c r="E43" t="s">
        <v>594</v>
      </c>
      <c r="F43" t="s">
        <v>529</v>
      </c>
      <c r="G43" t="s">
        <v>522</v>
      </c>
      <c r="H43" t="s">
        <v>595</v>
      </c>
      <c r="I43">
        <v>10</v>
      </c>
      <c r="J43" t="s">
        <v>596</v>
      </c>
      <c r="K43">
        <v>-13.4</v>
      </c>
    </row>
    <row r="44" spans="1:11">
      <c r="A44">
        <v>2170</v>
      </c>
      <c r="B44">
        <v>16.622</v>
      </c>
      <c r="C44">
        <v>-0.156</v>
      </c>
      <c r="D44">
        <v>-0.01</v>
      </c>
      <c r="E44" t="s">
        <v>594</v>
      </c>
      <c r="F44" t="s">
        <v>529</v>
      </c>
      <c r="G44" t="s">
        <v>522</v>
      </c>
      <c r="H44" t="s">
        <v>595</v>
      </c>
      <c r="I44">
        <v>9.8000000000000007</v>
      </c>
      <c r="J44" t="s">
        <v>596</v>
      </c>
      <c r="K44">
        <v>-12.9</v>
      </c>
    </row>
    <row r="45" spans="1:11">
      <c r="A45">
        <v>2166</v>
      </c>
      <c r="B45">
        <v>12.978</v>
      </c>
      <c r="C45">
        <v>-1.4E-2</v>
      </c>
      <c r="D45">
        <v>-0.21</v>
      </c>
      <c r="E45" t="s">
        <v>594</v>
      </c>
      <c r="F45" t="s">
        <v>525</v>
      </c>
      <c r="G45" t="s">
        <v>522</v>
      </c>
      <c r="H45" t="s">
        <v>595</v>
      </c>
      <c r="I45">
        <v>10</v>
      </c>
      <c r="J45" t="s">
        <v>596</v>
      </c>
      <c r="K45">
        <v>-8.6</v>
      </c>
    </row>
    <row r="46" spans="1:11">
      <c r="A46">
        <v>2162</v>
      </c>
      <c r="B46">
        <v>13.084</v>
      </c>
      <c r="C46">
        <v>-1.2E-2</v>
      </c>
      <c r="D46">
        <v>-0.27</v>
      </c>
      <c r="E46" t="s">
        <v>594</v>
      </c>
      <c r="F46" t="s">
        <v>525</v>
      </c>
      <c r="G46" t="s">
        <v>522</v>
      </c>
      <c r="H46" t="s">
        <v>595</v>
      </c>
      <c r="I46">
        <v>9.1</v>
      </c>
      <c r="J46" t="s">
        <v>596</v>
      </c>
      <c r="K46">
        <v>-9.1</v>
      </c>
    </row>
    <row r="47" spans="1:11">
      <c r="A47">
        <v>2161</v>
      </c>
      <c r="B47">
        <v>13.897</v>
      </c>
      <c r="C47">
        <v>1E-3</v>
      </c>
      <c r="D47">
        <v>-0.31</v>
      </c>
      <c r="E47" t="s">
        <v>594</v>
      </c>
      <c r="F47" t="s">
        <v>525</v>
      </c>
      <c r="G47" t="s">
        <v>522</v>
      </c>
      <c r="H47" t="s">
        <v>595</v>
      </c>
      <c r="I47">
        <v>8.8000000000000007</v>
      </c>
      <c r="J47" t="s">
        <v>596</v>
      </c>
      <c r="K47">
        <v>-9.3000000000000007</v>
      </c>
    </row>
  </sheetData>
  <phoneticPr fontId="9"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topLeftCell="A49" workbookViewId="0">
      <selection activeCell="K3" sqref="K3:N79"/>
    </sheetView>
  </sheetViews>
  <sheetFormatPr defaultColWidth="12.5703125" defaultRowHeight="12.75"/>
  <cols>
    <col min="1" max="16384" width="12.5703125" style="63"/>
  </cols>
  <sheetData>
    <row r="1" spans="1:14" ht="19.5" thickBot="1">
      <c r="A1" s="60" t="s">
        <v>2410</v>
      </c>
      <c r="B1" s="61" t="s">
        <v>2479</v>
      </c>
      <c r="C1" s="61" t="s">
        <v>2480</v>
      </c>
      <c r="D1" s="61" t="s">
        <v>2481</v>
      </c>
      <c r="E1" s="60" t="s">
        <v>1355</v>
      </c>
      <c r="F1" s="62" t="s">
        <v>2411</v>
      </c>
      <c r="G1" s="60" t="s">
        <v>1309</v>
      </c>
    </row>
    <row r="2" spans="1:14">
      <c r="E2" s="369" t="s">
        <v>2412</v>
      </c>
      <c r="F2" s="369"/>
      <c r="G2" s="369"/>
      <c r="H2" s="369"/>
    </row>
    <row r="3" spans="1:14">
      <c r="A3" s="66">
        <v>2715</v>
      </c>
      <c r="B3" s="66">
        <v>1.77</v>
      </c>
      <c r="C3" s="66">
        <v>0.9</v>
      </c>
      <c r="D3" s="66">
        <v>-1.74</v>
      </c>
      <c r="E3" s="64" t="s">
        <v>2157</v>
      </c>
      <c r="F3" s="65"/>
      <c r="G3" s="64" t="s">
        <v>2158</v>
      </c>
      <c r="K3" s="63">
        <f t="shared" ref="K3:K13" si="0">A3</f>
        <v>2715</v>
      </c>
      <c r="L3" s="63">
        <f t="shared" ref="L3:L13" si="1">B3</f>
        <v>1.77</v>
      </c>
      <c r="M3" s="63">
        <f t="shared" ref="M3:M13" si="2">C3</f>
        <v>0.9</v>
      </c>
      <c r="N3" s="63">
        <f t="shared" ref="N3:N13" si="3">D3</f>
        <v>-1.74</v>
      </c>
    </row>
    <row r="4" spans="1:14">
      <c r="A4" s="66">
        <v>2715</v>
      </c>
      <c r="B4" s="66">
        <v>-0.12</v>
      </c>
      <c r="C4" s="66">
        <v>0.65</v>
      </c>
      <c r="D4" s="66">
        <v>-1.21</v>
      </c>
      <c r="E4" s="64" t="s">
        <v>2159</v>
      </c>
      <c r="F4" s="65"/>
      <c r="G4" s="64" t="s">
        <v>2158</v>
      </c>
      <c r="K4" s="63">
        <f t="shared" si="0"/>
        <v>2715</v>
      </c>
      <c r="L4" s="63">
        <f t="shared" si="1"/>
        <v>-0.12</v>
      </c>
      <c r="M4" s="63">
        <f t="shared" si="2"/>
        <v>0.65</v>
      </c>
      <c r="N4" s="63">
        <f t="shared" si="3"/>
        <v>-1.21</v>
      </c>
    </row>
    <row r="5" spans="1:14">
      <c r="A5" s="66">
        <v>2715</v>
      </c>
      <c r="B5" s="66">
        <v>0.25</v>
      </c>
      <c r="C5" s="66">
        <v>0.78</v>
      </c>
      <c r="D5" s="66">
        <v>-1.29</v>
      </c>
      <c r="E5" s="64" t="s">
        <v>2371</v>
      </c>
      <c r="F5" s="65"/>
      <c r="G5" s="64" t="s">
        <v>2372</v>
      </c>
      <c r="K5" s="63">
        <f t="shared" si="0"/>
        <v>2715</v>
      </c>
      <c r="L5" s="63">
        <f t="shared" si="1"/>
        <v>0.25</v>
      </c>
      <c r="M5" s="63">
        <f t="shared" si="2"/>
        <v>0.78</v>
      </c>
      <c r="N5" s="63">
        <f t="shared" si="3"/>
        <v>-1.29</v>
      </c>
    </row>
    <row r="6" spans="1:14">
      <c r="A6" s="66">
        <v>2715</v>
      </c>
      <c r="B6" s="66">
        <v>-1.17</v>
      </c>
      <c r="C6" s="66">
        <v>-0.05</v>
      </c>
      <c r="D6" s="66">
        <v>-7.0000000000000007E-2</v>
      </c>
      <c r="E6" s="64" t="s">
        <v>2373</v>
      </c>
      <c r="F6" s="65"/>
      <c r="G6" s="64" t="s">
        <v>2372</v>
      </c>
      <c r="K6" s="63">
        <f t="shared" si="0"/>
        <v>2715</v>
      </c>
      <c r="L6" s="63">
        <f t="shared" si="1"/>
        <v>-1.17</v>
      </c>
      <c r="M6" s="63">
        <f t="shared" si="2"/>
        <v>-0.05</v>
      </c>
      <c r="N6" s="63">
        <f t="shared" si="3"/>
        <v>-7.0000000000000007E-2</v>
      </c>
    </row>
    <row r="7" spans="1:14">
      <c r="A7" s="66">
        <v>2720</v>
      </c>
      <c r="B7" s="66">
        <v>-1.83</v>
      </c>
      <c r="C7" s="66">
        <v>0.8</v>
      </c>
      <c r="D7" s="66">
        <v>-1.28</v>
      </c>
      <c r="E7" s="64" t="s">
        <v>2160</v>
      </c>
      <c r="F7" s="65"/>
      <c r="G7" s="64" t="s">
        <v>2161</v>
      </c>
      <c r="K7" s="63">
        <f t="shared" si="0"/>
        <v>2720</v>
      </c>
      <c r="L7" s="63">
        <f t="shared" si="1"/>
        <v>-1.83</v>
      </c>
      <c r="M7" s="63">
        <f t="shared" si="2"/>
        <v>0.8</v>
      </c>
      <c r="N7" s="63">
        <f t="shared" si="3"/>
        <v>-1.28</v>
      </c>
    </row>
    <row r="8" spans="1:14">
      <c r="A8" s="66">
        <v>2760</v>
      </c>
      <c r="B8" s="66">
        <v>-2.73</v>
      </c>
      <c r="C8" s="66">
        <v>0.3</v>
      </c>
      <c r="D8" s="64"/>
      <c r="E8" s="64" t="s">
        <v>2381</v>
      </c>
      <c r="F8" s="65"/>
      <c r="G8" s="64" t="s">
        <v>2382</v>
      </c>
      <c r="K8" s="63">
        <f t="shared" si="0"/>
        <v>2760</v>
      </c>
      <c r="L8" s="63">
        <f t="shared" si="1"/>
        <v>-2.73</v>
      </c>
      <c r="M8" s="63">
        <f t="shared" si="2"/>
        <v>0.3</v>
      </c>
      <c r="N8" s="63">
        <f t="shared" si="3"/>
        <v>0</v>
      </c>
    </row>
    <row r="9" spans="1:14">
      <c r="A9" s="66">
        <v>2800</v>
      </c>
      <c r="B9" s="66">
        <v>1.72</v>
      </c>
      <c r="C9" s="66">
        <v>-0.08</v>
      </c>
      <c r="D9" s="66">
        <v>-0.14000000000000001</v>
      </c>
      <c r="E9" s="64" t="s">
        <v>2379</v>
      </c>
      <c r="F9" s="65"/>
      <c r="G9" s="64" t="s">
        <v>2380</v>
      </c>
      <c r="K9" s="63">
        <f t="shared" si="0"/>
        <v>2800</v>
      </c>
      <c r="L9" s="63">
        <f t="shared" si="1"/>
        <v>1.72</v>
      </c>
      <c r="M9" s="63">
        <f t="shared" si="2"/>
        <v>-0.08</v>
      </c>
      <c r="N9" s="63">
        <f t="shared" si="3"/>
        <v>-0.14000000000000001</v>
      </c>
    </row>
    <row r="10" spans="1:14">
      <c r="A10" s="66">
        <v>2900</v>
      </c>
      <c r="B10" s="66">
        <v>1.71</v>
      </c>
      <c r="C10" s="66">
        <v>-0.22</v>
      </c>
      <c r="D10" s="66">
        <v>-1.53</v>
      </c>
      <c r="E10" s="64" t="s">
        <v>2378</v>
      </c>
      <c r="F10" s="65"/>
      <c r="G10" s="64" t="s">
        <v>2377</v>
      </c>
      <c r="K10" s="63">
        <f t="shared" si="0"/>
        <v>2900</v>
      </c>
      <c r="L10" s="63">
        <f t="shared" si="1"/>
        <v>1.71</v>
      </c>
      <c r="M10" s="63">
        <f t="shared" si="2"/>
        <v>-0.22</v>
      </c>
      <c r="N10" s="63">
        <f t="shared" si="3"/>
        <v>-1.53</v>
      </c>
    </row>
    <row r="11" spans="1:14">
      <c r="A11" s="66">
        <v>2900</v>
      </c>
      <c r="B11" s="66">
        <v>5.89</v>
      </c>
      <c r="C11" s="66">
        <v>-0.02</v>
      </c>
      <c r="D11" s="64"/>
      <c r="E11" s="64" t="s">
        <v>2376</v>
      </c>
      <c r="F11" s="65"/>
      <c r="G11" s="64" t="s">
        <v>2377</v>
      </c>
      <c r="K11" s="63">
        <f t="shared" si="0"/>
        <v>2900</v>
      </c>
      <c r="L11" s="63">
        <f t="shared" si="1"/>
        <v>5.89</v>
      </c>
      <c r="M11" s="63">
        <f t="shared" si="2"/>
        <v>-0.02</v>
      </c>
      <c r="N11" s="63">
        <f t="shared" si="3"/>
        <v>0</v>
      </c>
    </row>
    <row r="12" spans="1:14">
      <c r="A12" s="66">
        <v>2900</v>
      </c>
      <c r="B12" s="66">
        <v>-0.35</v>
      </c>
      <c r="C12" s="66">
        <v>0.11</v>
      </c>
      <c r="D12" s="64"/>
      <c r="E12" s="64" t="s">
        <v>2374</v>
      </c>
      <c r="F12" s="65"/>
      <c r="G12" s="64" t="s">
        <v>2375</v>
      </c>
      <c r="K12" s="63">
        <f t="shared" si="0"/>
        <v>2900</v>
      </c>
      <c r="L12" s="63">
        <f t="shared" si="1"/>
        <v>-0.35</v>
      </c>
      <c r="M12" s="63">
        <f t="shared" si="2"/>
        <v>0.11</v>
      </c>
      <c r="N12" s="63">
        <f t="shared" si="3"/>
        <v>0</v>
      </c>
    </row>
    <row r="13" spans="1:14">
      <c r="A13" s="66">
        <v>2900</v>
      </c>
      <c r="B13" s="66">
        <v>-0.13</v>
      </c>
      <c r="C13" s="66">
        <v>-0.25</v>
      </c>
      <c r="D13" s="66">
        <v>0</v>
      </c>
      <c r="E13" s="64" t="s">
        <v>2383</v>
      </c>
      <c r="F13" s="65"/>
      <c r="G13" s="64" t="s">
        <v>2384</v>
      </c>
      <c r="K13" s="63">
        <f t="shared" si="0"/>
        <v>2900</v>
      </c>
      <c r="L13" s="63">
        <f t="shared" si="1"/>
        <v>-0.13</v>
      </c>
      <c r="M13" s="63">
        <f t="shared" si="2"/>
        <v>-0.25</v>
      </c>
      <c r="N13" s="63">
        <f t="shared" si="3"/>
        <v>0</v>
      </c>
    </row>
    <row r="14" spans="1:14">
      <c r="D14" s="368" t="s">
        <v>2413</v>
      </c>
      <c r="E14" s="368"/>
      <c r="F14" s="368"/>
      <c r="G14" s="65"/>
    </row>
    <row r="15" spans="1:14">
      <c r="A15" s="66">
        <v>2714</v>
      </c>
      <c r="B15" s="66">
        <v>0.63</v>
      </c>
      <c r="C15" s="66">
        <v>0.22</v>
      </c>
      <c r="D15" s="66">
        <v>-0.69</v>
      </c>
      <c r="E15" s="64" t="s">
        <v>1496</v>
      </c>
      <c r="F15" s="65" t="s">
        <v>2414</v>
      </c>
      <c r="G15" s="64" t="s">
        <v>1846</v>
      </c>
      <c r="K15" s="63">
        <f t="shared" ref="K15:N17" si="4">A15</f>
        <v>2714</v>
      </c>
      <c r="L15" s="63">
        <f t="shared" si="4"/>
        <v>0.63</v>
      </c>
      <c r="M15" s="63">
        <f t="shared" si="4"/>
        <v>0.22</v>
      </c>
      <c r="N15" s="63">
        <f t="shared" si="4"/>
        <v>-0.69</v>
      </c>
    </row>
    <row r="16" spans="1:14">
      <c r="A16" s="66">
        <v>2714</v>
      </c>
      <c r="B16" s="66">
        <v>-2.13</v>
      </c>
      <c r="C16" s="66">
        <v>-0.46</v>
      </c>
      <c r="D16" s="66">
        <v>0.63</v>
      </c>
      <c r="E16" s="64" t="s">
        <v>1497</v>
      </c>
      <c r="F16" s="65" t="s">
        <v>2415</v>
      </c>
      <c r="G16" s="64" t="s">
        <v>1846</v>
      </c>
      <c r="K16" s="63">
        <f t="shared" si="4"/>
        <v>2714</v>
      </c>
      <c r="L16" s="63">
        <f t="shared" si="4"/>
        <v>-2.13</v>
      </c>
      <c r="M16" s="63">
        <f t="shared" si="4"/>
        <v>-0.46</v>
      </c>
      <c r="N16" s="63">
        <f t="shared" si="4"/>
        <v>0.63</v>
      </c>
    </row>
    <row r="17" spans="1:14">
      <c r="A17" s="66">
        <v>2714</v>
      </c>
      <c r="B17" s="66">
        <v>5</v>
      </c>
      <c r="C17" s="66">
        <v>0.32</v>
      </c>
      <c r="D17" s="66">
        <v>-0.22</v>
      </c>
      <c r="E17" s="64" t="s">
        <v>1498</v>
      </c>
      <c r="F17" s="65" t="s">
        <v>2416</v>
      </c>
      <c r="G17" s="64" t="s">
        <v>1846</v>
      </c>
      <c r="K17" s="63">
        <f t="shared" si="4"/>
        <v>2714</v>
      </c>
      <c r="L17" s="63">
        <f t="shared" si="4"/>
        <v>5</v>
      </c>
      <c r="M17" s="63">
        <f t="shared" si="4"/>
        <v>0.32</v>
      </c>
      <c r="N17" s="63">
        <f t="shared" si="4"/>
        <v>-0.22</v>
      </c>
    </row>
    <row r="18" spans="1:14">
      <c r="D18" s="368" t="s">
        <v>1847</v>
      </c>
      <c r="E18" s="368"/>
      <c r="F18" s="368"/>
      <c r="G18" s="367"/>
    </row>
    <row r="19" spans="1:14">
      <c r="D19" s="368" t="s">
        <v>2417</v>
      </c>
      <c r="E19" s="368"/>
      <c r="F19" s="368"/>
      <c r="G19" s="367"/>
    </row>
    <row r="20" spans="1:14">
      <c r="D20" s="368" t="s">
        <v>2418</v>
      </c>
      <c r="E20" s="368"/>
      <c r="F20" s="368"/>
      <c r="G20" s="367"/>
    </row>
    <row r="21" spans="1:14">
      <c r="A21" s="66">
        <v>2875</v>
      </c>
      <c r="B21" s="66">
        <v>0.79</v>
      </c>
      <c r="C21" s="66">
        <v>0.14000000000000001</v>
      </c>
      <c r="D21" s="64"/>
      <c r="E21" s="64" t="s">
        <v>1517</v>
      </c>
      <c r="F21" s="65" t="s">
        <v>2419</v>
      </c>
      <c r="G21" s="64" t="s">
        <v>1848</v>
      </c>
      <c r="K21" s="63">
        <f t="shared" ref="K21:K26" si="5">A21</f>
        <v>2875</v>
      </c>
      <c r="L21" s="63">
        <f t="shared" ref="L21:L26" si="6">B21</f>
        <v>0.79</v>
      </c>
      <c r="M21" s="63">
        <f t="shared" ref="M21:M26" si="7">C21</f>
        <v>0.14000000000000001</v>
      </c>
      <c r="N21" s="63">
        <f t="shared" ref="N21:N26" si="8">D21</f>
        <v>0</v>
      </c>
    </row>
    <row r="22" spans="1:14">
      <c r="A22" s="67">
        <v>2875</v>
      </c>
      <c r="B22" s="66">
        <v>0.82</v>
      </c>
      <c r="C22" s="66">
        <v>0</v>
      </c>
      <c r="D22" s="64"/>
      <c r="E22" s="64" t="s">
        <v>1518</v>
      </c>
      <c r="F22" s="65" t="s">
        <v>2420</v>
      </c>
      <c r="G22" s="64" t="s">
        <v>1848</v>
      </c>
      <c r="K22" s="63">
        <f t="shared" si="5"/>
        <v>2875</v>
      </c>
      <c r="L22" s="63">
        <f t="shared" si="6"/>
        <v>0.82</v>
      </c>
      <c r="M22" s="63">
        <f t="shared" si="7"/>
        <v>0</v>
      </c>
      <c r="N22" s="63">
        <f t="shared" si="8"/>
        <v>0</v>
      </c>
    </row>
    <row r="23" spans="1:14">
      <c r="A23" s="67">
        <v>2875</v>
      </c>
      <c r="B23" s="66">
        <v>0.45</v>
      </c>
      <c r="C23" s="66">
        <v>-7.0000000000000007E-2</v>
      </c>
      <c r="D23" s="64"/>
      <c r="E23" s="64" t="s">
        <v>1519</v>
      </c>
      <c r="F23" s="65" t="s">
        <v>2421</v>
      </c>
      <c r="G23" s="64" t="s">
        <v>1848</v>
      </c>
      <c r="K23" s="63">
        <f t="shared" si="5"/>
        <v>2875</v>
      </c>
      <c r="L23" s="63">
        <f t="shared" si="6"/>
        <v>0.45</v>
      </c>
      <c r="M23" s="63">
        <f t="shared" si="7"/>
        <v>-7.0000000000000007E-2</v>
      </c>
      <c r="N23" s="63">
        <f t="shared" si="8"/>
        <v>0</v>
      </c>
    </row>
    <row r="24" spans="1:14">
      <c r="A24" s="67">
        <v>2875</v>
      </c>
      <c r="B24" s="66">
        <v>0.84</v>
      </c>
      <c r="C24" s="66">
        <v>0.18</v>
      </c>
      <c r="D24" s="66">
        <v>0.36</v>
      </c>
      <c r="E24" s="64" t="s">
        <v>1849</v>
      </c>
      <c r="F24" s="65" t="s">
        <v>2422</v>
      </c>
      <c r="G24" s="64" t="s">
        <v>1848</v>
      </c>
      <c r="K24" s="63">
        <f t="shared" si="5"/>
        <v>2875</v>
      </c>
      <c r="L24" s="63">
        <f t="shared" si="6"/>
        <v>0.84</v>
      </c>
      <c r="M24" s="63">
        <f t="shared" si="7"/>
        <v>0.18</v>
      </c>
      <c r="N24" s="63">
        <f t="shared" si="8"/>
        <v>0.36</v>
      </c>
    </row>
    <row r="25" spans="1:14">
      <c r="A25" s="67">
        <v>2875</v>
      </c>
      <c r="B25" s="66">
        <v>0.91</v>
      </c>
      <c r="C25" s="66">
        <v>-0.05</v>
      </c>
      <c r="D25" s="66">
        <v>0.64</v>
      </c>
      <c r="E25" s="64" t="s">
        <v>1850</v>
      </c>
      <c r="F25" s="65" t="s">
        <v>2423</v>
      </c>
      <c r="G25" s="64" t="s">
        <v>1848</v>
      </c>
      <c r="K25" s="63">
        <f t="shared" si="5"/>
        <v>2875</v>
      </c>
      <c r="L25" s="63">
        <f t="shared" si="6"/>
        <v>0.91</v>
      </c>
      <c r="M25" s="63">
        <f t="shared" si="7"/>
        <v>-0.05</v>
      </c>
      <c r="N25" s="63">
        <f t="shared" si="8"/>
        <v>0.64</v>
      </c>
    </row>
    <row r="26" spans="1:14">
      <c r="A26" s="67">
        <v>2875</v>
      </c>
      <c r="B26" s="66">
        <v>1.1299999999999999</v>
      </c>
      <c r="C26" s="66">
        <v>-0.1</v>
      </c>
      <c r="D26" s="64"/>
      <c r="E26" s="64" t="s">
        <v>1374</v>
      </c>
      <c r="F26" s="65" t="s">
        <v>2424</v>
      </c>
      <c r="G26" s="64" t="s">
        <v>2425</v>
      </c>
      <c r="K26" s="63">
        <f t="shared" si="5"/>
        <v>2875</v>
      </c>
      <c r="L26" s="63">
        <f t="shared" si="6"/>
        <v>1.1299999999999999</v>
      </c>
      <c r="M26" s="63">
        <f t="shared" si="7"/>
        <v>-0.1</v>
      </c>
      <c r="N26" s="63">
        <f t="shared" si="8"/>
        <v>0</v>
      </c>
    </row>
    <row r="27" spans="1:14">
      <c r="D27" s="366" t="s">
        <v>2426</v>
      </c>
      <c r="E27" s="366"/>
      <c r="F27" s="366"/>
      <c r="G27" s="367"/>
    </row>
    <row r="28" spans="1:14">
      <c r="D28" s="366" t="s">
        <v>2427</v>
      </c>
      <c r="E28" s="366"/>
      <c r="F28" s="366"/>
      <c r="G28" s="367"/>
    </row>
    <row r="29" spans="1:14">
      <c r="A29" s="66">
        <v>2916</v>
      </c>
      <c r="B29" s="66">
        <v>4.2</v>
      </c>
      <c r="C29" s="66">
        <v>0.02</v>
      </c>
      <c r="D29" s="64"/>
      <c r="E29" s="64" t="s">
        <v>1375</v>
      </c>
      <c r="F29" s="65" t="s">
        <v>2428</v>
      </c>
      <c r="G29" s="64" t="s">
        <v>1852</v>
      </c>
      <c r="K29" s="63">
        <f t="shared" ref="K29:K37" si="9">A29</f>
        <v>2916</v>
      </c>
      <c r="L29" s="63">
        <f t="shared" ref="L29:L37" si="10">B29</f>
        <v>4.2</v>
      </c>
      <c r="M29" s="63">
        <f t="shared" ref="M29:M37" si="11">C29</f>
        <v>0.02</v>
      </c>
      <c r="N29" s="63">
        <f t="shared" ref="N29:N37" si="12">D29</f>
        <v>0</v>
      </c>
    </row>
    <row r="30" spans="1:14">
      <c r="A30" s="67">
        <v>2916</v>
      </c>
      <c r="B30" s="66">
        <v>0.67</v>
      </c>
      <c r="C30" s="66">
        <v>0.19</v>
      </c>
      <c r="D30" s="64"/>
      <c r="E30" s="64" t="s">
        <v>1520</v>
      </c>
      <c r="F30" s="65" t="s">
        <v>2429</v>
      </c>
      <c r="G30" s="64" t="s">
        <v>1854</v>
      </c>
      <c r="K30" s="63">
        <f t="shared" si="9"/>
        <v>2916</v>
      </c>
      <c r="L30" s="63">
        <f t="shared" si="10"/>
        <v>0.67</v>
      </c>
      <c r="M30" s="63">
        <f t="shared" si="11"/>
        <v>0.19</v>
      </c>
      <c r="N30" s="63">
        <f t="shared" si="12"/>
        <v>0</v>
      </c>
    </row>
    <row r="31" spans="1:14">
      <c r="A31" s="67">
        <v>2916</v>
      </c>
      <c r="B31" s="66">
        <v>1.17</v>
      </c>
      <c r="C31" s="66">
        <v>0.28000000000000003</v>
      </c>
      <c r="D31" s="66">
        <v>-1.22</v>
      </c>
      <c r="E31" s="64" t="s">
        <v>1521</v>
      </c>
      <c r="F31" s="65" t="s">
        <v>2430</v>
      </c>
      <c r="G31" s="64" t="s">
        <v>1854</v>
      </c>
      <c r="K31" s="63">
        <f t="shared" si="9"/>
        <v>2916</v>
      </c>
      <c r="L31" s="63">
        <f t="shared" si="10"/>
        <v>1.17</v>
      </c>
      <c r="M31" s="63">
        <f t="shared" si="11"/>
        <v>0.28000000000000003</v>
      </c>
      <c r="N31" s="63">
        <f t="shared" si="12"/>
        <v>-1.22</v>
      </c>
    </row>
    <row r="32" spans="1:14">
      <c r="A32" s="67">
        <v>2916</v>
      </c>
      <c r="B32" s="66">
        <v>0.98</v>
      </c>
      <c r="C32" s="66">
        <v>0.36</v>
      </c>
      <c r="D32" s="66">
        <v>-1.25</v>
      </c>
      <c r="E32" s="64" t="s">
        <v>1522</v>
      </c>
      <c r="F32" s="65" t="s">
        <v>2431</v>
      </c>
      <c r="G32" s="64" t="s">
        <v>1854</v>
      </c>
      <c r="K32" s="63">
        <f t="shared" si="9"/>
        <v>2916</v>
      </c>
      <c r="L32" s="63">
        <f t="shared" si="10"/>
        <v>0.98</v>
      </c>
      <c r="M32" s="63">
        <f t="shared" si="11"/>
        <v>0.36</v>
      </c>
      <c r="N32" s="63">
        <f t="shared" si="12"/>
        <v>-1.25</v>
      </c>
    </row>
    <row r="33" spans="1:14">
      <c r="A33" s="67">
        <v>2916</v>
      </c>
      <c r="B33" s="66">
        <v>4.0199999999999996</v>
      </c>
      <c r="C33" s="66">
        <v>-0.03</v>
      </c>
      <c r="D33" s="64"/>
      <c r="E33" s="64" t="s">
        <v>1373</v>
      </c>
      <c r="F33" s="65" t="s">
        <v>2432</v>
      </c>
      <c r="G33" s="64" t="s">
        <v>1855</v>
      </c>
      <c r="K33" s="63">
        <f t="shared" si="9"/>
        <v>2916</v>
      </c>
      <c r="L33" s="63">
        <f t="shared" si="10"/>
        <v>4.0199999999999996</v>
      </c>
      <c r="M33" s="63">
        <f t="shared" si="11"/>
        <v>-0.03</v>
      </c>
      <c r="N33" s="63">
        <f t="shared" si="12"/>
        <v>0</v>
      </c>
    </row>
    <row r="34" spans="1:14">
      <c r="A34" s="67">
        <v>2916</v>
      </c>
      <c r="B34" s="66">
        <v>3.95</v>
      </c>
      <c r="C34" s="66">
        <v>0</v>
      </c>
      <c r="D34" s="64"/>
      <c r="E34" s="64" t="s">
        <v>1376</v>
      </c>
      <c r="F34" s="65" t="s">
        <v>2433</v>
      </c>
      <c r="G34" s="64" t="s">
        <v>1855</v>
      </c>
      <c r="K34" s="63">
        <f t="shared" si="9"/>
        <v>2916</v>
      </c>
      <c r="L34" s="63">
        <f t="shared" si="10"/>
        <v>3.95</v>
      </c>
      <c r="M34" s="63">
        <f t="shared" si="11"/>
        <v>0</v>
      </c>
      <c r="N34" s="63">
        <f t="shared" si="12"/>
        <v>0</v>
      </c>
    </row>
    <row r="35" spans="1:14">
      <c r="A35" s="67">
        <v>2916</v>
      </c>
      <c r="B35" s="66">
        <v>-0.75</v>
      </c>
      <c r="C35" s="66">
        <v>0.11</v>
      </c>
      <c r="D35" s="64"/>
      <c r="E35" s="64" t="s">
        <v>1523</v>
      </c>
      <c r="F35" s="65" t="s">
        <v>2434</v>
      </c>
      <c r="G35" s="64" t="s">
        <v>1855</v>
      </c>
      <c r="K35" s="63">
        <f t="shared" si="9"/>
        <v>2916</v>
      </c>
      <c r="L35" s="63">
        <f t="shared" si="10"/>
        <v>-0.75</v>
      </c>
      <c r="M35" s="63">
        <f t="shared" si="11"/>
        <v>0.11</v>
      </c>
      <c r="N35" s="63">
        <f t="shared" si="12"/>
        <v>0</v>
      </c>
    </row>
    <row r="36" spans="1:14">
      <c r="A36" s="67">
        <v>2916</v>
      </c>
      <c r="B36" s="66">
        <v>-0.27</v>
      </c>
      <c r="C36" s="66">
        <v>0.56999999999999995</v>
      </c>
      <c r="D36" s="66">
        <v>-1.75</v>
      </c>
      <c r="E36" s="64" t="s">
        <v>1524</v>
      </c>
      <c r="F36" s="65" t="s">
        <v>2435</v>
      </c>
      <c r="G36" s="64" t="s">
        <v>1855</v>
      </c>
      <c r="K36" s="63">
        <f t="shared" si="9"/>
        <v>2916</v>
      </c>
      <c r="L36" s="63">
        <f t="shared" si="10"/>
        <v>-0.27</v>
      </c>
      <c r="M36" s="63">
        <f t="shared" si="11"/>
        <v>0.56999999999999995</v>
      </c>
      <c r="N36" s="63">
        <f t="shared" si="12"/>
        <v>-1.75</v>
      </c>
    </row>
    <row r="37" spans="1:14" ht="25.5">
      <c r="A37" s="67">
        <v>2916</v>
      </c>
      <c r="B37" s="66">
        <v>1.45</v>
      </c>
      <c r="C37" s="66">
        <v>-0.4</v>
      </c>
      <c r="D37" s="66">
        <v>-0.97</v>
      </c>
      <c r="E37" s="64" t="s">
        <v>1856</v>
      </c>
      <c r="F37" s="65" t="s">
        <v>2436</v>
      </c>
      <c r="G37" s="64" t="s">
        <v>1857</v>
      </c>
      <c r="K37" s="63">
        <f t="shared" si="9"/>
        <v>2916</v>
      </c>
      <c r="L37" s="63">
        <f t="shared" si="10"/>
        <v>1.45</v>
      </c>
      <c r="M37" s="63">
        <f t="shared" si="11"/>
        <v>-0.4</v>
      </c>
      <c r="N37" s="63">
        <f t="shared" si="12"/>
        <v>-0.97</v>
      </c>
    </row>
    <row r="38" spans="1:14">
      <c r="D38" s="368" t="s">
        <v>2437</v>
      </c>
      <c r="E38" s="368"/>
      <c r="F38" s="368"/>
      <c r="G38" s="367"/>
    </row>
    <row r="39" spans="1:14">
      <c r="D39" s="368" t="s">
        <v>2438</v>
      </c>
      <c r="E39" s="368"/>
      <c r="F39" s="368"/>
      <c r="G39" s="367"/>
    </row>
    <row r="40" spans="1:14" ht="25.5">
      <c r="A40" s="66">
        <v>2958</v>
      </c>
      <c r="B40" s="66">
        <v>3.1</v>
      </c>
      <c r="C40" s="66">
        <v>0.56999999999999995</v>
      </c>
      <c r="D40" s="64"/>
      <c r="E40" s="64" t="s">
        <v>1525</v>
      </c>
      <c r="F40" s="65" t="s">
        <v>2439</v>
      </c>
      <c r="G40" s="64" t="s">
        <v>1858</v>
      </c>
      <c r="K40" s="63">
        <f t="shared" ref="K40:K69" si="13">A40</f>
        <v>2958</v>
      </c>
      <c r="L40" s="63">
        <f t="shared" ref="L40:L69" si="14">B40</f>
        <v>3.1</v>
      </c>
      <c r="M40" s="63">
        <f t="shared" ref="M40:M69" si="15">C40</f>
        <v>0.56999999999999995</v>
      </c>
      <c r="N40" s="63">
        <f t="shared" ref="N40:N69" si="16">D40</f>
        <v>0</v>
      </c>
    </row>
    <row r="41" spans="1:14" ht="25.5">
      <c r="A41" s="67">
        <v>2958</v>
      </c>
      <c r="B41" s="66">
        <v>2.61</v>
      </c>
      <c r="C41" s="66">
        <v>0.19</v>
      </c>
      <c r="D41" s="64"/>
      <c r="E41" s="64" t="s">
        <v>1526</v>
      </c>
      <c r="F41" s="65" t="s">
        <v>2440</v>
      </c>
      <c r="G41" s="64" t="s">
        <v>1858</v>
      </c>
      <c r="K41" s="63">
        <f t="shared" si="13"/>
        <v>2958</v>
      </c>
      <c r="L41" s="63">
        <f t="shared" si="14"/>
        <v>2.61</v>
      </c>
      <c r="M41" s="63">
        <f t="shared" si="15"/>
        <v>0.19</v>
      </c>
      <c r="N41" s="63">
        <f t="shared" si="16"/>
        <v>0</v>
      </c>
    </row>
    <row r="42" spans="1:14">
      <c r="A42" s="67">
        <v>2958</v>
      </c>
      <c r="B42" s="66">
        <v>3.34</v>
      </c>
      <c r="C42" s="66">
        <v>-0.09</v>
      </c>
      <c r="D42" s="64"/>
      <c r="E42" s="64" t="s">
        <v>1527</v>
      </c>
      <c r="F42" s="65" t="s">
        <v>2441</v>
      </c>
      <c r="G42" s="64" t="s">
        <v>1859</v>
      </c>
      <c r="K42" s="63">
        <f t="shared" si="13"/>
        <v>2958</v>
      </c>
      <c r="L42" s="63">
        <f t="shared" si="14"/>
        <v>3.34</v>
      </c>
      <c r="M42" s="63">
        <f t="shared" si="15"/>
        <v>-0.09</v>
      </c>
      <c r="N42" s="63">
        <f t="shared" si="16"/>
        <v>0</v>
      </c>
    </row>
    <row r="43" spans="1:14" ht="25.5">
      <c r="A43" s="67">
        <v>2958</v>
      </c>
      <c r="B43" s="66">
        <v>3.47</v>
      </c>
      <c r="C43" s="66">
        <v>0</v>
      </c>
      <c r="D43" s="64"/>
      <c r="E43" s="64" t="s">
        <v>1528</v>
      </c>
      <c r="F43" s="65" t="s">
        <v>2442</v>
      </c>
      <c r="G43" s="64" t="s">
        <v>1859</v>
      </c>
      <c r="K43" s="63">
        <f t="shared" si="13"/>
        <v>2958</v>
      </c>
      <c r="L43" s="63">
        <f t="shared" si="14"/>
        <v>3.47</v>
      </c>
      <c r="M43" s="63">
        <f t="shared" si="15"/>
        <v>0</v>
      </c>
      <c r="N43" s="63">
        <f t="shared" si="16"/>
        <v>0</v>
      </c>
    </row>
    <row r="44" spans="1:14">
      <c r="A44" s="67">
        <v>2958</v>
      </c>
      <c r="B44" s="66">
        <v>1.02</v>
      </c>
      <c r="C44" s="66">
        <v>-0.11</v>
      </c>
      <c r="D44" s="64"/>
      <c r="E44" s="64" t="s">
        <v>1529</v>
      </c>
      <c r="F44" s="65" t="s">
        <v>2443</v>
      </c>
      <c r="G44" s="64" t="s">
        <v>1860</v>
      </c>
      <c r="K44" s="63">
        <f t="shared" si="13"/>
        <v>2958</v>
      </c>
      <c r="L44" s="63">
        <f t="shared" si="14"/>
        <v>1.02</v>
      </c>
      <c r="M44" s="63">
        <f t="shared" si="15"/>
        <v>-0.11</v>
      </c>
      <c r="N44" s="63">
        <f t="shared" si="16"/>
        <v>0</v>
      </c>
    </row>
    <row r="45" spans="1:14" ht="25.5">
      <c r="A45" s="67">
        <v>2958</v>
      </c>
      <c r="B45" s="66">
        <v>2.64</v>
      </c>
      <c r="C45" s="66">
        <v>-0.28999999999999998</v>
      </c>
      <c r="D45" s="66">
        <v>-0.79</v>
      </c>
      <c r="E45" s="64" t="s">
        <v>1530</v>
      </c>
      <c r="F45" s="65" t="s">
        <v>2444</v>
      </c>
      <c r="G45" s="64" t="s">
        <v>1860</v>
      </c>
      <c r="K45" s="63">
        <f t="shared" si="13"/>
        <v>2958</v>
      </c>
      <c r="L45" s="63">
        <f t="shared" si="14"/>
        <v>2.64</v>
      </c>
      <c r="M45" s="63">
        <f t="shared" si="15"/>
        <v>-0.28999999999999998</v>
      </c>
      <c r="N45" s="63">
        <f t="shared" si="16"/>
        <v>-0.79</v>
      </c>
    </row>
    <row r="46" spans="1:14">
      <c r="A46" s="67">
        <v>2958</v>
      </c>
      <c r="B46" s="66">
        <v>1.76</v>
      </c>
      <c r="C46" s="66">
        <v>0.08</v>
      </c>
      <c r="D46" s="66">
        <v>-0.18</v>
      </c>
      <c r="E46" s="64" t="s">
        <v>1861</v>
      </c>
      <c r="F46" s="65" t="s">
        <v>2445</v>
      </c>
      <c r="G46" s="64" t="s">
        <v>2446</v>
      </c>
      <c r="K46" s="63">
        <f t="shared" si="13"/>
        <v>2958</v>
      </c>
      <c r="L46" s="63">
        <f t="shared" si="14"/>
        <v>1.76</v>
      </c>
      <c r="M46" s="63">
        <f t="shared" si="15"/>
        <v>0.08</v>
      </c>
      <c r="N46" s="63">
        <f t="shared" si="16"/>
        <v>-0.18</v>
      </c>
    </row>
    <row r="47" spans="1:14">
      <c r="A47" s="67">
        <v>2958</v>
      </c>
      <c r="B47" s="66">
        <v>2.96</v>
      </c>
      <c r="C47" s="66">
        <v>-0.09</v>
      </c>
      <c r="D47" s="64"/>
      <c r="E47" s="64" t="s">
        <v>1531</v>
      </c>
      <c r="F47" s="65" t="s">
        <v>2447</v>
      </c>
      <c r="G47" s="64" t="s">
        <v>2446</v>
      </c>
      <c r="K47" s="63">
        <f t="shared" si="13"/>
        <v>2958</v>
      </c>
      <c r="L47" s="63">
        <f t="shared" si="14"/>
        <v>2.96</v>
      </c>
      <c r="M47" s="63">
        <f t="shared" si="15"/>
        <v>-0.09</v>
      </c>
      <c r="N47" s="63">
        <f t="shared" si="16"/>
        <v>0</v>
      </c>
    </row>
    <row r="48" spans="1:14">
      <c r="A48" s="67">
        <v>2958</v>
      </c>
      <c r="B48" s="66">
        <v>3.01</v>
      </c>
      <c r="C48" s="66">
        <v>-0.03</v>
      </c>
      <c r="D48" s="64"/>
      <c r="E48" s="64" t="s">
        <v>1532</v>
      </c>
      <c r="F48" s="65" t="s">
        <v>2448</v>
      </c>
      <c r="G48" s="64" t="s">
        <v>2446</v>
      </c>
      <c r="K48" s="63">
        <f t="shared" si="13"/>
        <v>2958</v>
      </c>
      <c r="L48" s="63">
        <f t="shared" si="14"/>
        <v>3.01</v>
      </c>
      <c r="M48" s="63">
        <f t="shared" si="15"/>
        <v>-0.03</v>
      </c>
      <c r="N48" s="63">
        <f t="shared" si="16"/>
        <v>0</v>
      </c>
    </row>
    <row r="49" spans="1:14">
      <c r="A49" s="67">
        <v>2958</v>
      </c>
      <c r="B49" s="66">
        <v>1.86</v>
      </c>
      <c r="C49" s="66">
        <v>-0.01</v>
      </c>
      <c r="D49" s="64"/>
      <c r="E49" s="64" t="s">
        <v>1533</v>
      </c>
      <c r="F49" s="65" t="s">
        <v>2449</v>
      </c>
      <c r="G49" s="64" t="s">
        <v>2450</v>
      </c>
      <c r="K49" s="63">
        <f t="shared" si="13"/>
        <v>2958</v>
      </c>
      <c r="L49" s="63">
        <f t="shared" si="14"/>
        <v>1.86</v>
      </c>
      <c r="M49" s="63">
        <f t="shared" si="15"/>
        <v>-0.01</v>
      </c>
      <c r="N49" s="63">
        <f t="shared" si="16"/>
        <v>0</v>
      </c>
    </row>
    <row r="50" spans="1:14">
      <c r="A50" s="67">
        <v>2958</v>
      </c>
      <c r="B50" s="66">
        <v>2.99</v>
      </c>
      <c r="C50" s="66">
        <v>0.06</v>
      </c>
      <c r="D50" s="64"/>
      <c r="E50" s="64" t="s">
        <v>1534</v>
      </c>
      <c r="F50" s="65" t="s">
        <v>2451</v>
      </c>
      <c r="G50" s="64" t="s">
        <v>2450</v>
      </c>
      <c r="K50" s="63">
        <f t="shared" si="13"/>
        <v>2958</v>
      </c>
      <c r="L50" s="63">
        <f t="shared" si="14"/>
        <v>2.99</v>
      </c>
      <c r="M50" s="63">
        <f t="shared" si="15"/>
        <v>0.06</v>
      </c>
      <c r="N50" s="63">
        <f t="shared" si="16"/>
        <v>0</v>
      </c>
    </row>
    <row r="51" spans="1:14" ht="25.5">
      <c r="A51" s="67">
        <v>2958</v>
      </c>
      <c r="B51" s="66">
        <v>1.69</v>
      </c>
      <c r="C51" s="66">
        <v>-0.23</v>
      </c>
      <c r="D51" s="64"/>
      <c r="E51" s="64" t="s">
        <v>1535</v>
      </c>
      <c r="F51" s="65" t="s">
        <v>2452</v>
      </c>
      <c r="G51" s="64" t="s">
        <v>2450</v>
      </c>
      <c r="K51" s="63">
        <f t="shared" si="13"/>
        <v>2958</v>
      </c>
      <c r="L51" s="63">
        <f t="shared" si="14"/>
        <v>1.69</v>
      </c>
      <c r="M51" s="63">
        <f t="shared" si="15"/>
        <v>-0.23</v>
      </c>
      <c r="N51" s="63">
        <f t="shared" si="16"/>
        <v>0</v>
      </c>
    </row>
    <row r="52" spans="1:14">
      <c r="A52" s="67">
        <v>2958</v>
      </c>
      <c r="B52" s="66">
        <v>1.85</v>
      </c>
      <c r="C52" s="66">
        <v>-0.12</v>
      </c>
      <c r="D52" s="64"/>
      <c r="E52" s="64" t="s">
        <v>1536</v>
      </c>
      <c r="F52" s="65" t="s">
        <v>2453</v>
      </c>
      <c r="G52" s="64" t="s">
        <v>1864</v>
      </c>
      <c r="K52" s="63">
        <f t="shared" si="13"/>
        <v>2958</v>
      </c>
      <c r="L52" s="63">
        <f t="shared" si="14"/>
        <v>1.85</v>
      </c>
      <c r="M52" s="63">
        <f t="shared" si="15"/>
        <v>-0.12</v>
      </c>
      <c r="N52" s="63">
        <f t="shared" si="16"/>
        <v>0</v>
      </c>
    </row>
    <row r="53" spans="1:14">
      <c r="A53" s="67">
        <v>2958</v>
      </c>
      <c r="B53" s="66">
        <v>-3.7</v>
      </c>
      <c r="C53" s="66">
        <v>0.02</v>
      </c>
      <c r="D53" s="64"/>
      <c r="E53" s="64" t="s">
        <v>1542</v>
      </c>
      <c r="F53" s="65" t="s">
        <v>2454</v>
      </c>
      <c r="G53" s="64" t="s">
        <v>1864</v>
      </c>
      <c r="K53" s="63">
        <f t="shared" si="13"/>
        <v>2958</v>
      </c>
      <c r="L53" s="63">
        <f t="shared" si="14"/>
        <v>-3.7</v>
      </c>
      <c r="M53" s="63">
        <f t="shared" si="15"/>
        <v>0.02</v>
      </c>
      <c r="N53" s="63">
        <f t="shared" si="16"/>
        <v>0</v>
      </c>
    </row>
    <row r="54" spans="1:14">
      <c r="A54" s="67">
        <v>2958</v>
      </c>
      <c r="B54" s="66">
        <v>3.13</v>
      </c>
      <c r="C54" s="66">
        <v>-0.14000000000000001</v>
      </c>
      <c r="D54" s="64"/>
      <c r="E54" s="64" t="s">
        <v>1537</v>
      </c>
      <c r="F54" s="65" t="s">
        <v>2455</v>
      </c>
      <c r="G54" s="64" t="s">
        <v>1864</v>
      </c>
      <c r="K54" s="63">
        <f t="shared" si="13"/>
        <v>2958</v>
      </c>
      <c r="L54" s="63">
        <f t="shared" si="14"/>
        <v>3.13</v>
      </c>
      <c r="M54" s="63">
        <f t="shared" si="15"/>
        <v>-0.14000000000000001</v>
      </c>
      <c r="N54" s="63">
        <f t="shared" si="16"/>
        <v>0</v>
      </c>
    </row>
    <row r="55" spans="1:14">
      <c r="A55" s="67">
        <v>2958</v>
      </c>
      <c r="B55" s="66">
        <v>1.7</v>
      </c>
      <c r="C55" s="66">
        <v>7.0000000000000007E-2</v>
      </c>
      <c r="D55" s="64"/>
      <c r="E55" s="64" t="s">
        <v>1538</v>
      </c>
      <c r="F55" s="65" t="s">
        <v>2456</v>
      </c>
      <c r="G55" s="64" t="s">
        <v>1865</v>
      </c>
      <c r="K55" s="63">
        <f t="shared" si="13"/>
        <v>2958</v>
      </c>
      <c r="L55" s="63">
        <f t="shared" si="14"/>
        <v>1.7</v>
      </c>
      <c r="M55" s="63">
        <f t="shared" si="15"/>
        <v>7.0000000000000007E-2</v>
      </c>
      <c r="N55" s="63">
        <f t="shared" si="16"/>
        <v>0</v>
      </c>
    </row>
    <row r="56" spans="1:14">
      <c r="A56" s="67">
        <v>2958</v>
      </c>
      <c r="B56" s="66">
        <v>1.66</v>
      </c>
      <c r="C56" s="66">
        <v>-0.01</v>
      </c>
      <c r="D56" s="64"/>
      <c r="E56" s="64" t="s">
        <v>1541</v>
      </c>
      <c r="F56" s="65" t="s">
        <v>2457</v>
      </c>
      <c r="G56" s="64" t="s">
        <v>1865</v>
      </c>
      <c r="K56" s="63">
        <f t="shared" si="13"/>
        <v>2958</v>
      </c>
      <c r="L56" s="63">
        <f t="shared" si="14"/>
        <v>1.66</v>
      </c>
      <c r="M56" s="63">
        <f t="shared" si="15"/>
        <v>-0.01</v>
      </c>
      <c r="N56" s="63">
        <f t="shared" si="16"/>
        <v>0</v>
      </c>
    </row>
    <row r="57" spans="1:14">
      <c r="A57" s="67">
        <v>2958</v>
      </c>
      <c r="B57" s="66">
        <v>1.43</v>
      </c>
      <c r="C57" s="66">
        <v>-0.03</v>
      </c>
      <c r="D57" s="64"/>
      <c r="E57" s="64" t="s">
        <v>1539</v>
      </c>
      <c r="F57" s="65" t="s">
        <v>2458</v>
      </c>
      <c r="G57" s="64" t="s">
        <v>1865</v>
      </c>
      <c r="K57" s="63">
        <f t="shared" si="13"/>
        <v>2958</v>
      </c>
      <c r="L57" s="63">
        <f t="shared" si="14"/>
        <v>1.43</v>
      </c>
      <c r="M57" s="63">
        <f t="shared" si="15"/>
        <v>-0.03</v>
      </c>
      <c r="N57" s="63">
        <f t="shared" si="16"/>
        <v>0</v>
      </c>
    </row>
    <row r="58" spans="1:14">
      <c r="A58" s="67">
        <v>2958</v>
      </c>
      <c r="B58" s="66">
        <v>2.97</v>
      </c>
      <c r="C58" s="66">
        <v>-7.0000000000000007E-2</v>
      </c>
      <c r="D58" s="64"/>
      <c r="E58" s="64" t="s">
        <v>1540</v>
      </c>
      <c r="F58" s="65" t="s">
        <v>2459</v>
      </c>
      <c r="G58" s="64" t="s">
        <v>1866</v>
      </c>
      <c r="K58" s="63">
        <f t="shared" si="13"/>
        <v>2958</v>
      </c>
      <c r="L58" s="63">
        <f t="shared" si="14"/>
        <v>2.97</v>
      </c>
      <c r="M58" s="63">
        <f t="shared" si="15"/>
        <v>-7.0000000000000007E-2</v>
      </c>
      <c r="N58" s="63">
        <f t="shared" si="16"/>
        <v>0</v>
      </c>
    </row>
    <row r="59" spans="1:14">
      <c r="A59" s="67">
        <v>2958</v>
      </c>
      <c r="B59" s="66">
        <v>-0.54</v>
      </c>
      <c r="C59" s="66">
        <v>0.11</v>
      </c>
      <c r="D59" s="66">
        <v>-0.91</v>
      </c>
      <c r="E59" s="64" t="s">
        <v>1870</v>
      </c>
      <c r="F59" s="65" t="s">
        <v>2460</v>
      </c>
      <c r="G59" s="64" t="s">
        <v>1866</v>
      </c>
      <c r="K59" s="63">
        <f t="shared" si="13"/>
        <v>2958</v>
      </c>
      <c r="L59" s="63">
        <f t="shared" si="14"/>
        <v>-0.54</v>
      </c>
      <c r="M59" s="63">
        <f t="shared" si="15"/>
        <v>0.11</v>
      </c>
      <c r="N59" s="63">
        <f t="shared" si="16"/>
        <v>-0.91</v>
      </c>
    </row>
    <row r="60" spans="1:14">
      <c r="A60" s="67">
        <v>2958</v>
      </c>
      <c r="B60" s="66">
        <v>5.1100000000000003</v>
      </c>
      <c r="C60" s="66">
        <v>-0.08</v>
      </c>
      <c r="D60" s="66">
        <v>-0.08</v>
      </c>
      <c r="E60" s="64" t="s">
        <v>1985</v>
      </c>
      <c r="F60" s="65" t="s">
        <v>2461</v>
      </c>
      <c r="G60" s="64" t="s">
        <v>1866</v>
      </c>
      <c r="K60" s="63">
        <f t="shared" si="13"/>
        <v>2958</v>
      </c>
      <c r="L60" s="63">
        <f t="shared" si="14"/>
        <v>5.1100000000000003</v>
      </c>
      <c r="M60" s="63">
        <f t="shared" si="15"/>
        <v>-0.08</v>
      </c>
      <c r="N60" s="63">
        <f t="shared" si="16"/>
        <v>-0.08</v>
      </c>
    </row>
    <row r="61" spans="1:14">
      <c r="A61" s="67">
        <v>2958</v>
      </c>
      <c r="B61" s="66">
        <v>3.64</v>
      </c>
      <c r="C61" s="66">
        <v>-0.03</v>
      </c>
      <c r="D61" s="66">
        <v>-0.27</v>
      </c>
      <c r="E61" s="64" t="s">
        <v>1986</v>
      </c>
      <c r="F61" s="65" t="s">
        <v>2462</v>
      </c>
      <c r="G61" s="64" t="s">
        <v>1866</v>
      </c>
      <c r="K61" s="63">
        <f t="shared" si="13"/>
        <v>2958</v>
      </c>
      <c r="L61" s="63">
        <f t="shared" si="14"/>
        <v>3.64</v>
      </c>
      <c r="M61" s="63">
        <f t="shared" si="15"/>
        <v>-0.03</v>
      </c>
      <c r="N61" s="63">
        <f t="shared" si="16"/>
        <v>-0.27</v>
      </c>
    </row>
    <row r="62" spans="1:14">
      <c r="A62" s="67">
        <v>2958</v>
      </c>
      <c r="B62" s="66">
        <v>5.42</v>
      </c>
      <c r="C62" s="66">
        <v>-0.46</v>
      </c>
      <c r="D62" s="66">
        <v>-0.37</v>
      </c>
      <c r="E62" s="64" t="s">
        <v>1987</v>
      </c>
      <c r="F62" s="65" t="s">
        <v>2463</v>
      </c>
      <c r="G62" s="64" t="s">
        <v>2162</v>
      </c>
      <c r="K62" s="63">
        <f t="shared" si="13"/>
        <v>2958</v>
      </c>
      <c r="L62" s="63">
        <f t="shared" si="14"/>
        <v>5.42</v>
      </c>
      <c r="M62" s="63">
        <f t="shared" si="15"/>
        <v>-0.46</v>
      </c>
      <c r="N62" s="63">
        <f t="shared" si="16"/>
        <v>-0.37</v>
      </c>
    </row>
    <row r="63" spans="1:14">
      <c r="A63" s="67">
        <v>2958</v>
      </c>
      <c r="B63" s="66">
        <v>2.27</v>
      </c>
      <c r="C63" s="66">
        <v>0.16</v>
      </c>
      <c r="D63" s="66">
        <v>-1.29</v>
      </c>
      <c r="E63" s="64" t="s">
        <v>1988</v>
      </c>
      <c r="F63" s="65" t="s">
        <v>2464</v>
      </c>
      <c r="G63" s="64" t="s">
        <v>2162</v>
      </c>
      <c r="K63" s="63">
        <f t="shared" si="13"/>
        <v>2958</v>
      </c>
      <c r="L63" s="63">
        <f t="shared" si="14"/>
        <v>2.27</v>
      </c>
      <c r="M63" s="63">
        <f t="shared" si="15"/>
        <v>0.16</v>
      </c>
      <c r="N63" s="63">
        <f t="shared" si="16"/>
        <v>-1.29</v>
      </c>
    </row>
    <row r="64" spans="1:14">
      <c r="A64" s="67">
        <v>2958</v>
      </c>
      <c r="B64" s="66">
        <v>2.62</v>
      </c>
      <c r="C64" s="66">
        <v>-0.14000000000000001</v>
      </c>
      <c r="D64" s="66">
        <v>-0.32</v>
      </c>
      <c r="E64" s="64" t="s">
        <v>1984</v>
      </c>
      <c r="F64" s="65" t="s">
        <v>2465</v>
      </c>
      <c r="G64" s="64" t="s">
        <v>2162</v>
      </c>
      <c r="K64" s="63">
        <f t="shared" si="13"/>
        <v>2958</v>
      </c>
      <c r="L64" s="63">
        <f t="shared" si="14"/>
        <v>2.62</v>
      </c>
      <c r="M64" s="63">
        <f t="shared" si="15"/>
        <v>-0.14000000000000001</v>
      </c>
      <c r="N64" s="63">
        <f t="shared" si="16"/>
        <v>-0.32</v>
      </c>
    </row>
    <row r="65" spans="1:14">
      <c r="A65" s="67">
        <v>2958</v>
      </c>
      <c r="B65" s="64"/>
      <c r="C65" s="66">
        <v>-0.03</v>
      </c>
      <c r="D65" s="64"/>
      <c r="E65" s="64" t="s">
        <v>1667</v>
      </c>
      <c r="F65" s="65" t="s">
        <v>2466</v>
      </c>
      <c r="G65" s="64" t="s">
        <v>1867</v>
      </c>
      <c r="K65" s="63">
        <f t="shared" si="13"/>
        <v>2958</v>
      </c>
      <c r="L65" s="63">
        <f t="shared" si="14"/>
        <v>0</v>
      </c>
      <c r="M65" s="63">
        <f t="shared" si="15"/>
        <v>-0.03</v>
      </c>
      <c r="N65" s="63">
        <f t="shared" si="16"/>
        <v>0</v>
      </c>
    </row>
    <row r="66" spans="1:14">
      <c r="A66" s="67">
        <v>2958</v>
      </c>
      <c r="B66" s="66">
        <v>2.5</v>
      </c>
      <c r="C66" s="66">
        <v>-0.06</v>
      </c>
      <c r="D66" s="66">
        <v>-0.12</v>
      </c>
      <c r="E66" s="64" t="s">
        <v>1868</v>
      </c>
      <c r="F66" s="65" t="s">
        <v>2467</v>
      </c>
      <c r="G66" s="64" t="s">
        <v>1869</v>
      </c>
      <c r="K66" s="63">
        <f t="shared" si="13"/>
        <v>2958</v>
      </c>
      <c r="L66" s="63">
        <f t="shared" si="14"/>
        <v>2.5</v>
      </c>
      <c r="M66" s="63">
        <f t="shared" si="15"/>
        <v>-0.06</v>
      </c>
      <c r="N66" s="63">
        <f t="shared" si="16"/>
        <v>-0.12</v>
      </c>
    </row>
    <row r="67" spans="1:14">
      <c r="A67" s="67">
        <v>2958</v>
      </c>
      <c r="B67" s="66">
        <v>3.2</v>
      </c>
      <c r="C67" s="66">
        <v>0</v>
      </c>
      <c r="D67" s="66">
        <v>-0.22</v>
      </c>
      <c r="E67" s="64" t="s">
        <v>1666</v>
      </c>
      <c r="F67" s="65" t="s">
        <v>2468</v>
      </c>
      <c r="G67" s="64" t="s">
        <v>1867</v>
      </c>
      <c r="K67" s="63">
        <f t="shared" si="13"/>
        <v>2958</v>
      </c>
      <c r="L67" s="63">
        <f t="shared" si="14"/>
        <v>3.2</v>
      </c>
      <c r="M67" s="63">
        <f t="shared" si="15"/>
        <v>0</v>
      </c>
      <c r="N67" s="63">
        <f t="shared" si="16"/>
        <v>-0.22</v>
      </c>
    </row>
    <row r="68" spans="1:14">
      <c r="A68" s="67">
        <v>2958</v>
      </c>
      <c r="B68" s="66">
        <v>3.4</v>
      </c>
      <c r="C68" s="66">
        <v>-0.1</v>
      </c>
      <c r="D68" s="66">
        <v>-0.34</v>
      </c>
      <c r="E68" s="64" t="s">
        <v>1981</v>
      </c>
      <c r="F68" s="65" t="s">
        <v>2469</v>
      </c>
      <c r="G68" s="64" t="s">
        <v>2163</v>
      </c>
      <c r="K68" s="63">
        <f t="shared" si="13"/>
        <v>2958</v>
      </c>
      <c r="L68" s="63">
        <f t="shared" si="14"/>
        <v>3.4</v>
      </c>
      <c r="M68" s="63">
        <f t="shared" si="15"/>
        <v>-0.1</v>
      </c>
      <c r="N68" s="63">
        <f t="shared" si="16"/>
        <v>-0.34</v>
      </c>
    </row>
    <row r="69" spans="1:14">
      <c r="A69" s="67">
        <v>2958</v>
      </c>
      <c r="B69" s="66">
        <v>3.45</v>
      </c>
      <c r="C69" s="66">
        <v>-0.13</v>
      </c>
      <c r="D69" s="66">
        <v>-0.34</v>
      </c>
      <c r="E69" s="64" t="s">
        <v>1982</v>
      </c>
      <c r="F69" s="65" t="s">
        <v>2470</v>
      </c>
      <c r="G69" s="64" t="s">
        <v>2163</v>
      </c>
      <c r="K69" s="63">
        <f t="shared" si="13"/>
        <v>2958</v>
      </c>
      <c r="L69" s="63">
        <f t="shared" si="14"/>
        <v>3.45</v>
      </c>
      <c r="M69" s="63">
        <f t="shared" si="15"/>
        <v>-0.13</v>
      </c>
      <c r="N69" s="63">
        <f t="shared" si="16"/>
        <v>-0.34</v>
      </c>
    </row>
    <row r="70" spans="1:14">
      <c r="D70" s="368" t="s">
        <v>2471</v>
      </c>
      <c r="E70" s="368"/>
      <c r="F70" s="368"/>
      <c r="G70" s="65"/>
    </row>
    <row r="71" spans="1:14">
      <c r="A71" s="66">
        <v>2965</v>
      </c>
      <c r="B71" s="66">
        <v>3.33</v>
      </c>
      <c r="C71" s="66">
        <v>1.3</v>
      </c>
      <c r="D71" s="66">
        <v>-2.65</v>
      </c>
      <c r="E71" s="64" t="s">
        <v>1664</v>
      </c>
      <c r="F71" s="65" t="s">
        <v>2472</v>
      </c>
      <c r="G71" s="64" t="s">
        <v>1853</v>
      </c>
      <c r="K71" s="63">
        <f t="shared" ref="K71:N74" si="17">A71</f>
        <v>2965</v>
      </c>
      <c r="L71" s="63">
        <f t="shared" si="17"/>
        <v>3.33</v>
      </c>
      <c r="M71" s="63">
        <f t="shared" si="17"/>
        <v>1.3</v>
      </c>
      <c r="N71" s="63">
        <f t="shared" si="17"/>
        <v>-2.65</v>
      </c>
    </row>
    <row r="72" spans="1:14">
      <c r="A72" s="66">
        <v>2965</v>
      </c>
      <c r="B72" s="66">
        <v>3.14</v>
      </c>
      <c r="C72" s="66">
        <v>1.31</v>
      </c>
      <c r="D72" s="66">
        <v>-2.86</v>
      </c>
      <c r="E72" s="64" t="s">
        <v>1665</v>
      </c>
      <c r="F72" s="65" t="s">
        <v>2473</v>
      </c>
      <c r="G72" s="64" t="s">
        <v>1853</v>
      </c>
      <c r="K72" s="63">
        <f t="shared" si="17"/>
        <v>2965</v>
      </c>
      <c r="L72" s="63">
        <f t="shared" si="17"/>
        <v>3.14</v>
      </c>
      <c r="M72" s="63">
        <f t="shared" si="17"/>
        <v>1.31</v>
      </c>
      <c r="N72" s="63">
        <f t="shared" si="17"/>
        <v>-2.86</v>
      </c>
    </row>
    <row r="73" spans="1:14">
      <c r="A73" s="66">
        <v>2965</v>
      </c>
      <c r="B73" s="66">
        <v>-0.49</v>
      </c>
      <c r="C73" s="66">
        <v>-0.1</v>
      </c>
      <c r="D73" s="66">
        <v>-0.36</v>
      </c>
      <c r="E73" s="64" t="s">
        <v>2369</v>
      </c>
      <c r="F73" s="65"/>
      <c r="G73" s="64" t="s">
        <v>1853</v>
      </c>
      <c r="K73" s="63">
        <f t="shared" si="17"/>
        <v>2965</v>
      </c>
      <c r="L73" s="63">
        <f t="shared" si="17"/>
        <v>-0.49</v>
      </c>
      <c r="M73" s="63">
        <f t="shared" si="17"/>
        <v>-0.1</v>
      </c>
      <c r="N73" s="63">
        <f t="shared" si="17"/>
        <v>-0.36</v>
      </c>
    </row>
    <row r="74" spans="1:14">
      <c r="A74" s="66">
        <v>3000</v>
      </c>
      <c r="B74" s="66">
        <v>0.76</v>
      </c>
      <c r="C74" s="66">
        <v>0.51</v>
      </c>
      <c r="D74" s="66">
        <v>-3.53</v>
      </c>
      <c r="E74" s="64" t="s">
        <v>2368</v>
      </c>
      <c r="F74" s="65"/>
      <c r="G74" s="64" t="s">
        <v>2474</v>
      </c>
      <c r="K74" s="63">
        <f t="shared" si="17"/>
        <v>3000</v>
      </c>
      <c r="L74" s="63">
        <f t="shared" si="17"/>
        <v>0.76</v>
      </c>
      <c r="M74" s="63">
        <f t="shared" si="17"/>
        <v>0.51</v>
      </c>
      <c r="N74" s="63">
        <f t="shared" si="17"/>
        <v>-3.53</v>
      </c>
    </row>
    <row r="75" spans="1:14">
      <c r="D75" s="368" t="s">
        <v>1871</v>
      </c>
      <c r="E75" s="368"/>
      <c r="F75" s="368"/>
      <c r="G75" s="65"/>
    </row>
    <row r="76" spans="1:14">
      <c r="A76" s="66">
        <v>3200</v>
      </c>
      <c r="B76" s="66">
        <v>1.1000000000000001</v>
      </c>
      <c r="C76" s="66">
        <v>0.33</v>
      </c>
      <c r="D76" s="66">
        <v>-2.17</v>
      </c>
      <c r="E76" s="64" t="s">
        <v>2370</v>
      </c>
      <c r="F76" s="65"/>
      <c r="G76" s="64" t="s">
        <v>2475</v>
      </c>
      <c r="K76" s="63">
        <f>A76</f>
        <v>3200</v>
      </c>
      <c r="L76" s="63">
        <f>B76</f>
        <v>1.1000000000000001</v>
      </c>
      <c r="M76" s="63">
        <f>C76</f>
        <v>0.33</v>
      </c>
      <c r="N76" s="63">
        <f>D76</f>
        <v>-2.17</v>
      </c>
    </row>
    <row r="77" spans="1:14">
      <c r="E77" s="368" t="s">
        <v>2476</v>
      </c>
      <c r="F77" s="368"/>
      <c r="G77" s="368"/>
      <c r="H77" s="368"/>
    </row>
    <row r="78" spans="1:14">
      <c r="A78" s="66">
        <v>3350</v>
      </c>
      <c r="B78" s="66">
        <v>1.67645</v>
      </c>
      <c r="C78" s="66">
        <v>0.86371799999999999</v>
      </c>
      <c r="D78" s="66">
        <v>-0.80176999999999998</v>
      </c>
      <c r="E78" s="64" t="s">
        <v>2385</v>
      </c>
      <c r="F78" s="65"/>
      <c r="G78" s="64" t="s">
        <v>2477</v>
      </c>
      <c r="K78" s="63">
        <f t="shared" ref="K78:N79" si="18">A78</f>
        <v>3350</v>
      </c>
      <c r="L78" s="63">
        <f t="shared" si="18"/>
        <v>1.67645</v>
      </c>
      <c r="M78" s="63">
        <f t="shared" si="18"/>
        <v>0.86371799999999999</v>
      </c>
      <c r="N78" s="63">
        <f t="shared" si="18"/>
        <v>-0.80176999999999998</v>
      </c>
    </row>
    <row r="79" spans="1:14" ht="13.5" thickBot="1">
      <c r="A79" s="68">
        <v>3450</v>
      </c>
      <c r="B79" s="68">
        <v>3.2972000000000001</v>
      </c>
      <c r="C79" s="68">
        <v>-1.3223100000000001</v>
      </c>
      <c r="D79" s="68">
        <v>2.0885150000000001</v>
      </c>
      <c r="E79" s="69" t="s">
        <v>2386</v>
      </c>
      <c r="F79" s="70"/>
      <c r="G79" s="69" t="s">
        <v>2478</v>
      </c>
      <c r="K79" s="63">
        <f t="shared" si="18"/>
        <v>3450</v>
      </c>
      <c r="L79" s="63">
        <f t="shared" si="18"/>
        <v>3.2972000000000001</v>
      </c>
      <c r="M79" s="63">
        <f t="shared" si="18"/>
        <v>-1.3223100000000001</v>
      </c>
      <c r="N79" s="63">
        <f t="shared" si="18"/>
        <v>2.0885150000000001</v>
      </c>
    </row>
  </sheetData>
  <mergeCells count="15">
    <mergeCell ref="E77:H77"/>
    <mergeCell ref="G38:G39"/>
    <mergeCell ref="D70:F70"/>
    <mergeCell ref="D75:F75"/>
    <mergeCell ref="D38:F38"/>
    <mergeCell ref="D39:F39"/>
    <mergeCell ref="D27:F27"/>
    <mergeCell ref="D28:F28"/>
    <mergeCell ref="G27:G28"/>
    <mergeCell ref="D20:F20"/>
    <mergeCell ref="E2:H2"/>
    <mergeCell ref="D14:F14"/>
    <mergeCell ref="D18:F18"/>
    <mergeCell ref="D19:F19"/>
    <mergeCell ref="G18:G20"/>
  </mergeCells>
  <phoneticPr fontId="6" type="noConversion"/>
  <pageMargins left="0.75" right="0.75" top="1" bottom="1" header="0.4921259845" footer="0.4921259845"/>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U41"/>
  <sheetViews>
    <sheetView topLeftCell="A4" workbookViewId="0">
      <selection activeCell="A7" sqref="A7"/>
    </sheetView>
  </sheetViews>
  <sheetFormatPr defaultRowHeight="12.75"/>
  <sheetData>
    <row r="4" spans="3:21">
      <c r="C4" t="s">
        <v>481</v>
      </c>
      <c r="M4" s="376"/>
      <c r="N4" s="370" t="s">
        <v>482</v>
      </c>
      <c r="O4" s="371"/>
      <c r="P4" s="371"/>
      <c r="Q4" s="372"/>
      <c r="R4" s="370" t="s">
        <v>483</v>
      </c>
      <c r="S4" s="371"/>
      <c r="T4" s="371"/>
      <c r="U4" s="372"/>
    </row>
    <row r="5" spans="3:21">
      <c r="C5" s="376"/>
      <c r="D5" s="370" t="s">
        <v>482</v>
      </c>
      <c r="E5" s="371"/>
      <c r="F5" s="371"/>
      <c r="G5" s="372"/>
      <c r="H5" s="370" t="s">
        <v>483</v>
      </c>
      <c r="I5" s="371"/>
      <c r="J5" s="371"/>
      <c r="K5" s="372"/>
      <c r="M5" s="377"/>
      <c r="N5" s="373"/>
      <c r="O5" s="374"/>
      <c r="P5" s="374"/>
      <c r="Q5" s="375"/>
      <c r="R5" s="373"/>
      <c r="S5" s="374"/>
      <c r="T5" s="374"/>
      <c r="U5" s="375"/>
    </row>
    <row r="6" spans="3:21">
      <c r="C6" s="377"/>
      <c r="D6" s="373"/>
      <c r="E6" s="374"/>
      <c r="F6" s="374"/>
      <c r="G6" s="375"/>
      <c r="H6" s="373"/>
      <c r="I6" s="374"/>
      <c r="J6" s="374"/>
      <c r="K6" s="375"/>
      <c r="M6" s="378"/>
      <c r="N6" s="373"/>
      <c r="O6" s="374"/>
      <c r="P6" s="374"/>
      <c r="Q6" s="375"/>
      <c r="R6" s="373"/>
      <c r="S6" s="374"/>
      <c r="T6" s="374"/>
      <c r="U6" s="375"/>
    </row>
    <row r="7" spans="3:21" ht="25.5">
      <c r="C7" s="378"/>
      <c r="D7" s="373"/>
      <c r="E7" s="374"/>
      <c r="F7" s="374"/>
      <c r="G7" s="375"/>
      <c r="H7" s="373"/>
      <c r="I7" s="374"/>
      <c r="J7" s="374"/>
      <c r="K7" s="375"/>
      <c r="M7" s="167"/>
      <c r="N7" s="167" t="s">
        <v>484</v>
      </c>
      <c r="O7" s="167" t="s">
        <v>37</v>
      </c>
      <c r="P7" s="167" t="s">
        <v>39</v>
      </c>
      <c r="Q7" s="167" t="s">
        <v>486</v>
      </c>
      <c r="R7" s="167" t="s">
        <v>484</v>
      </c>
      <c r="S7" s="167" t="s">
        <v>37</v>
      </c>
      <c r="T7" s="167" t="s">
        <v>39</v>
      </c>
      <c r="U7" s="167" t="s">
        <v>486</v>
      </c>
    </row>
    <row r="8" spans="3:21" ht="25.5">
      <c r="C8" s="167"/>
      <c r="D8" s="167" t="s">
        <v>484</v>
      </c>
      <c r="E8" s="167" t="s">
        <v>37</v>
      </c>
      <c r="F8" s="167" t="s">
        <v>39</v>
      </c>
      <c r="G8" s="167" t="s">
        <v>486</v>
      </c>
      <c r="H8" s="167" t="s">
        <v>484</v>
      </c>
      <c r="I8" s="167" t="s">
        <v>37</v>
      </c>
      <c r="J8" s="167" t="s">
        <v>39</v>
      </c>
      <c r="K8" s="167" t="s">
        <v>486</v>
      </c>
      <c r="M8" s="168"/>
      <c r="N8" s="168">
        <v>539</v>
      </c>
      <c r="O8" s="168"/>
      <c r="P8" s="168"/>
      <c r="Q8" s="168"/>
      <c r="R8" s="74">
        <v>539</v>
      </c>
      <c r="S8" s="168"/>
      <c r="T8" s="168"/>
      <c r="U8" s="168"/>
    </row>
    <row r="9" spans="3:21">
      <c r="C9" s="168"/>
      <c r="D9" s="74">
        <v>539</v>
      </c>
      <c r="E9" s="74">
        <v>-19</v>
      </c>
      <c r="F9" s="74">
        <v>0.126</v>
      </c>
      <c r="G9" s="74">
        <v>-1.4</v>
      </c>
      <c r="H9" s="74">
        <v>539</v>
      </c>
      <c r="I9" s="74">
        <v>-21.12</v>
      </c>
      <c r="J9" s="74">
        <v>0.16700000000000001</v>
      </c>
      <c r="K9" s="74">
        <v>-1.6</v>
      </c>
      <c r="M9" s="168"/>
      <c r="N9" s="168"/>
      <c r="O9" s="168"/>
      <c r="P9" s="168"/>
      <c r="Q9" s="168"/>
      <c r="R9" s="168"/>
      <c r="S9" s="168"/>
      <c r="T9" s="168"/>
      <c r="U9" s="168"/>
    </row>
    <row r="10" spans="3:21">
      <c r="C10" s="168"/>
      <c r="D10" s="168"/>
      <c r="E10" s="168"/>
      <c r="F10" s="168"/>
      <c r="G10" s="168"/>
      <c r="H10" s="168"/>
      <c r="I10" s="168"/>
      <c r="J10" s="168"/>
      <c r="K10" s="168"/>
      <c r="M10" s="168" t="s">
        <v>1310</v>
      </c>
      <c r="N10" s="168">
        <v>559</v>
      </c>
      <c r="O10" s="74">
        <v>28.94</v>
      </c>
      <c r="P10" s="74">
        <v>4.2999999999999997E-2</v>
      </c>
      <c r="Q10" s="74">
        <v>-0.8</v>
      </c>
      <c r="R10" s="74">
        <v>559</v>
      </c>
      <c r="S10" s="74">
        <v>27.25</v>
      </c>
      <c r="T10" s="74">
        <v>5.1999999999999998E-2</v>
      </c>
      <c r="U10" s="74">
        <v>-0.5</v>
      </c>
    </row>
    <row r="11" spans="3:21">
      <c r="C11" s="168" t="s">
        <v>1310</v>
      </c>
      <c r="D11" s="74">
        <v>559</v>
      </c>
      <c r="E11" s="74">
        <v>-18.62</v>
      </c>
      <c r="F11" s="74">
        <v>0.16300000000000001</v>
      </c>
      <c r="G11" s="74">
        <v>-1.7</v>
      </c>
      <c r="H11" s="74">
        <v>559</v>
      </c>
      <c r="I11" s="74">
        <v>-21.66</v>
      </c>
      <c r="J11" s="74">
        <v>0.154</v>
      </c>
      <c r="K11" s="74">
        <v>-1.4</v>
      </c>
      <c r="M11" s="74"/>
      <c r="N11" s="168">
        <v>569</v>
      </c>
      <c r="O11" s="74">
        <v>29.3</v>
      </c>
      <c r="P11" s="74">
        <v>9.9000000000000005E-2</v>
      </c>
      <c r="Q11" s="74">
        <v>0.1</v>
      </c>
      <c r="R11" s="74">
        <v>569</v>
      </c>
      <c r="S11" s="74">
        <v>27.54</v>
      </c>
      <c r="T11" s="74">
        <v>8.1000000000000003E-2</v>
      </c>
      <c r="U11" s="74">
        <v>-0.2</v>
      </c>
    </row>
    <row r="12" spans="3:21">
      <c r="C12" s="74"/>
      <c r="D12" s="74">
        <v>569</v>
      </c>
      <c r="E12" s="74">
        <v>-19.52</v>
      </c>
      <c r="F12" s="74">
        <v>0.122</v>
      </c>
      <c r="G12" s="74">
        <v>-1.5</v>
      </c>
      <c r="H12" s="74">
        <v>569</v>
      </c>
      <c r="I12" s="74">
        <v>-21.12</v>
      </c>
      <c r="J12" s="74">
        <v>0.13600000000000001</v>
      </c>
      <c r="K12" s="74">
        <v>-1.3</v>
      </c>
      <c r="M12" s="74"/>
      <c r="N12" s="168">
        <v>579</v>
      </c>
      <c r="O12" s="74">
        <v>29.54</v>
      </c>
      <c r="P12" s="74">
        <v>7.0999999999999994E-2</v>
      </c>
      <c r="Q12" s="74">
        <v>-0.2</v>
      </c>
      <c r="R12" s="74">
        <v>579</v>
      </c>
      <c r="S12" s="74">
        <v>26.65</v>
      </c>
      <c r="T12" s="74">
        <v>7.1999999999999995E-2</v>
      </c>
      <c r="U12" s="74">
        <v>0</v>
      </c>
    </row>
    <row r="13" spans="3:21">
      <c r="C13" s="74"/>
      <c r="D13" s="74">
        <v>579</v>
      </c>
      <c r="E13" s="74">
        <v>-19.84</v>
      </c>
      <c r="F13" s="74">
        <v>0.14299999999999999</v>
      </c>
      <c r="G13" s="74">
        <v>-1.3</v>
      </c>
      <c r="H13" s="74">
        <v>579</v>
      </c>
      <c r="I13" s="74">
        <v>-21.44</v>
      </c>
      <c r="J13" s="74">
        <v>0.158</v>
      </c>
      <c r="K13" s="74">
        <v>-1.3</v>
      </c>
      <c r="M13" s="74"/>
      <c r="N13" s="168">
        <v>589</v>
      </c>
      <c r="O13" s="74">
        <v>28.02</v>
      </c>
      <c r="P13" s="74">
        <v>5.7000000000000002E-2</v>
      </c>
      <c r="Q13" s="74">
        <v>-2.7</v>
      </c>
      <c r="R13" s="74">
        <v>589</v>
      </c>
      <c r="S13" s="74">
        <v>27.41</v>
      </c>
      <c r="T13" s="74">
        <v>7.3999999999999996E-2</v>
      </c>
      <c r="U13" s="74">
        <v>0.2</v>
      </c>
    </row>
    <row r="14" spans="3:21">
      <c r="C14" s="74"/>
      <c r="D14" s="74">
        <v>589</v>
      </c>
      <c r="E14" s="74">
        <v>-20.440000000000001</v>
      </c>
      <c r="F14" s="74">
        <v>0.14899999999999999</v>
      </c>
      <c r="G14" s="74">
        <v>-1.5</v>
      </c>
      <c r="H14" s="74">
        <v>589</v>
      </c>
      <c r="I14" s="74">
        <v>-21.99</v>
      </c>
      <c r="J14" s="74">
        <v>0.14399999999999999</v>
      </c>
      <c r="K14" s="74">
        <v>-1.5</v>
      </c>
      <c r="M14" s="74"/>
      <c r="N14" s="168">
        <v>599</v>
      </c>
      <c r="O14" s="168"/>
      <c r="P14" s="168"/>
      <c r="Q14" s="168"/>
      <c r="R14" s="74">
        <v>599</v>
      </c>
      <c r="S14" s="168"/>
      <c r="T14" s="168"/>
      <c r="U14" s="168"/>
    </row>
    <row r="15" spans="3:21">
      <c r="C15" s="74"/>
      <c r="D15" s="74">
        <v>599</v>
      </c>
      <c r="E15" s="168"/>
      <c r="F15" s="168"/>
      <c r="G15" s="168"/>
      <c r="H15" s="74">
        <v>599</v>
      </c>
      <c r="I15" s="168"/>
      <c r="J15" s="168"/>
      <c r="K15" s="168"/>
      <c r="M15" s="74"/>
      <c r="N15" s="168">
        <v>609</v>
      </c>
      <c r="O15" s="168"/>
      <c r="P15" s="168"/>
      <c r="Q15" s="168"/>
      <c r="R15" s="74">
        <v>609</v>
      </c>
      <c r="S15" s="168"/>
      <c r="T15" s="168"/>
      <c r="U15" s="168"/>
    </row>
    <row r="16" spans="3:21">
      <c r="C16" s="74"/>
      <c r="D16" s="74">
        <v>609</v>
      </c>
      <c r="E16" s="168"/>
      <c r="F16" s="168"/>
      <c r="G16" s="168"/>
      <c r="H16" s="74">
        <v>609</v>
      </c>
      <c r="I16" s="168"/>
      <c r="J16" s="168"/>
      <c r="K16" s="168"/>
      <c r="M16" s="168"/>
      <c r="N16" s="168"/>
      <c r="O16" s="168"/>
      <c r="P16" s="168"/>
      <c r="Q16" s="168"/>
      <c r="R16" s="168"/>
      <c r="S16" s="168"/>
      <c r="T16" s="168"/>
      <c r="U16" s="168"/>
    </row>
    <row r="17" spans="3:21">
      <c r="C17" s="168"/>
      <c r="D17" s="168"/>
      <c r="E17" s="168"/>
      <c r="F17" s="168"/>
      <c r="G17" s="168"/>
      <c r="H17" s="168"/>
      <c r="I17" s="168"/>
      <c r="J17" s="168"/>
      <c r="K17" s="168"/>
      <c r="M17" s="168" t="s">
        <v>485</v>
      </c>
      <c r="N17" s="168">
        <v>619</v>
      </c>
      <c r="O17" s="74">
        <v>24.58</v>
      </c>
      <c r="P17" s="74">
        <v>6.7000000000000004E-2</v>
      </c>
      <c r="Q17" s="74">
        <v>-0.4</v>
      </c>
      <c r="R17" s="74">
        <v>619</v>
      </c>
      <c r="S17" s="74">
        <v>23.93</v>
      </c>
      <c r="T17" s="74">
        <v>4.8000000000000001E-2</v>
      </c>
      <c r="U17" s="74">
        <v>-1.6</v>
      </c>
    </row>
    <row r="18" spans="3:21">
      <c r="C18" s="168" t="s">
        <v>485</v>
      </c>
      <c r="D18" s="74">
        <v>619</v>
      </c>
      <c r="E18" s="74">
        <v>-21.75</v>
      </c>
      <c r="F18" s="74">
        <v>0.14899999999999999</v>
      </c>
      <c r="G18" s="74">
        <v>-1.3</v>
      </c>
      <c r="H18" s="74">
        <v>619</v>
      </c>
      <c r="I18" s="74">
        <v>-23.85</v>
      </c>
      <c r="J18" s="74">
        <v>0.14299999999999999</v>
      </c>
      <c r="K18" s="74">
        <v>-1.4</v>
      </c>
      <c r="M18" s="74"/>
      <c r="N18" s="168">
        <v>629</v>
      </c>
      <c r="O18" s="74">
        <v>24.88</v>
      </c>
      <c r="P18" s="74">
        <v>5.6000000000000001E-2</v>
      </c>
      <c r="Q18" s="74">
        <v>0.1</v>
      </c>
      <c r="R18" s="74">
        <v>629</v>
      </c>
      <c r="S18" s="74">
        <v>24.13</v>
      </c>
      <c r="T18" s="74">
        <v>6.3E-2</v>
      </c>
      <c r="U18" s="74">
        <v>0.1</v>
      </c>
    </row>
    <row r="19" spans="3:21">
      <c r="C19" s="74"/>
      <c r="D19" s="74">
        <v>629</v>
      </c>
      <c r="E19" s="74">
        <v>-22.49</v>
      </c>
      <c r="F19" s="74">
        <v>0.156</v>
      </c>
      <c r="G19" s="74">
        <v>-1.2</v>
      </c>
      <c r="H19" s="74">
        <v>629</v>
      </c>
      <c r="I19" s="74">
        <v>-24.22</v>
      </c>
      <c r="J19" s="74">
        <v>0.16300000000000001</v>
      </c>
      <c r="K19" s="74">
        <v>-1.3</v>
      </c>
      <c r="M19" s="74"/>
      <c r="N19" s="168">
        <v>639</v>
      </c>
      <c r="O19" s="74">
        <v>23.92</v>
      </c>
      <c r="P19" s="74">
        <v>4.9000000000000002E-2</v>
      </c>
      <c r="Q19" s="74">
        <v>-1</v>
      </c>
      <c r="R19" s="74">
        <v>639</v>
      </c>
      <c r="S19" s="74">
        <v>24.06</v>
      </c>
      <c r="T19" s="74">
        <v>6.2E-2</v>
      </c>
      <c r="U19" s="74">
        <v>0.1</v>
      </c>
    </row>
    <row r="20" spans="3:21">
      <c r="C20" s="74"/>
      <c r="D20" s="74">
        <v>639</v>
      </c>
      <c r="E20" s="74">
        <v>-21.75</v>
      </c>
      <c r="F20" s="74">
        <v>0.14899999999999999</v>
      </c>
      <c r="G20" s="74">
        <v>-1.3</v>
      </c>
      <c r="H20" s="74">
        <v>639</v>
      </c>
      <c r="I20" s="74">
        <v>-22.35</v>
      </c>
      <c r="J20" s="74">
        <v>0.182</v>
      </c>
      <c r="K20" s="74">
        <v>-1.4</v>
      </c>
      <c r="M20" s="74"/>
      <c r="N20" s="168">
        <v>649</v>
      </c>
      <c r="O20" s="74">
        <v>24.02</v>
      </c>
      <c r="P20" s="74">
        <v>0.06</v>
      </c>
      <c r="Q20" s="74">
        <v>0</v>
      </c>
      <c r="R20" s="74">
        <v>649</v>
      </c>
      <c r="S20" s="74">
        <v>23.97</v>
      </c>
      <c r="T20" s="74">
        <v>6.4000000000000001E-2</v>
      </c>
      <c r="U20" s="74">
        <v>-0.1</v>
      </c>
    </row>
    <row r="21" spans="3:21">
      <c r="C21" s="74"/>
      <c r="D21" s="74">
        <v>649</v>
      </c>
      <c r="E21" s="74">
        <v>-21.51</v>
      </c>
      <c r="F21" s="74">
        <v>0.14799999999999999</v>
      </c>
      <c r="G21" s="74">
        <v>-1.5</v>
      </c>
      <c r="H21" s="74">
        <v>649</v>
      </c>
      <c r="I21" s="74">
        <v>-23.15</v>
      </c>
      <c r="J21" s="74">
        <v>0.154</v>
      </c>
      <c r="K21" s="74">
        <v>-1.5</v>
      </c>
      <c r="M21" s="74"/>
      <c r="N21" s="168">
        <v>659</v>
      </c>
      <c r="O21" s="168"/>
      <c r="P21" s="168"/>
      <c r="Q21" s="168"/>
      <c r="R21" s="74">
        <v>659</v>
      </c>
      <c r="S21" s="168"/>
      <c r="T21" s="168"/>
      <c r="U21" s="168"/>
    </row>
    <row r="22" spans="3:21">
      <c r="C22" s="74"/>
      <c r="D22" s="74">
        <v>659</v>
      </c>
      <c r="E22" s="74">
        <v>-21.66</v>
      </c>
      <c r="F22" s="74">
        <v>0.152</v>
      </c>
      <c r="G22" s="74">
        <v>-1.4</v>
      </c>
      <c r="H22" s="74">
        <v>659</v>
      </c>
      <c r="I22" s="74">
        <v>-22.68</v>
      </c>
      <c r="J22" s="74">
        <v>0.155</v>
      </c>
      <c r="K22" s="74">
        <v>-1.5</v>
      </c>
      <c r="M22" s="74"/>
      <c r="N22" s="168">
        <v>669</v>
      </c>
      <c r="O22" s="168"/>
      <c r="P22" s="168"/>
      <c r="Q22" s="168"/>
      <c r="R22" s="74">
        <v>669</v>
      </c>
      <c r="S22" s="168"/>
      <c r="T22" s="168"/>
      <c r="U22" s="168"/>
    </row>
    <row r="23" spans="3:21">
      <c r="C23" s="168"/>
      <c r="D23" s="168"/>
      <c r="E23" s="168"/>
      <c r="F23" s="168"/>
      <c r="G23" s="168"/>
      <c r="H23" s="168"/>
      <c r="I23" s="168"/>
      <c r="J23" s="168"/>
      <c r="K23" s="168"/>
      <c r="M23" s="74"/>
      <c r="N23" s="168">
        <v>679</v>
      </c>
      <c r="O23" s="74">
        <v>22.08</v>
      </c>
      <c r="P23" s="74">
        <v>0.04</v>
      </c>
      <c r="Q23" s="74">
        <v>-0.9</v>
      </c>
      <c r="R23" s="74">
        <v>679</v>
      </c>
      <c r="S23" s="74">
        <v>22</v>
      </c>
      <c r="T23" s="74">
        <v>4.2999999999999997E-2</v>
      </c>
      <c r="U23" s="74">
        <v>-2.5</v>
      </c>
    </row>
    <row r="24" spans="3:21">
      <c r="C24" s="168" t="s">
        <v>1306</v>
      </c>
      <c r="D24" s="74">
        <v>669</v>
      </c>
      <c r="E24" s="74">
        <v>-22.19</v>
      </c>
      <c r="F24" s="74">
        <v>0.13700000000000001</v>
      </c>
      <c r="G24" s="74">
        <v>-1.5</v>
      </c>
      <c r="H24" s="74">
        <v>669</v>
      </c>
      <c r="I24" s="74">
        <v>-22.94</v>
      </c>
      <c r="J24" s="74">
        <v>0.14199999999999999</v>
      </c>
      <c r="K24" s="74">
        <v>-1.4</v>
      </c>
      <c r="M24" s="74"/>
      <c r="N24" s="168">
        <v>689</v>
      </c>
      <c r="O24" s="74">
        <v>22.45</v>
      </c>
      <c r="P24" s="74">
        <v>7.2999999999999995E-2</v>
      </c>
      <c r="Q24" s="74">
        <v>-0.1</v>
      </c>
      <c r="R24" s="74">
        <v>689</v>
      </c>
      <c r="S24" s="74">
        <v>22.44</v>
      </c>
      <c r="T24" s="74">
        <v>0.112</v>
      </c>
      <c r="U24" s="74">
        <v>0.3</v>
      </c>
    </row>
    <row r="25" spans="3:21">
      <c r="C25" s="74"/>
      <c r="D25" s="74">
        <v>679</v>
      </c>
      <c r="E25" s="74">
        <v>-21.96</v>
      </c>
      <c r="F25" s="74">
        <v>0.16</v>
      </c>
      <c r="G25" s="74">
        <v>-1.6</v>
      </c>
      <c r="H25" s="74">
        <v>679</v>
      </c>
      <c r="I25" s="74">
        <v>-21.53</v>
      </c>
      <c r="J25" s="74">
        <v>0.15</v>
      </c>
      <c r="K25" s="74">
        <v>-1.7</v>
      </c>
      <c r="M25" s="168"/>
      <c r="N25" s="168"/>
      <c r="O25" s="168"/>
      <c r="P25" s="168"/>
      <c r="Q25" s="168"/>
      <c r="R25" s="168"/>
      <c r="S25" s="168"/>
      <c r="T25" s="168"/>
      <c r="U25" s="168"/>
    </row>
    <row r="26" spans="3:21">
      <c r="C26" s="74"/>
      <c r="D26" s="74">
        <v>689</v>
      </c>
      <c r="E26" s="74">
        <v>-21.65</v>
      </c>
      <c r="F26" s="74">
        <v>0.14099999999999999</v>
      </c>
      <c r="G26" s="74">
        <v>-1.6</v>
      </c>
      <c r="H26" s="74">
        <v>689</v>
      </c>
      <c r="I26" s="74">
        <v>-21.61</v>
      </c>
      <c r="J26" s="74">
        <v>0.14599999999999999</v>
      </c>
      <c r="K26" s="74">
        <v>-1.7</v>
      </c>
      <c r="M26" s="168" t="s">
        <v>1306</v>
      </c>
      <c r="N26" s="168">
        <v>699</v>
      </c>
      <c r="O26" s="74">
        <v>23.08</v>
      </c>
      <c r="P26" s="74">
        <v>7.1999999999999995E-2</v>
      </c>
      <c r="Q26" s="74">
        <v>0.1</v>
      </c>
      <c r="R26" s="74">
        <v>699</v>
      </c>
      <c r="S26" s="74">
        <v>21.51</v>
      </c>
      <c r="T26" s="74">
        <v>8.2000000000000003E-2</v>
      </c>
      <c r="U26" s="74">
        <v>-0.1</v>
      </c>
    </row>
    <row r="27" spans="3:21">
      <c r="C27" s="74"/>
      <c r="D27" s="74">
        <v>699</v>
      </c>
      <c r="E27" s="74">
        <v>-20.72</v>
      </c>
      <c r="F27" s="74">
        <v>0.14000000000000001</v>
      </c>
      <c r="G27" s="74">
        <v>-1.5</v>
      </c>
      <c r="H27" s="74">
        <v>699</v>
      </c>
      <c r="I27" s="74">
        <v>-20.98</v>
      </c>
      <c r="J27" s="74">
        <v>0.14899999999999999</v>
      </c>
      <c r="K27" s="74">
        <v>-1.5</v>
      </c>
      <c r="M27" s="74"/>
      <c r="N27" s="168">
        <v>709</v>
      </c>
      <c r="O27" s="74">
        <v>23.04</v>
      </c>
      <c r="P27" s="74">
        <v>5.1999999999999998E-2</v>
      </c>
      <c r="Q27" s="74">
        <v>0.1</v>
      </c>
      <c r="R27" s="74">
        <v>709</v>
      </c>
      <c r="S27" s="74">
        <v>22.77</v>
      </c>
      <c r="T27" s="74">
        <v>5.3999999999999999E-2</v>
      </c>
      <c r="U27" s="74">
        <v>0.1</v>
      </c>
    </row>
    <row r="28" spans="3:21">
      <c r="C28" s="74"/>
      <c r="D28" s="74">
        <v>709</v>
      </c>
      <c r="E28" s="74">
        <v>-20.170000000000002</v>
      </c>
      <c r="F28" s="74">
        <v>0.15</v>
      </c>
      <c r="G28" s="74">
        <v>-1.3</v>
      </c>
      <c r="H28" s="74">
        <v>709</v>
      </c>
      <c r="I28" s="74">
        <v>-20.71</v>
      </c>
      <c r="J28" s="74">
        <v>0.13800000000000001</v>
      </c>
      <c r="K28" s="74">
        <v>-1.3</v>
      </c>
      <c r="M28" s="74"/>
      <c r="N28" s="168">
        <v>719</v>
      </c>
      <c r="O28" s="74">
        <v>22.13</v>
      </c>
      <c r="P28" s="74">
        <v>5.0999999999999997E-2</v>
      </c>
      <c r="Q28" s="74">
        <v>0</v>
      </c>
      <c r="R28" s="74">
        <v>719</v>
      </c>
      <c r="S28" s="74">
        <v>21.56</v>
      </c>
      <c r="T28" s="74">
        <v>6.6000000000000003E-2</v>
      </c>
      <c r="U28" s="74">
        <v>0</v>
      </c>
    </row>
    <row r="29" spans="3:21">
      <c r="C29" s="74"/>
      <c r="D29" s="74">
        <v>719</v>
      </c>
      <c r="E29" s="74">
        <v>-20.260000000000002</v>
      </c>
      <c r="F29" s="74">
        <v>0.14599999999999999</v>
      </c>
      <c r="G29" s="74">
        <v>-1.4</v>
      </c>
      <c r="H29" s="74">
        <v>719</v>
      </c>
      <c r="I29" s="74">
        <v>-20.81</v>
      </c>
      <c r="J29" s="74">
        <v>0.13900000000000001</v>
      </c>
      <c r="K29" s="74">
        <v>-1.5</v>
      </c>
      <c r="M29" s="74"/>
      <c r="N29" s="168">
        <v>729</v>
      </c>
      <c r="O29" s="74">
        <v>21.14</v>
      </c>
      <c r="P29" s="74">
        <v>7.8E-2</v>
      </c>
      <c r="Q29" s="74">
        <v>0</v>
      </c>
      <c r="R29" s="74">
        <v>729</v>
      </c>
      <c r="S29" s="74">
        <v>22.66</v>
      </c>
      <c r="T29" s="74">
        <v>3.6999999999999998E-2</v>
      </c>
      <c r="U29" s="74">
        <v>-0.1</v>
      </c>
    </row>
    <row r="30" spans="3:21">
      <c r="C30" s="74"/>
      <c r="D30" s="74">
        <v>729</v>
      </c>
      <c r="E30" s="74">
        <v>-20.09</v>
      </c>
      <c r="F30" s="74">
        <v>0.14799999999999999</v>
      </c>
      <c r="G30" s="74">
        <v>-1.5</v>
      </c>
      <c r="H30" s="74">
        <v>729</v>
      </c>
      <c r="I30" s="74">
        <v>-20.58</v>
      </c>
      <c r="J30" s="74">
        <v>0.151</v>
      </c>
      <c r="K30" s="74">
        <v>-1.2</v>
      </c>
      <c r="M30" s="74"/>
      <c r="N30" s="168">
        <v>739</v>
      </c>
      <c r="O30" s="74">
        <v>22.67</v>
      </c>
      <c r="P30" s="74">
        <v>3.7999999999999999E-2</v>
      </c>
      <c r="Q30" s="74">
        <v>-0.1</v>
      </c>
      <c r="R30" s="74">
        <v>739</v>
      </c>
      <c r="S30" s="74">
        <v>22.12</v>
      </c>
      <c r="T30" s="74">
        <v>5.0999999999999997E-2</v>
      </c>
      <c r="U30" s="74">
        <v>0</v>
      </c>
    </row>
    <row r="31" spans="3:21">
      <c r="C31" s="74"/>
      <c r="D31" s="74">
        <v>739</v>
      </c>
      <c r="E31" s="74">
        <v>-20.22</v>
      </c>
      <c r="F31" s="74">
        <v>0.16800000000000001</v>
      </c>
      <c r="G31" s="74">
        <v>-1.4</v>
      </c>
      <c r="H31" s="74">
        <v>739</v>
      </c>
      <c r="I31" s="74">
        <v>-19.05</v>
      </c>
      <c r="J31" s="74">
        <v>0.19900000000000001</v>
      </c>
      <c r="K31" s="74">
        <v>-1.8</v>
      </c>
      <c r="M31" s="74"/>
      <c r="N31" s="168">
        <v>749</v>
      </c>
      <c r="O31" s="74">
        <v>27.69</v>
      </c>
      <c r="P31" s="168"/>
      <c r="Q31" s="168"/>
      <c r="R31" s="74">
        <v>749</v>
      </c>
      <c r="S31" s="74">
        <v>30.55</v>
      </c>
      <c r="T31" s="74">
        <v>5.5E-2</v>
      </c>
      <c r="U31" s="74">
        <v>-1</v>
      </c>
    </row>
    <row r="32" spans="3:21">
      <c r="C32" s="74"/>
      <c r="D32" s="74">
        <v>749</v>
      </c>
      <c r="E32" s="74">
        <v>-20.399999999999999</v>
      </c>
      <c r="F32" s="74">
        <v>0.16200000000000001</v>
      </c>
      <c r="G32" s="74">
        <v>-1.6</v>
      </c>
      <c r="H32" s="74">
        <v>749</v>
      </c>
      <c r="I32" s="74">
        <v>-19.03</v>
      </c>
      <c r="J32" s="74">
        <v>0.152</v>
      </c>
      <c r="K32" s="74">
        <v>-1.5</v>
      </c>
      <c r="M32" s="168"/>
      <c r="N32" s="168"/>
      <c r="O32" s="168"/>
      <c r="P32" s="168"/>
      <c r="Q32" s="168"/>
      <c r="R32" s="168"/>
      <c r="S32" s="168"/>
      <c r="T32" s="168"/>
      <c r="U32" s="168"/>
    </row>
    <row r="33" spans="3:21">
      <c r="C33" s="168"/>
      <c r="D33" s="168"/>
      <c r="E33" s="168"/>
      <c r="F33" s="168"/>
      <c r="G33" s="168"/>
      <c r="H33" s="168"/>
      <c r="I33" s="168"/>
      <c r="J33" s="168"/>
      <c r="K33" s="168"/>
      <c r="M33" s="168" t="s">
        <v>1317</v>
      </c>
      <c r="N33" s="168">
        <v>759</v>
      </c>
      <c r="O33" s="74">
        <v>29.2</v>
      </c>
      <c r="P33" s="74">
        <v>5.2999999999999999E-2</v>
      </c>
      <c r="Q33" s="74">
        <v>-2</v>
      </c>
      <c r="R33" s="74">
        <v>759</v>
      </c>
      <c r="S33" s="74">
        <v>30.56</v>
      </c>
      <c r="T33" s="74">
        <v>6.6000000000000003E-2</v>
      </c>
      <c r="U33" s="74">
        <v>-1</v>
      </c>
    </row>
    <row r="34" spans="3:21">
      <c r="C34" s="168" t="s">
        <v>1317</v>
      </c>
      <c r="D34" s="74">
        <v>759</v>
      </c>
      <c r="E34" s="74">
        <v>-21.26</v>
      </c>
      <c r="F34" s="74">
        <v>4.3999999999999997E-2</v>
      </c>
      <c r="G34" s="74">
        <v>-1.7</v>
      </c>
      <c r="H34" s="74">
        <v>759</v>
      </c>
      <c r="I34" s="74">
        <v>-19.02</v>
      </c>
      <c r="J34" s="74">
        <v>0.156</v>
      </c>
      <c r="K34" s="74">
        <v>-1.6</v>
      </c>
      <c r="M34" s="74"/>
      <c r="N34" s="168">
        <v>769</v>
      </c>
      <c r="O34" s="74">
        <v>30.41</v>
      </c>
      <c r="P34" s="74">
        <v>8.6999999999999994E-2</v>
      </c>
      <c r="Q34" s="74">
        <v>0</v>
      </c>
      <c r="R34" s="74">
        <v>769</v>
      </c>
      <c r="S34" s="74">
        <v>30.69</v>
      </c>
      <c r="T34" s="74">
        <v>7.1999999999999995E-2</v>
      </c>
      <c r="U34" s="74">
        <v>0.2</v>
      </c>
    </row>
    <row r="35" spans="3:21">
      <c r="C35" s="74"/>
      <c r="D35" s="74">
        <v>769</v>
      </c>
      <c r="E35" s="74">
        <v>-19.510000000000002</v>
      </c>
      <c r="F35" s="74">
        <v>0.14399999999999999</v>
      </c>
      <c r="G35" s="74">
        <v>-1.5</v>
      </c>
      <c r="H35" s="74">
        <v>769</v>
      </c>
      <c r="I35" s="74">
        <v>-21.18</v>
      </c>
      <c r="J35" s="74">
        <v>0.121</v>
      </c>
      <c r="K35" s="74">
        <v>0.7</v>
      </c>
      <c r="M35" s="74"/>
      <c r="N35" s="168">
        <v>779</v>
      </c>
      <c r="O35" s="74">
        <v>29.85</v>
      </c>
      <c r="P35" s="74">
        <v>0.10100000000000001</v>
      </c>
      <c r="Q35" s="74">
        <v>-0.3</v>
      </c>
      <c r="R35" s="74">
        <v>779</v>
      </c>
      <c r="S35" s="74">
        <v>26.82</v>
      </c>
      <c r="T35" s="74">
        <v>0.09</v>
      </c>
      <c r="U35" s="74">
        <v>1.7</v>
      </c>
    </row>
    <row r="36" spans="3:21">
      <c r="C36" s="74"/>
      <c r="D36" s="74">
        <v>779</v>
      </c>
      <c r="E36" s="74">
        <v>-20.03</v>
      </c>
      <c r="F36" s="74">
        <v>0.13600000000000001</v>
      </c>
      <c r="G36" s="74">
        <v>-1.5</v>
      </c>
      <c r="H36" s="74">
        <v>779</v>
      </c>
      <c r="I36" s="74">
        <v>-23.18</v>
      </c>
      <c r="J36" s="74">
        <v>0.158</v>
      </c>
      <c r="K36" s="74">
        <v>-1.6</v>
      </c>
      <c r="M36" s="74"/>
      <c r="N36" s="168">
        <v>789</v>
      </c>
      <c r="O36" s="74">
        <v>24.19</v>
      </c>
      <c r="P36" s="74">
        <v>8.5999999999999993E-2</v>
      </c>
      <c r="Q36" s="74">
        <v>0</v>
      </c>
      <c r="R36" s="74">
        <v>789</v>
      </c>
      <c r="S36" s="74">
        <v>27.25</v>
      </c>
      <c r="T36" s="74">
        <v>7.8E-2</v>
      </c>
      <c r="U36" s="74">
        <v>-0.3</v>
      </c>
    </row>
    <row r="37" spans="3:21">
      <c r="C37" s="74"/>
      <c r="D37" s="74">
        <v>789</v>
      </c>
      <c r="E37" s="74">
        <v>-19.420000000000002</v>
      </c>
      <c r="F37" s="74">
        <v>0.13900000000000001</v>
      </c>
      <c r="G37" s="74">
        <v>-1.4</v>
      </c>
      <c r="H37" s="74">
        <v>789</v>
      </c>
      <c r="I37" s="74">
        <v>-23.72</v>
      </c>
      <c r="J37" s="74">
        <v>0.13800000000000001</v>
      </c>
      <c r="K37" s="74">
        <v>-1.6</v>
      </c>
      <c r="M37" s="168"/>
      <c r="N37" s="168"/>
      <c r="O37" s="168"/>
      <c r="P37" s="168"/>
      <c r="Q37" s="168"/>
      <c r="R37" s="168"/>
      <c r="S37" s="168"/>
      <c r="T37" s="168"/>
      <c r="U37" s="168"/>
    </row>
    <row r="38" spans="3:21">
      <c r="C38" s="168"/>
      <c r="D38" s="168"/>
      <c r="E38" s="168"/>
      <c r="F38" s="168"/>
      <c r="G38" s="168"/>
      <c r="H38" s="168"/>
      <c r="I38" s="168"/>
      <c r="J38" s="168"/>
      <c r="K38" s="168"/>
      <c r="M38" s="168" t="s">
        <v>1311</v>
      </c>
      <c r="N38" s="168">
        <v>799</v>
      </c>
      <c r="O38" s="74">
        <v>39</v>
      </c>
      <c r="P38" s="74">
        <v>8.4000000000000005E-2</v>
      </c>
      <c r="Q38" s="74">
        <v>-2.7</v>
      </c>
      <c r="R38" s="74">
        <v>799</v>
      </c>
      <c r="S38" s="74">
        <v>36.89</v>
      </c>
      <c r="T38" s="74">
        <v>7.3999999999999996E-2</v>
      </c>
      <c r="U38" s="74">
        <v>-1.3</v>
      </c>
    </row>
    <row r="39" spans="3:21">
      <c r="C39" s="168" t="s">
        <v>1311</v>
      </c>
      <c r="D39" s="74">
        <v>799</v>
      </c>
      <c r="E39" s="74">
        <v>-10.1</v>
      </c>
      <c r="F39" s="74">
        <v>0.159</v>
      </c>
      <c r="G39" s="74">
        <v>-1.5</v>
      </c>
      <c r="H39" s="74">
        <v>799</v>
      </c>
      <c r="I39" s="74">
        <v>-14.56</v>
      </c>
      <c r="J39" s="74">
        <v>6.5000000000000002E-2</v>
      </c>
      <c r="K39" s="74">
        <v>-1.5</v>
      </c>
      <c r="M39" s="74"/>
      <c r="N39" s="168">
        <v>809</v>
      </c>
      <c r="O39" s="74">
        <v>36.92</v>
      </c>
      <c r="P39" s="74">
        <v>4.1000000000000002E-2</v>
      </c>
      <c r="Q39" s="74">
        <v>-1.2</v>
      </c>
      <c r="R39" s="74">
        <v>809</v>
      </c>
      <c r="S39" s="74">
        <v>37.909999999999997</v>
      </c>
      <c r="T39" s="74">
        <v>4.9000000000000002E-2</v>
      </c>
      <c r="U39" s="74">
        <v>-2.4</v>
      </c>
    </row>
    <row r="40" spans="3:21">
      <c r="C40" s="74"/>
      <c r="D40" s="74">
        <v>809</v>
      </c>
      <c r="E40" s="74">
        <v>-7.95</v>
      </c>
      <c r="F40" s="74">
        <v>0.156</v>
      </c>
      <c r="G40" s="74">
        <v>-1.3</v>
      </c>
      <c r="H40" s="74">
        <v>809</v>
      </c>
      <c r="I40" s="74">
        <v>-11.09</v>
      </c>
      <c r="J40" s="74">
        <v>0.16800000000000001</v>
      </c>
      <c r="K40" s="74">
        <v>-1.4</v>
      </c>
      <c r="M40" s="74"/>
      <c r="N40" s="168">
        <v>819</v>
      </c>
      <c r="O40" s="74">
        <v>35.72</v>
      </c>
      <c r="P40" s="74">
        <v>7.6999999999999999E-2</v>
      </c>
      <c r="Q40" s="74">
        <v>-1.7</v>
      </c>
      <c r="R40" s="74">
        <v>819</v>
      </c>
      <c r="S40" s="74">
        <v>34.29</v>
      </c>
      <c r="T40" s="74">
        <v>6.9000000000000006E-2</v>
      </c>
      <c r="U40" s="74">
        <v>-1.6</v>
      </c>
    </row>
    <row r="41" spans="3:21">
      <c r="C41" s="74"/>
      <c r="D41" s="74">
        <v>819</v>
      </c>
      <c r="E41" s="74">
        <v>-10.82</v>
      </c>
      <c r="F41" s="74">
        <v>0.13400000000000001</v>
      </c>
      <c r="G41" s="74">
        <v>-0.3</v>
      </c>
      <c r="H41" s="74">
        <v>819</v>
      </c>
      <c r="I41" s="74">
        <v>-14.22</v>
      </c>
      <c r="J41" s="74">
        <v>4.2999999999999997E-2</v>
      </c>
      <c r="K41" s="74">
        <v>-1.6</v>
      </c>
    </row>
  </sheetData>
  <mergeCells count="6">
    <mergeCell ref="N4:Q6"/>
    <mergeCell ref="R4:U6"/>
    <mergeCell ref="C5:C7"/>
    <mergeCell ref="D5:G7"/>
    <mergeCell ref="H5:K7"/>
    <mergeCell ref="M4:M6"/>
  </mergeCells>
  <phoneticPr fontId="9"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9"/>
  <sheetViews>
    <sheetView topLeftCell="A123" workbookViewId="0">
      <selection activeCell="C131" sqref="C131"/>
    </sheetView>
  </sheetViews>
  <sheetFormatPr defaultColWidth="8.85546875" defaultRowHeight="12.75"/>
  <cols>
    <col min="1" max="4" width="8.85546875" customWidth="1"/>
    <col min="5" max="5" width="30.140625" customWidth="1"/>
    <col min="6" max="6" width="28.85546875" customWidth="1"/>
    <col min="7" max="9" width="8.85546875" customWidth="1"/>
    <col min="10" max="10" width="9.140625" style="2" customWidth="1"/>
  </cols>
  <sheetData>
    <row r="1" spans="1:26">
      <c r="A1" t="s">
        <v>2277</v>
      </c>
      <c r="F1" t="s">
        <v>1355</v>
      </c>
      <c r="G1" t="s">
        <v>1356</v>
      </c>
      <c r="H1" t="s">
        <v>1357</v>
      </c>
      <c r="I1" t="s">
        <v>1358</v>
      </c>
      <c r="J1" t="s">
        <v>1406</v>
      </c>
      <c r="K1" t="s">
        <v>1492</v>
      </c>
      <c r="L1" t="s">
        <v>2164</v>
      </c>
      <c r="M1" t="s">
        <v>1811</v>
      </c>
      <c r="N1" t="s">
        <v>2187</v>
      </c>
    </row>
    <row r="2" spans="1:26">
      <c r="F2" t="s">
        <v>2165</v>
      </c>
      <c r="J2"/>
    </row>
    <row r="3" spans="1:26">
      <c r="E3" t="s">
        <v>2276</v>
      </c>
      <c r="F3" t="s">
        <v>2166</v>
      </c>
      <c r="G3">
        <v>1.49</v>
      </c>
      <c r="H3">
        <v>5.16</v>
      </c>
      <c r="I3">
        <v>11</v>
      </c>
      <c r="J3">
        <v>-1.18</v>
      </c>
      <c r="K3">
        <v>1.1000000000000001</v>
      </c>
      <c r="M3">
        <v>3435</v>
      </c>
      <c r="N3">
        <f t="shared" ref="N3:N22" si="0">H3</f>
        <v>5.16</v>
      </c>
      <c r="O3">
        <f t="shared" ref="O3:O22" si="1">G3-1000*((1+H3/1000)^0.515-1)</f>
        <v>-1.1640832614889709</v>
      </c>
      <c r="P3">
        <f t="shared" ref="P3:P22" si="2">I3-1000*((1+H3/1000)^1.83-1)</f>
        <v>1.5369850917413732</v>
      </c>
      <c r="R3">
        <f t="shared" ref="R3:U6" si="3">M3</f>
        <v>3435</v>
      </c>
      <c r="S3">
        <f t="shared" si="3"/>
        <v>5.16</v>
      </c>
      <c r="T3">
        <f t="shared" si="3"/>
        <v>-1.1640832614889709</v>
      </c>
      <c r="U3">
        <f t="shared" si="3"/>
        <v>1.5369850917413732</v>
      </c>
    </row>
    <row r="4" spans="1:26">
      <c r="A4">
        <v>500</v>
      </c>
      <c r="B4">
        <v>35.17</v>
      </c>
      <c r="C4">
        <v>7.9295001676079835E-2</v>
      </c>
      <c r="D4">
        <v>-2.8993461973476968</v>
      </c>
      <c r="E4">
        <f t="shared" ref="E4:E35" si="4">D4-D63</f>
        <v>-2.580713737781565</v>
      </c>
      <c r="F4" t="s">
        <v>1360</v>
      </c>
      <c r="G4">
        <v>1.67</v>
      </c>
      <c r="H4">
        <v>4.1500000000000004</v>
      </c>
      <c r="I4">
        <v>8.1999999999999993</v>
      </c>
      <c r="J4">
        <v>-0.48</v>
      </c>
      <c r="K4">
        <v>0.2</v>
      </c>
      <c r="M4">
        <v>3435</v>
      </c>
      <c r="N4">
        <f t="shared" si="0"/>
        <v>4.1500000000000004</v>
      </c>
      <c r="O4">
        <f t="shared" si="1"/>
        <v>-0.46510353210755184</v>
      </c>
      <c r="P4">
        <f t="shared" si="2"/>
        <v>0.59242344454026075</v>
      </c>
      <c r="R4">
        <f t="shared" si="3"/>
        <v>3435</v>
      </c>
      <c r="S4">
        <f t="shared" si="3"/>
        <v>4.1500000000000004</v>
      </c>
      <c r="T4">
        <f t="shared" si="3"/>
        <v>-0.46510353210755184</v>
      </c>
      <c r="U4">
        <f t="shared" si="3"/>
        <v>0.59242344454026075</v>
      </c>
    </row>
    <row r="5" spans="1:26">
      <c r="A5">
        <v>700</v>
      </c>
      <c r="B5">
        <v>33.18</v>
      </c>
      <c r="C5">
        <v>8.7577541621197241E-2</v>
      </c>
      <c r="D5">
        <v>-1.4822484151710853</v>
      </c>
      <c r="E5">
        <f t="shared" si="4"/>
        <v>-2.4283174648054313</v>
      </c>
      <c r="F5" t="s">
        <v>1361</v>
      </c>
      <c r="G5">
        <v>0.13</v>
      </c>
      <c r="H5">
        <v>1.07</v>
      </c>
      <c r="I5">
        <v>2.4</v>
      </c>
      <c r="J5">
        <v>-0.43</v>
      </c>
      <c r="K5">
        <v>0.3</v>
      </c>
      <c r="M5">
        <v>3435</v>
      </c>
      <c r="N5">
        <f t="shared" si="0"/>
        <v>1.07</v>
      </c>
      <c r="O5">
        <f t="shared" si="1"/>
        <v>-0.42090709198224452</v>
      </c>
      <c r="P5">
        <f t="shared" si="2"/>
        <v>0.44103055839910033</v>
      </c>
      <c r="R5">
        <f t="shared" si="3"/>
        <v>3435</v>
      </c>
      <c r="S5">
        <f t="shared" si="3"/>
        <v>1.07</v>
      </c>
      <c r="T5">
        <f t="shared" si="3"/>
        <v>-0.42090709198224452</v>
      </c>
      <c r="U5">
        <f t="shared" si="3"/>
        <v>0.44103055839910033</v>
      </c>
    </row>
    <row r="6" spans="1:26">
      <c r="A6">
        <v>700</v>
      </c>
      <c r="B6">
        <v>31.61</v>
      </c>
      <c r="C6">
        <v>-1.6278408442801151E-2</v>
      </c>
      <c r="D6">
        <v>-2.712416810947829</v>
      </c>
      <c r="E6">
        <f t="shared" si="4"/>
        <v>-2.3086272257617466</v>
      </c>
      <c r="F6" t="s">
        <v>1362</v>
      </c>
      <c r="G6">
        <v>0.5</v>
      </c>
      <c r="H6">
        <v>3.45</v>
      </c>
      <c r="I6">
        <v>9.6999999999999993</v>
      </c>
      <c r="J6">
        <v>-1.29</v>
      </c>
      <c r="K6">
        <v>3.1</v>
      </c>
      <c r="L6" t="s">
        <v>2167</v>
      </c>
      <c r="M6">
        <v>3435</v>
      </c>
      <c r="N6">
        <f t="shared" si="0"/>
        <v>3.45</v>
      </c>
      <c r="O6">
        <f t="shared" si="1"/>
        <v>-1.2752660596284109</v>
      </c>
      <c r="P6">
        <f t="shared" si="2"/>
        <v>3.3774624117881142</v>
      </c>
      <c r="R6">
        <f t="shared" si="3"/>
        <v>3435</v>
      </c>
      <c r="S6">
        <f t="shared" si="3"/>
        <v>3.45</v>
      </c>
      <c r="T6">
        <f t="shared" si="3"/>
        <v>-1.2752660596284109</v>
      </c>
      <c r="U6">
        <f t="shared" si="3"/>
        <v>3.3774624117881142</v>
      </c>
    </row>
    <row r="7" spans="1:26">
      <c r="A7">
        <v>700</v>
      </c>
      <c r="B7">
        <v>43.31</v>
      </c>
      <c r="C7">
        <v>9.4717527008715052E-2</v>
      </c>
      <c r="D7">
        <v>-0.29048323936743259</v>
      </c>
      <c r="E7">
        <f t="shared" si="4"/>
        <v>-3.2120929540142527</v>
      </c>
      <c r="F7" t="s">
        <v>1363</v>
      </c>
      <c r="G7">
        <v>1.5</v>
      </c>
      <c r="H7">
        <v>4.72</v>
      </c>
      <c r="I7">
        <v>9.8000000000000007</v>
      </c>
      <c r="J7">
        <v>-0.95</v>
      </c>
      <c r="K7">
        <v>0.8</v>
      </c>
      <c r="M7">
        <v>3435</v>
      </c>
      <c r="N7">
        <f t="shared" si="0"/>
        <v>4.72</v>
      </c>
      <c r="O7">
        <f t="shared" si="1"/>
        <v>-0.9280241878718023</v>
      </c>
      <c r="P7">
        <f t="shared" si="2"/>
        <v>1.145485188241949</v>
      </c>
      <c r="R7">
        <f>AVERAGE(M7:M11)</f>
        <v>3435</v>
      </c>
      <c r="S7">
        <f>AVERAGE(N7:N11)</f>
        <v>5.1719999999999997</v>
      </c>
      <c r="T7">
        <f>AVERAGE(O7:O11)</f>
        <v>-0.95823905431982404</v>
      </c>
      <c r="U7">
        <f>AVERAGE(P7:P11)</f>
        <v>1.2948772084059865</v>
      </c>
    </row>
    <row r="8" spans="1:26">
      <c r="A8">
        <v>1670</v>
      </c>
      <c r="B8">
        <v>20.14</v>
      </c>
      <c r="C8">
        <v>8.0580361066449058E-3</v>
      </c>
      <c r="D8">
        <v>-1.0125732150930347</v>
      </c>
      <c r="E8">
        <f t="shared" si="4"/>
        <v>-1.4486749214270844</v>
      </c>
      <c r="F8" t="s">
        <v>1364</v>
      </c>
      <c r="G8">
        <v>1.9</v>
      </c>
      <c r="H8">
        <v>5.45</v>
      </c>
      <c r="I8">
        <v>11.4</v>
      </c>
      <c r="J8">
        <v>-0.91</v>
      </c>
      <c r="K8">
        <v>1</v>
      </c>
      <c r="M8">
        <v>3435</v>
      </c>
      <c r="N8">
        <f t="shared" si="0"/>
        <v>5.45</v>
      </c>
      <c r="O8">
        <f t="shared" si="1"/>
        <v>-0.9030505025020692</v>
      </c>
      <c r="P8">
        <f t="shared" si="2"/>
        <v>1.4039493918233461</v>
      </c>
      <c r="R8">
        <f>AVERAGE(M12:M15)</f>
        <v>3435</v>
      </c>
      <c r="S8">
        <f>AVERAGE(N12:N15)</f>
        <v>4.5674999999999999</v>
      </c>
      <c r="T8">
        <f>AVERAGE(O12:O15)</f>
        <v>-0.95715391898317437</v>
      </c>
      <c r="U8">
        <f>AVERAGE(P12:P15)</f>
        <v>1.4005800716150536</v>
      </c>
    </row>
    <row r="9" spans="1:26">
      <c r="A9">
        <v>1670</v>
      </c>
      <c r="B9">
        <v>20.76</v>
      </c>
      <c r="C9">
        <v>1.877643572418819E-3</v>
      </c>
      <c r="D9">
        <v>-1.612232298985333</v>
      </c>
      <c r="E9">
        <f t="shared" si="4"/>
        <v>-1.4945090861138084</v>
      </c>
      <c r="F9" t="s">
        <v>1365</v>
      </c>
      <c r="G9">
        <v>1.68</v>
      </c>
      <c r="H9">
        <v>5.26</v>
      </c>
      <c r="I9">
        <v>11.4</v>
      </c>
      <c r="J9">
        <v>-1.04</v>
      </c>
      <c r="K9">
        <v>1.3</v>
      </c>
      <c r="M9">
        <v>3435</v>
      </c>
      <c r="N9">
        <f t="shared" si="0"/>
        <v>5.26</v>
      </c>
      <c r="O9">
        <f t="shared" si="1"/>
        <v>-1.0254536299753185</v>
      </c>
      <c r="P9">
        <f t="shared" si="2"/>
        <v>1.7531940945899951</v>
      </c>
      <c r="R9">
        <f t="shared" ref="R9:U15" si="5">M16</f>
        <v>3350</v>
      </c>
      <c r="S9">
        <f t="shared" si="5"/>
        <v>4.33</v>
      </c>
      <c r="T9">
        <f t="shared" si="5"/>
        <v>-0.4176135019525522</v>
      </c>
      <c r="U9">
        <f t="shared" si="5"/>
        <v>0.46186463721812743</v>
      </c>
      <c r="V9" t="s">
        <v>1372</v>
      </c>
    </row>
    <row r="10" spans="1:26">
      <c r="A10">
        <v>1900</v>
      </c>
      <c r="B10">
        <v>4.7300000000000004</v>
      </c>
      <c r="C10">
        <v>3.683757275355104E-2</v>
      </c>
      <c r="D10">
        <v>0.1938741825636825</v>
      </c>
      <c r="E10">
        <f t="shared" si="4"/>
        <v>-0.33323926642436774</v>
      </c>
      <c r="F10" t="s">
        <v>1366</v>
      </c>
      <c r="G10">
        <v>1.84</v>
      </c>
      <c r="H10">
        <v>5.39</v>
      </c>
      <c r="I10">
        <v>10.9</v>
      </c>
      <c r="J10">
        <v>-0.95</v>
      </c>
      <c r="K10">
        <v>0.6</v>
      </c>
      <c r="M10">
        <v>3435</v>
      </c>
      <c r="N10">
        <f t="shared" si="0"/>
        <v>5.39</v>
      </c>
      <c r="O10">
        <f t="shared" si="1"/>
        <v>-0.93223140390425718</v>
      </c>
      <c r="P10">
        <f t="shared" si="2"/>
        <v>1.0142431110194767</v>
      </c>
      <c r="R10">
        <f t="shared" si="5"/>
        <v>3350</v>
      </c>
      <c r="S10">
        <f t="shared" si="5"/>
        <v>3.62</v>
      </c>
      <c r="T10">
        <f t="shared" si="5"/>
        <v>-0.54266635024656673</v>
      </c>
      <c r="U10">
        <f t="shared" si="5"/>
        <v>0.56544990277686491</v>
      </c>
      <c r="V10" t="s">
        <v>1206</v>
      </c>
    </row>
    <row r="11" spans="1:26">
      <c r="A11">
        <v>2090</v>
      </c>
      <c r="B11">
        <v>-8.9700000000000006</v>
      </c>
      <c r="C11">
        <v>0.24964342796423633</v>
      </c>
      <c r="D11">
        <v>-2.5814689858389528E-2</v>
      </c>
      <c r="E11">
        <f t="shared" si="4"/>
        <v>0.62022248265403235</v>
      </c>
      <c r="F11" t="s">
        <v>1367</v>
      </c>
      <c r="G11">
        <v>1.59</v>
      </c>
      <c r="H11">
        <v>5.04</v>
      </c>
      <c r="I11">
        <v>10.4</v>
      </c>
      <c r="J11">
        <v>-1.02</v>
      </c>
      <c r="K11">
        <v>0.8</v>
      </c>
      <c r="M11">
        <v>3435</v>
      </c>
      <c r="N11">
        <f t="shared" si="0"/>
        <v>5.04</v>
      </c>
      <c r="O11">
        <f t="shared" si="1"/>
        <v>-1.0024355473456728</v>
      </c>
      <c r="P11">
        <f t="shared" si="2"/>
        <v>1.1575142563551655</v>
      </c>
      <c r="R11">
        <f t="shared" si="5"/>
        <v>3350</v>
      </c>
      <c r="S11">
        <f t="shared" si="5"/>
        <v>3.61</v>
      </c>
      <c r="T11">
        <f t="shared" si="5"/>
        <v>-0.55752535544891901</v>
      </c>
      <c r="U11">
        <f t="shared" si="5"/>
        <v>0.783804794163661</v>
      </c>
      <c r="V11" t="s">
        <v>1207</v>
      </c>
    </row>
    <row r="12" spans="1:26">
      <c r="A12">
        <v>2090</v>
      </c>
      <c r="B12">
        <v>6.33</v>
      </c>
      <c r="C12">
        <v>4.5038486526624233E-2</v>
      </c>
      <c r="D12">
        <v>-6.1251693419983155E-2</v>
      </c>
      <c r="E12">
        <f t="shared" si="4"/>
        <v>-0.44693226251824036</v>
      </c>
      <c r="F12" t="s">
        <v>1368</v>
      </c>
      <c r="G12">
        <v>1.32</v>
      </c>
      <c r="H12">
        <v>4.3099999999999996</v>
      </c>
      <c r="I12">
        <v>9.5</v>
      </c>
      <c r="J12">
        <v>-0.91</v>
      </c>
      <c r="K12">
        <v>1.3</v>
      </c>
      <c r="M12">
        <v>3435</v>
      </c>
      <c r="N12">
        <f t="shared" si="0"/>
        <v>4.3099999999999996</v>
      </c>
      <c r="O12">
        <f t="shared" si="1"/>
        <v>-0.89733501353749134</v>
      </c>
      <c r="P12">
        <f t="shared" si="2"/>
        <v>1.5985958220702727</v>
      </c>
      <c r="R12">
        <f t="shared" si="5"/>
        <v>3350</v>
      </c>
      <c r="S12">
        <f t="shared" si="5"/>
        <v>4.2300000000000004</v>
      </c>
      <c r="T12">
        <f t="shared" si="5"/>
        <v>-0.52622006710804792</v>
      </c>
      <c r="U12">
        <f t="shared" si="5"/>
        <v>-5.4485509701147627E-2</v>
      </c>
      <c r="V12" t="s">
        <v>1208</v>
      </c>
      <c r="W12" t="s">
        <v>2193</v>
      </c>
      <c r="X12">
        <v>-0.28000000000000003</v>
      </c>
      <c r="Y12">
        <v>1.2</v>
      </c>
      <c r="Z12">
        <v>-1.5</v>
      </c>
    </row>
    <row r="13" spans="1:26">
      <c r="A13">
        <v>2250</v>
      </c>
      <c r="B13">
        <v>2.67</v>
      </c>
      <c r="C13">
        <v>0.15583913576807862</v>
      </c>
      <c r="D13">
        <v>0.82090533257582265</v>
      </c>
      <c r="E13">
        <f t="shared" si="4"/>
        <v>-0.18758144282493561</v>
      </c>
      <c r="F13" t="s">
        <v>1369</v>
      </c>
      <c r="G13">
        <v>1.23</v>
      </c>
      <c r="H13">
        <v>4.3099999999999996</v>
      </c>
      <c r="I13">
        <v>9.4</v>
      </c>
      <c r="J13">
        <v>-1</v>
      </c>
      <c r="K13">
        <v>1.2</v>
      </c>
      <c r="M13">
        <v>3435</v>
      </c>
      <c r="N13">
        <f t="shared" si="0"/>
        <v>4.3099999999999996</v>
      </c>
      <c r="O13">
        <f t="shared" si="1"/>
        <v>-0.98733501353749142</v>
      </c>
      <c r="P13">
        <f t="shared" si="2"/>
        <v>1.4985958220702731</v>
      </c>
      <c r="R13">
        <f t="shared" si="5"/>
        <v>3000</v>
      </c>
      <c r="S13">
        <f t="shared" si="5"/>
        <v>4.26</v>
      </c>
      <c r="T13">
        <f t="shared" si="5"/>
        <v>-0.46163835816948984</v>
      </c>
      <c r="U13">
        <f t="shared" si="5"/>
        <v>2.3904211280638812</v>
      </c>
      <c r="V13" t="s">
        <v>1209</v>
      </c>
      <c r="W13" t="s">
        <v>2196</v>
      </c>
      <c r="X13">
        <v>-1.28</v>
      </c>
      <c r="Y13">
        <v>2.0699999999999998</v>
      </c>
      <c r="Z13">
        <v>-2.2999999999999998</v>
      </c>
    </row>
    <row r="14" spans="1:26">
      <c r="A14">
        <v>2250</v>
      </c>
      <c r="B14">
        <v>2.81</v>
      </c>
      <c r="C14">
        <v>0.34383475492920379</v>
      </c>
      <c r="D14">
        <v>-2.3457505336289568</v>
      </c>
      <c r="E14">
        <f t="shared" si="4"/>
        <v>-0.19745479457355941</v>
      </c>
      <c r="F14" t="s">
        <v>1370</v>
      </c>
      <c r="G14">
        <v>1.6</v>
      </c>
      <c r="H14">
        <v>4.9400000000000004</v>
      </c>
      <c r="I14">
        <v>10.199999999999999</v>
      </c>
      <c r="J14">
        <v>-0.96</v>
      </c>
      <c r="K14">
        <v>0.8</v>
      </c>
      <c r="M14">
        <v>3435</v>
      </c>
      <c r="N14">
        <f t="shared" si="0"/>
        <v>4.9400000000000004</v>
      </c>
      <c r="O14">
        <f t="shared" si="1"/>
        <v>-0.94105972516382996</v>
      </c>
      <c r="P14">
        <f t="shared" si="2"/>
        <v>1.1412718665919765</v>
      </c>
      <c r="R14">
        <f t="shared" si="5"/>
        <v>3000</v>
      </c>
      <c r="S14">
        <f t="shared" si="5"/>
        <v>-5.55</v>
      </c>
      <c r="T14">
        <f t="shared" si="5"/>
        <v>-0.33789254794993351</v>
      </c>
      <c r="U14">
        <f t="shared" si="5"/>
        <v>-0.16690032768254248</v>
      </c>
      <c r="V14" t="s">
        <v>1210</v>
      </c>
      <c r="W14" t="s">
        <v>2197</v>
      </c>
      <c r="X14">
        <v>12.83</v>
      </c>
      <c r="Y14">
        <v>0.12</v>
      </c>
      <c r="Z14">
        <v>-1.2</v>
      </c>
    </row>
    <row r="15" spans="1:26">
      <c r="A15">
        <v>2250</v>
      </c>
      <c r="B15">
        <v>5.81</v>
      </c>
      <c r="C15">
        <v>8.2053634338757231E-2</v>
      </c>
      <c r="D15">
        <v>-2.6678558849053307</v>
      </c>
      <c r="E15">
        <f t="shared" si="4"/>
        <v>-0.40992824070151812</v>
      </c>
      <c r="F15" t="s">
        <v>1371</v>
      </c>
      <c r="G15">
        <v>1.42</v>
      </c>
      <c r="H15">
        <v>4.71</v>
      </c>
      <c r="I15">
        <v>10</v>
      </c>
      <c r="J15">
        <v>-1.02</v>
      </c>
      <c r="K15">
        <v>1</v>
      </c>
      <c r="M15">
        <v>3435</v>
      </c>
      <c r="N15">
        <f t="shared" si="0"/>
        <v>4.71</v>
      </c>
      <c r="O15">
        <f t="shared" si="1"/>
        <v>-1.002885923693885</v>
      </c>
      <c r="P15">
        <f t="shared" si="2"/>
        <v>1.363856775727692</v>
      </c>
      <c r="R15">
        <f t="shared" si="5"/>
        <v>500</v>
      </c>
      <c r="S15">
        <f t="shared" si="5"/>
        <v>35.17</v>
      </c>
      <c r="T15">
        <f t="shared" si="5"/>
        <v>7.9295001676079835E-2</v>
      </c>
      <c r="U15">
        <f t="shared" si="5"/>
        <v>-0.31863245956613184</v>
      </c>
      <c r="V15" t="s">
        <v>2168</v>
      </c>
      <c r="W15" t="s">
        <v>2199</v>
      </c>
      <c r="X15">
        <v>5.21</v>
      </c>
      <c r="Y15">
        <v>-0.96</v>
      </c>
      <c r="Z15">
        <v>0.9</v>
      </c>
    </row>
    <row r="16" spans="1:26">
      <c r="A16">
        <v>2400</v>
      </c>
      <c r="B16">
        <v>2.96</v>
      </c>
      <c r="C16">
        <v>5.669261401916792E-2</v>
      </c>
      <c r="D16">
        <v>-5.6314904294725299</v>
      </c>
      <c r="E16">
        <f t="shared" si="4"/>
        <v>-0.20803754748444092</v>
      </c>
      <c r="F16" t="s">
        <v>1372</v>
      </c>
      <c r="G16">
        <v>1.81</v>
      </c>
      <c r="H16">
        <v>4.33</v>
      </c>
      <c r="I16">
        <v>8.4</v>
      </c>
      <c r="J16">
        <v>-0.43</v>
      </c>
      <c r="K16">
        <v>0.1</v>
      </c>
      <c r="M16">
        <v>3350</v>
      </c>
      <c r="N16">
        <f t="shared" si="0"/>
        <v>4.33</v>
      </c>
      <c r="O16">
        <f t="shared" si="1"/>
        <v>-0.4176135019525522</v>
      </c>
      <c r="P16">
        <f t="shared" si="2"/>
        <v>0.46186463721812743</v>
      </c>
      <c r="V16" t="s">
        <v>1377</v>
      </c>
      <c r="W16" t="s">
        <v>2203</v>
      </c>
      <c r="X16">
        <v>4.67</v>
      </c>
      <c r="Y16">
        <v>-0.98</v>
      </c>
      <c r="Z16">
        <v>1</v>
      </c>
    </row>
    <row r="17" spans="1:35">
      <c r="A17">
        <v>2450</v>
      </c>
      <c r="B17">
        <v>-0.41</v>
      </c>
      <c r="C17">
        <v>1.1811709978505072</v>
      </c>
      <c r="D17">
        <v>-1.4211437274644005</v>
      </c>
      <c r="E17">
        <f t="shared" si="4"/>
        <v>2.8683939046980633E-2</v>
      </c>
      <c r="F17" t="s">
        <v>1206</v>
      </c>
      <c r="G17">
        <v>1.32</v>
      </c>
      <c r="H17">
        <v>3.62</v>
      </c>
      <c r="I17">
        <v>7.2</v>
      </c>
      <c r="J17">
        <v>-0.56000000000000005</v>
      </c>
      <c r="K17">
        <v>0.3</v>
      </c>
      <c r="M17">
        <v>3350</v>
      </c>
      <c r="N17">
        <f t="shared" si="0"/>
        <v>3.62</v>
      </c>
      <c r="O17">
        <f t="shared" si="1"/>
        <v>-0.54266635024656673</v>
      </c>
      <c r="P17">
        <f t="shared" si="2"/>
        <v>0.56544990277686491</v>
      </c>
      <c r="Q17" t="str">
        <f t="shared" ref="Q17:Q52" si="6">F24</f>
        <v>pprg 022 pyrite</v>
      </c>
      <c r="R17">
        <f t="shared" ref="R17:R25" si="7">M24</f>
        <v>3200</v>
      </c>
      <c r="S17">
        <f t="shared" ref="S17:S25" si="8">N24</f>
        <v>4.96</v>
      </c>
      <c r="T17">
        <f t="shared" ref="T17:T25" si="9">O24</f>
        <v>3.8664912048421485E-2</v>
      </c>
      <c r="U17">
        <f t="shared" ref="U17:U25" si="10">P24</f>
        <v>1.7046617822396932</v>
      </c>
      <c r="V17" t="s">
        <v>2169</v>
      </c>
    </row>
    <row r="18" spans="1:35">
      <c r="A18">
        <v>2450</v>
      </c>
      <c r="B18">
        <v>-1.35</v>
      </c>
      <c r="C18">
        <v>2.0354777596951399</v>
      </c>
      <c r="D18">
        <v>-2.2365583076467699</v>
      </c>
      <c r="E18">
        <f t="shared" si="4"/>
        <v>9.4325895903635271E-2</v>
      </c>
      <c r="F18" t="s">
        <v>1207</v>
      </c>
      <c r="G18">
        <v>1.3</v>
      </c>
      <c r="H18">
        <v>3.61</v>
      </c>
      <c r="I18">
        <v>7.4</v>
      </c>
      <c r="J18">
        <v>-0.56999999999999995</v>
      </c>
      <c r="K18">
        <v>0.5</v>
      </c>
      <c r="M18">
        <v>3350</v>
      </c>
      <c r="N18">
        <f t="shared" si="0"/>
        <v>3.61</v>
      </c>
      <c r="O18">
        <f t="shared" si="1"/>
        <v>-0.55752535544891901</v>
      </c>
      <c r="P18">
        <f t="shared" si="2"/>
        <v>0.783804794163661</v>
      </c>
      <c r="Q18" t="str">
        <f t="shared" si="6"/>
        <v>pprg 023 pyrite</v>
      </c>
      <c r="R18">
        <f t="shared" si="7"/>
        <v>3200</v>
      </c>
      <c r="S18">
        <f t="shared" si="8"/>
        <v>4.2300000000000004</v>
      </c>
      <c r="T18">
        <f t="shared" si="9"/>
        <v>0.40377993289195224</v>
      </c>
      <c r="U18">
        <f t="shared" si="10"/>
        <v>1.3455144902988518</v>
      </c>
      <c r="V18" t="s">
        <v>2170</v>
      </c>
    </row>
    <row r="19" spans="1:35">
      <c r="A19">
        <v>2500</v>
      </c>
      <c r="B19">
        <v>14.75</v>
      </c>
      <c r="C19">
        <v>0.16072425501455179</v>
      </c>
      <c r="D19">
        <v>-0.51092484835907825</v>
      </c>
      <c r="E19">
        <f t="shared" si="4"/>
        <v>-1.0533345186276577</v>
      </c>
      <c r="F19" t="s">
        <v>1208</v>
      </c>
      <c r="G19">
        <v>1.65</v>
      </c>
      <c r="H19">
        <v>4.2300000000000004</v>
      </c>
      <c r="I19">
        <v>7.7</v>
      </c>
      <c r="J19">
        <v>-0.53</v>
      </c>
      <c r="K19">
        <v>-0.4</v>
      </c>
      <c r="M19">
        <v>3350</v>
      </c>
      <c r="N19">
        <f t="shared" si="0"/>
        <v>4.2300000000000004</v>
      </c>
      <c r="O19">
        <f t="shared" si="1"/>
        <v>-0.52622006710804792</v>
      </c>
      <c r="P19">
        <f t="shared" si="2"/>
        <v>-5.4485509701147627E-2</v>
      </c>
      <c r="Q19" t="str">
        <f t="shared" si="6"/>
        <v>pprg 199 monosulfide</v>
      </c>
      <c r="R19">
        <f t="shared" si="7"/>
        <v>3350</v>
      </c>
      <c r="S19">
        <f t="shared" si="8"/>
        <v>2.63</v>
      </c>
      <c r="T19">
        <f t="shared" si="9"/>
        <v>0.9064127116001508</v>
      </c>
      <c r="U19">
        <f t="shared" si="10"/>
        <v>-0.41815225742843154</v>
      </c>
      <c r="V19" t="s">
        <v>1378</v>
      </c>
    </row>
    <row r="20" spans="1:35">
      <c r="A20">
        <v>2500</v>
      </c>
      <c r="B20">
        <v>12.83</v>
      </c>
      <c r="C20">
        <v>0.12</v>
      </c>
      <c r="D20">
        <v>-1.2</v>
      </c>
      <c r="E20">
        <f t="shared" si="4"/>
        <v>-0.6528396037994717</v>
      </c>
      <c r="F20" t="s">
        <v>1209</v>
      </c>
      <c r="G20">
        <v>1.73</v>
      </c>
      <c r="H20">
        <v>4.26</v>
      </c>
      <c r="I20">
        <v>10.199999999999999</v>
      </c>
      <c r="J20">
        <v>-0.47</v>
      </c>
      <c r="K20">
        <v>2.1</v>
      </c>
      <c r="M20">
        <v>3000</v>
      </c>
      <c r="N20">
        <f t="shared" si="0"/>
        <v>4.26</v>
      </c>
      <c r="O20">
        <f t="shared" si="1"/>
        <v>-0.46163835816948984</v>
      </c>
      <c r="P20">
        <f t="shared" si="2"/>
        <v>2.3904211280638812</v>
      </c>
      <c r="Q20" t="str">
        <f t="shared" si="6"/>
        <v>pprg 199 sulfate</v>
      </c>
      <c r="R20">
        <f t="shared" si="7"/>
        <v>3350</v>
      </c>
      <c r="S20">
        <f t="shared" si="8"/>
        <v>0.74</v>
      </c>
      <c r="T20">
        <f t="shared" si="9"/>
        <v>1.058968363355842</v>
      </c>
      <c r="U20">
        <f t="shared" si="10"/>
        <v>-5.4615857384722188E-2</v>
      </c>
      <c r="V20" t="s">
        <v>1379</v>
      </c>
    </row>
    <row r="21" spans="1:35">
      <c r="A21">
        <v>2500</v>
      </c>
      <c r="B21">
        <v>1.33</v>
      </c>
      <c r="C21">
        <v>-0.68472923181972511</v>
      </c>
      <c r="D21">
        <v>1.2714876575254683</v>
      </c>
      <c r="E21">
        <f t="shared" si="4"/>
        <v>-9.326905257700524E-2</v>
      </c>
      <c r="F21" t="s">
        <v>1210</v>
      </c>
      <c r="G21">
        <v>-3.2</v>
      </c>
      <c r="H21">
        <v>-5.55</v>
      </c>
      <c r="I21">
        <v>-10.3</v>
      </c>
      <c r="J21">
        <v>-0.32</v>
      </c>
      <c r="K21">
        <v>0.3</v>
      </c>
      <c r="M21">
        <v>3000</v>
      </c>
      <c r="N21">
        <f t="shared" si="0"/>
        <v>-5.55</v>
      </c>
      <c r="O21">
        <f t="shared" si="1"/>
        <v>-0.33789254794993351</v>
      </c>
      <c r="P21">
        <f t="shared" si="2"/>
        <v>-0.16690032768254248</v>
      </c>
      <c r="Q21" t="str">
        <f t="shared" si="6"/>
        <v>pprg 199 pyrite</v>
      </c>
      <c r="R21">
        <f t="shared" si="7"/>
        <v>3350</v>
      </c>
      <c r="S21">
        <f t="shared" si="8"/>
        <v>2.29</v>
      </c>
      <c r="T21">
        <f t="shared" si="9"/>
        <v>1.281304181205738</v>
      </c>
      <c r="U21">
        <f t="shared" si="10"/>
        <v>-0.39468211527784813</v>
      </c>
      <c r="V21" t="s">
        <v>2171</v>
      </c>
    </row>
    <row r="22" spans="1:35">
      <c r="A22">
        <v>2500</v>
      </c>
      <c r="B22">
        <v>6.35</v>
      </c>
      <c r="C22">
        <v>-0.81522999031664245</v>
      </c>
      <c r="D22">
        <v>0.7005315471551814</v>
      </c>
      <c r="E22">
        <f t="shared" si="4"/>
        <v>-0.44835652895747202</v>
      </c>
      <c r="F22" t="s">
        <v>2168</v>
      </c>
      <c r="G22">
        <v>18.04</v>
      </c>
      <c r="H22">
        <v>35.17</v>
      </c>
      <c r="I22">
        <v>64.98</v>
      </c>
      <c r="J22">
        <v>-0.02</v>
      </c>
      <c r="K22">
        <v>-3.3</v>
      </c>
      <c r="L22">
        <v>35</v>
      </c>
      <c r="M22">
        <v>500</v>
      </c>
      <c r="N22">
        <f t="shared" si="0"/>
        <v>35.17</v>
      </c>
      <c r="O22">
        <f t="shared" si="1"/>
        <v>7.9295001676079835E-2</v>
      </c>
      <c r="P22">
        <f t="shared" si="2"/>
        <v>-0.31863245956613184</v>
      </c>
      <c r="Q22" t="str">
        <f t="shared" si="6"/>
        <v xml:space="preserve">pprg 212 sulfate </v>
      </c>
      <c r="R22">
        <f t="shared" si="7"/>
        <v>3350</v>
      </c>
      <c r="S22">
        <f t="shared" si="8"/>
        <v>1.07</v>
      </c>
      <c r="T22">
        <f t="shared" si="9"/>
        <v>0.56909290801775558</v>
      </c>
      <c r="U22">
        <f t="shared" si="10"/>
        <v>-0.45896944160089959</v>
      </c>
      <c r="V22" t="s">
        <v>1380</v>
      </c>
    </row>
    <row r="23" spans="1:35">
      <c r="A23">
        <v>2650</v>
      </c>
      <c r="B23">
        <v>0.3</v>
      </c>
      <c r="C23">
        <v>1.8855112382063082</v>
      </c>
      <c r="D23">
        <v>-1.4700769492305024</v>
      </c>
      <c r="E23">
        <f t="shared" si="4"/>
        <v>-2.1008599892402557E-2</v>
      </c>
      <c r="F23" t="s">
        <v>1377</v>
      </c>
      <c r="I23">
        <f>1000*((1+H22/1000)^1.9-1)</f>
        <v>67.879346197347701</v>
      </c>
      <c r="J23">
        <f>I23/I22</f>
        <v>1.0446190550530579</v>
      </c>
      <c r="K23">
        <f>LN(1+I22/1000)/LN(1+H22/1000)</f>
        <v>1.8213455655253858</v>
      </c>
      <c r="Q23" t="str">
        <f t="shared" si="6"/>
        <v>pprg 212 pyrite</v>
      </c>
      <c r="R23">
        <f t="shared" si="7"/>
        <v>3350</v>
      </c>
      <c r="S23">
        <f t="shared" si="8"/>
        <v>1.04</v>
      </c>
      <c r="T23">
        <f t="shared" si="9"/>
        <v>0.19453500882670438</v>
      </c>
      <c r="U23">
        <f t="shared" si="10"/>
        <v>0.19597862727450499</v>
      </c>
      <c r="V23" t="s">
        <v>2172</v>
      </c>
    </row>
    <row r="24" spans="1:35">
      <c r="A24">
        <v>2650</v>
      </c>
      <c r="B24">
        <v>-0.68</v>
      </c>
      <c r="C24">
        <v>1.6102577674261431</v>
      </c>
      <c r="E24">
        <f t="shared" si="4"/>
        <v>0</v>
      </c>
      <c r="F24" t="s">
        <v>2169</v>
      </c>
      <c r="G24">
        <v>2.59</v>
      </c>
      <c r="H24">
        <v>4.96</v>
      </c>
      <c r="I24">
        <v>10.9</v>
      </c>
      <c r="J24">
        <v>0.03</v>
      </c>
      <c r="K24">
        <v>1.4</v>
      </c>
      <c r="M24">
        <v>3200</v>
      </c>
      <c r="N24">
        <f t="shared" ref="N24:N59" si="11">H24</f>
        <v>4.96</v>
      </c>
      <c r="O24">
        <f t="shared" ref="O24:O59" si="12">G24-1000*((1+H24/1000)^0.515-1)</f>
        <v>3.8664912048421485E-2</v>
      </c>
      <c r="P24">
        <f>I24-1000*((1+H24/1000)^1.85-1)</f>
        <v>1.7046617822396932</v>
      </c>
      <c r="Q24" t="str">
        <f t="shared" si="6"/>
        <v>pprg 216 pyrite</v>
      </c>
      <c r="R24">
        <f t="shared" si="7"/>
        <v>3350</v>
      </c>
      <c r="S24">
        <f t="shared" si="8"/>
        <v>2</v>
      </c>
      <c r="T24">
        <f t="shared" si="9"/>
        <v>0.77049905605905811</v>
      </c>
      <c r="U24">
        <f t="shared" si="10"/>
        <v>-0.46303745591722834</v>
      </c>
      <c r="V24" t="s">
        <v>2173</v>
      </c>
      <c r="AE24">
        <v>500</v>
      </c>
      <c r="AF24">
        <v>35.17</v>
      </c>
      <c r="AG24">
        <v>7.9295001676079835E-2</v>
      </c>
      <c r="AH24">
        <v>-0.31863245956613184</v>
      </c>
      <c r="AI24" t="s">
        <v>2168</v>
      </c>
    </row>
    <row r="25" spans="1:35">
      <c r="A25">
        <v>2670</v>
      </c>
      <c r="B25">
        <v>2.1</v>
      </c>
      <c r="C25">
        <v>-9.0949817887866269E-2</v>
      </c>
      <c r="D25">
        <v>6.2297137861619944E-3</v>
      </c>
      <c r="E25">
        <f t="shared" si="4"/>
        <v>-0.14742151002100634</v>
      </c>
      <c r="F25" t="s">
        <v>2170</v>
      </c>
      <c r="G25">
        <v>2.58</v>
      </c>
      <c r="H25">
        <v>4.2300000000000004</v>
      </c>
      <c r="I25">
        <v>9.1</v>
      </c>
      <c r="J25">
        <v>0.39</v>
      </c>
      <c r="K25">
        <v>1</v>
      </c>
      <c r="M25">
        <v>3200</v>
      </c>
      <c r="N25">
        <f t="shared" si="11"/>
        <v>4.2300000000000004</v>
      </c>
      <c r="O25">
        <f t="shared" si="12"/>
        <v>0.40377993289195224</v>
      </c>
      <c r="P25">
        <f t="shared" ref="P25:P49" si="13">I25-1000*((1+H25/1000)^1.83-1)</f>
        <v>1.3455144902988518</v>
      </c>
      <c r="Q25" t="str">
        <f t="shared" si="6"/>
        <v>pprg 480 sulfate</v>
      </c>
      <c r="R25">
        <f t="shared" si="7"/>
        <v>2500</v>
      </c>
      <c r="S25">
        <f t="shared" si="8"/>
        <v>14.75</v>
      </c>
      <c r="T25">
        <f t="shared" si="9"/>
        <v>0.16072425501455179</v>
      </c>
      <c r="U25">
        <f t="shared" si="10"/>
        <v>0.54240967026857945</v>
      </c>
      <c r="V25" t="s">
        <v>1381</v>
      </c>
      <c r="AE25">
        <v>700</v>
      </c>
      <c r="AF25">
        <v>33.18</v>
      </c>
      <c r="AG25">
        <v>8.7577541621197241E-2</v>
      </c>
      <c r="AH25">
        <v>0.94606904963434602</v>
      </c>
      <c r="AI25" t="s">
        <v>1387</v>
      </c>
    </row>
    <row r="26" spans="1:35">
      <c r="A26">
        <v>2705</v>
      </c>
      <c r="B26">
        <v>2.98</v>
      </c>
      <c r="C26">
        <v>0.71640741801628849</v>
      </c>
      <c r="D26">
        <v>-0.56959198840488767</v>
      </c>
      <c r="E26">
        <f t="shared" si="4"/>
        <v>-0.20944890650742565</v>
      </c>
      <c r="F26" t="s">
        <v>1378</v>
      </c>
      <c r="G26">
        <v>2.2599999999999998</v>
      </c>
      <c r="H26">
        <v>2.63</v>
      </c>
      <c r="I26">
        <v>4.4000000000000004</v>
      </c>
      <c r="J26">
        <v>0.9</v>
      </c>
      <c r="K26">
        <v>-0.7</v>
      </c>
      <c r="M26">
        <v>3350</v>
      </c>
      <c r="N26">
        <f t="shared" si="11"/>
        <v>2.63</v>
      </c>
      <c r="O26">
        <f t="shared" si="12"/>
        <v>0.9064127116001508</v>
      </c>
      <c r="P26">
        <f t="shared" si="13"/>
        <v>-0.41815225742843154</v>
      </c>
      <c r="Q26" t="str">
        <f t="shared" si="6"/>
        <v>pprg 480 pyrite</v>
      </c>
      <c r="R26">
        <f t="shared" ref="R26:R52" si="14">M33</f>
        <v>2500</v>
      </c>
      <c r="S26">
        <v>12.83</v>
      </c>
      <c r="T26">
        <v>0.12</v>
      </c>
      <c r="U26">
        <v>-1.2</v>
      </c>
      <c r="V26" t="s">
        <v>2174</v>
      </c>
      <c r="AE26">
        <v>700</v>
      </c>
      <c r="AF26">
        <v>31.61</v>
      </c>
      <c r="AG26">
        <v>-1.6278408442801151E-2</v>
      </c>
      <c r="AH26">
        <v>-0.40378958518608243</v>
      </c>
      <c r="AI26" t="s">
        <v>1388</v>
      </c>
    </row>
    <row r="27" spans="1:35">
      <c r="A27">
        <v>2710</v>
      </c>
      <c r="B27">
        <v>6.01</v>
      </c>
      <c r="C27">
        <v>0.10934757903781911</v>
      </c>
      <c r="D27">
        <v>-0.64987650886841664</v>
      </c>
      <c r="E27">
        <f t="shared" si="4"/>
        <v>-0.42415442476695375</v>
      </c>
      <c r="F27" t="s">
        <v>1379</v>
      </c>
      <c r="G27">
        <v>1.44</v>
      </c>
      <c r="H27">
        <v>0.74</v>
      </c>
      <c r="I27">
        <v>1.3</v>
      </c>
      <c r="J27">
        <v>1.06</v>
      </c>
      <c r="K27">
        <v>-0.1</v>
      </c>
      <c r="M27">
        <v>3350</v>
      </c>
      <c r="N27">
        <f t="shared" si="11"/>
        <v>0.74</v>
      </c>
      <c r="O27">
        <f t="shared" si="12"/>
        <v>1.058968363355842</v>
      </c>
      <c r="P27">
        <f t="shared" si="13"/>
        <v>-5.4615857384722188E-2</v>
      </c>
      <c r="Q27" t="str">
        <f t="shared" si="6"/>
        <v>pprg 486 sulfate</v>
      </c>
      <c r="R27">
        <f t="shared" si="14"/>
        <v>2500</v>
      </c>
      <c r="S27">
        <f t="shared" ref="S27:S42" si="15">N34</f>
        <v>1.33</v>
      </c>
      <c r="T27">
        <f t="shared" ref="T27:T42" si="16">O34</f>
        <v>-0.68472923181972511</v>
      </c>
      <c r="U27">
        <f t="shared" ref="U27:U42" si="17">P34</f>
        <v>1.3647567101024736</v>
      </c>
      <c r="V27" t="s">
        <v>1382</v>
      </c>
      <c r="AE27">
        <v>700</v>
      </c>
      <c r="AF27">
        <v>43.31</v>
      </c>
      <c r="AG27">
        <v>9.4717527008715052E-2</v>
      </c>
      <c r="AH27">
        <v>2.9216097146468201</v>
      </c>
      <c r="AI27" t="s">
        <v>1389</v>
      </c>
    </row>
    <row r="28" spans="1:35">
      <c r="A28">
        <v>2740</v>
      </c>
      <c r="B28">
        <v>-1.31</v>
      </c>
      <c r="C28">
        <v>0.99486445852738004</v>
      </c>
      <c r="D28">
        <v>-0.51246732959364394</v>
      </c>
      <c r="E28">
        <f t="shared" si="4"/>
        <v>9.1536059336094766E-2</v>
      </c>
      <c r="F28" t="s">
        <v>2171</v>
      </c>
      <c r="G28">
        <v>2.46</v>
      </c>
      <c r="H28">
        <v>2.29</v>
      </c>
      <c r="I28">
        <v>3.8</v>
      </c>
      <c r="J28">
        <v>1.27</v>
      </c>
      <c r="K28">
        <v>-0.6</v>
      </c>
      <c r="M28">
        <v>3350</v>
      </c>
      <c r="N28">
        <f t="shared" si="11"/>
        <v>2.29</v>
      </c>
      <c r="O28">
        <f t="shared" si="12"/>
        <v>1.281304181205738</v>
      </c>
      <c r="P28">
        <f t="shared" si="13"/>
        <v>-0.39468211527784813</v>
      </c>
      <c r="Q28" t="str">
        <f t="shared" si="6"/>
        <v>pprg 486 pyrite</v>
      </c>
      <c r="R28">
        <f t="shared" si="14"/>
        <v>2500</v>
      </c>
      <c r="S28">
        <f t="shared" si="15"/>
        <v>6.35</v>
      </c>
      <c r="T28">
        <f t="shared" si="16"/>
        <v>-0.81522999031664245</v>
      </c>
      <c r="U28">
        <f t="shared" si="17"/>
        <v>1.1488880761126534</v>
      </c>
      <c r="V28" t="s">
        <v>2175</v>
      </c>
      <c r="AE28">
        <v>1670</v>
      </c>
      <c r="AF28">
        <v>20.14</v>
      </c>
      <c r="AG28">
        <v>8.0580361066449058E-3</v>
      </c>
      <c r="AH28">
        <v>0.43610170633404977</v>
      </c>
      <c r="AI28" t="s">
        <v>2176</v>
      </c>
    </row>
    <row r="29" spans="1:35">
      <c r="A29">
        <v>2740</v>
      </c>
      <c r="B29">
        <v>-0.81</v>
      </c>
      <c r="C29">
        <v>0.81723197155862926</v>
      </c>
      <c r="D29">
        <v>-0.76156098064953159</v>
      </c>
      <c r="E29">
        <f t="shared" si="4"/>
        <v>5.6637317371710516E-2</v>
      </c>
      <c r="F29" t="s">
        <v>1380</v>
      </c>
      <c r="G29">
        <v>1.1200000000000001</v>
      </c>
      <c r="H29">
        <v>1.07</v>
      </c>
      <c r="I29">
        <v>1.5</v>
      </c>
      <c r="J29">
        <v>0.56000000000000005</v>
      </c>
      <c r="K29">
        <v>-0.5</v>
      </c>
      <c r="M29">
        <v>3350</v>
      </c>
      <c r="N29">
        <f t="shared" si="11"/>
        <v>1.07</v>
      </c>
      <c r="O29">
        <f t="shared" si="12"/>
        <v>0.56909290801775558</v>
      </c>
      <c r="P29">
        <f t="shared" si="13"/>
        <v>-0.45896944160089959</v>
      </c>
      <c r="Q29" t="str">
        <f t="shared" si="6"/>
        <v>pprg 1274 sulfate</v>
      </c>
      <c r="R29">
        <f t="shared" si="14"/>
        <v>1670</v>
      </c>
      <c r="S29">
        <f t="shared" si="15"/>
        <v>20.14</v>
      </c>
      <c r="T29">
        <f t="shared" si="16"/>
        <v>8.0580361066449058E-3</v>
      </c>
      <c r="U29">
        <f t="shared" si="17"/>
        <v>0.43610170633404977</v>
      </c>
      <c r="V29" t="s">
        <v>2176</v>
      </c>
      <c r="AE29">
        <v>1670</v>
      </c>
      <c r="AF29">
        <v>20.76</v>
      </c>
      <c r="AG29">
        <v>1.877643572418819E-3</v>
      </c>
      <c r="AH29">
        <v>-0.11772321287152465</v>
      </c>
      <c r="AI29" t="s">
        <v>2177</v>
      </c>
    </row>
    <row r="30" spans="1:35">
      <c r="A30">
        <v>3200</v>
      </c>
      <c r="B30">
        <v>4.26</v>
      </c>
      <c r="C30">
        <v>-0.46163835816948984</v>
      </c>
      <c r="D30">
        <v>2.0904860027237806</v>
      </c>
      <c r="E30">
        <f t="shared" si="4"/>
        <v>-0.29993512534010058</v>
      </c>
      <c r="F30" t="s">
        <v>2172</v>
      </c>
      <c r="G30">
        <v>0.73</v>
      </c>
      <c r="H30">
        <v>1.04</v>
      </c>
      <c r="I30">
        <v>2.1</v>
      </c>
      <c r="J30">
        <v>0.19</v>
      </c>
      <c r="K30">
        <v>0.1</v>
      </c>
      <c r="M30">
        <v>3350</v>
      </c>
      <c r="N30">
        <f t="shared" si="11"/>
        <v>1.04</v>
      </c>
      <c r="O30">
        <f t="shared" si="12"/>
        <v>0.19453500882670438</v>
      </c>
      <c r="P30">
        <f t="shared" si="13"/>
        <v>0.19597862727450499</v>
      </c>
      <c r="Q30" t="str">
        <f t="shared" si="6"/>
        <v>pprg 1274 pyrite</v>
      </c>
      <c r="R30">
        <f t="shared" si="14"/>
        <v>1670</v>
      </c>
      <c r="S30">
        <f t="shared" si="15"/>
        <v>20.76</v>
      </c>
      <c r="T30">
        <f t="shared" si="16"/>
        <v>1.877643572418819E-3</v>
      </c>
      <c r="U30">
        <f t="shared" si="17"/>
        <v>-0.11772321287152465</v>
      </c>
      <c r="V30" t="s">
        <v>2177</v>
      </c>
      <c r="AE30">
        <v>1900</v>
      </c>
      <c r="AF30">
        <v>4.7300000000000004</v>
      </c>
      <c r="AG30">
        <v>3.683757275355104E-2</v>
      </c>
      <c r="AH30">
        <v>0.52711344898805024</v>
      </c>
      <c r="AI30" t="s">
        <v>2181</v>
      </c>
    </row>
    <row r="31" spans="1:35">
      <c r="A31">
        <v>3200</v>
      </c>
      <c r="B31">
        <v>-5.55</v>
      </c>
      <c r="C31">
        <v>-0.33789254794993351</v>
      </c>
      <c r="D31">
        <v>0.21865898286108276</v>
      </c>
      <c r="E31">
        <f t="shared" si="4"/>
        <v>0.38555931054362524</v>
      </c>
      <c r="F31" t="s">
        <v>2173</v>
      </c>
      <c r="G31">
        <v>1.8</v>
      </c>
      <c r="H31">
        <v>2</v>
      </c>
      <c r="I31">
        <v>3.2</v>
      </c>
      <c r="J31">
        <v>0.77</v>
      </c>
      <c r="K31">
        <v>-0.6</v>
      </c>
      <c r="M31">
        <v>3350</v>
      </c>
      <c r="N31">
        <f t="shared" si="11"/>
        <v>2</v>
      </c>
      <c r="O31">
        <f t="shared" si="12"/>
        <v>0.77049905605905811</v>
      </c>
      <c r="P31">
        <f t="shared" si="13"/>
        <v>-0.46303745591722834</v>
      </c>
      <c r="Q31" t="str">
        <f t="shared" si="6"/>
        <v>pprg 1410 pyrite</v>
      </c>
      <c r="R31">
        <f t="shared" si="14"/>
        <v>2710</v>
      </c>
      <c r="S31">
        <f t="shared" si="15"/>
        <v>6.01</v>
      </c>
      <c r="T31">
        <f t="shared" si="16"/>
        <v>0.10934757903781911</v>
      </c>
      <c r="U31">
        <f t="shared" si="17"/>
        <v>-0.22572208410146288</v>
      </c>
      <c r="V31" t="s">
        <v>2178</v>
      </c>
      <c r="AE31">
        <v>2090</v>
      </c>
      <c r="AF31">
        <v>-8.9700000000000006</v>
      </c>
      <c r="AG31">
        <v>0.24964342796423633</v>
      </c>
      <c r="AH31">
        <v>-0.64603717251242188</v>
      </c>
      <c r="AI31" t="s">
        <v>1394</v>
      </c>
    </row>
    <row r="32" spans="1:35">
      <c r="A32">
        <v>3200</v>
      </c>
      <c r="B32">
        <v>4.96</v>
      </c>
      <c r="C32">
        <v>3.8664912048421485E-2</v>
      </c>
      <c r="D32">
        <v>1.4549691049482245</v>
      </c>
      <c r="E32">
        <f t="shared" si="4"/>
        <v>-0.24969267729146871</v>
      </c>
      <c r="F32" t="s">
        <v>1381</v>
      </c>
      <c r="G32">
        <v>7.73</v>
      </c>
      <c r="H32">
        <v>14.75</v>
      </c>
      <c r="I32">
        <v>27.7</v>
      </c>
      <c r="J32">
        <v>0.11</v>
      </c>
      <c r="K32">
        <v>-0.7</v>
      </c>
      <c r="M32">
        <v>2500</v>
      </c>
      <c r="N32">
        <f t="shared" si="11"/>
        <v>14.75</v>
      </c>
      <c r="O32">
        <f t="shared" si="12"/>
        <v>0.16072425501455179</v>
      </c>
      <c r="P32">
        <f t="shared" si="13"/>
        <v>0.54240967026857945</v>
      </c>
      <c r="Q32" t="str">
        <f t="shared" si="6"/>
        <v>pprg 1411 t5z p9pyrite</v>
      </c>
      <c r="R32">
        <f t="shared" si="14"/>
        <v>2670</v>
      </c>
      <c r="S32">
        <f t="shared" si="15"/>
        <v>2.1</v>
      </c>
      <c r="T32">
        <f t="shared" si="16"/>
        <v>-9.0949817887866269E-2</v>
      </c>
      <c r="U32">
        <f t="shared" si="17"/>
        <v>0.15365122380716834</v>
      </c>
      <c r="V32" t="s">
        <v>2179</v>
      </c>
      <c r="AE32">
        <v>2090</v>
      </c>
      <c r="AF32">
        <v>6.33</v>
      </c>
      <c r="AG32">
        <v>4.5038486526624233E-2</v>
      </c>
      <c r="AH32">
        <v>0.38568056909825721</v>
      </c>
      <c r="AI32" t="s">
        <v>1395</v>
      </c>
    </row>
    <row r="33" spans="1:35">
      <c r="A33">
        <v>3200</v>
      </c>
      <c r="B33">
        <v>4.2300000000000004</v>
      </c>
      <c r="C33">
        <v>0.40377993289195224</v>
      </c>
      <c r="D33">
        <v>1.0477037250739034</v>
      </c>
      <c r="E33">
        <f t="shared" si="4"/>
        <v>-0.29781076522494843</v>
      </c>
      <c r="F33" t="s">
        <v>2174</v>
      </c>
      <c r="G33">
        <v>6.74</v>
      </c>
      <c r="H33">
        <v>12.81</v>
      </c>
      <c r="I33">
        <v>24.1</v>
      </c>
      <c r="J33">
        <v>0.13</v>
      </c>
      <c r="K33">
        <v>-0.5</v>
      </c>
      <c r="L33">
        <v>6</v>
      </c>
      <c r="M33">
        <v>2500</v>
      </c>
      <c r="N33">
        <f t="shared" si="11"/>
        <v>12.81</v>
      </c>
      <c r="O33">
        <f t="shared" si="12"/>
        <v>0.16321462811455945</v>
      </c>
      <c r="P33">
        <f t="shared" si="13"/>
        <v>0.53316734344454275</v>
      </c>
      <c r="Q33" t="str">
        <f t="shared" si="6"/>
        <v>pprg 1419 pyrite</v>
      </c>
      <c r="R33">
        <f t="shared" si="14"/>
        <v>2705</v>
      </c>
      <c r="S33">
        <f t="shared" si="15"/>
        <v>2.98</v>
      </c>
      <c r="T33">
        <f t="shared" si="16"/>
        <v>0.71640741801628849</v>
      </c>
      <c r="U33">
        <f t="shared" si="17"/>
        <v>-0.36014308189746203</v>
      </c>
      <c r="V33" t="s">
        <v>2180</v>
      </c>
      <c r="AE33">
        <v>2250</v>
      </c>
      <c r="AF33">
        <v>2.67</v>
      </c>
      <c r="AG33">
        <v>0.15583913576807862</v>
      </c>
      <c r="AH33">
        <v>1.0084867754007583</v>
      </c>
      <c r="AI33" t="s">
        <v>1390</v>
      </c>
    </row>
    <row r="34" spans="1:35">
      <c r="A34">
        <v>3350</v>
      </c>
      <c r="B34">
        <v>4.33</v>
      </c>
      <c r="C34">
        <v>-0.4176135019525522</v>
      </c>
      <c r="D34">
        <v>0.15697200145807066</v>
      </c>
      <c r="E34">
        <f t="shared" si="4"/>
        <v>-0.30489263576005676</v>
      </c>
      <c r="F34" t="s">
        <v>1382</v>
      </c>
      <c r="G34">
        <v>0</v>
      </c>
      <c r="H34">
        <v>1.33</v>
      </c>
      <c r="I34">
        <v>3.8</v>
      </c>
      <c r="J34">
        <v>-0.7</v>
      </c>
      <c r="K34">
        <v>1.2</v>
      </c>
      <c r="M34">
        <v>2500</v>
      </c>
      <c r="N34">
        <f t="shared" si="11"/>
        <v>1.33</v>
      </c>
      <c r="O34">
        <f t="shared" si="12"/>
        <v>-0.68472923181972511</v>
      </c>
      <c r="P34">
        <f t="shared" si="13"/>
        <v>1.3647567101024736</v>
      </c>
      <c r="Q34" t="str">
        <f t="shared" si="6"/>
        <v>pprg 1588 sulfate</v>
      </c>
      <c r="R34">
        <f t="shared" si="14"/>
        <v>1900</v>
      </c>
      <c r="S34">
        <f t="shared" si="15"/>
        <v>4.7300000000000004</v>
      </c>
      <c r="T34">
        <f t="shared" si="16"/>
        <v>3.683757275355104E-2</v>
      </c>
      <c r="U34">
        <f t="shared" si="17"/>
        <v>0.52711344898805024</v>
      </c>
      <c r="V34" t="s">
        <v>2181</v>
      </c>
      <c r="AE34">
        <v>2250</v>
      </c>
      <c r="AF34">
        <v>2.81</v>
      </c>
      <c r="AG34">
        <v>0.34383475492920379</v>
      </c>
      <c r="AH34">
        <v>-2.1482957390553974</v>
      </c>
      <c r="AI34" t="s">
        <v>1391</v>
      </c>
    </row>
    <row r="35" spans="1:35">
      <c r="A35">
        <v>3350</v>
      </c>
      <c r="B35">
        <v>3.62</v>
      </c>
      <c r="C35">
        <v>-0.54266635024656673</v>
      </c>
      <c r="D35">
        <v>0.31079708863725397</v>
      </c>
      <c r="E35">
        <f t="shared" si="4"/>
        <v>-0.25465281413961094</v>
      </c>
      <c r="F35" t="s">
        <v>2175</v>
      </c>
      <c r="G35">
        <v>2.4500000000000002</v>
      </c>
      <c r="H35">
        <v>6.35</v>
      </c>
      <c r="I35">
        <v>12.8</v>
      </c>
      <c r="J35">
        <v>-0.84</v>
      </c>
      <c r="K35">
        <v>0.7</v>
      </c>
      <c r="L35">
        <v>-4.2</v>
      </c>
      <c r="M35">
        <v>2500</v>
      </c>
      <c r="N35">
        <f t="shared" si="11"/>
        <v>6.35</v>
      </c>
      <c r="O35">
        <f t="shared" si="12"/>
        <v>-0.81522999031664245</v>
      </c>
      <c r="P35">
        <f t="shared" si="13"/>
        <v>1.1488880761126534</v>
      </c>
      <c r="Q35" t="str">
        <f t="shared" si="6"/>
        <v>pprg 1652 sulfate</v>
      </c>
      <c r="R35">
        <f t="shared" si="14"/>
        <v>700</v>
      </c>
      <c r="S35">
        <f t="shared" si="15"/>
        <v>33.18</v>
      </c>
      <c r="T35">
        <f t="shared" si="16"/>
        <v>8.7577541621197241E-2</v>
      </c>
      <c r="U35">
        <f t="shared" si="17"/>
        <v>0.94606904963434602</v>
      </c>
      <c r="V35" t="s">
        <v>1387</v>
      </c>
      <c r="AE35">
        <v>2250</v>
      </c>
      <c r="AF35">
        <v>5.81</v>
      </c>
      <c r="AG35">
        <v>8.2053634338757231E-2</v>
      </c>
      <c r="AH35">
        <v>-2.2579276442038125</v>
      </c>
      <c r="AI35" t="s">
        <v>1392</v>
      </c>
    </row>
    <row r="36" spans="1:35">
      <c r="A36">
        <v>3350</v>
      </c>
      <c r="B36">
        <v>3.61</v>
      </c>
      <c r="C36">
        <v>-0.55752535544891901</v>
      </c>
      <c r="D36">
        <v>0.52985889397875674</v>
      </c>
      <c r="E36">
        <f t="shared" ref="E36:E52" si="18">D36-D95</f>
        <v>-0.25394590018490426</v>
      </c>
      <c r="F36" t="s">
        <v>2176</v>
      </c>
      <c r="G36">
        <v>10.33</v>
      </c>
      <c r="H36">
        <v>20.14</v>
      </c>
      <c r="I36">
        <v>37.6</v>
      </c>
      <c r="J36">
        <v>-0.05</v>
      </c>
      <c r="K36">
        <v>-1.2</v>
      </c>
      <c r="M36">
        <v>1670</v>
      </c>
      <c r="N36">
        <f t="shared" si="11"/>
        <v>20.14</v>
      </c>
      <c r="O36">
        <f t="shared" si="12"/>
        <v>8.0580361066449058E-3</v>
      </c>
      <c r="P36">
        <f t="shared" si="13"/>
        <v>0.43610170633404977</v>
      </c>
      <c r="Q36" t="str">
        <f t="shared" si="6"/>
        <v>pprg 1652 pyrite</v>
      </c>
      <c r="R36">
        <f t="shared" si="14"/>
        <v>700</v>
      </c>
      <c r="S36">
        <f t="shared" si="15"/>
        <v>31.61</v>
      </c>
      <c r="T36">
        <f t="shared" si="16"/>
        <v>-1.6278408442801151E-2</v>
      </c>
      <c r="U36">
        <f t="shared" si="17"/>
        <v>-0.40378958518608243</v>
      </c>
      <c r="V36" t="s">
        <v>1388</v>
      </c>
      <c r="AE36">
        <v>2400</v>
      </c>
      <c r="AF36">
        <v>2.96</v>
      </c>
      <c r="AG36">
        <v>5.669261401916792E-2</v>
      </c>
      <c r="AH36">
        <v>-5.4234528819880889</v>
      </c>
      <c r="AI36" t="s">
        <v>1393</v>
      </c>
    </row>
    <row r="37" spans="1:35">
      <c r="A37">
        <v>3350</v>
      </c>
      <c r="B37">
        <v>4.2300000000000004</v>
      </c>
      <c r="C37">
        <v>-0.52622006710804792</v>
      </c>
      <c r="D37">
        <v>-0.35229627492609605</v>
      </c>
      <c r="E37">
        <f t="shared" si="18"/>
        <v>-0.29781076522494843</v>
      </c>
      <c r="F37" t="s">
        <v>2177</v>
      </c>
      <c r="G37">
        <v>10.64</v>
      </c>
      <c r="H37">
        <v>20.76</v>
      </c>
      <c r="I37">
        <v>38.200000000000003</v>
      </c>
      <c r="J37">
        <v>-0.06</v>
      </c>
      <c r="K37">
        <v>-1.8</v>
      </c>
      <c r="L37">
        <v>26.4</v>
      </c>
      <c r="M37">
        <v>1670</v>
      </c>
      <c r="N37">
        <f t="shared" si="11"/>
        <v>20.76</v>
      </c>
      <c r="O37">
        <f t="shared" si="12"/>
        <v>1.877643572418819E-3</v>
      </c>
      <c r="P37">
        <f t="shared" si="13"/>
        <v>-0.11772321287152465</v>
      </c>
      <c r="Q37" t="str">
        <f t="shared" si="6"/>
        <v>pprg 1655 sulfate</v>
      </c>
      <c r="R37">
        <f t="shared" si="14"/>
        <v>700</v>
      </c>
      <c r="S37">
        <f t="shared" si="15"/>
        <v>43.31</v>
      </c>
      <c r="T37">
        <f t="shared" si="16"/>
        <v>9.4717527008715052E-2</v>
      </c>
      <c r="U37">
        <f t="shared" si="17"/>
        <v>2.9216097146468201</v>
      </c>
      <c r="V37" t="s">
        <v>1389</v>
      </c>
      <c r="AE37">
        <v>2450</v>
      </c>
      <c r="AF37">
        <v>-0.41</v>
      </c>
      <c r="AG37">
        <v>1.1811709978505072</v>
      </c>
      <c r="AH37">
        <v>-1.4498276665113812</v>
      </c>
      <c r="AI37" t="s">
        <v>1385</v>
      </c>
    </row>
    <row r="38" spans="1:35">
      <c r="A38">
        <v>3350</v>
      </c>
      <c r="B38">
        <v>2.63</v>
      </c>
      <c r="C38">
        <v>0.9064127116001508</v>
      </c>
      <c r="D38">
        <v>-0.60291343141823184</v>
      </c>
      <c r="E38">
        <f t="shared" si="18"/>
        <v>-0.1847611739898003</v>
      </c>
      <c r="F38" t="s">
        <v>2178</v>
      </c>
      <c r="G38">
        <v>3.2</v>
      </c>
      <c r="H38">
        <v>6.01</v>
      </c>
      <c r="I38">
        <v>10.8</v>
      </c>
      <c r="J38">
        <v>0.09</v>
      </c>
      <c r="K38">
        <v>-0.7</v>
      </c>
      <c r="L38">
        <v>3.3</v>
      </c>
      <c r="M38">
        <v>2710</v>
      </c>
      <c r="N38">
        <f t="shared" si="11"/>
        <v>6.01</v>
      </c>
      <c r="O38">
        <f t="shared" si="12"/>
        <v>0.10934757903781911</v>
      </c>
      <c r="P38">
        <f t="shared" si="13"/>
        <v>-0.22572208410146288</v>
      </c>
      <c r="Q38" t="str">
        <f t="shared" si="6"/>
        <v>pprg 1848 sulfate</v>
      </c>
      <c r="R38">
        <f t="shared" si="14"/>
        <v>2250</v>
      </c>
      <c r="S38">
        <f t="shared" si="15"/>
        <v>2.67</v>
      </c>
      <c r="T38">
        <f t="shared" si="16"/>
        <v>0.15583913576807862</v>
      </c>
      <c r="U38">
        <f t="shared" si="17"/>
        <v>1.0084867754007583</v>
      </c>
      <c r="V38" t="s">
        <v>1390</v>
      </c>
      <c r="AE38">
        <v>2450</v>
      </c>
      <c r="AF38">
        <v>-1.35</v>
      </c>
      <c r="AG38">
        <v>2.0354777596951399</v>
      </c>
      <c r="AH38">
        <v>-2.3308842035504052</v>
      </c>
      <c r="AI38" t="s">
        <v>2184</v>
      </c>
    </row>
    <row r="39" spans="1:35">
      <c r="A39">
        <v>3350</v>
      </c>
      <c r="B39">
        <v>0.74</v>
      </c>
      <c r="C39">
        <v>1.058968363355842</v>
      </c>
      <c r="D39">
        <v>-0.10646818645340228</v>
      </c>
      <c r="E39">
        <f t="shared" si="18"/>
        <v>-5.1852329068680092E-2</v>
      </c>
      <c r="F39" t="s">
        <v>2179</v>
      </c>
      <c r="G39">
        <v>0.99</v>
      </c>
      <c r="H39">
        <v>2.1</v>
      </c>
      <c r="I39">
        <v>4</v>
      </c>
      <c r="J39">
        <v>-0.1</v>
      </c>
      <c r="K39">
        <v>0</v>
      </c>
      <c r="L39">
        <v>1.1000000000000001</v>
      </c>
      <c r="M39">
        <v>2670</v>
      </c>
      <c r="N39">
        <f t="shared" si="11"/>
        <v>2.1</v>
      </c>
      <c r="O39">
        <f t="shared" si="12"/>
        <v>-9.0949817887866269E-2</v>
      </c>
      <c r="P39">
        <f t="shared" si="13"/>
        <v>0.15365122380716834</v>
      </c>
      <c r="Q39" t="str">
        <f t="shared" si="6"/>
        <v>pprg 1854 sulfate</v>
      </c>
      <c r="R39">
        <f t="shared" si="14"/>
        <v>2250</v>
      </c>
      <c r="S39">
        <f t="shared" si="15"/>
        <v>2.81</v>
      </c>
      <c r="T39">
        <f t="shared" si="16"/>
        <v>0.34383475492920379</v>
      </c>
      <c r="U39">
        <f t="shared" si="17"/>
        <v>-2.1482957390553974</v>
      </c>
      <c r="V39" t="s">
        <v>1391</v>
      </c>
      <c r="AE39">
        <v>2500</v>
      </c>
      <c r="AF39">
        <v>14.75</v>
      </c>
      <c r="AG39">
        <v>0.16072425501455179</v>
      </c>
      <c r="AH39">
        <v>0.54240967026857945</v>
      </c>
      <c r="AI39" t="s">
        <v>1381</v>
      </c>
    </row>
    <row r="40" spans="1:35">
      <c r="A40">
        <v>3350</v>
      </c>
      <c r="B40">
        <v>2.29</v>
      </c>
      <c r="C40">
        <v>1.281304181205738</v>
      </c>
      <c r="D40">
        <v>-0.55548336345892313</v>
      </c>
      <c r="E40">
        <f t="shared" si="18"/>
        <v>-0.160801248181075</v>
      </c>
      <c r="F40" t="s">
        <v>2180</v>
      </c>
      <c r="G40">
        <v>2.25</v>
      </c>
      <c r="H40">
        <v>2.98</v>
      </c>
      <c r="I40">
        <v>5.0999999999999996</v>
      </c>
      <c r="J40">
        <v>0.7</v>
      </c>
      <c r="K40">
        <v>-0.6</v>
      </c>
      <c r="L40">
        <v>-0.9</v>
      </c>
      <c r="M40">
        <v>2705</v>
      </c>
      <c r="N40">
        <f t="shared" si="11"/>
        <v>2.98</v>
      </c>
      <c r="O40">
        <f t="shared" si="12"/>
        <v>0.71640741801628849</v>
      </c>
      <c r="P40">
        <f t="shared" si="13"/>
        <v>-0.36014308189746203</v>
      </c>
      <c r="Q40" t="str">
        <f t="shared" si="6"/>
        <v>pprg 1858 sulfate</v>
      </c>
      <c r="R40">
        <f t="shared" si="14"/>
        <v>2250</v>
      </c>
      <c r="S40">
        <f t="shared" si="15"/>
        <v>5.81</v>
      </c>
      <c r="T40">
        <f t="shared" si="16"/>
        <v>8.2053634338757231E-2</v>
      </c>
      <c r="U40">
        <f t="shared" si="17"/>
        <v>-2.2579276442038125</v>
      </c>
      <c r="V40" t="s">
        <v>1392</v>
      </c>
      <c r="AE40">
        <v>2500</v>
      </c>
      <c r="AF40">
        <v>12.83</v>
      </c>
      <c r="AG40">
        <v>0.12</v>
      </c>
      <c r="AH40">
        <v>-1.2</v>
      </c>
      <c r="AI40" t="s">
        <v>2174</v>
      </c>
    </row>
    <row r="41" spans="1:35">
      <c r="A41">
        <v>3350</v>
      </c>
      <c r="B41">
        <v>1.07</v>
      </c>
      <c r="C41">
        <v>0.56909290801775558</v>
      </c>
      <c r="D41">
        <v>-0.53397885459644101</v>
      </c>
      <c r="E41">
        <f t="shared" si="18"/>
        <v>-7.5009412995541425E-2</v>
      </c>
      <c r="F41" t="s">
        <v>2181</v>
      </c>
      <c r="G41">
        <v>2.4700000000000002</v>
      </c>
      <c r="H41">
        <v>4.7300000000000004</v>
      </c>
      <c r="I41">
        <v>9.1999999999999993</v>
      </c>
      <c r="J41">
        <v>0.03</v>
      </c>
      <c r="K41">
        <v>0.1</v>
      </c>
      <c r="M41">
        <v>1900</v>
      </c>
      <c r="N41">
        <f t="shared" si="11"/>
        <v>4.7300000000000004</v>
      </c>
      <c r="O41">
        <f t="shared" si="12"/>
        <v>3.683757275355104E-2</v>
      </c>
      <c r="P41">
        <f t="shared" si="13"/>
        <v>0.52711344898805024</v>
      </c>
      <c r="Q41" t="str">
        <f t="shared" si="6"/>
        <v>pprg 1869 sulfate</v>
      </c>
      <c r="R41">
        <f t="shared" si="14"/>
        <v>2400</v>
      </c>
      <c r="S41">
        <f t="shared" si="15"/>
        <v>2.96</v>
      </c>
      <c r="T41">
        <f t="shared" si="16"/>
        <v>5.669261401916792E-2</v>
      </c>
      <c r="U41">
        <f t="shared" si="17"/>
        <v>-5.4234528819880889</v>
      </c>
      <c r="V41" t="s">
        <v>1393</v>
      </c>
      <c r="AE41">
        <v>2500</v>
      </c>
      <c r="AF41">
        <v>1.33</v>
      </c>
      <c r="AG41">
        <v>-0.68472923181972511</v>
      </c>
      <c r="AH41">
        <v>1.3647567101024736</v>
      </c>
      <c r="AI41" t="s">
        <v>1382</v>
      </c>
    </row>
    <row r="42" spans="1:35">
      <c r="A42">
        <v>3350</v>
      </c>
      <c r="B42">
        <v>1.04</v>
      </c>
      <c r="C42">
        <v>0.19453500882670438</v>
      </c>
      <c r="D42">
        <v>0.12307526404954183</v>
      </c>
      <c r="E42">
        <f t="shared" si="18"/>
        <v>-7.2903363224963158E-2</v>
      </c>
      <c r="F42" t="s">
        <v>1387</v>
      </c>
      <c r="G42">
        <v>17.04</v>
      </c>
      <c r="H42">
        <v>33.18</v>
      </c>
      <c r="I42">
        <v>62.5</v>
      </c>
      <c r="J42">
        <v>-0.01</v>
      </c>
      <c r="K42">
        <v>-1.8</v>
      </c>
      <c r="M42">
        <v>700</v>
      </c>
      <c r="N42">
        <f t="shared" si="11"/>
        <v>33.18</v>
      </c>
      <c r="O42">
        <f t="shared" si="12"/>
        <v>8.7577541621197241E-2</v>
      </c>
      <c r="P42">
        <f t="shared" si="13"/>
        <v>0.94606904963434602</v>
      </c>
      <c r="Q42" t="str">
        <f t="shared" si="6"/>
        <v>pprg 1932 sulfate</v>
      </c>
      <c r="R42">
        <f t="shared" si="14"/>
        <v>2650</v>
      </c>
      <c r="S42">
        <f t="shared" si="15"/>
        <v>0.3</v>
      </c>
      <c r="T42">
        <f t="shared" si="16"/>
        <v>1.8855112382063082</v>
      </c>
      <c r="U42">
        <f t="shared" si="17"/>
        <v>-1.4490683493380998</v>
      </c>
      <c r="V42" t="s">
        <v>1383</v>
      </c>
      <c r="AE42">
        <v>2500</v>
      </c>
      <c r="AF42">
        <v>6.35</v>
      </c>
      <c r="AG42">
        <v>-0.81522999031664245</v>
      </c>
      <c r="AH42">
        <v>1.1488880761126534</v>
      </c>
      <c r="AI42" t="s">
        <v>2175</v>
      </c>
    </row>
    <row r="43" spans="1:35">
      <c r="A43">
        <v>3350</v>
      </c>
      <c r="B43">
        <v>2</v>
      </c>
      <c r="C43">
        <v>0.77049905605905811</v>
      </c>
      <c r="D43">
        <v>-0.60341977212528253</v>
      </c>
      <c r="E43">
        <f t="shared" si="18"/>
        <v>-0.14038231620805419</v>
      </c>
      <c r="F43" t="s">
        <v>1388</v>
      </c>
      <c r="G43">
        <v>16.14</v>
      </c>
      <c r="H43">
        <v>31.61</v>
      </c>
      <c r="I43">
        <v>58.2</v>
      </c>
      <c r="J43">
        <v>-0.11</v>
      </c>
      <c r="K43">
        <v>-3</v>
      </c>
      <c r="L43">
        <v>31.5</v>
      </c>
      <c r="M43">
        <v>700</v>
      </c>
      <c r="N43">
        <f t="shared" si="11"/>
        <v>31.61</v>
      </c>
      <c r="O43">
        <f t="shared" si="12"/>
        <v>-1.6278408442801151E-2</v>
      </c>
      <c r="P43">
        <f t="shared" si="13"/>
        <v>-0.40378958518608243</v>
      </c>
      <c r="Q43" t="str">
        <f t="shared" si="6"/>
        <v>j-376 pprg 1932 pyrite</v>
      </c>
      <c r="R43">
        <f t="shared" si="14"/>
        <v>2650</v>
      </c>
      <c r="S43">
        <f t="shared" ref="S43:S52" si="19">N50</f>
        <v>-0.68</v>
      </c>
      <c r="T43">
        <f t="shared" ref="T43:T52" si="20">O50</f>
        <v>1.6102577674261431</v>
      </c>
      <c r="V43" t="s">
        <v>2182</v>
      </c>
      <c r="AE43">
        <v>2650</v>
      </c>
      <c r="AF43">
        <v>0.3</v>
      </c>
      <c r="AG43">
        <v>1.8855112382063082</v>
      </c>
      <c r="AH43">
        <v>-1.4490683493380998</v>
      </c>
      <c r="AI43" t="s">
        <v>1383</v>
      </c>
    </row>
    <row r="44" spans="1:35">
      <c r="A44">
        <v>3435</v>
      </c>
      <c r="B44">
        <v>5.16</v>
      </c>
      <c r="C44">
        <v>-1.1640832614889709</v>
      </c>
      <c r="D44">
        <v>1.1732390220163715</v>
      </c>
      <c r="E44">
        <f t="shared" si="18"/>
        <v>-0.36374606972500168</v>
      </c>
      <c r="F44" t="s">
        <v>1389</v>
      </c>
      <c r="G44">
        <v>22.17</v>
      </c>
      <c r="H44">
        <v>43.31</v>
      </c>
      <c r="I44">
        <v>83.6</v>
      </c>
      <c r="J44">
        <v>-0.04</v>
      </c>
      <c r="K44">
        <v>-0.8</v>
      </c>
      <c r="L44">
        <v>30.3</v>
      </c>
      <c r="M44">
        <v>700</v>
      </c>
      <c r="N44">
        <f t="shared" si="11"/>
        <v>43.31</v>
      </c>
      <c r="O44">
        <f t="shared" si="12"/>
        <v>9.4717527008715052E-2</v>
      </c>
      <c r="P44">
        <f t="shared" si="13"/>
        <v>2.9216097146468201</v>
      </c>
      <c r="Q44" t="str">
        <f t="shared" si="6"/>
        <v>pprg 1944 sulfate</v>
      </c>
      <c r="R44">
        <f t="shared" si="14"/>
        <v>2740</v>
      </c>
      <c r="S44">
        <f t="shared" si="19"/>
        <v>-1.31</v>
      </c>
      <c r="T44">
        <f t="shared" si="20"/>
        <v>0.99486445852738004</v>
      </c>
      <c r="U44">
        <f t="shared" ref="U44:U52" si="21">P51</f>
        <v>-0.6040033889297387</v>
      </c>
      <c r="V44" t="s">
        <v>1384</v>
      </c>
      <c r="AE44">
        <v>2650</v>
      </c>
      <c r="AF44">
        <v>-0.68</v>
      </c>
      <c r="AG44">
        <v>1.6102577674261431</v>
      </c>
      <c r="AH44">
        <v>1.2440488167856367</v>
      </c>
      <c r="AI44" t="s">
        <v>2182</v>
      </c>
    </row>
    <row r="45" spans="1:35">
      <c r="A45">
        <v>3435</v>
      </c>
      <c r="B45">
        <v>4.1500000000000004</v>
      </c>
      <c r="C45">
        <v>-0.46510353210755184</v>
      </c>
      <c r="D45">
        <v>0.30027679717027667</v>
      </c>
      <c r="E45">
        <f t="shared" si="18"/>
        <v>-0.29214664736998408</v>
      </c>
      <c r="F45" t="s">
        <v>1390</v>
      </c>
      <c r="G45">
        <v>1.53</v>
      </c>
      <c r="H45">
        <v>2.67</v>
      </c>
      <c r="I45">
        <v>5.9</v>
      </c>
      <c r="J45">
        <v>0.15</v>
      </c>
      <c r="K45">
        <v>0.8</v>
      </c>
      <c r="M45">
        <v>2250</v>
      </c>
      <c r="N45">
        <f t="shared" si="11"/>
        <v>2.67</v>
      </c>
      <c r="O45">
        <f t="shared" si="12"/>
        <v>0.15583913576807862</v>
      </c>
      <c r="P45">
        <f t="shared" si="13"/>
        <v>1.0084867754007583</v>
      </c>
      <c r="Q45" t="str">
        <f t="shared" si="6"/>
        <v>pprg 1944 pyrite</v>
      </c>
      <c r="R45">
        <f t="shared" si="14"/>
        <v>2740</v>
      </c>
      <c r="S45">
        <f t="shared" si="19"/>
        <v>-0.81</v>
      </c>
      <c r="T45">
        <f t="shared" si="20"/>
        <v>0.81723197155862926</v>
      </c>
      <c r="U45">
        <f t="shared" si="21"/>
        <v>-0.81819829802124211</v>
      </c>
      <c r="V45" t="s">
        <v>2183</v>
      </c>
      <c r="AE45">
        <v>2670</v>
      </c>
      <c r="AF45">
        <v>2.1</v>
      </c>
      <c r="AG45">
        <v>-9.0949817887866269E-2</v>
      </c>
      <c r="AH45">
        <v>0.15365122380716834</v>
      </c>
      <c r="AI45" t="s">
        <v>2179</v>
      </c>
    </row>
    <row r="46" spans="1:35">
      <c r="A46">
        <v>3435</v>
      </c>
      <c r="B46">
        <v>1.07</v>
      </c>
      <c r="C46">
        <v>-0.42090709198224452</v>
      </c>
      <c r="D46">
        <v>0.3660211454035589</v>
      </c>
      <c r="E46">
        <f t="shared" si="18"/>
        <v>-7.5009412995541425E-2</v>
      </c>
      <c r="F46" t="s">
        <v>1391</v>
      </c>
      <c r="G46">
        <v>1.79</v>
      </c>
      <c r="H46">
        <v>2.81</v>
      </c>
      <c r="I46">
        <v>3</v>
      </c>
      <c r="J46">
        <v>0.34</v>
      </c>
      <c r="K46">
        <v>-2.2999999999999998</v>
      </c>
      <c r="M46">
        <v>2250</v>
      </c>
      <c r="N46">
        <f t="shared" si="11"/>
        <v>2.81</v>
      </c>
      <c r="O46">
        <f t="shared" si="12"/>
        <v>0.34383475492920379</v>
      </c>
      <c r="P46">
        <f t="shared" si="13"/>
        <v>-2.1482957390553974</v>
      </c>
      <c r="Q46" t="str">
        <f t="shared" si="6"/>
        <v>pprg 2429 pyrite</v>
      </c>
      <c r="R46">
        <f t="shared" si="14"/>
        <v>2090</v>
      </c>
      <c r="S46">
        <f t="shared" si="19"/>
        <v>-8.9700000000000006</v>
      </c>
      <c r="T46">
        <f t="shared" si="20"/>
        <v>0.24964342796423633</v>
      </c>
      <c r="U46">
        <f t="shared" si="21"/>
        <v>-0.64603717251242188</v>
      </c>
      <c r="V46" t="s">
        <v>1394</v>
      </c>
      <c r="AE46">
        <v>2705</v>
      </c>
      <c r="AF46">
        <v>2.98</v>
      </c>
      <c r="AG46">
        <v>0.71640741801628849</v>
      </c>
      <c r="AH46">
        <v>-0.36014308189746203</v>
      </c>
      <c r="AI46" t="s">
        <v>2180</v>
      </c>
    </row>
    <row r="47" spans="1:35">
      <c r="A47">
        <v>3435</v>
      </c>
      <c r="B47">
        <v>3.45</v>
      </c>
      <c r="C47">
        <v>-1.2752660596284109</v>
      </c>
      <c r="D47">
        <v>3.1348245317046182</v>
      </c>
      <c r="E47">
        <f t="shared" si="18"/>
        <v>-0.24263788008349607</v>
      </c>
      <c r="F47" t="s">
        <v>1392</v>
      </c>
      <c r="G47">
        <v>3.07</v>
      </c>
      <c r="H47">
        <v>5.81</v>
      </c>
      <c r="I47">
        <v>8.4</v>
      </c>
      <c r="J47">
        <v>7.0000000000000007E-2</v>
      </c>
      <c r="K47">
        <v>-2.8</v>
      </c>
      <c r="M47">
        <v>2250</v>
      </c>
      <c r="N47">
        <f t="shared" si="11"/>
        <v>5.81</v>
      </c>
      <c r="O47">
        <f t="shared" si="12"/>
        <v>8.2053634338757231E-2</v>
      </c>
      <c r="P47">
        <f t="shared" si="13"/>
        <v>-2.2579276442038125</v>
      </c>
      <c r="Q47" t="str">
        <f t="shared" si="6"/>
        <v>pprg 2447 pyrite</v>
      </c>
      <c r="R47">
        <f t="shared" si="14"/>
        <v>2090</v>
      </c>
      <c r="S47">
        <f t="shared" si="19"/>
        <v>6.33</v>
      </c>
      <c r="T47">
        <f t="shared" si="20"/>
        <v>4.5038486526624233E-2</v>
      </c>
      <c r="U47">
        <f t="shared" si="21"/>
        <v>0.38568056909825721</v>
      </c>
      <c r="V47" t="s">
        <v>1395</v>
      </c>
      <c r="AE47">
        <v>2710</v>
      </c>
      <c r="AF47">
        <v>6.01</v>
      </c>
      <c r="AG47">
        <v>0.10934757903781911</v>
      </c>
      <c r="AH47">
        <v>-0.22572208410146288</v>
      </c>
      <c r="AI47" t="s">
        <v>2178</v>
      </c>
    </row>
    <row r="48" spans="1:35">
      <c r="A48">
        <v>3435</v>
      </c>
      <c r="B48">
        <v>5.1719999999999997</v>
      </c>
      <c r="C48">
        <v>-0.95823905431982404</v>
      </c>
      <c r="D48">
        <v>0.93027249203826412</v>
      </c>
      <c r="E48">
        <f t="shared" si="18"/>
        <v>-0.3646047163677224</v>
      </c>
      <c r="F48" t="s">
        <v>1393</v>
      </c>
      <c r="G48">
        <v>1.58</v>
      </c>
      <c r="H48">
        <v>2.96</v>
      </c>
      <c r="J48">
        <v>0.04</v>
      </c>
      <c r="M48">
        <v>2400</v>
      </c>
      <c r="N48">
        <f t="shared" si="11"/>
        <v>2.96</v>
      </c>
      <c r="O48">
        <f t="shared" si="12"/>
        <v>5.669261401916792E-2</v>
      </c>
      <c r="P48">
        <f t="shared" si="13"/>
        <v>-5.4234528819880889</v>
      </c>
      <c r="Q48" t="str">
        <f t="shared" si="6"/>
        <v>pprg2777 sulfate</v>
      </c>
      <c r="R48">
        <f t="shared" si="14"/>
        <v>2450</v>
      </c>
      <c r="S48">
        <f t="shared" si="19"/>
        <v>-0.41</v>
      </c>
      <c r="T48">
        <f t="shared" si="20"/>
        <v>1.1811709978505072</v>
      </c>
      <c r="U48">
        <f t="shared" si="21"/>
        <v>-1.4498276665113812</v>
      </c>
      <c r="V48" t="s">
        <v>1385</v>
      </c>
      <c r="AE48">
        <v>2740</v>
      </c>
      <c r="AF48">
        <v>-1.31</v>
      </c>
      <c r="AG48">
        <v>0.99486445852738004</v>
      </c>
      <c r="AH48">
        <v>-0.6040033889297387</v>
      </c>
      <c r="AI48" t="s">
        <v>1384</v>
      </c>
    </row>
    <row r="49" spans="1:35">
      <c r="A49">
        <v>3435</v>
      </c>
      <c r="B49">
        <v>4.5674999999999999</v>
      </c>
      <c r="C49">
        <v>-0.95715391898317437</v>
      </c>
      <c r="D49">
        <v>1.0788533372122706</v>
      </c>
      <c r="E49">
        <f t="shared" si="18"/>
        <v>-0.32172673440278299</v>
      </c>
      <c r="F49" t="s">
        <v>1383</v>
      </c>
      <c r="G49">
        <v>2.04</v>
      </c>
      <c r="H49">
        <v>0.3</v>
      </c>
      <c r="I49">
        <v>-0.9</v>
      </c>
      <c r="J49">
        <v>1.89</v>
      </c>
      <c r="K49">
        <v>-1.5</v>
      </c>
      <c r="M49">
        <v>2650</v>
      </c>
      <c r="N49">
        <f t="shared" si="11"/>
        <v>0.3</v>
      </c>
      <c r="O49">
        <f t="shared" si="12"/>
        <v>1.8855112382063082</v>
      </c>
      <c r="P49">
        <f t="shared" si="13"/>
        <v>-1.4490683493380998</v>
      </c>
      <c r="Q49" t="str">
        <f t="shared" si="6"/>
        <v>pprg 2777 pyrite</v>
      </c>
      <c r="R49">
        <f t="shared" si="14"/>
        <v>2450</v>
      </c>
      <c r="S49">
        <f t="shared" si="19"/>
        <v>-1.35</v>
      </c>
      <c r="T49">
        <f t="shared" si="20"/>
        <v>2.0354777596951399</v>
      </c>
      <c r="U49">
        <f t="shared" si="21"/>
        <v>-2.3308842035504052</v>
      </c>
      <c r="V49" t="s">
        <v>2184</v>
      </c>
      <c r="AE49">
        <v>2740</v>
      </c>
      <c r="AF49">
        <v>-0.81</v>
      </c>
      <c r="AG49">
        <v>0.81723197155862926</v>
      </c>
      <c r="AH49">
        <v>-0.81819829802124211</v>
      </c>
      <c r="AI49" t="s">
        <v>2183</v>
      </c>
    </row>
    <row r="50" spans="1:35">
      <c r="A50">
        <v>3800</v>
      </c>
      <c r="B50">
        <v>0.83</v>
      </c>
      <c r="C50">
        <v>-0.66736400033049903</v>
      </c>
      <c r="D50">
        <v>0.92241100679207655</v>
      </c>
      <c r="E50">
        <f t="shared" si="18"/>
        <v>-5.8165832703904741E-2</v>
      </c>
      <c r="F50" t="s">
        <v>2182</v>
      </c>
      <c r="G50">
        <v>1.26</v>
      </c>
      <c r="H50">
        <v>-0.68</v>
      </c>
      <c r="J50">
        <v>1.62</v>
      </c>
      <c r="L50">
        <v>9.4</v>
      </c>
      <c r="M50">
        <v>2650</v>
      </c>
      <c r="N50">
        <f t="shared" si="11"/>
        <v>-0.68</v>
      </c>
      <c r="O50">
        <f t="shared" si="12"/>
        <v>1.6102577674261431</v>
      </c>
      <c r="Q50" t="str">
        <f t="shared" si="6"/>
        <v>an 29284 gneiss pyrite</v>
      </c>
      <c r="R50">
        <f t="shared" si="14"/>
        <v>3800</v>
      </c>
      <c r="S50">
        <f t="shared" si="19"/>
        <v>0.83</v>
      </c>
      <c r="T50">
        <f t="shared" si="20"/>
        <v>-0.66736400033049903</v>
      </c>
      <c r="U50">
        <f t="shared" si="21"/>
        <v>0.98057683949598129</v>
      </c>
      <c r="V50" t="s">
        <v>1386</v>
      </c>
      <c r="AE50">
        <v>3000</v>
      </c>
      <c r="AF50">
        <v>4.26</v>
      </c>
      <c r="AG50">
        <v>-0.46163835816948984</v>
      </c>
      <c r="AH50">
        <v>2.3904211280638812</v>
      </c>
      <c r="AI50" t="s">
        <v>1209</v>
      </c>
    </row>
    <row r="51" spans="1:35">
      <c r="A51">
        <v>3800</v>
      </c>
      <c r="B51">
        <v>-4.16</v>
      </c>
      <c r="C51">
        <v>-4.5434284892317489E-2</v>
      </c>
      <c r="D51">
        <v>0.28920165789686081</v>
      </c>
      <c r="E51">
        <f t="shared" si="18"/>
        <v>0.28954749777487798</v>
      </c>
      <c r="F51" t="s">
        <v>1384</v>
      </c>
      <c r="G51">
        <v>0.32</v>
      </c>
      <c r="H51">
        <v>-1.31</v>
      </c>
      <c r="I51">
        <v>-3</v>
      </c>
      <c r="J51">
        <v>1</v>
      </c>
      <c r="K51">
        <v>-0.5</v>
      </c>
      <c r="M51">
        <v>2740</v>
      </c>
      <c r="N51">
        <f t="shared" si="11"/>
        <v>-1.31</v>
      </c>
      <c r="O51">
        <f t="shared" si="12"/>
        <v>0.99486445852738004</v>
      </c>
      <c r="P51">
        <f t="shared" ref="P51:P59" si="22">I51-1000*((1+H51/1000)^1.83-1)</f>
        <v>-0.6040033889297387</v>
      </c>
      <c r="Q51" t="str">
        <f t="shared" si="6"/>
        <v>SJM/GR/97/7 total sulfur</v>
      </c>
      <c r="R51">
        <f t="shared" si="14"/>
        <v>3920</v>
      </c>
      <c r="S51">
        <f t="shared" si="19"/>
        <v>1.3</v>
      </c>
      <c r="T51">
        <f t="shared" si="20"/>
        <v>0.12071092416758678</v>
      </c>
      <c r="U51">
        <f t="shared" si="21"/>
        <v>1.971662401283103E-2</v>
      </c>
      <c r="V51" t="s">
        <v>2185</v>
      </c>
      <c r="AE51">
        <v>3000</v>
      </c>
      <c r="AF51">
        <v>-5.55</v>
      </c>
      <c r="AG51">
        <v>-0.33789254794993351</v>
      </c>
      <c r="AH51">
        <v>-0.16690032768254248</v>
      </c>
      <c r="AI51" t="s">
        <v>1210</v>
      </c>
    </row>
    <row r="52" spans="1:35">
      <c r="A52">
        <v>3920</v>
      </c>
      <c r="B52">
        <v>1.3</v>
      </c>
      <c r="C52">
        <v>0.12071092416758678</v>
      </c>
      <c r="D52">
        <v>-7.1444887407914326E-2</v>
      </c>
      <c r="E52">
        <f t="shared" si="18"/>
        <v>-9.1161511420745356E-2</v>
      </c>
      <c r="F52" t="s">
        <v>2183</v>
      </c>
      <c r="G52">
        <v>0.4</v>
      </c>
      <c r="H52">
        <v>-0.81</v>
      </c>
      <c r="I52">
        <v>-2.2999999999999998</v>
      </c>
      <c r="J52">
        <v>0.82</v>
      </c>
      <c r="K52">
        <v>-0.7</v>
      </c>
      <c r="L52">
        <v>0.3</v>
      </c>
      <c r="M52">
        <v>2740</v>
      </c>
      <c r="N52">
        <f t="shared" si="11"/>
        <v>-0.81</v>
      </c>
      <c r="O52">
        <f t="shared" si="12"/>
        <v>0.81723197155862926</v>
      </c>
      <c r="P52">
        <f t="shared" si="22"/>
        <v>-0.81819829802124211</v>
      </c>
      <c r="Q52" t="str">
        <f t="shared" si="6"/>
        <v>152769 Akilia metapelite total sulfur</v>
      </c>
      <c r="R52">
        <f t="shared" si="14"/>
        <v>3800</v>
      </c>
      <c r="S52">
        <f t="shared" si="19"/>
        <v>-4.16</v>
      </c>
      <c r="T52">
        <f t="shared" si="20"/>
        <v>-4.5434284892317489E-2</v>
      </c>
      <c r="U52">
        <f t="shared" si="21"/>
        <v>-3.4583987801717342E-4</v>
      </c>
      <c r="V52" t="s">
        <v>2186</v>
      </c>
      <c r="AE52">
        <v>3200</v>
      </c>
      <c r="AF52">
        <v>4.96</v>
      </c>
      <c r="AG52">
        <v>3.8664912048421485E-2</v>
      </c>
      <c r="AH52">
        <v>1.7046617822396932</v>
      </c>
      <c r="AI52" t="s">
        <v>2169</v>
      </c>
    </row>
    <row r="53" spans="1:35">
      <c r="F53" t="s">
        <v>1394</v>
      </c>
      <c r="G53">
        <v>-4.38</v>
      </c>
      <c r="H53">
        <v>-8.9700000000000006</v>
      </c>
      <c r="I53">
        <v>-17</v>
      </c>
      <c r="J53">
        <v>0.27</v>
      </c>
      <c r="K53">
        <v>0</v>
      </c>
      <c r="M53">
        <v>2090</v>
      </c>
      <c r="N53">
        <f t="shared" si="11"/>
        <v>-8.9700000000000006</v>
      </c>
      <c r="O53">
        <f t="shared" si="12"/>
        <v>0.24964342796423633</v>
      </c>
      <c r="P53">
        <f t="shared" si="22"/>
        <v>-0.64603717251242188</v>
      </c>
      <c r="AE53">
        <v>3200</v>
      </c>
      <c r="AF53">
        <v>4.2300000000000004</v>
      </c>
      <c r="AG53">
        <v>0.40377993289195224</v>
      </c>
      <c r="AH53">
        <v>1.3455144902988518</v>
      </c>
      <c r="AI53" t="s">
        <v>2170</v>
      </c>
    </row>
    <row r="54" spans="1:35">
      <c r="F54" t="s">
        <v>1395</v>
      </c>
      <c r="G54">
        <v>3.3</v>
      </c>
      <c r="H54">
        <v>6.33</v>
      </c>
      <c r="I54">
        <v>12</v>
      </c>
      <c r="J54">
        <v>0.02</v>
      </c>
      <c r="K54">
        <v>-0.1</v>
      </c>
      <c r="L54">
        <v>5.6</v>
      </c>
      <c r="M54">
        <v>2090</v>
      </c>
      <c r="N54">
        <f t="shared" si="11"/>
        <v>6.33</v>
      </c>
      <c r="O54">
        <f t="shared" si="12"/>
        <v>4.5038486526624233E-2</v>
      </c>
      <c r="P54">
        <f t="shared" si="22"/>
        <v>0.38568056909825721</v>
      </c>
      <c r="AE54">
        <v>3350</v>
      </c>
      <c r="AF54">
        <v>4.33</v>
      </c>
      <c r="AG54">
        <v>-0.4176135019525522</v>
      </c>
      <c r="AH54">
        <v>0.46186463721812743</v>
      </c>
      <c r="AI54" t="s">
        <v>1372</v>
      </c>
    </row>
    <row r="55" spans="1:35">
      <c r="F55" t="s">
        <v>1385</v>
      </c>
      <c r="G55">
        <v>0.97</v>
      </c>
      <c r="H55">
        <v>-0.41</v>
      </c>
      <c r="I55">
        <v>-2.2000000000000002</v>
      </c>
      <c r="J55">
        <v>1.18</v>
      </c>
      <c r="K55">
        <v>-1.5</v>
      </c>
      <c r="M55">
        <v>2450</v>
      </c>
      <c r="N55">
        <f t="shared" si="11"/>
        <v>-0.41</v>
      </c>
      <c r="O55">
        <f t="shared" si="12"/>
        <v>1.1811709978505072</v>
      </c>
      <c r="P55">
        <f t="shared" si="22"/>
        <v>-1.4498276665113812</v>
      </c>
      <c r="AE55">
        <v>3350</v>
      </c>
      <c r="AF55">
        <v>3.62</v>
      </c>
      <c r="AG55">
        <v>-0.54266635024656673</v>
      </c>
      <c r="AH55">
        <v>0.56544990277686491</v>
      </c>
      <c r="AI55" t="s">
        <v>1206</v>
      </c>
    </row>
    <row r="56" spans="1:35">
      <c r="F56" t="s">
        <v>2184</v>
      </c>
      <c r="G56">
        <v>1.34</v>
      </c>
      <c r="H56">
        <v>-1.35</v>
      </c>
      <c r="I56">
        <v>-4.8</v>
      </c>
      <c r="J56">
        <v>2.04</v>
      </c>
      <c r="K56">
        <v>-2.2000000000000002</v>
      </c>
      <c r="L56">
        <v>1.8</v>
      </c>
      <c r="M56">
        <v>2450</v>
      </c>
      <c r="N56">
        <f t="shared" si="11"/>
        <v>-1.35</v>
      </c>
      <c r="O56">
        <f t="shared" si="12"/>
        <v>2.0354777596951399</v>
      </c>
      <c r="P56">
        <f t="shared" si="22"/>
        <v>-2.3308842035504052</v>
      </c>
      <c r="AE56">
        <v>3350</v>
      </c>
      <c r="AF56">
        <v>3.61</v>
      </c>
      <c r="AG56">
        <v>-0.55752535544891901</v>
      </c>
      <c r="AH56">
        <v>0.783804794163661</v>
      </c>
      <c r="AI56" t="s">
        <v>1207</v>
      </c>
    </row>
    <row r="57" spans="1:35">
      <c r="F57" t="s">
        <v>1386</v>
      </c>
      <c r="G57">
        <v>-0.24</v>
      </c>
      <c r="H57">
        <v>0.83</v>
      </c>
      <c r="I57">
        <v>2.5</v>
      </c>
      <c r="J57">
        <v>-0.67</v>
      </c>
      <c r="K57">
        <v>0.9</v>
      </c>
      <c r="M57">
        <v>3800</v>
      </c>
      <c r="N57">
        <f t="shared" si="11"/>
        <v>0.83</v>
      </c>
      <c r="O57">
        <f t="shared" si="12"/>
        <v>-0.66736400033049903</v>
      </c>
      <c r="P57">
        <f t="shared" si="22"/>
        <v>0.98057683949598129</v>
      </c>
      <c r="AE57">
        <v>3350</v>
      </c>
      <c r="AF57">
        <v>4.2300000000000004</v>
      </c>
      <c r="AG57">
        <v>-0.52622006710804792</v>
      </c>
      <c r="AH57">
        <v>-5.4485509701147627E-2</v>
      </c>
      <c r="AI57" t="s">
        <v>1208</v>
      </c>
    </row>
    <row r="58" spans="1:35">
      <c r="F58" t="s">
        <v>2185</v>
      </c>
      <c r="G58">
        <v>0.79</v>
      </c>
      <c r="H58">
        <v>1.3</v>
      </c>
      <c r="I58">
        <v>2.4</v>
      </c>
      <c r="J58">
        <v>0.12</v>
      </c>
      <c r="K58">
        <v>-0.1</v>
      </c>
      <c r="M58">
        <v>3920</v>
      </c>
      <c r="N58">
        <f t="shared" si="11"/>
        <v>1.3</v>
      </c>
      <c r="O58">
        <f t="shared" si="12"/>
        <v>0.12071092416758678</v>
      </c>
      <c r="P58">
        <f t="shared" si="22"/>
        <v>1.971662401283103E-2</v>
      </c>
      <c r="AE58">
        <v>3350</v>
      </c>
      <c r="AF58">
        <v>2.63</v>
      </c>
      <c r="AG58">
        <v>0.9064127116001508</v>
      </c>
      <c r="AH58">
        <v>-0.41815225742843154</v>
      </c>
      <c r="AI58" t="s">
        <v>1378</v>
      </c>
    </row>
    <row r="59" spans="1:35">
      <c r="F59" t="s">
        <v>2186</v>
      </c>
      <c r="G59">
        <v>-2.19</v>
      </c>
      <c r="H59">
        <v>-4.16</v>
      </c>
      <c r="I59">
        <v>-7.6</v>
      </c>
      <c r="J59">
        <v>-0.04</v>
      </c>
      <c r="K59">
        <v>0.3</v>
      </c>
      <c r="M59">
        <v>3800</v>
      </c>
      <c r="N59">
        <f t="shared" si="11"/>
        <v>-4.16</v>
      </c>
      <c r="O59">
        <f t="shared" si="12"/>
        <v>-4.5434284892317489E-2</v>
      </c>
      <c r="P59">
        <f t="shared" si="22"/>
        <v>-3.4583987801717342E-4</v>
      </c>
      <c r="AE59">
        <v>3350</v>
      </c>
      <c r="AF59">
        <v>0.74</v>
      </c>
      <c r="AG59">
        <v>1.058968363355842</v>
      </c>
      <c r="AH59">
        <v>-5.4615857384722188E-2</v>
      </c>
      <c r="AI59" t="s">
        <v>1379</v>
      </c>
    </row>
    <row r="60" spans="1:35">
      <c r="J60"/>
      <c r="AE60">
        <v>3350</v>
      </c>
      <c r="AF60">
        <v>2.29</v>
      </c>
      <c r="AG60">
        <v>1.281304181205738</v>
      </c>
      <c r="AH60">
        <v>-0.39468211527784813</v>
      </c>
      <c r="AI60" t="s">
        <v>2171</v>
      </c>
    </row>
    <row r="61" spans="1:35">
      <c r="A61" t="s">
        <v>2275</v>
      </c>
      <c r="J61"/>
      <c r="AE61">
        <v>3350</v>
      </c>
      <c r="AF61">
        <v>1.07</v>
      </c>
      <c r="AG61">
        <v>0.56909290801775558</v>
      </c>
      <c r="AH61">
        <v>-0.45896944160089959</v>
      </c>
      <c r="AI61" t="s">
        <v>1380</v>
      </c>
    </row>
    <row r="62" spans="1:35">
      <c r="J62"/>
      <c r="AE62">
        <v>3350</v>
      </c>
      <c r="AF62">
        <v>1.04</v>
      </c>
      <c r="AG62">
        <v>0.19453500882670438</v>
      </c>
      <c r="AH62">
        <v>0.19597862727450499</v>
      </c>
      <c r="AI62" t="s">
        <v>2172</v>
      </c>
    </row>
    <row r="63" spans="1:35">
      <c r="A63">
        <v>500</v>
      </c>
      <c r="B63">
        <v>35.17</v>
      </c>
      <c r="C63">
        <v>7.9295001676079835E-2</v>
      </c>
      <c r="D63">
        <v>-0.31863245956613184</v>
      </c>
      <c r="F63" t="s">
        <v>2224</v>
      </c>
      <c r="J63"/>
      <c r="AE63">
        <v>3350</v>
      </c>
      <c r="AF63">
        <v>2</v>
      </c>
      <c r="AG63">
        <v>0.77049905605905811</v>
      </c>
      <c r="AH63">
        <v>-0.46303745591722834</v>
      </c>
      <c r="AI63" t="s">
        <v>2173</v>
      </c>
    </row>
    <row r="64" spans="1:35">
      <c r="A64">
        <v>700</v>
      </c>
      <c r="B64">
        <v>33.18</v>
      </c>
      <c r="C64">
        <v>8.7577541621197241E-2</v>
      </c>
      <c r="D64">
        <v>0.94606904963434602</v>
      </c>
      <c r="J64"/>
      <c r="AE64">
        <v>3800</v>
      </c>
      <c r="AF64">
        <v>0.83</v>
      </c>
      <c r="AG64">
        <v>-0.66736400033049903</v>
      </c>
      <c r="AH64">
        <v>0.98057683949598129</v>
      </c>
      <c r="AI64" t="s">
        <v>1386</v>
      </c>
    </row>
    <row r="65" spans="1:35">
      <c r="A65">
        <v>700</v>
      </c>
      <c r="B65">
        <v>31.61</v>
      </c>
      <c r="C65">
        <v>-1.6278408442801151E-2</v>
      </c>
      <c r="D65">
        <v>-0.40378958518608243</v>
      </c>
      <c r="F65" t="s">
        <v>2188</v>
      </c>
      <c r="G65" t="s">
        <v>2189</v>
      </c>
      <c r="H65" t="s">
        <v>2190</v>
      </c>
      <c r="I65" t="s">
        <v>2191</v>
      </c>
      <c r="J65"/>
      <c r="AE65">
        <v>3800</v>
      </c>
      <c r="AF65">
        <v>-4.16</v>
      </c>
      <c r="AG65">
        <v>-4.5434284892317489E-2</v>
      </c>
      <c r="AH65">
        <v>-3.4583987801717342E-4</v>
      </c>
      <c r="AI65" t="s">
        <v>2186</v>
      </c>
    </row>
    <row r="66" spans="1:35">
      <c r="A66">
        <v>700</v>
      </c>
      <c r="B66">
        <v>43.31</v>
      </c>
      <c r="C66">
        <v>9.4717527008715052E-2</v>
      </c>
      <c r="D66">
        <v>2.9216097146468201</v>
      </c>
      <c r="F66" t="s">
        <v>2192</v>
      </c>
      <c r="J66"/>
      <c r="AE66">
        <v>3920</v>
      </c>
      <c r="AF66">
        <v>1.3</v>
      </c>
      <c r="AG66">
        <v>0.12071092416758678</v>
      </c>
      <c r="AH66">
        <v>1.971662401283103E-2</v>
      </c>
      <c r="AI66" t="s">
        <v>2185</v>
      </c>
    </row>
    <row r="67" spans="1:35">
      <c r="A67">
        <v>1670</v>
      </c>
      <c r="B67">
        <v>20.14</v>
      </c>
      <c r="C67">
        <v>8.0580361066449058E-3</v>
      </c>
      <c r="D67">
        <v>0.43610170633404977</v>
      </c>
      <c r="F67" t="s">
        <v>2193</v>
      </c>
      <c r="G67">
        <v>-0.41</v>
      </c>
      <c r="H67">
        <v>1.18</v>
      </c>
      <c r="I67">
        <v>-1.5</v>
      </c>
      <c r="J67"/>
      <c r="AI67" t="s">
        <v>1377</v>
      </c>
    </row>
    <row r="68" spans="1:35">
      <c r="A68">
        <v>1670</v>
      </c>
      <c r="B68">
        <v>20.76</v>
      </c>
      <c r="C68">
        <v>1.877643572418819E-3</v>
      </c>
      <c r="D68">
        <v>-0.11772321287152465</v>
      </c>
      <c r="F68" t="s">
        <v>2193</v>
      </c>
      <c r="G68">
        <v>-0.39</v>
      </c>
      <c r="H68">
        <v>1.21</v>
      </c>
      <c r="I68">
        <v>-1.5</v>
      </c>
      <c r="J68"/>
    </row>
    <row r="69" spans="1:35">
      <c r="A69">
        <v>1900</v>
      </c>
      <c r="B69">
        <v>4.7300000000000004</v>
      </c>
      <c r="C69">
        <v>3.683757275355104E-2</v>
      </c>
      <c r="D69">
        <v>0.52711344898805024</v>
      </c>
      <c r="F69" t="s">
        <v>2193</v>
      </c>
      <c r="G69">
        <v>-0.03</v>
      </c>
      <c r="H69">
        <v>1.21</v>
      </c>
      <c r="I69">
        <v>-1.7</v>
      </c>
      <c r="J69"/>
    </row>
    <row r="70" spans="1:35">
      <c r="A70">
        <v>2090</v>
      </c>
      <c r="B70">
        <v>-8.9700000000000006</v>
      </c>
      <c r="C70">
        <v>0.24964342796423633</v>
      </c>
      <c r="D70">
        <v>-0.64603717251242188</v>
      </c>
      <c r="F70" t="s">
        <v>2194</v>
      </c>
      <c r="G70">
        <v>-0.28000000000000003</v>
      </c>
      <c r="H70">
        <v>1.2</v>
      </c>
      <c r="I70">
        <v>-1.5</v>
      </c>
      <c r="J70"/>
    </row>
    <row r="71" spans="1:35">
      <c r="A71">
        <v>2090</v>
      </c>
      <c r="B71">
        <v>6.33</v>
      </c>
      <c r="C71">
        <v>4.5038486526624233E-2</v>
      </c>
      <c r="D71">
        <v>0.38568056909825721</v>
      </c>
      <c r="F71" t="s">
        <v>2195</v>
      </c>
      <c r="G71">
        <v>0.21</v>
      </c>
      <c r="H71">
        <v>0.02</v>
      </c>
      <c r="I71">
        <v>0.1</v>
      </c>
      <c r="J71"/>
    </row>
    <row r="72" spans="1:35">
      <c r="A72">
        <v>2250</v>
      </c>
      <c r="B72">
        <v>2.67</v>
      </c>
      <c r="C72">
        <v>0.15583913576807862</v>
      </c>
      <c r="D72">
        <v>1.0084867754007583</v>
      </c>
      <c r="F72" t="s">
        <v>2196</v>
      </c>
      <c r="G72">
        <v>-1.35</v>
      </c>
      <c r="H72">
        <v>2.04</v>
      </c>
      <c r="I72">
        <v>-2.2000000000000002</v>
      </c>
      <c r="J72"/>
    </row>
    <row r="73" spans="1:35">
      <c r="A73">
        <v>2250</v>
      </c>
      <c r="B73">
        <v>2.81</v>
      </c>
      <c r="C73">
        <v>0.34383475492920379</v>
      </c>
      <c r="D73">
        <v>-2.1482957390553974</v>
      </c>
      <c r="F73" t="s">
        <v>2196</v>
      </c>
      <c r="G73">
        <v>-1.1000000000000001</v>
      </c>
      <c r="H73">
        <v>2.06</v>
      </c>
      <c r="I73">
        <v>-2.6</v>
      </c>
      <c r="J73"/>
    </row>
    <row r="74" spans="1:35">
      <c r="A74">
        <v>2250</v>
      </c>
      <c r="B74">
        <v>5.81</v>
      </c>
      <c r="C74">
        <v>8.2053634338757231E-2</v>
      </c>
      <c r="D74">
        <v>-2.2579276442038125</v>
      </c>
      <c r="F74" t="s">
        <v>2196</v>
      </c>
      <c r="G74">
        <v>-1.4</v>
      </c>
      <c r="H74">
        <v>2.1</v>
      </c>
      <c r="I74">
        <v>-2</v>
      </c>
      <c r="J74"/>
    </row>
    <row r="75" spans="1:35">
      <c r="A75">
        <v>2400</v>
      </c>
      <c r="B75">
        <v>2.96</v>
      </c>
      <c r="C75">
        <v>5.669261401916792E-2</v>
      </c>
      <c r="D75">
        <v>-5.4234528819880889</v>
      </c>
      <c r="F75" t="s">
        <v>2194</v>
      </c>
      <c r="G75">
        <v>-1.28</v>
      </c>
      <c r="H75">
        <v>2.0699999999999998</v>
      </c>
      <c r="I75">
        <v>-2.2999999999999998</v>
      </c>
      <c r="J75"/>
    </row>
    <row r="76" spans="1:35">
      <c r="A76">
        <v>2450</v>
      </c>
      <c r="B76">
        <v>-0.41</v>
      </c>
      <c r="C76">
        <v>1.1811709978505072</v>
      </c>
      <c r="D76">
        <v>-1.4498276665113812</v>
      </c>
      <c r="F76" t="s">
        <v>2195</v>
      </c>
      <c r="G76">
        <v>0.17</v>
      </c>
      <c r="H76">
        <v>0.03</v>
      </c>
      <c r="I76">
        <v>0.3</v>
      </c>
      <c r="J76"/>
    </row>
    <row r="77" spans="1:35">
      <c r="A77">
        <v>2450</v>
      </c>
      <c r="B77">
        <v>-1.35</v>
      </c>
      <c r="C77">
        <v>2.0354777596951399</v>
      </c>
      <c r="D77">
        <v>-2.3308842035504052</v>
      </c>
      <c r="F77" t="s">
        <v>2197</v>
      </c>
      <c r="G77">
        <v>12.81</v>
      </c>
      <c r="H77">
        <v>0.12</v>
      </c>
      <c r="I77">
        <v>-0.5</v>
      </c>
      <c r="J77"/>
    </row>
    <row r="78" spans="1:35">
      <c r="A78">
        <v>2500</v>
      </c>
      <c r="B78">
        <v>14.75</v>
      </c>
      <c r="C78">
        <v>0.16072425501455179</v>
      </c>
      <c r="D78">
        <v>0.54240967026857945</v>
      </c>
      <c r="F78" t="s">
        <v>2197</v>
      </c>
      <c r="G78">
        <v>12.94</v>
      </c>
      <c r="H78">
        <v>0.12</v>
      </c>
      <c r="I78">
        <v>-1.5</v>
      </c>
      <c r="J78"/>
    </row>
    <row r="79" spans="1:35">
      <c r="A79">
        <v>2500</v>
      </c>
      <c r="B79">
        <v>12.83</v>
      </c>
      <c r="C79">
        <v>0.12</v>
      </c>
      <c r="D79">
        <v>-0.54716039620052825</v>
      </c>
      <c r="F79" t="s">
        <v>2197</v>
      </c>
      <c r="G79">
        <v>12.75</v>
      </c>
      <c r="H79">
        <v>0.12</v>
      </c>
      <c r="I79">
        <v>-1.7</v>
      </c>
      <c r="J79"/>
    </row>
    <row r="80" spans="1:35">
      <c r="A80">
        <v>2500</v>
      </c>
      <c r="B80">
        <v>1.33</v>
      </c>
      <c r="C80">
        <v>-0.68472923181972511</v>
      </c>
      <c r="D80">
        <v>1.3647567101024736</v>
      </c>
      <c r="F80" t="s">
        <v>2194</v>
      </c>
      <c r="G80">
        <v>12.83</v>
      </c>
      <c r="H80">
        <v>0.12</v>
      </c>
      <c r="I80">
        <v>-1.2</v>
      </c>
      <c r="J80"/>
    </row>
    <row r="81" spans="1:10">
      <c r="A81">
        <v>2500</v>
      </c>
      <c r="B81">
        <v>6.35</v>
      </c>
      <c r="C81">
        <v>-0.81522999031664245</v>
      </c>
      <c r="D81">
        <v>1.1488880761126534</v>
      </c>
      <c r="F81" t="s">
        <v>2195</v>
      </c>
      <c r="G81">
        <v>0.1</v>
      </c>
      <c r="H81">
        <v>0.01</v>
      </c>
      <c r="I81">
        <v>0.6</v>
      </c>
      <c r="J81"/>
    </row>
    <row r="82" spans="1:10">
      <c r="A82">
        <v>2650</v>
      </c>
      <c r="B82">
        <v>0.3</v>
      </c>
      <c r="C82">
        <v>1.8855112382063082</v>
      </c>
      <c r="D82">
        <v>-1.4490683493380998</v>
      </c>
      <c r="F82" t="s">
        <v>2198</v>
      </c>
      <c r="J82"/>
    </row>
    <row r="83" spans="1:10">
      <c r="A83">
        <v>2650</v>
      </c>
      <c r="B83">
        <v>-0.68</v>
      </c>
      <c r="C83">
        <v>1.6102577674261431</v>
      </c>
      <c r="F83" t="s">
        <v>2199</v>
      </c>
      <c r="G83">
        <v>4.72</v>
      </c>
      <c r="H83">
        <v>-0.95</v>
      </c>
      <c r="I83">
        <v>0.8</v>
      </c>
      <c r="J83"/>
    </row>
    <row r="84" spans="1:10">
      <c r="A84">
        <v>2670</v>
      </c>
      <c r="B84">
        <v>2.1</v>
      </c>
      <c r="C84">
        <v>-9.0949817887866269E-2</v>
      </c>
      <c r="D84">
        <v>0.15365122380716834</v>
      </c>
      <c r="F84" t="s">
        <v>2200</v>
      </c>
      <c r="G84">
        <v>5.45</v>
      </c>
      <c r="H84">
        <v>-0.91</v>
      </c>
      <c r="I84">
        <v>1</v>
      </c>
      <c r="J84"/>
    </row>
    <row r="85" spans="1:10">
      <c r="A85">
        <v>2705</v>
      </c>
      <c r="B85">
        <v>2.98</v>
      </c>
      <c r="C85">
        <v>0.71640741801628849</v>
      </c>
      <c r="D85">
        <v>-0.36014308189746203</v>
      </c>
      <c r="F85" t="s">
        <v>2201</v>
      </c>
      <c r="G85">
        <v>5.26</v>
      </c>
      <c r="H85">
        <v>-1.04</v>
      </c>
      <c r="I85">
        <v>1.3</v>
      </c>
      <c r="J85"/>
    </row>
    <row r="86" spans="1:10">
      <c r="A86">
        <v>2710</v>
      </c>
      <c r="B86">
        <v>6.01</v>
      </c>
      <c r="C86">
        <v>0.10934757903781911</v>
      </c>
      <c r="D86">
        <v>-0.22572208410146288</v>
      </c>
      <c r="F86" t="s">
        <v>2202</v>
      </c>
      <c r="G86">
        <v>5.39</v>
      </c>
      <c r="H86">
        <v>-0.95</v>
      </c>
      <c r="I86">
        <v>0.6</v>
      </c>
      <c r="J86"/>
    </row>
    <row r="87" spans="1:10">
      <c r="A87">
        <v>2740</v>
      </c>
      <c r="B87">
        <v>-1.31</v>
      </c>
      <c r="C87">
        <v>0.99486445852738004</v>
      </c>
      <c r="D87">
        <v>-0.6040033889297387</v>
      </c>
      <c r="F87" t="s">
        <v>2194</v>
      </c>
      <c r="G87">
        <v>5.21</v>
      </c>
      <c r="H87">
        <v>-0.96</v>
      </c>
      <c r="I87">
        <v>0.9</v>
      </c>
      <c r="J87"/>
    </row>
    <row r="88" spans="1:10">
      <c r="A88">
        <v>2740</v>
      </c>
      <c r="B88">
        <v>-0.81</v>
      </c>
      <c r="C88">
        <v>0.81723197155862926</v>
      </c>
      <c r="D88">
        <v>-0.81819829802124211</v>
      </c>
      <c r="F88" t="s">
        <v>2195</v>
      </c>
      <c r="G88">
        <v>0.33</v>
      </c>
      <c r="H88">
        <v>-0.06</v>
      </c>
      <c r="I88">
        <v>0.3</v>
      </c>
      <c r="J88"/>
    </row>
    <row r="89" spans="1:10">
      <c r="A89">
        <v>3200</v>
      </c>
      <c r="B89">
        <v>4.26</v>
      </c>
      <c r="C89">
        <v>-0.46163835816948984</v>
      </c>
      <c r="D89">
        <v>2.3904211280638812</v>
      </c>
      <c r="F89" t="s">
        <v>2203</v>
      </c>
      <c r="G89">
        <v>5.04</v>
      </c>
      <c r="H89">
        <v>-1.02</v>
      </c>
      <c r="I89">
        <v>0.8</v>
      </c>
      <c r="J89"/>
    </row>
    <row r="90" spans="1:10">
      <c r="A90">
        <v>3200</v>
      </c>
      <c r="B90">
        <v>-5.55</v>
      </c>
      <c r="C90">
        <v>-0.33789254794993351</v>
      </c>
      <c r="D90">
        <v>-0.16690032768254248</v>
      </c>
      <c r="F90" t="s">
        <v>2204</v>
      </c>
      <c r="G90">
        <v>4.3099999999999996</v>
      </c>
      <c r="H90">
        <v>-0.91</v>
      </c>
      <c r="I90">
        <v>1.3</v>
      </c>
      <c r="J90"/>
    </row>
    <row r="91" spans="1:10">
      <c r="A91">
        <v>3200</v>
      </c>
      <c r="B91">
        <v>4.96</v>
      </c>
      <c r="C91">
        <v>3.8664912048421485E-2</v>
      </c>
      <c r="D91">
        <v>1.7046617822396932</v>
      </c>
      <c r="F91" t="s">
        <v>2205</v>
      </c>
      <c r="G91">
        <v>4.3099999999999996</v>
      </c>
      <c r="H91">
        <v>-1</v>
      </c>
      <c r="I91">
        <v>1.2</v>
      </c>
      <c r="J91"/>
    </row>
    <row r="92" spans="1:10">
      <c r="A92">
        <v>3200</v>
      </c>
      <c r="B92">
        <v>4.2300000000000004</v>
      </c>
      <c r="C92">
        <v>0.40377993289195224</v>
      </c>
      <c r="D92">
        <v>1.3455144902988518</v>
      </c>
      <c r="F92" t="s">
        <v>2206</v>
      </c>
      <c r="G92">
        <v>4.9400000000000004</v>
      </c>
      <c r="H92">
        <v>-0.96</v>
      </c>
      <c r="I92">
        <v>0.8</v>
      </c>
      <c r="J92"/>
    </row>
    <row r="93" spans="1:10">
      <c r="A93">
        <v>3350</v>
      </c>
      <c r="B93">
        <v>4.33</v>
      </c>
      <c r="C93">
        <v>-0.4176135019525522</v>
      </c>
      <c r="D93">
        <v>0.46186463721812743</v>
      </c>
      <c r="F93" t="s">
        <v>2207</v>
      </c>
      <c r="G93">
        <v>4.71</v>
      </c>
      <c r="H93">
        <v>-1.02</v>
      </c>
      <c r="I93">
        <v>1</v>
      </c>
      <c r="J93"/>
    </row>
    <row r="94" spans="1:10">
      <c r="A94">
        <v>3350</v>
      </c>
      <c r="B94">
        <v>3.62</v>
      </c>
      <c r="C94">
        <v>-0.54266635024656673</v>
      </c>
      <c r="D94">
        <v>0.56544990277686491</v>
      </c>
      <c r="F94" t="s">
        <v>2194</v>
      </c>
      <c r="G94">
        <v>4.67</v>
      </c>
      <c r="H94">
        <v>-0.98</v>
      </c>
      <c r="I94">
        <v>1</v>
      </c>
      <c r="J94"/>
    </row>
    <row r="95" spans="1:10">
      <c r="A95">
        <v>3350</v>
      </c>
      <c r="B95">
        <v>3.61</v>
      </c>
      <c r="C95">
        <v>-0.55752535544891901</v>
      </c>
      <c r="D95">
        <v>0.783804794163661</v>
      </c>
      <c r="F95" t="s">
        <v>2195</v>
      </c>
      <c r="G95">
        <v>0.34</v>
      </c>
      <c r="H95">
        <v>0.05</v>
      </c>
      <c r="I95">
        <v>0.2</v>
      </c>
      <c r="J95"/>
    </row>
    <row r="96" spans="1:10">
      <c r="A96">
        <v>3350</v>
      </c>
      <c r="B96">
        <v>4.2300000000000004</v>
      </c>
      <c r="C96">
        <v>-0.52622006710804792</v>
      </c>
      <c r="D96">
        <v>-5.4485509701147627E-2</v>
      </c>
      <c r="F96" t="s">
        <v>2208</v>
      </c>
      <c r="J96"/>
    </row>
    <row r="97" spans="1:10">
      <c r="A97">
        <v>3350</v>
      </c>
      <c r="B97">
        <v>2.63</v>
      </c>
      <c r="C97">
        <v>0.9064127116001508</v>
      </c>
      <c r="D97">
        <v>-0.41815225742843154</v>
      </c>
      <c r="F97" t="s">
        <v>2209</v>
      </c>
      <c r="G97">
        <v>4.1500000000000004</v>
      </c>
      <c r="H97">
        <v>-0.48</v>
      </c>
      <c r="I97">
        <v>0.2</v>
      </c>
      <c r="J97"/>
    </row>
    <row r="98" spans="1:10">
      <c r="A98">
        <v>3350</v>
      </c>
      <c r="B98">
        <v>0.74</v>
      </c>
      <c r="C98">
        <v>1.058968363355842</v>
      </c>
      <c r="D98">
        <v>-5.4615857384722188E-2</v>
      </c>
      <c r="F98" t="s">
        <v>2210</v>
      </c>
      <c r="G98">
        <v>1.07</v>
      </c>
      <c r="H98">
        <v>-0.43</v>
      </c>
      <c r="I98">
        <v>0.3</v>
      </c>
      <c r="J98"/>
    </row>
    <row r="99" spans="1:10">
      <c r="A99">
        <v>3350</v>
      </c>
      <c r="B99">
        <v>2.29</v>
      </c>
      <c r="C99">
        <v>1.281304181205738</v>
      </c>
      <c r="D99">
        <v>-0.39468211527784813</v>
      </c>
      <c r="F99" t="s">
        <v>1359</v>
      </c>
      <c r="G99">
        <v>5.16</v>
      </c>
      <c r="H99">
        <v>-1.18</v>
      </c>
      <c r="I99">
        <v>1.1000000000000001</v>
      </c>
      <c r="J99"/>
    </row>
    <row r="100" spans="1:10">
      <c r="A100">
        <v>3350</v>
      </c>
      <c r="B100">
        <v>1.07</v>
      </c>
      <c r="C100">
        <v>0.56909290801775558</v>
      </c>
      <c r="D100">
        <v>-0.45896944160089959</v>
      </c>
      <c r="F100" t="s">
        <v>2211</v>
      </c>
      <c r="G100">
        <v>3.45</v>
      </c>
      <c r="H100">
        <v>-1.29</v>
      </c>
      <c r="I100">
        <v>3.1</v>
      </c>
      <c r="J100"/>
    </row>
    <row r="101" spans="1:10">
      <c r="A101">
        <v>3350</v>
      </c>
      <c r="B101">
        <v>1.04</v>
      </c>
      <c r="C101">
        <v>0.19453500882670438</v>
      </c>
      <c r="D101">
        <v>0.19597862727450499</v>
      </c>
      <c r="F101" t="s">
        <v>2212</v>
      </c>
      <c r="G101">
        <v>4.33</v>
      </c>
      <c r="H101">
        <v>-0.43</v>
      </c>
      <c r="I101">
        <v>0.1</v>
      </c>
      <c r="J101"/>
    </row>
    <row r="102" spans="1:10">
      <c r="A102">
        <v>3350</v>
      </c>
      <c r="B102">
        <v>2</v>
      </c>
      <c r="C102">
        <v>0.77049905605905811</v>
      </c>
      <c r="D102">
        <v>-0.46303745591722834</v>
      </c>
      <c r="F102" t="s">
        <v>2213</v>
      </c>
      <c r="G102">
        <v>3.62</v>
      </c>
      <c r="H102">
        <v>-0.56000000000000005</v>
      </c>
      <c r="I102">
        <v>0.3</v>
      </c>
      <c r="J102"/>
    </row>
    <row r="103" spans="1:10">
      <c r="A103">
        <v>3435</v>
      </c>
      <c r="B103">
        <v>5.16</v>
      </c>
      <c r="C103">
        <v>-1.1640832614889709</v>
      </c>
      <c r="D103">
        <v>1.5369850917413732</v>
      </c>
      <c r="F103" t="s">
        <v>2214</v>
      </c>
      <c r="G103">
        <v>3.61</v>
      </c>
      <c r="H103">
        <v>-0.56999999999999995</v>
      </c>
      <c r="I103">
        <v>0.5</v>
      </c>
      <c r="J103"/>
    </row>
    <row r="104" spans="1:10">
      <c r="A104">
        <v>3435</v>
      </c>
      <c r="B104">
        <v>4.1500000000000004</v>
      </c>
      <c r="C104">
        <v>-0.46510353210755184</v>
      </c>
      <c r="D104">
        <v>0.59242344454026075</v>
      </c>
      <c r="F104" t="s">
        <v>2215</v>
      </c>
      <c r="G104">
        <v>4.2300000000000004</v>
      </c>
      <c r="H104">
        <v>-0.53</v>
      </c>
      <c r="I104">
        <v>-0.4</v>
      </c>
      <c r="J104"/>
    </row>
    <row r="105" spans="1:10">
      <c r="A105">
        <v>3435</v>
      </c>
      <c r="B105">
        <v>1.07</v>
      </c>
      <c r="C105">
        <v>-0.42090709198224452</v>
      </c>
      <c r="D105">
        <v>0.44103055839910033</v>
      </c>
      <c r="F105" t="s">
        <v>2216</v>
      </c>
      <c r="G105">
        <v>4.26</v>
      </c>
      <c r="H105">
        <v>-0.47</v>
      </c>
      <c r="I105">
        <v>2.1</v>
      </c>
      <c r="J105"/>
    </row>
    <row r="106" spans="1:10">
      <c r="A106">
        <v>3435</v>
      </c>
      <c r="B106">
        <v>3.45</v>
      </c>
      <c r="C106">
        <v>-1.2752660596284109</v>
      </c>
      <c r="D106">
        <v>3.3774624117881142</v>
      </c>
      <c r="F106" t="s">
        <v>2217</v>
      </c>
      <c r="G106">
        <v>-5.55</v>
      </c>
      <c r="H106">
        <v>-0.32</v>
      </c>
      <c r="I106">
        <v>0.3</v>
      </c>
      <c r="J106"/>
    </row>
    <row r="107" spans="1:10">
      <c r="A107">
        <v>3435</v>
      </c>
      <c r="B107">
        <v>5.1719999999999997</v>
      </c>
      <c r="C107">
        <v>-0.95823905431982404</v>
      </c>
      <c r="D107">
        <v>1.2948772084059865</v>
      </c>
      <c r="F107" t="s">
        <v>2218</v>
      </c>
      <c r="G107">
        <v>-8.9700000000000006</v>
      </c>
      <c r="H107">
        <v>0.27</v>
      </c>
      <c r="I107">
        <v>0</v>
      </c>
      <c r="J107"/>
    </row>
    <row r="108" spans="1:10">
      <c r="A108">
        <v>3435</v>
      </c>
      <c r="B108">
        <v>4.5674999999999999</v>
      </c>
      <c r="C108">
        <v>-0.95715391898317437</v>
      </c>
      <c r="D108">
        <v>1.4005800716150536</v>
      </c>
      <c r="F108" t="s">
        <v>2219</v>
      </c>
      <c r="G108">
        <v>2.98</v>
      </c>
      <c r="H108">
        <v>0.7</v>
      </c>
      <c r="I108">
        <v>-0.6</v>
      </c>
      <c r="J108"/>
    </row>
    <row r="109" spans="1:10">
      <c r="A109">
        <v>3800</v>
      </c>
      <c r="B109">
        <v>0.83</v>
      </c>
      <c r="C109">
        <v>-0.66736400033049903</v>
      </c>
      <c r="D109">
        <v>0.98057683949598129</v>
      </c>
      <c r="F109" t="s">
        <v>2220</v>
      </c>
      <c r="G109">
        <v>0.83</v>
      </c>
      <c r="H109">
        <v>-0.67</v>
      </c>
      <c r="I109">
        <v>0.9</v>
      </c>
      <c r="J109"/>
    </row>
    <row r="110" spans="1:10">
      <c r="A110">
        <v>3800</v>
      </c>
      <c r="B110">
        <v>-4.16</v>
      </c>
      <c r="C110">
        <v>-4.5434284892317489E-2</v>
      </c>
      <c r="D110">
        <v>-3.4583987801717342E-4</v>
      </c>
      <c r="F110" t="s">
        <v>2221</v>
      </c>
      <c r="J110"/>
    </row>
    <row r="111" spans="1:10">
      <c r="A111">
        <v>3920</v>
      </c>
      <c r="B111">
        <v>1.3</v>
      </c>
      <c r="C111">
        <v>0.12071092416758678</v>
      </c>
      <c r="D111">
        <v>1.971662401283103E-2</v>
      </c>
      <c r="F111" t="s">
        <v>2222</v>
      </c>
      <c r="J111"/>
    </row>
    <row r="112" spans="1:10">
      <c r="F112" t="s">
        <v>2223</v>
      </c>
      <c r="J112"/>
    </row>
    <row r="113" spans="1:13">
      <c r="J113"/>
    </row>
    <row r="114" spans="1:13">
      <c r="J114"/>
    </row>
    <row r="115" spans="1:13">
      <c r="J115"/>
    </row>
    <row r="116" spans="1:13">
      <c r="J116"/>
    </row>
    <row r="117" spans="1:13">
      <c r="J117"/>
    </row>
    <row r="118" spans="1:13">
      <c r="J118"/>
    </row>
    <row r="119" spans="1:13">
      <c r="J119"/>
    </row>
    <row r="120" spans="1:13">
      <c r="J120"/>
    </row>
    <row r="121" spans="1:13">
      <c r="J121"/>
    </row>
    <row r="122" spans="1:13">
      <c r="J122"/>
    </row>
    <row r="123" spans="1:13">
      <c r="E123" t="s">
        <v>2276</v>
      </c>
      <c r="J123"/>
    </row>
    <row r="124" spans="1:13">
      <c r="A124">
        <v>500</v>
      </c>
      <c r="C124">
        <f>AVERAGE(C63,C4)</f>
        <v>7.9295001676079835E-2</v>
      </c>
      <c r="D124">
        <f>AVERAGE(D63,D4)</f>
        <v>-1.6089893284569143</v>
      </c>
      <c r="E124">
        <f t="shared" ref="E124:E143" si="23">E4/2</f>
        <v>-1.2903568688907825</v>
      </c>
      <c r="F124" t="s">
        <v>2168</v>
      </c>
      <c r="J124"/>
    </row>
    <row r="125" spans="1:13">
      <c r="A125">
        <v>700</v>
      </c>
      <c r="C125">
        <f t="shared" ref="C125:C139" si="24">C64</f>
        <v>8.7577541621197241E-2</v>
      </c>
      <c r="D125">
        <f t="shared" ref="D125:D139" si="25">AVERAGE(D64,D5)</f>
        <v>-0.26808968276836964</v>
      </c>
      <c r="E125">
        <f t="shared" si="23"/>
        <v>-1.2141587324027157</v>
      </c>
      <c r="F125" t="s">
        <v>1387</v>
      </c>
      <c r="J125"/>
      <c r="M125">
        <v>1.85</v>
      </c>
    </row>
    <row r="126" spans="1:13">
      <c r="A126">
        <v>700</v>
      </c>
      <c r="C126">
        <f t="shared" si="24"/>
        <v>-1.6278408442801151E-2</v>
      </c>
      <c r="D126">
        <f t="shared" si="25"/>
        <v>-1.5581031980669557</v>
      </c>
      <c r="E126">
        <f t="shared" si="23"/>
        <v>-1.1543136128808733</v>
      </c>
      <c r="F126" t="s">
        <v>1388</v>
      </c>
      <c r="G126">
        <v>2500</v>
      </c>
      <c r="H126">
        <v>12.83</v>
      </c>
      <c r="I126">
        <v>0.12</v>
      </c>
      <c r="J126">
        <v>-1.2</v>
      </c>
      <c r="L126">
        <f>J126+1000*((1+H126/1000)^1.9-1)</f>
        <v>23.31768063066129</v>
      </c>
      <c r="M126">
        <f>L126-1000*((1+H126/1000)^M125-1)</f>
        <v>-0.54716039620052825</v>
      </c>
    </row>
    <row r="127" spans="1:13">
      <c r="A127">
        <v>700</v>
      </c>
      <c r="C127">
        <f t="shared" si="24"/>
        <v>9.4717527008715052E-2</v>
      </c>
      <c r="D127">
        <f t="shared" si="25"/>
        <v>1.3155632376396937</v>
      </c>
      <c r="E127">
        <f t="shared" si="23"/>
        <v>-1.6060464770071263</v>
      </c>
      <c r="F127" t="s">
        <v>1389</v>
      </c>
      <c r="J127"/>
    </row>
    <row r="128" spans="1:13">
      <c r="A128">
        <v>1670</v>
      </c>
      <c r="C128">
        <f t="shared" si="24"/>
        <v>8.0580361066449058E-3</v>
      </c>
      <c r="D128">
        <f t="shared" si="25"/>
        <v>-0.28823575437949245</v>
      </c>
      <c r="E128">
        <f t="shared" si="23"/>
        <v>-0.72433746071354221</v>
      </c>
      <c r="F128" t="s">
        <v>2176</v>
      </c>
      <c r="J128"/>
    </row>
    <row r="129" spans="1:10">
      <c r="A129">
        <v>1670</v>
      </c>
      <c r="C129">
        <f t="shared" si="24"/>
        <v>1.877643572418819E-3</v>
      </c>
      <c r="D129">
        <f t="shared" si="25"/>
        <v>-0.86497775592842885</v>
      </c>
      <c r="E129">
        <f t="shared" si="23"/>
        <v>-0.7472545430569042</v>
      </c>
      <c r="F129" t="s">
        <v>2177</v>
      </c>
      <c r="J129"/>
    </row>
    <row r="130" spans="1:10">
      <c r="A130">
        <v>1900</v>
      </c>
      <c r="C130">
        <f t="shared" si="24"/>
        <v>3.683757275355104E-2</v>
      </c>
      <c r="D130">
        <f t="shared" si="25"/>
        <v>0.36049381577586637</v>
      </c>
      <c r="E130">
        <f t="shared" si="23"/>
        <v>-0.16661963321218387</v>
      </c>
      <c r="F130" t="s">
        <v>2181</v>
      </c>
      <c r="J130"/>
    </row>
    <row r="131" spans="1:10">
      <c r="A131">
        <v>2090</v>
      </c>
      <c r="C131">
        <f t="shared" si="24"/>
        <v>0.24964342796423633</v>
      </c>
      <c r="D131">
        <f t="shared" si="25"/>
        <v>-0.3359259311854057</v>
      </c>
      <c r="E131">
        <f t="shared" si="23"/>
        <v>0.31011124132701617</v>
      </c>
      <c r="F131" t="s">
        <v>1394</v>
      </c>
      <c r="J131"/>
    </row>
    <row r="132" spans="1:10">
      <c r="A132">
        <v>2090</v>
      </c>
      <c r="C132">
        <f t="shared" si="24"/>
        <v>4.5038486526624233E-2</v>
      </c>
      <c r="D132">
        <f t="shared" si="25"/>
        <v>0.16221443783913703</v>
      </c>
      <c r="E132">
        <f t="shared" si="23"/>
        <v>-0.22346613125912018</v>
      </c>
      <c r="F132" t="s">
        <v>1395</v>
      </c>
      <c r="J132"/>
    </row>
    <row r="133" spans="1:10">
      <c r="A133">
        <v>2250</v>
      </c>
      <c r="C133">
        <f t="shared" si="24"/>
        <v>0.15583913576807862</v>
      </c>
      <c r="D133">
        <f t="shared" si="25"/>
        <v>0.91469605398829046</v>
      </c>
      <c r="E133">
        <f t="shared" si="23"/>
        <v>-9.3790721412467803E-2</v>
      </c>
      <c r="F133" t="s">
        <v>1390</v>
      </c>
      <c r="J133"/>
    </row>
    <row r="134" spans="1:10">
      <c r="A134">
        <v>2250</v>
      </c>
      <c r="C134">
        <f t="shared" si="24"/>
        <v>0.34383475492920379</v>
      </c>
      <c r="D134">
        <f t="shared" si="25"/>
        <v>-2.2470231363421771</v>
      </c>
      <c r="E134">
        <f t="shared" si="23"/>
        <v>-9.8727397286779706E-2</v>
      </c>
      <c r="F134" t="s">
        <v>1391</v>
      </c>
      <c r="J134"/>
    </row>
    <row r="135" spans="1:10">
      <c r="A135">
        <v>2250</v>
      </c>
      <c r="C135">
        <f t="shared" si="24"/>
        <v>8.2053634338757231E-2</v>
      </c>
      <c r="D135">
        <f t="shared" si="25"/>
        <v>-2.4628917645545716</v>
      </c>
      <c r="E135">
        <f t="shared" si="23"/>
        <v>-0.20496412035075906</v>
      </c>
      <c r="F135" t="s">
        <v>1392</v>
      </c>
      <c r="J135"/>
    </row>
    <row r="136" spans="1:10">
      <c r="A136">
        <v>2400</v>
      </c>
      <c r="C136">
        <f t="shared" si="24"/>
        <v>5.669261401916792E-2</v>
      </c>
      <c r="D136">
        <f t="shared" si="25"/>
        <v>-5.5274716557303094</v>
      </c>
      <c r="E136">
        <f t="shared" si="23"/>
        <v>-0.10401877374222046</v>
      </c>
      <c r="F136" t="s">
        <v>1393</v>
      </c>
      <c r="J136"/>
    </row>
    <row r="137" spans="1:10">
      <c r="A137">
        <v>2450</v>
      </c>
      <c r="C137">
        <f t="shared" si="24"/>
        <v>1.1811709978505072</v>
      </c>
      <c r="D137">
        <f t="shared" si="25"/>
        <v>-1.4354856969878909</v>
      </c>
      <c r="E137">
        <f t="shared" si="23"/>
        <v>1.4341969523490317E-2</v>
      </c>
      <c r="F137" t="s">
        <v>1385</v>
      </c>
      <c r="J137"/>
    </row>
    <row r="138" spans="1:10">
      <c r="A138">
        <v>2450</v>
      </c>
      <c r="C138">
        <f t="shared" si="24"/>
        <v>2.0354777596951399</v>
      </c>
      <c r="D138">
        <f t="shared" si="25"/>
        <v>-2.2837212555985875</v>
      </c>
      <c r="E138">
        <f t="shared" si="23"/>
        <v>4.7162947951817635E-2</v>
      </c>
      <c r="F138" t="s">
        <v>2184</v>
      </c>
      <c r="J138"/>
    </row>
    <row r="139" spans="1:10">
      <c r="A139">
        <v>2500</v>
      </c>
      <c r="C139">
        <f t="shared" si="24"/>
        <v>0.16072425501455179</v>
      </c>
      <c r="D139">
        <f t="shared" si="25"/>
        <v>1.5742410954750596E-2</v>
      </c>
      <c r="E139">
        <f t="shared" si="23"/>
        <v>-0.52666725931382885</v>
      </c>
      <c r="F139" t="s">
        <v>1381</v>
      </c>
      <c r="J139"/>
    </row>
    <row r="140" spans="1:10">
      <c r="A140">
        <v>2500</v>
      </c>
      <c r="C140" s="5">
        <v>0.16108211883610521</v>
      </c>
      <c r="D140" s="5">
        <v>-0.58138314639988431</v>
      </c>
      <c r="E140" s="5">
        <f t="shared" si="23"/>
        <v>-0.32641980189973585</v>
      </c>
      <c r="F140" s="5" t="s">
        <v>2174</v>
      </c>
      <c r="J140"/>
    </row>
    <row r="141" spans="1:10">
      <c r="A141">
        <v>2500</v>
      </c>
      <c r="C141">
        <f t="shared" ref="C141:C149" si="26">C80</f>
        <v>-0.68472923181972511</v>
      </c>
      <c r="D141">
        <f>AVERAGE(D80,D21)</f>
        <v>1.3181221838139709</v>
      </c>
      <c r="E141">
        <f t="shared" si="23"/>
        <v>-4.663452628850262E-2</v>
      </c>
      <c r="F141" t="s">
        <v>1382</v>
      </c>
      <c r="J141"/>
    </row>
    <row r="142" spans="1:10">
      <c r="A142">
        <v>2500</v>
      </c>
      <c r="C142">
        <f t="shared" si="26"/>
        <v>-0.81522999031664245</v>
      </c>
      <c r="D142">
        <f>AVERAGE(D81,D22)</f>
        <v>0.92470981163391741</v>
      </c>
      <c r="E142">
        <f t="shared" si="23"/>
        <v>-0.22417826447873601</v>
      </c>
      <c r="F142" t="s">
        <v>2175</v>
      </c>
      <c r="J142"/>
    </row>
    <row r="143" spans="1:10">
      <c r="A143">
        <v>2650</v>
      </c>
      <c r="C143">
        <f t="shared" si="26"/>
        <v>1.8855112382063082</v>
      </c>
      <c r="D143">
        <f>AVERAGE(D82,D23)</f>
        <v>-1.4595726492843011</v>
      </c>
      <c r="E143">
        <f t="shared" si="23"/>
        <v>-1.0504299946201279E-2</v>
      </c>
      <c r="F143" t="s">
        <v>1383</v>
      </c>
      <c r="J143"/>
    </row>
    <row r="144" spans="1:10">
      <c r="A144">
        <v>2650</v>
      </c>
      <c r="C144" s="5">
        <f t="shared" si="26"/>
        <v>1.6102577674261431</v>
      </c>
      <c r="D144" s="5"/>
      <c r="F144" t="s">
        <v>2182</v>
      </c>
      <c r="J144"/>
    </row>
    <row r="145" spans="1:10">
      <c r="A145">
        <v>2670</v>
      </c>
      <c r="C145">
        <f t="shared" si="26"/>
        <v>-9.0949817887866269E-2</v>
      </c>
      <c r="D145">
        <f>AVERAGE(D84,D25)</f>
        <v>7.9940468796665165E-2</v>
      </c>
      <c r="E145">
        <f t="shared" ref="E145:E151" si="27">E25/2</f>
        <v>-7.3710755010503171E-2</v>
      </c>
      <c r="F145" t="s">
        <v>2179</v>
      </c>
      <c r="J145"/>
    </row>
    <row r="146" spans="1:10">
      <c r="A146">
        <v>2705</v>
      </c>
      <c r="C146">
        <f t="shared" si="26"/>
        <v>0.71640741801628849</v>
      </c>
      <c r="D146">
        <f>AVERAGE(D85,D26)</f>
        <v>-0.46486753515117485</v>
      </c>
      <c r="E146">
        <f t="shared" si="27"/>
        <v>-0.10472445325371282</v>
      </c>
      <c r="F146" t="s">
        <v>2180</v>
      </c>
      <c r="J146"/>
    </row>
    <row r="147" spans="1:10">
      <c r="A147">
        <v>2710</v>
      </c>
      <c r="C147">
        <f t="shared" si="26"/>
        <v>0.10934757903781911</v>
      </c>
      <c r="D147">
        <f>AVERAGE(D86,D27)</f>
        <v>-0.43779929648493976</v>
      </c>
      <c r="E147">
        <f t="shared" si="27"/>
        <v>-0.21207721238347688</v>
      </c>
      <c r="F147" t="s">
        <v>2178</v>
      </c>
      <c r="J147"/>
    </row>
    <row r="148" spans="1:10">
      <c r="A148">
        <v>2740</v>
      </c>
      <c r="C148">
        <f t="shared" si="26"/>
        <v>0.99486445852738004</v>
      </c>
      <c r="D148">
        <f>AVERAGE(D87,D28)</f>
        <v>-0.55823535926169132</v>
      </c>
      <c r="E148">
        <f t="shared" si="27"/>
        <v>4.5768029668047383E-2</v>
      </c>
      <c r="F148" t="s">
        <v>1384</v>
      </c>
      <c r="J148"/>
    </row>
    <row r="149" spans="1:10">
      <c r="A149">
        <v>2740</v>
      </c>
      <c r="C149">
        <f t="shared" si="26"/>
        <v>0.81723197155862926</v>
      </c>
      <c r="D149">
        <f>AVERAGE(D88,D29)</f>
        <v>-0.78987963933538685</v>
      </c>
      <c r="E149">
        <f t="shared" si="27"/>
        <v>2.8318658685855258E-2</v>
      </c>
      <c r="F149" t="s">
        <v>2183</v>
      </c>
      <c r="J149"/>
    </row>
    <row r="150" spans="1:10">
      <c r="A150">
        <v>3200</v>
      </c>
      <c r="C150" s="5"/>
      <c r="D150" s="5"/>
      <c r="E150">
        <f t="shared" si="27"/>
        <v>-0.14996756267005029</v>
      </c>
      <c r="F150" t="s">
        <v>1209</v>
      </c>
      <c r="J150"/>
    </row>
    <row r="151" spans="1:10">
      <c r="A151">
        <v>3200</v>
      </c>
      <c r="E151">
        <f t="shared" si="27"/>
        <v>0.19277965527181262</v>
      </c>
      <c r="F151" t="s">
        <v>1210</v>
      </c>
      <c r="J151"/>
    </row>
    <row r="152" spans="1:10">
      <c r="A152">
        <v>3200</v>
      </c>
      <c r="C152" s="5">
        <f>C91</f>
        <v>3.8664912048421485E-2</v>
      </c>
      <c r="D152" s="5">
        <f>AVERAGE(D91,D32)</f>
        <v>1.5798154435939589</v>
      </c>
      <c r="E152">
        <f>0.3</f>
        <v>0.3</v>
      </c>
      <c r="F152" t="s">
        <v>2387</v>
      </c>
      <c r="J152"/>
    </row>
    <row r="153" spans="1:10">
      <c r="A153">
        <v>3200</v>
      </c>
      <c r="C153" s="5">
        <v>0.40393331056454151</v>
      </c>
      <c r="D153" s="5">
        <v>0.16119283649795868</v>
      </c>
      <c r="E153">
        <f t="shared" ref="E153:E172" si="28">E33/2</f>
        <v>-0.14890538261247421</v>
      </c>
      <c r="F153" t="s">
        <v>2388</v>
      </c>
      <c r="J153"/>
    </row>
    <row r="154" spans="1:10">
      <c r="A154">
        <v>3350</v>
      </c>
      <c r="C154">
        <f>C93</f>
        <v>-0.4176135019525522</v>
      </c>
      <c r="D154">
        <f>AVERAGE(D93,D34)</f>
        <v>0.30941831933809905</v>
      </c>
      <c r="E154">
        <f t="shared" si="28"/>
        <v>-0.15244631788002838</v>
      </c>
      <c r="F154" t="s">
        <v>1372</v>
      </c>
      <c r="J154"/>
    </row>
    <row r="155" spans="1:10">
      <c r="A155">
        <v>3350</v>
      </c>
      <c r="C155">
        <f>C94</f>
        <v>-0.54266635024656673</v>
      </c>
      <c r="D155">
        <f>AVERAGE(D94,D35)</f>
        <v>0.43812349570705944</v>
      </c>
      <c r="E155">
        <f t="shared" si="28"/>
        <v>-0.12732640706980547</v>
      </c>
      <c r="F155" t="s">
        <v>1206</v>
      </c>
      <c r="J155"/>
    </row>
    <row r="156" spans="1:10">
      <c r="A156">
        <v>3350</v>
      </c>
      <c r="C156">
        <f>C95</f>
        <v>-0.55752535544891901</v>
      </c>
      <c r="D156">
        <f>AVERAGE(D95,D36)</f>
        <v>0.65683184407120887</v>
      </c>
      <c r="E156">
        <f t="shared" si="28"/>
        <v>-0.12697295009245213</v>
      </c>
      <c r="F156" t="s">
        <v>1207</v>
      </c>
      <c r="J156"/>
    </row>
    <row r="157" spans="1:10">
      <c r="A157">
        <v>3350</v>
      </c>
      <c r="C157" s="5">
        <f>C96</f>
        <v>-0.52622006710804792</v>
      </c>
      <c r="D157" s="5">
        <f>AVERAGE(D96,D37)</f>
        <v>-0.20339089231362184</v>
      </c>
      <c r="E157" s="5">
        <f t="shared" si="28"/>
        <v>-0.14890538261247421</v>
      </c>
      <c r="F157" s="5" t="s">
        <v>1208</v>
      </c>
      <c r="J157"/>
    </row>
    <row r="158" spans="1:10">
      <c r="A158">
        <v>3350</v>
      </c>
      <c r="C158">
        <f>C97</f>
        <v>0.9064127116001508</v>
      </c>
      <c r="D158">
        <f>AVERAGE(D97,D38)</f>
        <v>-0.51053284442333169</v>
      </c>
      <c r="E158">
        <f t="shared" si="28"/>
        <v>-9.2380586994900149E-2</v>
      </c>
      <c r="F158" t="s">
        <v>1378</v>
      </c>
      <c r="J158"/>
    </row>
    <row r="159" spans="1:10">
      <c r="A159">
        <v>3350</v>
      </c>
      <c r="C159" s="5"/>
      <c r="D159" s="5"/>
      <c r="E159">
        <f t="shared" si="28"/>
        <v>-2.5926164534340046E-2</v>
      </c>
      <c r="F159" t="s">
        <v>1379</v>
      </c>
      <c r="J159"/>
    </row>
    <row r="160" spans="1:10">
      <c r="A160">
        <v>3350</v>
      </c>
      <c r="C160">
        <v>0.86371832002796189</v>
      </c>
      <c r="D160">
        <v>-0.80177478536636038</v>
      </c>
      <c r="E160">
        <f t="shared" si="28"/>
        <v>-8.0400624090537498E-2</v>
      </c>
      <c r="F160" t="s">
        <v>2171</v>
      </c>
      <c r="J160"/>
    </row>
    <row r="161" spans="1:10">
      <c r="A161">
        <v>3350</v>
      </c>
      <c r="C161">
        <f t="shared" ref="C161:C166" si="29">C100</f>
        <v>0.56909290801775558</v>
      </c>
      <c r="D161">
        <f t="shared" ref="D161:D166" si="30">AVERAGE(D100,D41)</f>
        <v>-0.4964741480986703</v>
      </c>
      <c r="E161">
        <f t="shared" si="28"/>
        <v>-3.7504706497770712E-2</v>
      </c>
      <c r="F161" t="s">
        <v>1380</v>
      </c>
      <c r="J161"/>
    </row>
    <row r="162" spans="1:10">
      <c r="A162">
        <v>3350</v>
      </c>
      <c r="C162">
        <f t="shared" si="29"/>
        <v>0.19453500882670438</v>
      </c>
      <c r="D162">
        <f t="shared" si="30"/>
        <v>0.15952694566202341</v>
      </c>
      <c r="E162">
        <f t="shared" si="28"/>
        <v>-3.6451681612481579E-2</v>
      </c>
      <c r="F162" t="s">
        <v>2172</v>
      </c>
      <c r="J162"/>
    </row>
    <row r="163" spans="1:10">
      <c r="A163">
        <v>3350</v>
      </c>
      <c r="C163">
        <f t="shared" si="29"/>
        <v>0.77049905605905811</v>
      </c>
      <c r="D163">
        <f t="shared" si="30"/>
        <v>-0.53322861402125543</v>
      </c>
      <c r="E163">
        <f t="shared" si="28"/>
        <v>-7.0191158104027096E-2</v>
      </c>
      <c r="F163" t="s">
        <v>2173</v>
      </c>
      <c r="J163"/>
    </row>
    <row r="164" spans="1:10">
      <c r="A164">
        <v>3435</v>
      </c>
      <c r="C164">
        <f t="shared" si="29"/>
        <v>-1.1640832614889709</v>
      </c>
      <c r="D164">
        <f t="shared" si="30"/>
        <v>1.3551120568788724</v>
      </c>
      <c r="E164">
        <f t="shared" si="28"/>
        <v>-0.18187303486250084</v>
      </c>
      <c r="J164"/>
    </row>
    <row r="165" spans="1:10">
      <c r="A165">
        <v>3435</v>
      </c>
      <c r="C165">
        <f t="shared" si="29"/>
        <v>-0.46510353210755184</v>
      </c>
      <c r="D165">
        <f t="shared" si="30"/>
        <v>0.44635012085526871</v>
      </c>
      <c r="E165">
        <f t="shared" si="28"/>
        <v>-0.14607332368499204</v>
      </c>
      <c r="J165"/>
    </row>
    <row r="166" spans="1:10">
      <c r="A166">
        <v>3435</v>
      </c>
      <c r="C166">
        <f t="shared" si="29"/>
        <v>-0.42090709198224452</v>
      </c>
      <c r="D166">
        <f t="shared" si="30"/>
        <v>0.40352585190132961</v>
      </c>
      <c r="E166">
        <f t="shared" si="28"/>
        <v>-3.7504706497770712E-2</v>
      </c>
      <c r="J166"/>
    </row>
    <row r="167" spans="1:10">
      <c r="A167">
        <v>3435</v>
      </c>
      <c r="C167">
        <v>-1.3223078562207835</v>
      </c>
      <c r="D167">
        <v>2.0885150621887671</v>
      </c>
      <c r="E167">
        <f t="shared" si="28"/>
        <v>-0.12131894004174804</v>
      </c>
      <c r="J167"/>
    </row>
    <row r="168" spans="1:10">
      <c r="A168">
        <v>3435</v>
      </c>
      <c r="C168">
        <f>C107</f>
        <v>-0.95823905431982404</v>
      </c>
      <c r="D168">
        <f>AVERAGE(D107,D48)</f>
        <v>1.1125748502221253</v>
      </c>
      <c r="E168">
        <f t="shared" si="28"/>
        <v>-0.1823023581838612</v>
      </c>
      <c r="J168"/>
    </row>
    <row r="169" spans="1:10">
      <c r="A169">
        <v>3435</v>
      </c>
      <c r="C169">
        <f>C108</f>
        <v>-0.95715391898317437</v>
      </c>
      <c r="D169">
        <f>AVERAGE(D108,D49)</f>
        <v>1.2397167044136621</v>
      </c>
      <c r="E169">
        <f t="shared" si="28"/>
        <v>-0.16086336720139149</v>
      </c>
      <c r="J169"/>
    </row>
    <row r="170" spans="1:10">
      <c r="A170">
        <v>3800</v>
      </c>
      <c r="C170">
        <f>C109</f>
        <v>-0.66736400033049903</v>
      </c>
      <c r="D170">
        <f>AVERAGE(D109,D50)</f>
        <v>0.95149392314402892</v>
      </c>
      <c r="E170">
        <f t="shared" si="28"/>
        <v>-2.908291635195237E-2</v>
      </c>
      <c r="J170"/>
    </row>
    <row r="171" spans="1:10">
      <c r="A171">
        <v>3800</v>
      </c>
      <c r="C171">
        <f>AVERAGE(C110,C51)</f>
        <v>-4.5434284892317489E-2</v>
      </c>
      <c r="D171">
        <f>AVERAGE(D110,D51)</f>
        <v>0.14442790900942182</v>
      </c>
      <c r="E171">
        <f t="shared" si="28"/>
        <v>0.14477374888743899</v>
      </c>
      <c r="J171"/>
    </row>
    <row r="172" spans="1:10">
      <c r="A172">
        <v>3920</v>
      </c>
      <c r="C172">
        <f>AVERAGE(C111,C52)</f>
        <v>0.12071092416758678</v>
      </c>
      <c r="D172">
        <f>AVERAGE(D111,D52)</f>
        <v>-2.5864131697541648E-2</v>
      </c>
      <c r="E172">
        <f t="shared" si="28"/>
        <v>-4.5580755710372678E-2</v>
      </c>
      <c r="J172"/>
    </row>
    <row r="173" spans="1:10">
      <c r="J173"/>
    </row>
    <row r="174" spans="1:10">
      <c r="J174"/>
    </row>
    <row r="175" spans="1:10">
      <c r="J175"/>
    </row>
    <row r="176" spans="1:10">
      <c r="J176"/>
    </row>
    <row r="177" spans="10:10">
      <c r="J177"/>
    </row>
    <row r="178" spans="10:10">
      <c r="J178"/>
    </row>
    <row r="179" spans="10:10">
      <c r="J179"/>
    </row>
    <row r="180" spans="10:10">
      <c r="J180"/>
    </row>
    <row r="181" spans="10:10">
      <c r="J181"/>
    </row>
    <row r="182" spans="10:10">
      <c r="J182"/>
    </row>
    <row r="183" spans="10:10">
      <c r="J183"/>
    </row>
    <row r="184" spans="10:10">
      <c r="J184"/>
    </row>
    <row r="185" spans="10:10">
      <c r="J185"/>
    </row>
    <row r="186" spans="10:10">
      <c r="J186"/>
    </row>
    <row r="187" spans="10:10">
      <c r="J187"/>
    </row>
    <row r="188" spans="10:10">
      <c r="J188"/>
    </row>
    <row r="189" spans="10:10">
      <c r="J189"/>
    </row>
    <row r="190" spans="10:10">
      <c r="J190"/>
    </row>
    <row r="191" spans="10:10">
      <c r="J191"/>
    </row>
    <row r="192" spans="10:10">
      <c r="J192"/>
    </row>
    <row r="193" spans="10:10">
      <c r="J193"/>
    </row>
    <row r="194" spans="10:10">
      <c r="J194"/>
    </row>
    <row r="195" spans="10:10">
      <c r="J195"/>
    </row>
    <row r="196" spans="10:10">
      <c r="J196"/>
    </row>
    <row r="197" spans="10:10">
      <c r="J197"/>
    </row>
    <row r="198" spans="10:10">
      <c r="J198"/>
    </row>
    <row r="199" spans="10:10">
      <c r="J199"/>
    </row>
    <row r="200" spans="10:10">
      <c r="J200"/>
    </row>
    <row r="201" spans="10:10">
      <c r="J201"/>
    </row>
    <row r="202" spans="10:10">
      <c r="J202"/>
    </row>
    <row r="203" spans="10:10">
      <c r="J203"/>
    </row>
    <row r="204" spans="10:10">
      <c r="J204"/>
    </row>
    <row r="205" spans="10:10">
      <c r="J205"/>
    </row>
    <row r="206" spans="10:10">
      <c r="J206"/>
    </row>
    <row r="207" spans="10:10">
      <c r="J207"/>
    </row>
    <row r="208" spans="10:10">
      <c r="J208"/>
    </row>
    <row r="209" spans="10:10">
      <c r="J209"/>
    </row>
    <row r="210" spans="10:10">
      <c r="J210"/>
    </row>
    <row r="211" spans="10:10">
      <c r="J211"/>
    </row>
    <row r="212" spans="10:10">
      <c r="J212"/>
    </row>
    <row r="213" spans="10:10">
      <c r="J213"/>
    </row>
    <row r="214" spans="10:10">
      <c r="J214"/>
    </row>
    <row r="215" spans="10:10">
      <c r="J215"/>
    </row>
    <row r="216" spans="10:10">
      <c r="J216"/>
    </row>
    <row r="217" spans="10:10">
      <c r="J217"/>
    </row>
    <row r="218" spans="10:10">
      <c r="J218"/>
    </row>
    <row r="219" spans="10:10">
      <c r="J219"/>
    </row>
    <row r="220" spans="10:10">
      <c r="J220"/>
    </row>
    <row r="221" spans="10:10">
      <c r="J221"/>
    </row>
    <row r="222" spans="10:10">
      <c r="J222"/>
    </row>
    <row r="223" spans="10:10">
      <c r="J223"/>
    </row>
    <row r="224" spans="10:10">
      <c r="J224"/>
    </row>
    <row r="225" spans="10:10">
      <c r="J225"/>
    </row>
    <row r="226" spans="10:10">
      <c r="J226"/>
    </row>
    <row r="227" spans="10:10">
      <c r="J227"/>
    </row>
    <row r="228" spans="10:10">
      <c r="J228"/>
    </row>
    <row r="229" spans="10:10">
      <c r="J229"/>
    </row>
    <row r="230" spans="10:10">
      <c r="J230"/>
    </row>
    <row r="231" spans="10:10">
      <c r="J231"/>
    </row>
    <row r="232" spans="10:10">
      <c r="J232"/>
    </row>
    <row r="233" spans="10:10">
      <c r="J233"/>
    </row>
    <row r="234" spans="10:10">
      <c r="J234"/>
    </row>
    <row r="235" spans="10:10">
      <c r="J235"/>
    </row>
    <row r="236" spans="10:10">
      <c r="J236"/>
    </row>
    <row r="237" spans="10:10">
      <c r="J237"/>
    </row>
    <row r="238" spans="10:10">
      <c r="J238"/>
    </row>
    <row r="239" spans="10:10">
      <c r="J239"/>
    </row>
    <row r="240" spans="10:10">
      <c r="J240"/>
    </row>
    <row r="241" spans="10:10">
      <c r="J241"/>
    </row>
    <row r="242" spans="10:10">
      <c r="J242"/>
    </row>
    <row r="243" spans="10:10">
      <c r="J243"/>
    </row>
    <row r="244" spans="10:10">
      <c r="J244"/>
    </row>
    <row r="245" spans="10:10">
      <c r="J245"/>
    </row>
    <row r="246" spans="10:10">
      <c r="J246"/>
    </row>
    <row r="247" spans="10:10">
      <c r="J247"/>
    </row>
    <row r="248" spans="10:10">
      <c r="J248"/>
    </row>
    <row r="249" spans="10:10">
      <c r="J249"/>
    </row>
    <row r="250" spans="10:10">
      <c r="J250"/>
    </row>
    <row r="251" spans="10:10">
      <c r="J251"/>
    </row>
    <row r="252" spans="10:10">
      <c r="J252"/>
    </row>
    <row r="253" spans="10:10">
      <c r="J253"/>
    </row>
    <row r="254" spans="10:10">
      <c r="J254"/>
    </row>
    <row r="255" spans="10:10">
      <c r="J255"/>
    </row>
    <row r="256" spans="10:10">
      <c r="J256"/>
    </row>
    <row r="257" spans="10:10">
      <c r="J257"/>
    </row>
    <row r="258" spans="10:10">
      <c r="J258"/>
    </row>
    <row r="259" spans="10:10">
      <c r="J259"/>
    </row>
    <row r="260" spans="10:10">
      <c r="J260"/>
    </row>
    <row r="261" spans="10:10">
      <c r="J261"/>
    </row>
    <row r="262" spans="10:10">
      <c r="J262"/>
    </row>
    <row r="263" spans="10:10">
      <c r="J263"/>
    </row>
    <row r="264" spans="10:10">
      <c r="J264"/>
    </row>
    <row r="265" spans="10:10">
      <c r="J265"/>
    </row>
    <row r="266" spans="10:10">
      <c r="J266"/>
    </row>
    <row r="267" spans="10:10">
      <c r="J267"/>
    </row>
    <row r="268" spans="10:10">
      <c r="J268"/>
    </row>
    <row r="269" spans="10:10">
      <c r="J269"/>
    </row>
    <row r="270" spans="10:10">
      <c r="J270"/>
    </row>
    <row r="271" spans="10:10">
      <c r="J271"/>
    </row>
    <row r="272" spans="10:10">
      <c r="J272"/>
    </row>
    <row r="273" spans="10:10">
      <c r="J273"/>
    </row>
    <row r="274" spans="10:10">
      <c r="J274"/>
    </row>
    <row r="275" spans="10:10">
      <c r="J275"/>
    </row>
    <row r="276" spans="10:10">
      <c r="J276"/>
    </row>
    <row r="277" spans="10:10">
      <c r="J277"/>
    </row>
    <row r="278" spans="10:10">
      <c r="J278"/>
    </row>
    <row r="279" spans="10:10">
      <c r="J279"/>
    </row>
    <row r="280" spans="10:10">
      <c r="J280"/>
    </row>
    <row r="281" spans="10:10">
      <c r="J281"/>
    </row>
    <row r="282" spans="10:10">
      <c r="J282"/>
    </row>
    <row r="283" spans="10:10">
      <c r="J283"/>
    </row>
    <row r="284" spans="10:10">
      <c r="J284"/>
    </row>
    <row r="285" spans="10:10">
      <c r="J285"/>
    </row>
    <row r="286" spans="10:10">
      <c r="J286"/>
    </row>
    <row r="287" spans="10:10">
      <c r="J287"/>
    </row>
    <row r="288" spans="10:10">
      <c r="J288"/>
    </row>
    <row r="289" spans="10:10">
      <c r="J289"/>
    </row>
    <row r="290" spans="10:10">
      <c r="J290"/>
    </row>
    <row r="291" spans="10:10">
      <c r="J291"/>
    </row>
    <row r="292" spans="10:10">
      <c r="J292"/>
    </row>
    <row r="293" spans="10:10">
      <c r="J293"/>
    </row>
    <row r="294" spans="10:10">
      <c r="J294"/>
    </row>
    <row r="295" spans="10:10">
      <c r="J295"/>
    </row>
    <row r="296" spans="10:10">
      <c r="J296"/>
    </row>
    <row r="297" spans="10:10">
      <c r="J297"/>
    </row>
    <row r="298" spans="10:10">
      <c r="J298"/>
    </row>
    <row r="299" spans="10:10">
      <c r="J299"/>
    </row>
    <row r="300" spans="10:10">
      <c r="J300"/>
    </row>
    <row r="301" spans="10:10">
      <c r="J301"/>
    </row>
    <row r="302" spans="10:10">
      <c r="J302"/>
    </row>
    <row r="303" spans="10:10">
      <c r="J303"/>
    </row>
    <row r="304" spans="10:10">
      <c r="J304"/>
    </row>
    <row r="305" spans="10:10">
      <c r="J305"/>
    </row>
    <row r="306" spans="10:10">
      <c r="J306"/>
    </row>
    <row r="307" spans="10:10">
      <c r="J307"/>
    </row>
    <row r="308" spans="10:10">
      <c r="J308"/>
    </row>
    <row r="309" spans="10:10">
      <c r="J309"/>
    </row>
    <row r="310" spans="10:10">
      <c r="J310"/>
    </row>
    <row r="311" spans="10:10">
      <c r="J311"/>
    </row>
    <row r="312" spans="10:10">
      <c r="J312"/>
    </row>
    <row r="313" spans="10:10">
      <c r="J313"/>
    </row>
    <row r="314" spans="10:10">
      <c r="J314"/>
    </row>
    <row r="315" spans="10:10">
      <c r="J315"/>
    </row>
    <row r="316" spans="10:10">
      <c r="J316"/>
    </row>
    <row r="317" spans="10:10">
      <c r="J317"/>
    </row>
    <row r="318" spans="10:10">
      <c r="J318"/>
    </row>
    <row r="319" spans="10:10">
      <c r="J319"/>
    </row>
    <row r="320" spans="10:10">
      <c r="J320"/>
    </row>
    <row r="321" spans="10:10">
      <c r="J321"/>
    </row>
    <row r="322" spans="10:10">
      <c r="J322"/>
    </row>
    <row r="323" spans="10:10">
      <c r="J323"/>
    </row>
    <row r="324" spans="10:10">
      <c r="J324"/>
    </row>
    <row r="325" spans="10:10">
      <c r="J325"/>
    </row>
    <row r="326" spans="10:10">
      <c r="J326"/>
    </row>
    <row r="327" spans="10:10">
      <c r="J327"/>
    </row>
    <row r="328" spans="10:10">
      <c r="J328"/>
    </row>
    <row r="329" spans="10:10">
      <c r="J329"/>
    </row>
    <row r="330" spans="10:10">
      <c r="J330"/>
    </row>
    <row r="331" spans="10:10">
      <c r="J331"/>
    </row>
    <row r="332" spans="10:10">
      <c r="J332"/>
    </row>
    <row r="333" spans="10:10">
      <c r="J333"/>
    </row>
    <row r="334" spans="10:10">
      <c r="J334"/>
    </row>
    <row r="335" spans="10:10">
      <c r="J335"/>
    </row>
    <row r="336" spans="10:10">
      <c r="J336"/>
    </row>
    <row r="337" spans="10:10">
      <c r="J337"/>
    </row>
    <row r="338" spans="10:10">
      <c r="J338"/>
    </row>
    <row r="339" spans="10:10">
      <c r="J339"/>
    </row>
    <row r="340" spans="10:10">
      <c r="J340"/>
    </row>
    <row r="341" spans="10:10">
      <c r="J341"/>
    </row>
    <row r="342" spans="10:10">
      <c r="J342"/>
    </row>
    <row r="343" spans="10:10">
      <c r="J343"/>
    </row>
    <row r="344" spans="10:10">
      <c r="J344"/>
    </row>
    <row r="345" spans="10:10">
      <c r="J345"/>
    </row>
    <row r="346" spans="10:10">
      <c r="J346"/>
    </row>
    <row r="347" spans="10:10">
      <c r="J347"/>
    </row>
    <row r="348" spans="10:10">
      <c r="J348"/>
    </row>
    <row r="349" spans="10:10">
      <c r="J349"/>
    </row>
    <row r="350" spans="10:10">
      <c r="J350"/>
    </row>
    <row r="351" spans="10:10">
      <c r="J351"/>
    </row>
    <row r="352" spans="10:10">
      <c r="J352"/>
    </row>
    <row r="353" spans="10:10">
      <c r="J353"/>
    </row>
    <row r="354" spans="10:10">
      <c r="J354"/>
    </row>
    <row r="355" spans="10:10">
      <c r="J355"/>
    </row>
    <row r="356" spans="10:10">
      <c r="J356"/>
    </row>
    <row r="357" spans="10:10">
      <c r="J357"/>
    </row>
    <row r="358" spans="10:10">
      <c r="J358"/>
    </row>
    <row r="359" spans="10:10">
      <c r="J359"/>
    </row>
    <row r="360" spans="10:10">
      <c r="J360"/>
    </row>
    <row r="361" spans="10:10">
      <c r="J361"/>
    </row>
    <row r="362" spans="10:10">
      <c r="J362"/>
    </row>
    <row r="363" spans="10:10">
      <c r="J363"/>
    </row>
    <row r="364" spans="10:10">
      <c r="J364"/>
    </row>
    <row r="365" spans="10:10">
      <c r="J365"/>
    </row>
    <row r="366" spans="10:10">
      <c r="J366"/>
    </row>
    <row r="367" spans="10:10">
      <c r="J367"/>
    </row>
    <row r="368" spans="10:10">
      <c r="J368"/>
    </row>
    <row r="369" spans="10:10">
      <c r="J369"/>
    </row>
    <row r="370" spans="10:10">
      <c r="J370"/>
    </row>
    <row r="371" spans="10:10">
      <c r="J371"/>
    </row>
    <row r="372" spans="10:10">
      <c r="J372"/>
    </row>
    <row r="373" spans="10:10">
      <c r="J373"/>
    </row>
    <row r="374" spans="10:10">
      <c r="J374"/>
    </row>
    <row r="375" spans="10:10">
      <c r="J375"/>
    </row>
    <row r="376" spans="10:10">
      <c r="J376"/>
    </row>
    <row r="377" spans="10:10">
      <c r="J377"/>
    </row>
    <row r="378" spans="10:10">
      <c r="J378"/>
    </row>
    <row r="379" spans="10:10">
      <c r="J379"/>
    </row>
    <row r="380" spans="10:10">
      <c r="J380"/>
    </row>
    <row r="381" spans="10:10">
      <c r="J381"/>
    </row>
    <row r="382" spans="10:10">
      <c r="J382"/>
    </row>
    <row r="383" spans="10:10">
      <c r="J383"/>
    </row>
    <row r="384" spans="10:10">
      <c r="J384"/>
    </row>
    <row r="385" spans="10:10">
      <c r="J385"/>
    </row>
    <row r="386" spans="10:10">
      <c r="J386"/>
    </row>
    <row r="387" spans="10:10">
      <c r="J387"/>
    </row>
    <row r="388" spans="10:10">
      <c r="J388"/>
    </row>
    <row r="389" spans="10:10">
      <c r="J389"/>
    </row>
    <row r="390" spans="10:10">
      <c r="J390"/>
    </row>
    <row r="391" spans="10:10">
      <c r="J391"/>
    </row>
    <row r="392" spans="10:10">
      <c r="J392"/>
    </row>
    <row r="393" spans="10:10">
      <c r="J393"/>
    </row>
    <row r="394" spans="10:10">
      <c r="J394"/>
    </row>
    <row r="395" spans="10:10">
      <c r="J395"/>
    </row>
    <row r="396" spans="10:10">
      <c r="J396"/>
    </row>
    <row r="397" spans="10:10">
      <c r="J397"/>
    </row>
    <row r="398" spans="10:10">
      <c r="J398"/>
    </row>
    <row r="399" spans="10:10">
      <c r="J399"/>
    </row>
    <row r="400" spans="10:10">
      <c r="J400"/>
    </row>
    <row r="401" spans="10:10">
      <c r="J401"/>
    </row>
    <row r="402" spans="10:10">
      <c r="J402"/>
    </row>
    <row r="403" spans="10:10">
      <c r="J403"/>
    </row>
    <row r="404" spans="10:10">
      <c r="J404"/>
    </row>
    <row r="405" spans="10:10">
      <c r="J405"/>
    </row>
    <row r="406" spans="10:10">
      <c r="J406"/>
    </row>
    <row r="407" spans="10:10">
      <c r="J407"/>
    </row>
    <row r="408" spans="10:10">
      <c r="J408"/>
    </row>
    <row r="409" spans="10:10">
      <c r="J409"/>
    </row>
    <row r="410" spans="10:10">
      <c r="J410"/>
    </row>
    <row r="411" spans="10:10">
      <c r="J411"/>
    </row>
    <row r="412" spans="10:10">
      <c r="J412"/>
    </row>
    <row r="413" spans="10:10">
      <c r="J413"/>
    </row>
    <row r="414" spans="10:10">
      <c r="J414"/>
    </row>
    <row r="415" spans="10:10">
      <c r="J415"/>
    </row>
    <row r="416" spans="10:10">
      <c r="J416"/>
    </row>
    <row r="417" spans="10:10">
      <c r="J417"/>
    </row>
    <row r="418" spans="10:10">
      <c r="J418"/>
    </row>
    <row r="419" spans="10:10">
      <c r="J419"/>
    </row>
    <row r="420" spans="10:10">
      <c r="J420"/>
    </row>
    <row r="421" spans="10:10">
      <c r="J421"/>
    </row>
    <row r="422" spans="10:10">
      <c r="J422"/>
    </row>
    <row r="423" spans="10:10">
      <c r="J423"/>
    </row>
    <row r="424" spans="10:10">
      <c r="J424"/>
    </row>
    <row r="425" spans="10:10">
      <c r="J425"/>
    </row>
    <row r="426" spans="10:10">
      <c r="J426"/>
    </row>
    <row r="427" spans="10:10">
      <c r="J427"/>
    </row>
    <row r="428" spans="10:10">
      <c r="J428"/>
    </row>
    <row r="429" spans="10:10">
      <c r="J429"/>
    </row>
    <row r="430" spans="10:10">
      <c r="J430"/>
    </row>
    <row r="431" spans="10:10">
      <c r="J431"/>
    </row>
    <row r="432" spans="10:10">
      <c r="J432"/>
    </row>
    <row r="433" spans="10:10">
      <c r="J433"/>
    </row>
    <row r="434" spans="10:10">
      <c r="J434"/>
    </row>
    <row r="435" spans="10:10">
      <c r="J435"/>
    </row>
    <row r="436" spans="10:10">
      <c r="J436"/>
    </row>
    <row r="437" spans="10:10">
      <c r="J437"/>
    </row>
    <row r="438" spans="10:10">
      <c r="J438"/>
    </row>
    <row r="439" spans="10:10">
      <c r="J439"/>
    </row>
    <row r="440" spans="10:10">
      <c r="J440"/>
    </row>
    <row r="441" spans="10:10">
      <c r="J441"/>
    </row>
    <row r="442" spans="10:10">
      <c r="J442"/>
    </row>
    <row r="443" spans="10:10">
      <c r="J443"/>
    </row>
    <row r="444" spans="10:10">
      <c r="J444"/>
    </row>
    <row r="445" spans="10:10">
      <c r="J445"/>
    </row>
    <row r="446" spans="10:10">
      <c r="J446"/>
    </row>
    <row r="447" spans="10:10">
      <c r="J447"/>
    </row>
    <row r="448" spans="10:10">
      <c r="J448"/>
    </row>
    <row r="449" spans="10:10">
      <c r="J449"/>
    </row>
    <row r="450" spans="10:10">
      <c r="J450"/>
    </row>
    <row r="451" spans="10:10">
      <c r="J451"/>
    </row>
    <row r="452" spans="10:10">
      <c r="J452"/>
    </row>
    <row r="453" spans="10:10">
      <c r="J453"/>
    </row>
    <row r="454" spans="10:10">
      <c r="J454"/>
    </row>
    <row r="455" spans="10:10">
      <c r="J455"/>
    </row>
    <row r="456" spans="10:10">
      <c r="J456"/>
    </row>
    <row r="457" spans="10:10">
      <c r="J457"/>
    </row>
    <row r="458" spans="10:10">
      <c r="J458"/>
    </row>
    <row r="459" spans="10:10">
      <c r="J459"/>
    </row>
    <row r="460" spans="10:10">
      <c r="J460"/>
    </row>
    <row r="461" spans="10:10">
      <c r="J461"/>
    </row>
    <row r="462" spans="10:10">
      <c r="J462"/>
    </row>
    <row r="463" spans="10:10">
      <c r="J463"/>
    </row>
    <row r="464" spans="10:10">
      <c r="J464"/>
    </row>
    <row r="465" spans="10:10">
      <c r="J465"/>
    </row>
    <row r="466" spans="10:10">
      <c r="J466"/>
    </row>
    <row r="467" spans="10:10">
      <c r="J467"/>
    </row>
    <row r="468" spans="10:10">
      <c r="J468"/>
    </row>
    <row r="469" spans="10:10">
      <c r="J469"/>
    </row>
  </sheetData>
  <phoneticPr fontId="0" type="noConversion"/>
  <pageMargins left="0.75" right="0.75" top="1" bottom="1" header="0.5" footer="0.5"/>
  <headerFooter alignWithMargins="0"/>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defaultRowHeight="12.75"/>
  <sheetData/>
  <phoneticPr fontId="9"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83"/>
  <sheetViews>
    <sheetView topLeftCell="P38" workbookViewId="0">
      <selection activeCell="AB9" sqref="AB9"/>
    </sheetView>
  </sheetViews>
  <sheetFormatPr defaultRowHeight="12.75"/>
  <sheetData>
    <row r="1" spans="1:33">
      <c r="G1" t="s">
        <v>1884</v>
      </c>
      <c r="H1" t="s">
        <v>917</v>
      </c>
      <c r="W1" t="s">
        <v>1357</v>
      </c>
      <c r="X1" t="s">
        <v>1406</v>
      </c>
      <c r="Y1" t="s">
        <v>1492</v>
      </c>
      <c r="Z1" t="s">
        <v>2225</v>
      </c>
      <c r="AA1" t="s">
        <v>1225</v>
      </c>
      <c r="AB1" t="s">
        <v>1309</v>
      </c>
      <c r="AC1" t="s">
        <v>2226</v>
      </c>
      <c r="AD1" t="s">
        <v>2227</v>
      </c>
      <c r="AE1" t="s">
        <v>2231</v>
      </c>
      <c r="AF1" t="s">
        <v>2228</v>
      </c>
    </row>
    <row r="2" spans="1:33">
      <c r="A2" t="s">
        <v>1355</v>
      </c>
      <c r="B2" t="s">
        <v>918</v>
      </c>
      <c r="C2" t="s">
        <v>919</v>
      </c>
      <c r="D2" t="s">
        <v>920</v>
      </c>
      <c r="E2" t="s">
        <v>921</v>
      </c>
      <c r="F2" t="s">
        <v>922</v>
      </c>
      <c r="G2" t="s">
        <v>923</v>
      </c>
      <c r="H2" t="s">
        <v>924</v>
      </c>
      <c r="W2">
        <v>2.2200000000000002</v>
      </c>
      <c r="X2">
        <v>0.62</v>
      </c>
      <c r="Z2" t="s">
        <v>953</v>
      </c>
      <c r="AA2" t="s">
        <v>799</v>
      </c>
      <c r="AB2" t="s">
        <v>954</v>
      </c>
      <c r="AC2">
        <v>3240</v>
      </c>
      <c r="AD2">
        <v>3240</v>
      </c>
      <c r="AE2" t="s">
        <v>802</v>
      </c>
      <c r="AF2" t="s">
        <v>800</v>
      </c>
      <c r="AG2" t="s">
        <v>804</v>
      </c>
    </row>
    <row r="3" spans="1:33">
      <c r="A3" t="s">
        <v>889</v>
      </c>
      <c r="B3">
        <v>12.218999999999999</v>
      </c>
      <c r="C3">
        <v>13.845000000000001</v>
      </c>
      <c r="D3">
        <v>32.030999999999999</v>
      </c>
      <c r="E3">
        <v>1.13307</v>
      </c>
      <c r="F3">
        <v>2.6212900000000001</v>
      </c>
      <c r="G3" s="249">
        <v>3312</v>
      </c>
      <c r="H3">
        <v>62</v>
      </c>
      <c r="I3">
        <f>STDEV(G3:G19)</f>
        <v>71.614903787161836</v>
      </c>
      <c r="W3">
        <v>2.1316666666666668</v>
      </c>
      <c r="X3">
        <v>0.57666666666666666</v>
      </c>
      <c r="Z3" t="s">
        <v>953</v>
      </c>
      <c r="AA3" t="s">
        <v>807</v>
      </c>
      <c r="AB3" t="s">
        <v>954</v>
      </c>
      <c r="AC3">
        <v>3240</v>
      </c>
      <c r="AD3">
        <v>3240</v>
      </c>
      <c r="AE3" t="s">
        <v>802</v>
      </c>
      <c r="AF3">
        <v>0</v>
      </c>
      <c r="AG3">
        <v>0</v>
      </c>
    </row>
    <row r="4" spans="1:33">
      <c r="A4" t="s">
        <v>892</v>
      </c>
      <c r="B4" t="s">
        <v>925</v>
      </c>
      <c r="C4" t="s">
        <v>926</v>
      </c>
      <c r="D4" t="s">
        <v>927</v>
      </c>
      <c r="E4" t="s">
        <v>928</v>
      </c>
      <c r="F4" t="s">
        <v>929</v>
      </c>
      <c r="I4" s="249">
        <f>AVERAGE(G3:G19)</f>
        <v>3493.7777777777778</v>
      </c>
      <c r="W4">
        <v>-2.1549999999999998</v>
      </c>
      <c r="X4">
        <v>1.3833333333333335</v>
      </c>
      <c r="Z4" t="s">
        <v>953</v>
      </c>
      <c r="AA4" t="s">
        <v>808</v>
      </c>
      <c r="AB4" t="s">
        <v>954</v>
      </c>
      <c r="AC4">
        <v>3240</v>
      </c>
      <c r="AD4">
        <v>3240</v>
      </c>
      <c r="AE4" t="s">
        <v>802</v>
      </c>
      <c r="AF4" t="s">
        <v>800</v>
      </c>
      <c r="AG4" t="s">
        <v>804</v>
      </c>
    </row>
    <row r="5" spans="1:33">
      <c r="A5" t="s">
        <v>893</v>
      </c>
      <c r="B5">
        <v>11.803000000000001</v>
      </c>
      <c r="C5">
        <v>13.573</v>
      </c>
      <c r="D5">
        <v>31.699000000000002</v>
      </c>
      <c r="E5">
        <v>1.15005</v>
      </c>
      <c r="F5">
        <v>2.6858499999999998</v>
      </c>
      <c r="G5" s="249">
        <v>3506</v>
      </c>
      <c r="H5">
        <v>53</v>
      </c>
      <c r="W5">
        <v>1.5666666666666667</v>
      </c>
      <c r="X5">
        <v>0.91333333333333344</v>
      </c>
      <c r="Z5" t="s">
        <v>953</v>
      </c>
      <c r="AA5" t="s">
        <v>810</v>
      </c>
      <c r="AB5" t="s">
        <v>955</v>
      </c>
      <c r="AC5" t="s">
        <v>956</v>
      </c>
      <c r="AD5">
        <v>3240</v>
      </c>
      <c r="AE5" t="s">
        <v>802</v>
      </c>
      <c r="AF5" t="s">
        <v>811</v>
      </c>
      <c r="AG5" t="s">
        <v>814</v>
      </c>
    </row>
    <row r="6" spans="1:33">
      <c r="A6" t="s">
        <v>894</v>
      </c>
      <c r="B6" t="s">
        <v>930</v>
      </c>
      <c r="C6" t="s">
        <v>931</v>
      </c>
      <c r="D6" t="s">
        <v>932</v>
      </c>
      <c r="E6" t="s">
        <v>933</v>
      </c>
      <c r="F6" t="s">
        <v>934</v>
      </c>
      <c r="W6">
        <v>0.63500000000000001</v>
      </c>
      <c r="X6">
        <v>1.1950000000000001</v>
      </c>
      <c r="Z6" t="s">
        <v>953</v>
      </c>
      <c r="AA6" t="s">
        <v>817</v>
      </c>
      <c r="AB6" t="s">
        <v>955</v>
      </c>
      <c r="AC6" t="s">
        <v>956</v>
      </c>
      <c r="AD6">
        <v>3240</v>
      </c>
      <c r="AE6" t="s">
        <v>802</v>
      </c>
      <c r="AF6" t="s">
        <v>800</v>
      </c>
      <c r="AG6" t="s">
        <v>804</v>
      </c>
    </row>
    <row r="7" spans="1:33">
      <c r="A7" t="s">
        <v>897</v>
      </c>
      <c r="B7">
        <v>11.704000000000001</v>
      </c>
      <c r="C7">
        <v>13.531000000000001</v>
      </c>
      <c r="D7">
        <v>31.661000000000001</v>
      </c>
      <c r="E7">
        <v>1.15245</v>
      </c>
      <c r="F7">
        <v>2.69624</v>
      </c>
      <c r="G7" s="249">
        <v>3533</v>
      </c>
      <c r="H7">
        <v>51</v>
      </c>
      <c r="W7">
        <v>0.12</v>
      </c>
      <c r="X7">
        <v>-0.05</v>
      </c>
      <c r="Z7" t="s">
        <v>953</v>
      </c>
      <c r="AA7" t="s">
        <v>820</v>
      </c>
      <c r="AB7" t="s">
        <v>955</v>
      </c>
      <c r="AC7" t="s">
        <v>956</v>
      </c>
      <c r="AD7">
        <v>3240</v>
      </c>
      <c r="AE7" t="s">
        <v>802</v>
      </c>
      <c r="AF7" t="s">
        <v>821</v>
      </c>
      <c r="AG7">
        <v>0</v>
      </c>
    </row>
    <row r="8" spans="1:33">
      <c r="A8" t="s">
        <v>898</v>
      </c>
      <c r="B8" t="s">
        <v>935</v>
      </c>
      <c r="C8" t="s">
        <v>935</v>
      </c>
      <c r="D8" t="s">
        <v>925</v>
      </c>
      <c r="E8" t="s">
        <v>936</v>
      </c>
      <c r="F8" t="s">
        <v>933</v>
      </c>
      <c r="W8">
        <v>0.83800000000000008</v>
      </c>
      <c r="X8">
        <v>0.28400000000000003</v>
      </c>
      <c r="Z8" t="s">
        <v>953</v>
      </c>
      <c r="AA8" t="s">
        <v>824</v>
      </c>
      <c r="AB8" t="s">
        <v>955</v>
      </c>
      <c r="AC8" t="s">
        <v>956</v>
      </c>
      <c r="AD8">
        <v>3240</v>
      </c>
      <c r="AE8" t="s">
        <v>802</v>
      </c>
      <c r="AF8" t="s">
        <v>825</v>
      </c>
      <c r="AG8" t="s">
        <v>827</v>
      </c>
    </row>
    <row r="9" spans="1:33">
      <c r="A9" t="s">
        <v>899</v>
      </c>
      <c r="B9">
        <v>11.795</v>
      </c>
      <c r="C9">
        <v>13.621</v>
      </c>
      <c r="D9">
        <v>31.783999999999999</v>
      </c>
      <c r="E9">
        <v>1.1548400000000001</v>
      </c>
      <c r="F9">
        <v>2.6948400000000001</v>
      </c>
      <c r="G9" s="249">
        <v>3493</v>
      </c>
      <c r="H9">
        <v>29</v>
      </c>
      <c r="W9">
        <v>0.53333333333333333</v>
      </c>
      <c r="X9">
        <v>0.19333333333333336</v>
      </c>
      <c r="Z9" t="s">
        <v>953</v>
      </c>
      <c r="AA9" t="s">
        <v>828</v>
      </c>
      <c r="AB9" t="s">
        <v>955</v>
      </c>
      <c r="AC9" t="s">
        <v>956</v>
      </c>
      <c r="AD9">
        <v>3240</v>
      </c>
      <c r="AE9" t="s">
        <v>802</v>
      </c>
      <c r="AF9">
        <v>0</v>
      </c>
      <c r="AG9">
        <v>0</v>
      </c>
    </row>
    <row r="10" spans="1:33">
      <c r="A10" t="s">
        <v>900</v>
      </c>
      <c r="B10" t="s">
        <v>926</v>
      </c>
      <c r="C10" t="s">
        <v>937</v>
      </c>
      <c r="D10" t="s">
        <v>938</v>
      </c>
      <c r="E10" t="s">
        <v>939</v>
      </c>
      <c r="F10" t="s">
        <v>940</v>
      </c>
      <c r="W10">
        <v>1.29</v>
      </c>
      <c r="X10">
        <v>0.05</v>
      </c>
      <c r="Z10" t="s">
        <v>953</v>
      </c>
      <c r="AA10" t="s">
        <v>829</v>
      </c>
      <c r="AB10" t="s">
        <v>955</v>
      </c>
      <c r="AC10" t="s">
        <v>956</v>
      </c>
      <c r="AD10">
        <v>3240</v>
      </c>
      <c r="AE10" t="s">
        <v>830</v>
      </c>
      <c r="AF10">
        <v>0</v>
      </c>
      <c r="AG10">
        <v>0</v>
      </c>
    </row>
    <row r="11" spans="1:33">
      <c r="A11" t="s">
        <v>901</v>
      </c>
      <c r="B11">
        <v>11.968999999999999</v>
      </c>
      <c r="C11">
        <v>13.744999999999999</v>
      </c>
      <c r="D11">
        <v>31.869</v>
      </c>
      <c r="E11">
        <v>1.1484000000000001</v>
      </c>
      <c r="F11">
        <v>2.6627800000000001</v>
      </c>
      <c r="G11" s="249">
        <v>3509</v>
      </c>
      <c r="H11">
        <v>55</v>
      </c>
      <c r="W11">
        <v>-0.45666666666666672</v>
      </c>
      <c r="X11">
        <v>3.3333333333333318E-3</v>
      </c>
      <c r="Z11" t="s">
        <v>953</v>
      </c>
      <c r="AA11" t="s">
        <v>832</v>
      </c>
      <c r="AB11" t="s">
        <v>955</v>
      </c>
      <c r="AC11" t="s">
        <v>956</v>
      </c>
      <c r="AD11">
        <v>3240</v>
      </c>
      <c r="AE11" t="s">
        <v>833</v>
      </c>
      <c r="AF11" t="s">
        <v>821</v>
      </c>
      <c r="AG11">
        <v>0</v>
      </c>
    </row>
    <row r="12" spans="1:33">
      <c r="A12" t="s">
        <v>903</v>
      </c>
      <c r="B12" t="s">
        <v>941</v>
      </c>
      <c r="C12" t="s">
        <v>941</v>
      </c>
      <c r="D12" t="s">
        <v>942</v>
      </c>
      <c r="E12" t="s">
        <v>943</v>
      </c>
      <c r="F12" t="s">
        <v>944</v>
      </c>
      <c r="W12">
        <v>-0.73666666666666669</v>
      </c>
      <c r="X12">
        <v>0.23</v>
      </c>
      <c r="Z12" t="s">
        <v>953</v>
      </c>
      <c r="AA12" t="s">
        <v>832</v>
      </c>
      <c r="AB12" t="s">
        <v>955</v>
      </c>
      <c r="AC12" t="s">
        <v>956</v>
      </c>
      <c r="AD12">
        <v>3240</v>
      </c>
      <c r="AE12" t="s">
        <v>833</v>
      </c>
      <c r="AF12">
        <v>0</v>
      </c>
      <c r="AG12">
        <v>0</v>
      </c>
    </row>
    <row r="13" spans="1:33">
      <c r="A13" t="s">
        <v>910</v>
      </c>
      <c r="B13">
        <v>11.481999999999999</v>
      </c>
      <c r="C13">
        <v>13.635</v>
      </c>
      <c r="D13">
        <v>31.771000000000001</v>
      </c>
      <c r="E13">
        <v>1.15147</v>
      </c>
      <c r="F13">
        <v>2.6829100000000001</v>
      </c>
      <c r="G13" s="249">
        <v>3567</v>
      </c>
      <c r="H13">
        <v>60</v>
      </c>
      <c r="W13">
        <v>0.36</v>
      </c>
      <c r="X13">
        <v>8.3333333333333329E-2</v>
      </c>
      <c r="Z13" t="s">
        <v>953</v>
      </c>
      <c r="AA13" t="s">
        <v>836</v>
      </c>
      <c r="AB13" t="s">
        <v>955</v>
      </c>
      <c r="AC13" t="s">
        <v>956</v>
      </c>
      <c r="AD13">
        <v>3240</v>
      </c>
      <c r="AE13" t="s">
        <v>833</v>
      </c>
      <c r="AF13" t="s">
        <v>821</v>
      </c>
      <c r="AG13">
        <v>0</v>
      </c>
    </row>
    <row r="14" spans="1:33">
      <c r="A14" t="s">
        <v>900</v>
      </c>
      <c r="B14" t="s">
        <v>941</v>
      </c>
      <c r="C14" t="s">
        <v>925</v>
      </c>
      <c r="D14" t="s">
        <v>945</v>
      </c>
      <c r="E14" t="s">
        <v>946</v>
      </c>
      <c r="F14" t="s">
        <v>947</v>
      </c>
      <c r="W14">
        <v>-0.39</v>
      </c>
      <c r="X14">
        <v>-0.11666666666666665</v>
      </c>
      <c r="Z14" t="s">
        <v>953</v>
      </c>
      <c r="AA14" t="s">
        <v>836</v>
      </c>
      <c r="AB14" t="s">
        <v>955</v>
      </c>
      <c r="AC14" t="s">
        <v>956</v>
      </c>
      <c r="AD14">
        <v>3240</v>
      </c>
      <c r="AE14" t="s">
        <v>838</v>
      </c>
      <c r="AF14">
        <v>0</v>
      </c>
      <c r="AG14">
        <v>0</v>
      </c>
    </row>
    <row r="15" spans="1:33">
      <c r="A15" t="s">
        <v>913</v>
      </c>
      <c r="B15">
        <v>11.988</v>
      </c>
      <c r="C15">
        <v>13.734999999999999</v>
      </c>
      <c r="D15">
        <v>31.873999999999999</v>
      </c>
      <c r="E15">
        <v>1.1456999999999999</v>
      </c>
      <c r="F15">
        <v>2.6587999999999998</v>
      </c>
      <c r="G15" s="249">
        <v>3508</v>
      </c>
      <c r="H15">
        <v>65</v>
      </c>
      <c r="W15">
        <v>2.5333333333333332</v>
      </c>
      <c r="X15">
        <v>6.6666666666666636E-3</v>
      </c>
      <c r="Z15" t="s">
        <v>953</v>
      </c>
      <c r="AA15" t="s">
        <v>840</v>
      </c>
      <c r="AB15" t="s">
        <v>957</v>
      </c>
      <c r="AC15" t="s">
        <v>956</v>
      </c>
      <c r="AD15">
        <v>3240</v>
      </c>
      <c r="AE15" t="s">
        <v>802</v>
      </c>
      <c r="AF15" t="s">
        <v>841</v>
      </c>
      <c r="AG15">
        <v>0</v>
      </c>
    </row>
    <row r="16" spans="1:33">
      <c r="A16" t="s">
        <v>900</v>
      </c>
      <c r="B16" t="s">
        <v>925</v>
      </c>
      <c r="C16" t="s">
        <v>941</v>
      </c>
      <c r="D16" t="s">
        <v>948</v>
      </c>
      <c r="E16" t="s">
        <v>949</v>
      </c>
      <c r="F16" t="s">
        <v>950</v>
      </c>
      <c r="W16">
        <v>1.6720000000000002</v>
      </c>
      <c r="X16">
        <v>-0.12</v>
      </c>
      <c r="Z16" t="s">
        <v>953</v>
      </c>
      <c r="AA16" t="s">
        <v>845</v>
      </c>
      <c r="AB16" t="s">
        <v>957</v>
      </c>
      <c r="AC16" t="s">
        <v>956</v>
      </c>
      <c r="AD16">
        <v>3240</v>
      </c>
      <c r="AE16" t="s">
        <v>802</v>
      </c>
      <c r="AF16" t="s">
        <v>846</v>
      </c>
      <c r="AG16" t="s">
        <v>848</v>
      </c>
    </row>
    <row r="17" spans="1:33">
      <c r="A17" t="s">
        <v>915</v>
      </c>
      <c r="B17">
        <v>11.962</v>
      </c>
      <c r="C17">
        <v>13.728</v>
      </c>
      <c r="D17">
        <v>31.827000000000002</v>
      </c>
      <c r="E17">
        <v>1.14761</v>
      </c>
      <c r="F17">
        <v>2.6606100000000001</v>
      </c>
      <c r="G17" s="249">
        <v>3515</v>
      </c>
      <c r="H17">
        <v>60</v>
      </c>
      <c r="W17">
        <v>4.25</v>
      </c>
      <c r="X17">
        <v>-0.08</v>
      </c>
      <c r="Z17" t="s">
        <v>953</v>
      </c>
      <c r="AA17" t="s">
        <v>850</v>
      </c>
      <c r="AB17" t="s">
        <v>957</v>
      </c>
      <c r="AC17" t="s">
        <v>956</v>
      </c>
      <c r="AD17">
        <v>3240</v>
      </c>
      <c r="AE17" t="s">
        <v>851</v>
      </c>
      <c r="AF17" t="s">
        <v>846</v>
      </c>
      <c r="AG17" t="s">
        <v>853</v>
      </c>
    </row>
    <row r="18" spans="1:33">
      <c r="A18" t="s">
        <v>900</v>
      </c>
      <c r="B18" t="s">
        <v>941</v>
      </c>
      <c r="C18" t="s">
        <v>941</v>
      </c>
      <c r="D18" t="s">
        <v>942</v>
      </c>
      <c r="E18" t="s">
        <v>943</v>
      </c>
      <c r="F18" t="s">
        <v>939</v>
      </c>
      <c r="W18">
        <v>0.24666666666666667</v>
      </c>
      <c r="X18">
        <v>0.3066666666666667</v>
      </c>
      <c r="Z18" t="s">
        <v>953</v>
      </c>
      <c r="AA18" t="s">
        <v>854</v>
      </c>
      <c r="AB18" t="s">
        <v>957</v>
      </c>
      <c r="AC18" t="s">
        <v>956</v>
      </c>
      <c r="AD18">
        <v>3240</v>
      </c>
      <c r="AE18" t="s">
        <v>833</v>
      </c>
      <c r="AF18" t="s">
        <v>849</v>
      </c>
      <c r="AG18">
        <v>0</v>
      </c>
    </row>
    <row r="19" spans="1:33">
      <c r="A19" t="s">
        <v>916</v>
      </c>
      <c r="B19">
        <v>11.909000000000001</v>
      </c>
      <c r="C19">
        <v>13.752000000000001</v>
      </c>
      <c r="D19">
        <v>31.896000000000001</v>
      </c>
      <c r="E19">
        <v>1.1548</v>
      </c>
      <c r="F19">
        <v>2.6785999999999999</v>
      </c>
      <c r="G19" s="249">
        <v>3501</v>
      </c>
      <c r="H19">
        <v>42</v>
      </c>
      <c r="W19">
        <v>1.43</v>
      </c>
      <c r="X19">
        <v>-0.505</v>
      </c>
      <c r="Z19" t="s">
        <v>953</v>
      </c>
      <c r="AA19" t="s">
        <v>856</v>
      </c>
      <c r="AB19" t="s">
        <v>957</v>
      </c>
      <c r="AC19" t="s">
        <v>956</v>
      </c>
      <c r="AD19">
        <v>3240</v>
      </c>
      <c r="AE19" t="s">
        <v>857</v>
      </c>
      <c r="AF19">
        <v>0</v>
      </c>
      <c r="AG19">
        <v>0</v>
      </c>
    </row>
    <row r="20" spans="1:33">
      <c r="A20" t="s">
        <v>900</v>
      </c>
      <c r="B20" t="s">
        <v>935</v>
      </c>
      <c r="C20" t="s">
        <v>941</v>
      </c>
      <c r="D20" t="s">
        <v>942</v>
      </c>
      <c r="E20" t="s">
        <v>951</v>
      </c>
      <c r="F20" t="s">
        <v>952</v>
      </c>
      <c r="W20">
        <v>0.10249999999999999</v>
      </c>
      <c r="X20">
        <v>2.06</v>
      </c>
      <c r="Z20" t="s">
        <v>953</v>
      </c>
      <c r="AA20" t="s">
        <v>858</v>
      </c>
      <c r="AB20" t="s">
        <v>954</v>
      </c>
      <c r="AC20">
        <v>3240</v>
      </c>
      <c r="AD20">
        <v>3240</v>
      </c>
      <c r="AE20" t="s">
        <v>802</v>
      </c>
      <c r="AF20" t="s">
        <v>800</v>
      </c>
      <c r="AG20" t="s">
        <v>804</v>
      </c>
    </row>
    <row r="21" spans="1:33">
      <c r="W21">
        <v>-0.52</v>
      </c>
      <c r="X21">
        <v>1.04</v>
      </c>
      <c r="Z21" t="s">
        <v>953</v>
      </c>
      <c r="AA21" t="s">
        <v>860</v>
      </c>
      <c r="AB21" t="s">
        <v>954</v>
      </c>
      <c r="AC21">
        <v>3240</v>
      </c>
      <c r="AD21">
        <v>3240</v>
      </c>
      <c r="AE21" t="s">
        <v>802</v>
      </c>
      <c r="AF21" t="s">
        <v>800</v>
      </c>
      <c r="AG21" t="s">
        <v>804</v>
      </c>
    </row>
    <row r="22" spans="1:33">
      <c r="W22">
        <v>1.1666666666666681E-2</v>
      </c>
      <c r="X22">
        <v>1.2766666666666666</v>
      </c>
      <c r="Z22" t="s">
        <v>953</v>
      </c>
      <c r="AA22" t="s">
        <v>862</v>
      </c>
      <c r="AB22" t="s">
        <v>954</v>
      </c>
      <c r="AC22">
        <v>3240</v>
      </c>
      <c r="AD22">
        <v>3240</v>
      </c>
      <c r="AE22" t="s">
        <v>863</v>
      </c>
      <c r="AF22">
        <v>0</v>
      </c>
      <c r="AG22">
        <v>0</v>
      </c>
    </row>
    <row r="23" spans="1:33">
      <c r="W23">
        <v>2.6000000000000023E-2</v>
      </c>
      <c r="X23">
        <v>0.85799999999999998</v>
      </c>
      <c r="Z23" t="s">
        <v>953</v>
      </c>
      <c r="AA23" t="s">
        <v>864</v>
      </c>
      <c r="AB23" t="s">
        <v>954</v>
      </c>
      <c r="AC23">
        <v>3240</v>
      </c>
      <c r="AD23">
        <v>3240</v>
      </c>
      <c r="AE23" t="s">
        <v>865</v>
      </c>
      <c r="AF23">
        <v>0</v>
      </c>
      <c r="AG23">
        <v>0</v>
      </c>
    </row>
    <row r="24" spans="1:33">
      <c r="W24">
        <v>2.44</v>
      </c>
      <c r="X24">
        <v>0.4</v>
      </c>
      <c r="Z24" t="s">
        <v>953</v>
      </c>
      <c r="AA24" t="s">
        <v>867</v>
      </c>
      <c r="AB24" t="s">
        <v>954</v>
      </c>
      <c r="AC24">
        <v>3240</v>
      </c>
      <c r="AD24">
        <v>3240</v>
      </c>
      <c r="AE24" t="s">
        <v>802</v>
      </c>
      <c r="AF24" t="s">
        <v>868</v>
      </c>
      <c r="AG24">
        <v>0</v>
      </c>
    </row>
    <row r="25" spans="1:33">
      <c r="W25">
        <v>0.90666666666666662</v>
      </c>
      <c r="X25">
        <v>1.89</v>
      </c>
      <c r="Z25" t="s">
        <v>953</v>
      </c>
      <c r="AA25" t="s">
        <v>870</v>
      </c>
      <c r="AB25" t="s">
        <v>954</v>
      </c>
      <c r="AC25">
        <v>3240</v>
      </c>
      <c r="AD25">
        <v>3240</v>
      </c>
      <c r="AE25" t="s">
        <v>802</v>
      </c>
      <c r="AF25" t="s">
        <v>871</v>
      </c>
      <c r="AG25" t="s">
        <v>873</v>
      </c>
    </row>
    <row r="26" spans="1:33" ht="15">
      <c r="A26" t="s">
        <v>1355</v>
      </c>
      <c r="B26" t="s">
        <v>793</v>
      </c>
      <c r="C26" t="s">
        <v>794</v>
      </c>
      <c r="D26" t="s">
        <v>795</v>
      </c>
      <c r="E26" t="s">
        <v>796</v>
      </c>
      <c r="F26" t="s">
        <v>797</v>
      </c>
      <c r="G26" t="s">
        <v>798</v>
      </c>
      <c r="H26" t="s">
        <v>178</v>
      </c>
      <c r="K26" s="86" t="s">
        <v>1357</v>
      </c>
      <c r="L26" s="86" t="s">
        <v>1406</v>
      </c>
      <c r="M26" s="86" t="s">
        <v>1492</v>
      </c>
      <c r="N26" s="86" t="s">
        <v>2225</v>
      </c>
      <c r="O26" s="86" t="s">
        <v>1225</v>
      </c>
      <c r="P26" s="86" t="s">
        <v>1309</v>
      </c>
      <c r="Q26" s="86" t="s">
        <v>2226</v>
      </c>
      <c r="R26" s="86" t="s">
        <v>2227</v>
      </c>
      <c r="S26" s="86" t="s">
        <v>2231</v>
      </c>
      <c r="T26" s="86" t="s">
        <v>2228</v>
      </c>
      <c r="W26">
        <v>0.10666666666666665</v>
      </c>
      <c r="X26">
        <v>0.16833333333333333</v>
      </c>
      <c r="Z26" t="s">
        <v>953</v>
      </c>
      <c r="AA26" t="s">
        <v>874</v>
      </c>
      <c r="AB26" t="s">
        <v>954</v>
      </c>
      <c r="AC26">
        <v>3240</v>
      </c>
      <c r="AD26">
        <v>3240</v>
      </c>
      <c r="AE26" t="s">
        <v>876</v>
      </c>
      <c r="AF26" t="s">
        <v>875</v>
      </c>
      <c r="AG26">
        <v>0</v>
      </c>
    </row>
    <row r="27" spans="1:33">
      <c r="A27" t="s">
        <v>799</v>
      </c>
      <c r="B27" t="s">
        <v>800</v>
      </c>
      <c r="C27" t="s">
        <v>801</v>
      </c>
      <c r="D27" t="s">
        <v>802</v>
      </c>
      <c r="E27">
        <v>1.99</v>
      </c>
      <c r="F27">
        <v>1.75</v>
      </c>
      <c r="G27">
        <v>0.73</v>
      </c>
      <c r="H27" t="s">
        <v>178</v>
      </c>
      <c r="I27" t="str">
        <f>A27</f>
        <v xml:space="preserve">SSD51-81/1 </v>
      </c>
      <c r="K27">
        <f>AVERAGE(E27:E29)</f>
        <v>2.2200000000000002</v>
      </c>
      <c r="L27">
        <f>AVERAGE(G27:G29)</f>
        <v>0.62</v>
      </c>
      <c r="N27" t="s">
        <v>953</v>
      </c>
      <c r="O27" t="str">
        <f>A27</f>
        <v xml:space="preserve">SSD51-81/1 </v>
      </c>
      <c r="P27" t="s">
        <v>954</v>
      </c>
      <c r="Q27">
        <v>3240</v>
      </c>
      <c r="R27">
        <v>3240</v>
      </c>
      <c r="S27" t="str">
        <f>D27</f>
        <v xml:space="preserve">Pyrite </v>
      </c>
      <c r="T27" t="str">
        <f>B27</f>
        <v xml:space="preserve">Fe-carbonate </v>
      </c>
      <c r="U27" t="str">
        <f>B28</f>
        <v xml:space="preserve">altered siltstone </v>
      </c>
      <c r="W27">
        <v>0.24</v>
      </c>
      <c r="X27">
        <v>0.53749999999999998</v>
      </c>
      <c r="Z27" t="s">
        <v>953</v>
      </c>
      <c r="AA27" t="s">
        <v>879</v>
      </c>
      <c r="AB27" t="s">
        <v>954</v>
      </c>
      <c r="AC27">
        <v>3240</v>
      </c>
      <c r="AD27">
        <v>3240</v>
      </c>
      <c r="AE27" t="s">
        <v>830</v>
      </c>
      <c r="AF27">
        <v>0</v>
      </c>
      <c r="AG27">
        <v>0</v>
      </c>
    </row>
    <row r="28" spans="1:33">
      <c r="A28" t="s">
        <v>803</v>
      </c>
      <c r="B28" t="s">
        <v>804</v>
      </c>
      <c r="C28" t="s">
        <v>805</v>
      </c>
      <c r="E28">
        <v>2.33</v>
      </c>
      <c r="F28">
        <v>1.85</v>
      </c>
      <c r="G28">
        <v>0.65</v>
      </c>
      <c r="H28" t="s">
        <v>178</v>
      </c>
      <c r="W28">
        <v>1.64</v>
      </c>
      <c r="X28">
        <v>0.4</v>
      </c>
      <c r="Z28" t="s">
        <v>953</v>
      </c>
      <c r="AA28" t="s">
        <v>881</v>
      </c>
      <c r="AB28" t="s">
        <v>954</v>
      </c>
      <c r="AC28">
        <v>3240</v>
      </c>
      <c r="AD28">
        <v>3240</v>
      </c>
      <c r="AE28" t="s">
        <v>830</v>
      </c>
      <c r="AF28">
        <v>0</v>
      </c>
      <c r="AG28">
        <v>0</v>
      </c>
    </row>
    <row r="29" spans="1:33">
      <c r="C29" t="s">
        <v>806</v>
      </c>
      <c r="E29">
        <v>2.34</v>
      </c>
      <c r="F29">
        <v>1.68</v>
      </c>
      <c r="G29">
        <v>0.48</v>
      </c>
      <c r="H29" t="s">
        <v>178</v>
      </c>
      <c r="W29">
        <v>0.67800000000000005</v>
      </c>
      <c r="X29">
        <v>0.23799999999999999</v>
      </c>
      <c r="Z29" t="s">
        <v>953</v>
      </c>
      <c r="AA29" t="s">
        <v>877</v>
      </c>
      <c r="AB29" t="s">
        <v>954</v>
      </c>
      <c r="AC29">
        <v>3240</v>
      </c>
      <c r="AD29">
        <v>3240</v>
      </c>
      <c r="AE29" t="s">
        <v>880</v>
      </c>
      <c r="AF29">
        <v>0</v>
      </c>
      <c r="AG29">
        <v>0</v>
      </c>
    </row>
    <row r="30" spans="1:33">
      <c r="A30" t="s">
        <v>807</v>
      </c>
      <c r="D30" t="s">
        <v>802</v>
      </c>
      <c r="E30">
        <v>2.44</v>
      </c>
      <c r="F30">
        <v>1.76</v>
      </c>
      <c r="G30">
        <v>0.51</v>
      </c>
      <c r="H30" t="s">
        <v>178</v>
      </c>
      <c r="K30">
        <f>AVERAGE(E30:E35)</f>
        <v>2.1316666666666668</v>
      </c>
      <c r="L30">
        <f>AVERAGE(G30:G35)</f>
        <v>0.57666666666666666</v>
      </c>
      <c r="N30" t="s">
        <v>953</v>
      </c>
      <c r="O30" t="str">
        <f>A30</f>
        <v xml:space="preserve">SSD51-81/2 </v>
      </c>
      <c r="P30" t="s">
        <v>954</v>
      </c>
      <c r="Q30">
        <v>3240</v>
      </c>
      <c r="R30">
        <v>3240</v>
      </c>
      <c r="S30" t="str">
        <f>D30</f>
        <v xml:space="preserve">Pyrite </v>
      </c>
      <c r="T30">
        <f>B30</f>
        <v>0</v>
      </c>
      <c r="U30">
        <f>B31</f>
        <v>0</v>
      </c>
      <c r="W30">
        <v>0.54333333333333333</v>
      </c>
      <c r="X30">
        <v>0.15666666666666668</v>
      </c>
      <c r="Z30" t="s">
        <v>953</v>
      </c>
      <c r="AA30" t="s">
        <v>882</v>
      </c>
      <c r="AB30" t="s">
        <v>954</v>
      </c>
      <c r="AC30">
        <v>3240</v>
      </c>
      <c r="AD30">
        <v>3240</v>
      </c>
      <c r="AE30" t="s">
        <v>876</v>
      </c>
      <c r="AF30">
        <v>0</v>
      </c>
      <c r="AG30">
        <v>0</v>
      </c>
    </row>
    <row r="31" spans="1:33">
      <c r="A31" t="s">
        <v>803</v>
      </c>
      <c r="E31">
        <v>1.66</v>
      </c>
      <c r="F31">
        <v>1.79</v>
      </c>
      <c r="G31">
        <v>0.94</v>
      </c>
      <c r="H31" t="s">
        <v>178</v>
      </c>
      <c r="W31">
        <v>3.56</v>
      </c>
      <c r="X31">
        <v>0.2</v>
      </c>
      <c r="Z31" t="s">
        <v>953</v>
      </c>
      <c r="AA31" t="s">
        <v>889</v>
      </c>
      <c r="AB31" t="s">
        <v>958</v>
      </c>
      <c r="AC31">
        <v>3481</v>
      </c>
      <c r="AD31">
        <v>3481</v>
      </c>
      <c r="AE31" t="s">
        <v>802</v>
      </c>
      <c r="AF31" t="s">
        <v>890</v>
      </c>
      <c r="AG31">
        <v>0</v>
      </c>
    </row>
    <row r="32" spans="1:33">
      <c r="E32">
        <v>2.08</v>
      </c>
      <c r="F32">
        <v>1.45</v>
      </c>
      <c r="G32">
        <v>0.38</v>
      </c>
      <c r="H32" t="s">
        <v>178</v>
      </c>
      <c r="W32">
        <v>3.0249999999999999</v>
      </c>
      <c r="X32">
        <v>0.755</v>
      </c>
      <c r="Z32" t="s">
        <v>953</v>
      </c>
      <c r="AA32" t="s">
        <v>893</v>
      </c>
      <c r="AB32" t="s">
        <v>958</v>
      </c>
      <c r="AC32">
        <v>3481</v>
      </c>
      <c r="AD32">
        <v>3481</v>
      </c>
      <c r="AE32" t="s">
        <v>802</v>
      </c>
      <c r="AF32" t="s">
        <v>890</v>
      </c>
      <c r="AG32">
        <v>0</v>
      </c>
    </row>
    <row r="33" spans="1:33">
      <c r="E33">
        <v>2.89</v>
      </c>
      <c r="F33">
        <v>2.0099999999999998</v>
      </c>
      <c r="G33">
        <v>0.52</v>
      </c>
      <c r="H33" t="s">
        <v>178</v>
      </c>
      <c r="W33">
        <v>2.74</v>
      </c>
      <c r="X33">
        <v>-0.28000000000000003</v>
      </c>
      <c r="Z33" t="s">
        <v>953</v>
      </c>
      <c r="AA33" t="s">
        <v>895</v>
      </c>
      <c r="AB33" t="s">
        <v>958</v>
      </c>
      <c r="AC33">
        <v>3481</v>
      </c>
      <c r="AD33">
        <v>3481</v>
      </c>
      <c r="AE33" t="s">
        <v>802</v>
      </c>
      <c r="AF33" t="s">
        <v>890</v>
      </c>
      <c r="AG33">
        <v>0</v>
      </c>
    </row>
    <row r="34" spans="1:33">
      <c r="E34">
        <v>1.81</v>
      </c>
      <c r="F34">
        <v>1.31</v>
      </c>
      <c r="G34">
        <v>0.37</v>
      </c>
      <c r="H34" t="s">
        <v>178</v>
      </c>
      <c r="W34">
        <v>2.2066666666666666</v>
      </c>
      <c r="X34">
        <v>0.62666666666666659</v>
      </c>
      <c r="Z34" t="s">
        <v>953</v>
      </c>
      <c r="AA34" t="s">
        <v>897</v>
      </c>
      <c r="AB34" t="s">
        <v>958</v>
      </c>
      <c r="AC34">
        <v>3481</v>
      </c>
      <c r="AD34">
        <v>3481</v>
      </c>
      <c r="AE34" t="s">
        <v>802</v>
      </c>
      <c r="AF34" t="s">
        <v>890</v>
      </c>
      <c r="AG34">
        <v>0</v>
      </c>
    </row>
    <row r="35" spans="1:33">
      <c r="E35">
        <v>1.91</v>
      </c>
      <c r="F35">
        <v>1.72</v>
      </c>
      <c r="G35">
        <v>0.74</v>
      </c>
      <c r="H35" t="s">
        <v>178</v>
      </c>
      <c r="W35">
        <v>1.83</v>
      </c>
      <c r="X35">
        <v>1.68</v>
      </c>
      <c r="Z35" t="s">
        <v>953</v>
      </c>
      <c r="AA35" t="s">
        <v>899</v>
      </c>
      <c r="AB35" t="s">
        <v>958</v>
      </c>
      <c r="AC35">
        <v>3481</v>
      </c>
      <c r="AD35">
        <v>3481</v>
      </c>
      <c r="AE35" t="s">
        <v>802</v>
      </c>
      <c r="AF35" t="s">
        <v>890</v>
      </c>
      <c r="AG35">
        <v>0</v>
      </c>
    </row>
    <row r="36" spans="1:33">
      <c r="A36" t="s">
        <v>808</v>
      </c>
      <c r="B36" t="s">
        <v>800</v>
      </c>
      <c r="C36" t="s">
        <v>801</v>
      </c>
      <c r="D36" t="s">
        <v>802</v>
      </c>
      <c r="E36">
        <v>-2.71</v>
      </c>
      <c r="F36">
        <v>-0.17</v>
      </c>
      <c r="G36">
        <v>1.23</v>
      </c>
      <c r="H36" t="s">
        <v>178</v>
      </c>
      <c r="K36">
        <f>AVERAGE(E36:E41)</f>
        <v>-2.1549999999999998</v>
      </c>
      <c r="L36">
        <f>AVERAGE(G36:G41)</f>
        <v>1.3833333333333335</v>
      </c>
      <c r="N36" t="s">
        <v>953</v>
      </c>
      <c r="O36" t="str">
        <f>A36</f>
        <v xml:space="preserve">SSD51-102 </v>
      </c>
      <c r="P36" t="s">
        <v>954</v>
      </c>
      <c r="Q36">
        <v>3240</v>
      </c>
      <c r="R36">
        <v>3240</v>
      </c>
      <c r="S36" t="str">
        <f>D36</f>
        <v xml:space="preserve">Pyrite </v>
      </c>
      <c r="T36" t="str">
        <f>B36</f>
        <v xml:space="preserve">Fe-carbonate </v>
      </c>
      <c r="U36" t="str">
        <f>B37</f>
        <v xml:space="preserve">altered siltstone </v>
      </c>
      <c r="W36">
        <v>-3.8450000000000002</v>
      </c>
      <c r="X36">
        <v>-0.88500000000000001</v>
      </c>
      <c r="Z36" t="s">
        <v>953</v>
      </c>
      <c r="AA36" t="s">
        <v>901</v>
      </c>
      <c r="AB36" t="s">
        <v>958</v>
      </c>
      <c r="AC36">
        <v>3481</v>
      </c>
      <c r="AD36">
        <v>3481</v>
      </c>
      <c r="AE36" t="s">
        <v>802</v>
      </c>
      <c r="AF36" t="s">
        <v>902</v>
      </c>
      <c r="AG36">
        <v>0</v>
      </c>
    </row>
    <row r="37" spans="1:33">
      <c r="A37" t="s">
        <v>809</v>
      </c>
      <c r="B37" t="s">
        <v>804</v>
      </c>
      <c r="C37" t="s">
        <v>805</v>
      </c>
      <c r="E37">
        <v>-2.09</v>
      </c>
      <c r="F37">
        <v>0.35</v>
      </c>
      <c r="G37">
        <v>1.42</v>
      </c>
      <c r="H37" t="s">
        <v>178</v>
      </c>
      <c r="W37">
        <v>4.1900000000000004</v>
      </c>
      <c r="X37">
        <v>-1.3566666666666667</v>
      </c>
      <c r="Z37" t="s">
        <v>953</v>
      </c>
      <c r="AA37">
        <v>0</v>
      </c>
      <c r="AB37" t="s">
        <v>958</v>
      </c>
      <c r="AC37">
        <v>3481</v>
      </c>
      <c r="AD37">
        <v>3481</v>
      </c>
      <c r="AE37" t="s">
        <v>851</v>
      </c>
      <c r="AF37">
        <v>0</v>
      </c>
      <c r="AG37">
        <v>0</v>
      </c>
    </row>
    <row r="38" spans="1:33">
      <c r="C38" t="s">
        <v>806</v>
      </c>
      <c r="E38">
        <v>-2.7</v>
      </c>
      <c r="F38">
        <v>-0.02</v>
      </c>
      <c r="G38">
        <v>1.37</v>
      </c>
      <c r="H38" t="s">
        <v>178</v>
      </c>
      <c r="W38">
        <v>4.6133333333333333</v>
      </c>
      <c r="X38">
        <v>-1.06</v>
      </c>
      <c r="Z38" t="s">
        <v>953</v>
      </c>
      <c r="AA38" t="s">
        <v>904</v>
      </c>
      <c r="AB38" t="s">
        <v>958</v>
      </c>
      <c r="AC38">
        <v>3481</v>
      </c>
      <c r="AD38">
        <v>3481</v>
      </c>
      <c r="AE38" t="s">
        <v>851</v>
      </c>
      <c r="AF38" t="s">
        <v>902</v>
      </c>
      <c r="AG38">
        <v>0</v>
      </c>
    </row>
    <row r="39" spans="1:33">
      <c r="E39">
        <v>-1.6</v>
      </c>
      <c r="F39">
        <v>0.63</v>
      </c>
      <c r="G39">
        <v>1.46</v>
      </c>
      <c r="H39" t="s">
        <v>178</v>
      </c>
      <c r="W39">
        <v>4.1100000000000003</v>
      </c>
      <c r="X39">
        <v>-1.0266666666666666</v>
      </c>
      <c r="Z39" t="s">
        <v>953</v>
      </c>
      <c r="AA39" t="s">
        <v>905</v>
      </c>
      <c r="AB39" t="s">
        <v>958</v>
      </c>
      <c r="AC39">
        <v>3481</v>
      </c>
      <c r="AD39">
        <v>3481</v>
      </c>
      <c r="AE39" t="s">
        <v>851</v>
      </c>
      <c r="AF39" t="s">
        <v>902</v>
      </c>
      <c r="AG39">
        <v>0</v>
      </c>
    </row>
    <row r="40" spans="1:33">
      <c r="E40">
        <v>-2.29</v>
      </c>
      <c r="F40">
        <v>0.18</v>
      </c>
      <c r="G40">
        <v>1.36</v>
      </c>
      <c r="H40" t="s">
        <v>178</v>
      </c>
      <c r="W40">
        <v>4.57</v>
      </c>
      <c r="X40">
        <v>-0.97666666666666668</v>
      </c>
      <c r="Z40" t="s">
        <v>953</v>
      </c>
      <c r="AA40" t="s">
        <v>906</v>
      </c>
      <c r="AB40" t="s">
        <v>958</v>
      </c>
      <c r="AC40">
        <v>3481</v>
      </c>
      <c r="AD40">
        <v>3481</v>
      </c>
      <c r="AE40" t="s">
        <v>851</v>
      </c>
      <c r="AF40" t="s">
        <v>902</v>
      </c>
      <c r="AG40">
        <v>0</v>
      </c>
    </row>
    <row r="41" spans="1:33">
      <c r="E41">
        <v>-1.54</v>
      </c>
      <c r="F41">
        <v>0.67</v>
      </c>
      <c r="G41">
        <v>1.46</v>
      </c>
      <c r="H41" t="s">
        <v>178</v>
      </c>
      <c r="W41">
        <v>4.8233333333333333</v>
      </c>
      <c r="X41">
        <v>-0.9966666666666667</v>
      </c>
      <c r="Z41" t="s">
        <v>953</v>
      </c>
      <c r="AA41" t="s">
        <v>907</v>
      </c>
      <c r="AB41" t="s">
        <v>958</v>
      </c>
      <c r="AC41">
        <v>3481</v>
      </c>
      <c r="AD41">
        <v>3481</v>
      </c>
      <c r="AE41" t="s">
        <v>851</v>
      </c>
      <c r="AF41" t="s">
        <v>902</v>
      </c>
      <c r="AG41">
        <v>0</v>
      </c>
    </row>
    <row r="42" spans="1:33">
      <c r="A42" t="s">
        <v>810</v>
      </c>
      <c r="B42" t="s">
        <v>811</v>
      </c>
      <c r="C42" t="s">
        <v>812</v>
      </c>
      <c r="D42" t="s">
        <v>802</v>
      </c>
      <c r="E42">
        <v>1.82</v>
      </c>
      <c r="F42">
        <v>1.92</v>
      </c>
      <c r="G42">
        <v>0.98</v>
      </c>
      <c r="H42" t="s">
        <v>178</v>
      </c>
      <c r="K42">
        <f>AVERAGE(E42:E44)</f>
        <v>1.5666666666666667</v>
      </c>
      <c r="L42">
        <f>AVERAGE(G42:G44)</f>
        <v>0.91333333333333344</v>
      </c>
      <c r="N42" t="s">
        <v>953</v>
      </c>
      <c r="O42" t="str">
        <f>A42</f>
        <v xml:space="preserve">RMD2-01 </v>
      </c>
      <c r="P42" t="s">
        <v>955</v>
      </c>
      <c r="Q42" t="s">
        <v>956</v>
      </c>
      <c r="R42">
        <v>3240</v>
      </c>
      <c r="S42" t="str">
        <f>D42</f>
        <v xml:space="preserve">Pyrite </v>
      </c>
      <c r="T42" t="str">
        <f>B42</f>
        <v xml:space="preserve">Interbedded chert </v>
      </c>
      <c r="U42" t="str">
        <f>B43</f>
        <v xml:space="preserve">and </v>
      </c>
      <c r="W42">
        <v>-4.5999999999999996</v>
      </c>
      <c r="X42">
        <v>0.19500000000000001</v>
      </c>
      <c r="Z42" t="s">
        <v>953</v>
      </c>
      <c r="AA42" t="s">
        <v>908</v>
      </c>
      <c r="AB42" t="s">
        <v>958</v>
      </c>
      <c r="AC42">
        <v>3481</v>
      </c>
      <c r="AD42">
        <v>3481</v>
      </c>
      <c r="AE42" t="s">
        <v>802</v>
      </c>
      <c r="AF42" t="s">
        <v>890</v>
      </c>
      <c r="AG42">
        <v>0</v>
      </c>
    </row>
    <row r="43" spans="1:33">
      <c r="A43" t="s">
        <v>813</v>
      </c>
      <c r="B43" t="s">
        <v>814</v>
      </c>
      <c r="C43" t="s">
        <v>815</v>
      </c>
      <c r="E43">
        <v>1.38</v>
      </c>
      <c r="F43">
        <v>1.49</v>
      </c>
      <c r="G43">
        <v>0.78</v>
      </c>
      <c r="H43" t="s">
        <v>178</v>
      </c>
      <c r="W43">
        <v>0.53</v>
      </c>
      <c r="X43">
        <v>0.66500000000000004</v>
      </c>
      <c r="Z43" t="s">
        <v>953</v>
      </c>
      <c r="AA43" t="s">
        <v>910</v>
      </c>
      <c r="AB43" t="s">
        <v>958</v>
      </c>
      <c r="AC43">
        <v>3481</v>
      </c>
      <c r="AD43">
        <v>3481</v>
      </c>
      <c r="AE43" t="s">
        <v>802</v>
      </c>
      <c r="AF43" t="s">
        <v>890</v>
      </c>
      <c r="AG43">
        <v>0</v>
      </c>
    </row>
    <row r="44" spans="1:33">
      <c r="B44" t="s">
        <v>816</v>
      </c>
      <c r="C44" t="s">
        <v>806</v>
      </c>
      <c r="E44">
        <v>1.5</v>
      </c>
      <c r="F44">
        <v>1.76</v>
      </c>
      <c r="G44">
        <v>0.98</v>
      </c>
      <c r="H44" t="s">
        <v>178</v>
      </c>
      <c r="W44">
        <v>-0.55666666666666664</v>
      </c>
      <c r="X44">
        <v>-0.09</v>
      </c>
      <c r="Z44" t="s">
        <v>953</v>
      </c>
      <c r="AA44" t="s">
        <v>913</v>
      </c>
      <c r="AB44" t="s">
        <v>958</v>
      </c>
      <c r="AC44">
        <v>3481</v>
      </c>
      <c r="AD44">
        <v>3481</v>
      </c>
      <c r="AE44" t="s">
        <v>802</v>
      </c>
      <c r="AF44" t="s">
        <v>890</v>
      </c>
      <c r="AG44">
        <v>0</v>
      </c>
    </row>
    <row r="45" spans="1:33">
      <c r="A45" t="s">
        <v>817</v>
      </c>
      <c r="B45" t="s">
        <v>800</v>
      </c>
      <c r="C45" t="s">
        <v>818</v>
      </c>
      <c r="D45" t="s">
        <v>802</v>
      </c>
      <c r="E45">
        <v>0.8</v>
      </c>
      <c r="F45">
        <v>1.76</v>
      </c>
      <c r="G45">
        <v>1.35</v>
      </c>
      <c r="H45" t="s">
        <v>178</v>
      </c>
      <c r="K45">
        <f>AVERAGE(E45:E46)</f>
        <v>0.63500000000000001</v>
      </c>
      <c r="L45">
        <f>AVERAGE(G45:G46)</f>
        <v>1.1950000000000001</v>
      </c>
      <c r="N45" t="s">
        <v>953</v>
      </c>
      <c r="O45" t="str">
        <f>A45</f>
        <v xml:space="preserve">RMD2-05 </v>
      </c>
      <c r="P45" t="s">
        <v>955</v>
      </c>
      <c r="Q45" t="s">
        <v>956</v>
      </c>
      <c r="R45">
        <v>3240</v>
      </c>
      <c r="S45" t="str">
        <f>D45</f>
        <v xml:space="preserve">Pyrite </v>
      </c>
      <c r="T45" t="str">
        <f>B45</f>
        <v xml:space="preserve">Fe-carbonate </v>
      </c>
      <c r="U45" t="str">
        <f>B46</f>
        <v xml:space="preserve">altered siltstone </v>
      </c>
      <c r="W45">
        <v>4.375</v>
      </c>
      <c r="X45">
        <v>0.46500000000000002</v>
      </c>
      <c r="Z45" t="s">
        <v>953</v>
      </c>
      <c r="AA45" t="s">
        <v>915</v>
      </c>
      <c r="AB45" t="s">
        <v>958</v>
      </c>
      <c r="AC45">
        <v>3481</v>
      </c>
      <c r="AD45">
        <v>3481</v>
      </c>
      <c r="AE45" t="s">
        <v>802</v>
      </c>
      <c r="AF45" t="s">
        <v>890</v>
      </c>
      <c r="AG45">
        <v>0</v>
      </c>
    </row>
    <row r="46" spans="1:33">
      <c r="A46" t="s">
        <v>819</v>
      </c>
      <c r="B46" t="s">
        <v>804</v>
      </c>
      <c r="C46" t="s">
        <v>806</v>
      </c>
      <c r="E46">
        <v>0.47</v>
      </c>
      <c r="F46">
        <v>1.28</v>
      </c>
      <c r="G46">
        <v>1.04</v>
      </c>
      <c r="H46" t="s">
        <v>178</v>
      </c>
      <c r="W46">
        <v>1.5533333333333335</v>
      </c>
      <c r="X46">
        <v>0.54333333333333333</v>
      </c>
      <c r="Z46" t="s">
        <v>953</v>
      </c>
      <c r="AA46" t="s">
        <v>916</v>
      </c>
      <c r="AB46" t="s">
        <v>958</v>
      </c>
      <c r="AC46">
        <v>3481</v>
      </c>
      <c r="AD46">
        <v>3481</v>
      </c>
      <c r="AE46" t="s">
        <v>802</v>
      </c>
      <c r="AF46" t="s">
        <v>890</v>
      </c>
      <c r="AG46">
        <v>0</v>
      </c>
    </row>
    <row r="47" spans="1:33">
      <c r="A47" t="s">
        <v>820</v>
      </c>
      <c r="B47" t="s">
        <v>821</v>
      </c>
      <c r="C47" t="s">
        <v>818</v>
      </c>
      <c r="D47" t="s">
        <v>802</v>
      </c>
      <c r="E47">
        <v>-0.2</v>
      </c>
      <c r="F47">
        <v>-0.08</v>
      </c>
      <c r="G47">
        <v>0.03</v>
      </c>
      <c r="H47" t="s">
        <v>178</v>
      </c>
      <c r="K47">
        <f>AVERAGE(E47:E49)</f>
        <v>0.12</v>
      </c>
      <c r="L47">
        <f>AVERAGE(G47:G49)</f>
        <v>-5.000000000000001E-2</v>
      </c>
      <c r="N47" t="s">
        <v>953</v>
      </c>
      <c r="O47" t="str">
        <f>A47</f>
        <v xml:space="preserve">RMD2-10 </v>
      </c>
      <c r="P47" t="s">
        <v>955</v>
      </c>
      <c r="Q47" t="s">
        <v>956</v>
      </c>
      <c r="R47">
        <v>3240</v>
      </c>
      <c r="S47" t="str">
        <f>D47</f>
        <v xml:space="preserve">Pyrite </v>
      </c>
      <c r="T47" t="str">
        <f>B47</f>
        <v xml:space="preserve">Chert </v>
      </c>
      <c r="U47">
        <f>B48</f>
        <v>0</v>
      </c>
    </row>
    <row r="48" spans="1:33">
      <c r="A48" t="s">
        <v>822</v>
      </c>
      <c r="C48" t="s">
        <v>823</v>
      </c>
      <c r="E48">
        <v>0.5</v>
      </c>
      <c r="F48">
        <v>0.16</v>
      </c>
      <c r="G48">
        <v>-0.1</v>
      </c>
      <c r="H48" t="s">
        <v>178</v>
      </c>
    </row>
    <row r="49" spans="1:21">
      <c r="E49">
        <v>0.06</v>
      </c>
      <c r="F49">
        <v>-0.05</v>
      </c>
      <c r="G49">
        <v>-0.08</v>
      </c>
      <c r="H49" t="s">
        <v>178</v>
      </c>
    </row>
    <row r="50" spans="1:21">
      <c r="A50" t="s">
        <v>824</v>
      </c>
      <c r="B50" t="s">
        <v>825</v>
      </c>
      <c r="C50" t="s">
        <v>818</v>
      </c>
      <c r="D50" t="s">
        <v>802</v>
      </c>
      <c r="E50">
        <v>0.38</v>
      </c>
      <c r="F50">
        <v>0.46</v>
      </c>
      <c r="G50">
        <v>0.26</v>
      </c>
      <c r="H50" t="s">
        <v>178</v>
      </c>
      <c r="K50">
        <f>AVERAGE(E50:E54)</f>
        <v>0.83800000000000008</v>
      </c>
      <c r="L50">
        <f>AVERAGE(G50:G54)</f>
        <v>0.28400000000000003</v>
      </c>
      <c r="N50" t="s">
        <v>953</v>
      </c>
      <c r="O50" t="str">
        <f>A50</f>
        <v xml:space="preserve">RMD2-EY1/1 </v>
      </c>
      <c r="P50" t="s">
        <v>955</v>
      </c>
      <c r="Q50" t="s">
        <v>956</v>
      </c>
      <c r="R50">
        <v>3240</v>
      </c>
      <c r="S50" t="str">
        <f>D50</f>
        <v xml:space="preserve">Pyrite </v>
      </c>
      <c r="T50" t="str">
        <f>B50</f>
        <v xml:space="preserve">Semi-massive </v>
      </c>
      <c r="U50" t="str">
        <f>B51</f>
        <v xml:space="preserve">sulfide </v>
      </c>
    </row>
    <row r="51" spans="1:21">
      <c r="A51" t="s">
        <v>826</v>
      </c>
      <c r="B51" t="s">
        <v>827</v>
      </c>
      <c r="C51" t="s">
        <v>823</v>
      </c>
      <c r="E51">
        <v>0.77</v>
      </c>
      <c r="F51">
        <v>0.91</v>
      </c>
      <c r="G51">
        <v>0.51</v>
      </c>
      <c r="H51" t="s">
        <v>178</v>
      </c>
    </row>
    <row r="52" spans="1:21">
      <c r="E52">
        <v>0.6</v>
      </c>
      <c r="F52">
        <v>0.4</v>
      </c>
      <c r="G52">
        <v>0.1</v>
      </c>
      <c r="H52" t="s">
        <v>178</v>
      </c>
    </row>
    <row r="53" spans="1:21">
      <c r="E53">
        <v>1.49</v>
      </c>
      <c r="F53">
        <v>1.03</v>
      </c>
      <c r="G53">
        <v>0.27</v>
      </c>
      <c r="H53" t="s">
        <v>178</v>
      </c>
    </row>
    <row r="54" spans="1:21">
      <c r="E54">
        <v>0.95</v>
      </c>
      <c r="F54">
        <v>0.76</v>
      </c>
      <c r="G54">
        <v>0.28000000000000003</v>
      </c>
      <c r="H54" t="s">
        <v>178</v>
      </c>
    </row>
    <row r="55" spans="1:21">
      <c r="A55" t="s">
        <v>828</v>
      </c>
      <c r="D55" t="s">
        <v>802</v>
      </c>
      <c r="E55">
        <v>0.26</v>
      </c>
      <c r="F55">
        <v>0.52</v>
      </c>
      <c r="G55">
        <v>0.39</v>
      </c>
      <c r="H55" t="s">
        <v>178</v>
      </c>
      <c r="K55">
        <f>AVERAGE(E55:E57)</f>
        <v>0.53333333333333333</v>
      </c>
      <c r="L55">
        <f>AVERAGE(G55:G57)</f>
        <v>0.19333333333333336</v>
      </c>
      <c r="N55" t="s">
        <v>953</v>
      </c>
      <c r="O55" t="str">
        <f>A55</f>
        <v xml:space="preserve">RMD2-EY1/2 </v>
      </c>
      <c r="P55" t="s">
        <v>955</v>
      </c>
      <c r="Q55" t="s">
        <v>956</v>
      </c>
      <c r="R55">
        <v>3240</v>
      </c>
      <c r="S55" t="str">
        <f>D55</f>
        <v xml:space="preserve">Pyrite </v>
      </c>
      <c r="T55">
        <f>B55</f>
        <v>0</v>
      </c>
      <c r="U55">
        <f>B56</f>
        <v>0</v>
      </c>
    </row>
    <row r="56" spans="1:21">
      <c r="A56" t="s">
        <v>826</v>
      </c>
      <c r="E56">
        <v>0.69</v>
      </c>
      <c r="F56">
        <v>0.38</v>
      </c>
      <c r="G56">
        <v>0.03</v>
      </c>
      <c r="H56" t="s">
        <v>178</v>
      </c>
    </row>
    <row r="57" spans="1:21">
      <c r="E57">
        <v>0.65</v>
      </c>
      <c r="F57">
        <v>0.5</v>
      </c>
      <c r="G57">
        <v>0.16</v>
      </c>
      <c r="H57" t="s">
        <v>178</v>
      </c>
    </row>
    <row r="58" spans="1:21">
      <c r="A58" t="s">
        <v>829</v>
      </c>
      <c r="D58" t="s">
        <v>830</v>
      </c>
      <c r="E58">
        <v>1.4</v>
      </c>
      <c r="F58">
        <v>0.53</v>
      </c>
      <c r="G58">
        <v>-0.19</v>
      </c>
      <c r="H58" t="s">
        <v>178</v>
      </c>
      <c r="K58">
        <f>AVERAGE(E58:E60)</f>
        <v>1.29</v>
      </c>
      <c r="L58">
        <f>AVERAGE(G58:G60)</f>
        <v>5.000000000000001E-2</v>
      </c>
      <c r="N58" t="s">
        <v>953</v>
      </c>
      <c r="O58" t="str">
        <f>A58</f>
        <v xml:space="preserve">RMD2-EY1/3 </v>
      </c>
      <c r="P58" t="s">
        <v>955</v>
      </c>
      <c r="Q58" t="s">
        <v>956</v>
      </c>
      <c r="R58">
        <v>3240</v>
      </c>
      <c r="S58" t="str">
        <f>D58</f>
        <v xml:space="preserve">Pyrite; minor </v>
      </c>
      <c r="T58">
        <f>B58</f>
        <v>0</v>
      </c>
      <c r="U58">
        <f>B59</f>
        <v>0</v>
      </c>
    </row>
    <row r="59" spans="1:21">
      <c r="A59" t="s">
        <v>826</v>
      </c>
      <c r="D59" t="s">
        <v>831</v>
      </c>
      <c r="E59">
        <v>1.21</v>
      </c>
      <c r="F59">
        <v>0.79</v>
      </c>
      <c r="G59">
        <v>0.17</v>
      </c>
      <c r="H59" t="s">
        <v>178</v>
      </c>
    </row>
    <row r="60" spans="1:21">
      <c r="E60">
        <v>1.26</v>
      </c>
      <c r="F60">
        <v>0.82</v>
      </c>
      <c r="G60">
        <v>0.17</v>
      </c>
      <c r="H60" t="s">
        <v>178</v>
      </c>
    </row>
    <row r="61" spans="1:21">
      <c r="A61" t="s">
        <v>832</v>
      </c>
      <c r="B61" t="s">
        <v>821</v>
      </c>
      <c r="C61" t="s">
        <v>818</v>
      </c>
      <c r="D61" t="s">
        <v>833</v>
      </c>
      <c r="E61">
        <v>-0.48</v>
      </c>
      <c r="F61">
        <v>-0.16</v>
      </c>
      <c r="G61">
        <v>0.09</v>
      </c>
      <c r="H61" t="s">
        <v>178</v>
      </c>
      <c r="K61">
        <f>AVERAGE(E61:E63)</f>
        <v>-0.45666666666666672</v>
      </c>
      <c r="L61">
        <f>AVERAGE(G61:G63)</f>
        <v>3.3333333333333318E-3</v>
      </c>
      <c r="N61" t="s">
        <v>953</v>
      </c>
      <c r="O61" t="str">
        <f>A61</f>
        <v xml:space="preserve">RMD2-12/1 </v>
      </c>
      <c r="P61" t="s">
        <v>955</v>
      </c>
      <c r="Q61" t="s">
        <v>956</v>
      </c>
      <c r="R61">
        <v>3240</v>
      </c>
      <c r="S61" t="str">
        <f>D61</f>
        <v xml:space="preserve">Vein pyrite </v>
      </c>
      <c r="T61" t="str">
        <f>B61</f>
        <v xml:space="preserve">Chert </v>
      </c>
      <c r="U61">
        <f>B62</f>
        <v>0</v>
      </c>
    </row>
    <row r="62" spans="1:21">
      <c r="A62" t="s">
        <v>834</v>
      </c>
      <c r="C62" t="s">
        <v>835</v>
      </c>
      <c r="E62">
        <v>-0.27</v>
      </c>
      <c r="F62">
        <v>-0.13</v>
      </c>
      <c r="G62">
        <v>0</v>
      </c>
      <c r="H62" t="s">
        <v>178</v>
      </c>
    </row>
    <row r="63" spans="1:21">
      <c r="E63">
        <v>-0.62</v>
      </c>
      <c r="F63">
        <v>-0.4</v>
      </c>
      <c r="G63">
        <v>-0.08</v>
      </c>
      <c r="H63" t="s">
        <v>178</v>
      </c>
    </row>
    <row r="64" spans="1:21">
      <c r="A64" t="s">
        <v>832</v>
      </c>
      <c r="D64" t="s">
        <v>833</v>
      </c>
      <c r="E64">
        <v>-0.04</v>
      </c>
      <c r="F64">
        <v>0.12</v>
      </c>
      <c r="G64">
        <v>0.14000000000000001</v>
      </c>
      <c r="H64" t="s">
        <v>178</v>
      </c>
      <c r="K64">
        <f>AVERAGE(E64:E66)</f>
        <v>-0.73666666666666669</v>
      </c>
      <c r="L64">
        <f>AVERAGE(G64:G66)</f>
        <v>0.22999999999999998</v>
      </c>
      <c r="N64" t="s">
        <v>953</v>
      </c>
      <c r="O64" t="str">
        <f>A64</f>
        <v xml:space="preserve">RMD2-12/1 </v>
      </c>
      <c r="P64" t="s">
        <v>955</v>
      </c>
      <c r="Q64" t="s">
        <v>956</v>
      </c>
      <c r="R64">
        <v>3240</v>
      </c>
      <c r="S64" t="str">
        <f>D64</f>
        <v xml:space="preserve">Vein pyrite </v>
      </c>
      <c r="T64">
        <f>B64</f>
        <v>0</v>
      </c>
      <c r="U64">
        <f>B65</f>
        <v>0</v>
      </c>
    </row>
    <row r="65" spans="1:21">
      <c r="A65" t="s">
        <v>834</v>
      </c>
      <c r="E65">
        <v>-1.18</v>
      </c>
      <c r="F65">
        <v>-0.39</v>
      </c>
      <c r="G65">
        <v>0.22</v>
      </c>
      <c r="H65" t="s">
        <v>178</v>
      </c>
    </row>
    <row r="66" spans="1:21">
      <c r="E66">
        <v>-0.99</v>
      </c>
      <c r="F66">
        <v>-0.18</v>
      </c>
      <c r="G66">
        <v>0.33</v>
      </c>
      <c r="H66" t="s">
        <v>178</v>
      </c>
    </row>
    <row r="67" spans="1:21">
      <c r="A67" t="s">
        <v>836</v>
      </c>
      <c r="B67" t="s">
        <v>821</v>
      </c>
      <c r="C67" t="s">
        <v>818</v>
      </c>
      <c r="D67" t="s">
        <v>833</v>
      </c>
      <c r="E67">
        <v>0.13</v>
      </c>
      <c r="F67">
        <v>0.3</v>
      </c>
      <c r="G67">
        <v>0.23</v>
      </c>
      <c r="H67" t="s">
        <v>178</v>
      </c>
      <c r="K67">
        <f>AVERAGE(E67:E69)</f>
        <v>0.36000000000000004</v>
      </c>
      <c r="L67">
        <f>AVERAGE(G67:G69)</f>
        <v>8.3333333333333329E-2</v>
      </c>
      <c r="N67" t="s">
        <v>953</v>
      </c>
      <c r="O67" t="str">
        <f>A67</f>
        <v xml:space="preserve">RMD2-17/1 </v>
      </c>
      <c r="P67" t="s">
        <v>955</v>
      </c>
      <c r="Q67" t="s">
        <v>956</v>
      </c>
      <c r="R67">
        <v>3240</v>
      </c>
      <c r="S67" t="str">
        <f>D67</f>
        <v xml:space="preserve">Vein pyrite </v>
      </c>
      <c r="T67" t="str">
        <f>B67</f>
        <v xml:space="preserve">Chert </v>
      </c>
      <c r="U67">
        <f>B68</f>
        <v>0</v>
      </c>
    </row>
    <row r="68" spans="1:21">
      <c r="A68" t="s">
        <v>837</v>
      </c>
      <c r="C68" t="s">
        <v>835</v>
      </c>
      <c r="E68">
        <v>0.6</v>
      </c>
      <c r="F68">
        <v>0.24</v>
      </c>
      <c r="G68">
        <v>-7.0000000000000007E-2</v>
      </c>
      <c r="H68" t="s">
        <v>178</v>
      </c>
    </row>
    <row r="69" spans="1:21">
      <c r="E69">
        <v>0.35</v>
      </c>
      <c r="F69">
        <v>0.27</v>
      </c>
      <c r="G69">
        <v>0.09</v>
      </c>
      <c r="H69" t="s">
        <v>178</v>
      </c>
    </row>
    <row r="70" spans="1:21">
      <c r="A70" t="s">
        <v>836</v>
      </c>
      <c r="D70" t="s">
        <v>838</v>
      </c>
      <c r="E70">
        <v>0.19</v>
      </c>
      <c r="F70">
        <v>0.21</v>
      </c>
      <c r="G70">
        <v>0.11</v>
      </c>
      <c r="H70" t="s">
        <v>178</v>
      </c>
      <c r="K70">
        <f>AVERAGE(E70:E72)</f>
        <v>-0.38999999999999996</v>
      </c>
      <c r="L70">
        <f>AVERAGE(G70:G72)</f>
        <v>-0.11666666666666665</v>
      </c>
      <c r="N70" t="s">
        <v>953</v>
      </c>
      <c r="O70" t="str">
        <f>A70</f>
        <v xml:space="preserve">RMD2-17/1 </v>
      </c>
      <c r="P70" t="s">
        <v>955</v>
      </c>
      <c r="Q70" t="s">
        <v>956</v>
      </c>
      <c r="R70">
        <v>3240</v>
      </c>
      <c r="S70" t="str">
        <f>D70</f>
        <v xml:space="preserve">Concordant </v>
      </c>
      <c r="T70">
        <f>B70</f>
        <v>0</v>
      </c>
      <c r="U70">
        <f>B71</f>
        <v>0</v>
      </c>
    </row>
    <row r="71" spans="1:21">
      <c r="A71" t="s">
        <v>837</v>
      </c>
      <c r="D71" t="s">
        <v>839</v>
      </c>
      <c r="E71">
        <v>-0.48</v>
      </c>
      <c r="F71">
        <v>-0.27</v>
      </c>
      <c r="G71">
        <v>-0.03</v>
      </c>
      <c r="H71" t="s">
        <v>178</v>
      </c>
    </row>
    <row r="72" spans="1:21">
      <c r="E72">
        <v>-0.88</v>
      </c>
      <c r="F72">
        <v>-0.88</v>
      </c>
      <c r="G72">
        <v>-0.43</v>
      </c>
      <c r="H72" t="s">
        <v>178</v>
      </c>
    </row>
    <row r="73" spans="1:21">
      <c r="A73" t="s">
        <v>840</v>
      </c>
      <c r="B73" t="s">
        <v>841</v>
      </c>
      <c r="C73" t="s">
        <v>842</v>
      </c>
      <c r="D73" t="s">
        <v>802</v>
      </c>
      <c r="E73">
        <v>2.25</v>
      </c>
      <c r="F73">
        <v>1.19</v>
      </c>
      <c r="G73">
        <v>0.03</v>
      </c>
      <c r="K73">
        <f>AVERAGE(E73:E75)</f>
        <v>2.5333333333333332</v>
      </c>
      <c r="L73">
        <f>AVERAGE(G73:G75)</f>
        <v>6.6666666666666636E-3</v>
      </c>
      <c r="N73" t="s">
        <v>953</v>
      </c>
      <c r="O73" t="str">
        <f>A73</f>
        <v xml:space="preserve">KCD23-01 </v>
      </c>
      <c r="P73" t="s">
        <v>957</v>
      </c>
      <c r="Q73" t="s">
        <v>956</v>
      </c>
      <c r="R73">
        <v>3240</v>
      </c>
      <c r="S73" t="str">
        <f>D73</f>
        <v xml:space="preserve">Pyrite </v>
      </c>
      <c r="T73" t="str">
        <f>B73</f>
        <v xml:space="preserve">Silicified volcanic </v>
      </c>
      <c r="U73">
        <f>B74</f>
        <v>0</v>
      </c>
    </row>
    <row r="74" spans="1:21">
      <c r="A74" t="s">
        <v>843</v>
      </c>
      <c r="C74" t="s">
        <v>844</v>
      </c>
      <c r="E74">
        <v>2.86</v>
      </c>
      <c r="F74">
        <v>1.38</v>
      </c>
      <c r="G74">
        <v>-0.1</v>
      </c>
    </row>
    <row r="75" spans="1:21">
      <c r="C75" t="s">
        <v>835</v>
      </c>
      <c r="E75">
        <v>2.4900000000000002</v>
      </c>
      <c r="F75">
        <v>1.37</v>
      </c>
      <c r="G75">
        <v>0.09</v>
      </c>
    </row>
    <row r="76" spans="1:21">
      <c r="A76" t="s">
        <v>845</v>
      </c>
      <c r="B76" t="s">
        <v>846</v>
      </c>
      <c r="C76" t="s">
        <v>842</v>
      </c>
      <c r="D76" t="s">
        <v>802</v>
      </c>
      <c r="E76">
        <v>2.04</v>
      </c>
      <c r="F76">
        <v>0.92</v>
      </c>
      <c r="G76">
        <v>-0.13</v>
      </c>
      <c r="K76">
        <f>AVERAGE(E76:E80)</f>
        <v>1.6720000000000002</v>
      </c>
      <c r="L76">
        <f>AVERAGE(G76:G80)</f>
        <v>-0.11999999999999997</v>
      </c>
      <c r="N76" t="s">
        <v>953</v>
      </c>
      <c r="O76" t="str">
        <f>A76</f>
        <v xml:space="preserve">KCD23-02 </v>
      </c>
      <c r="P76" t="s">
        <v>957</v>
      </c>
      <c r="Q76" t="s">
        <v>956</v>
      </c>
      <c r="R76">
        <v>3240</v>
      </c>
      <c r="S76" t="str">
        <f>D76</f>
        <v xml:space="preserve">Pyrite </v>
      </c>
      <c r="T76" t="str">
        <f>B76</f>
        <v>Quartz-carbonate-</v>
      </c>
      <c r="U76" t="str">
        <f>B77</f>
        <v>pyrite-chlorite-</v>
      </c>
    </row>
    <row r="77" spans="1:21">
      <c r="A77" t="s">
        <v>847</v>
      </c>
      <c r="B77" t="s">
        <v>848</v>
      </c>
      <c r="C77" t="s">
        <v>844</v>
      </c>
      <c r="E77">
        <v>1.27</v>
      </c>
      <c r="F77">
        <v>0.05</v>
      </c>
      <c r="G77">
        <v>-0.6</v>
      </c>
    </row>
    <row r="78" spans="1:21">
      <c r="B78" t="s">
        <v>849</v>
      </c>
      <c r="C78" t="s">
        <v>835</v>
      </c>
      <c r="E78">
        <v>1.67</v>
      </c>
      <c r="F78">
        <v>0.79</v>
      </c>
      <c r="G78">
        <v>0.03</v>
      </c>
    </row>
    <row r="79" spans="1:21">
      <c r="E79">
        <v>1.31</v>
      </c>
      <c r="F79">
        <v>0.71</v>
      </c>
      <c r="G79">
        <v>0.04</v>
      </c>
    </row>
    <row r="80" spans="1:21">
      <c r="E80">
        <v>2.0699999999999998</v>
      </c>
      <c r="F80">
        <v>1.1299999999999999</v>
      </c>
      <c r="G80">
        <v>0.06</v>
      </c>
    </row>
    <row r="81" spans="1:21">
      <c r="A81" t="s">
        <v>850</v>
      </c>
      <c r="B81" t="s">
        <v>846</v>
      </c>
      <c r="C81" t="s">
        <v>842</v>
      </c>
      <c r="D81" t="s">
        <v>851</v>
      </c>
      <c r="E81">
        <v>6.28</v>
      </c>
      <c r="F81">
        <v>3.02</v>
      </c>
      <c r="G81">
        <v>-0.2</v>
      </c>
      <c r="K81">
        <f>AVERAGE(E81:E83)</f>
        <v>4.2500000000000009</v>
      </c>
      <c r="L81">
        <f>AVERAGE(G81:G83)</f>
        <v>-0.08</v>
      </c>
      <c r="N81" t="s">
        <v>953</v>
      </c>
      <c r="O81" t="str">
        <f>A81</f>
        <v xml:space="preserve">KCD23-05/1 </v>
      </c>
      <c r="P81" t="s">
        <v>957</v>
      </c>
      <c r="Q81" t="s">
        <v>956</v>
      </c>
      <c r="R81">
        <v>3240</v>
      </c>
      <c r="S81" t="str">
        <f>D81</f>
        <v xml:space="preserve">Barite </v>
      </c>
      <c r="T81" t="str">
        <f>B81</f>
        <v>Quartz-carbonate-</v>
      </c>
      <c r="U81" t="str">
        <f>B82</f>
        <v>barite-pyrite-</v>
      </c>
    </row>
    <row r="82" spans="1:21">
      <c r="A82" t="s">
        <v>852</v>
      </c>
      <c r="B82" t="s">
        <v>853</v>
      </c>
      <c r="C82" t="s">
        <v>844</v>
      </c>
      <c r="E82">
        <v>6.09</v>
      </c>
      <c r="F82">
        <v>3.05</v>
      </c>
      <c r="G82">
        <v>-0.08</v>
      </c>
    </row>
    <row r="83" spans="1:21">
      <c r="A83" t="s">
        <v>854</v>
      </c>
      <c r="B83" t="s">
        <v>849</v>
      </c>
      <c r="C83" t="s">
        <v>835</v>
      </c>
      <c r="D83" t="s">
        <v>833</v>
      </c>
      <c r="E83">
        <v>0.38</v>
      </c>
      <c r="F83">
        <v>0.23</v>
      </c>
      <c r="G83">
        <v>0.04</v>
      </c>
      <c r="K83">
        <f>AVERAGE(E83:E85)</f>
        <v>0.24666666666666667</v>
      </c>
      <c r="L83">
        <f>AVERAGE(G83:G85)</f>
        <v>0.3066666666666667</v>
      </c>
      <c r="N83" t="s">
        <v>953</v>
      </c>
      <c r="O83" t="str">
        <f>A83</f>
        <v xml:space="preserve">KCD23-05/2 </v>
      </c>
      <c r="P83" t="s">
        <v>957</v>
      </c>
      <c r="Q83" t="s">
        <v>956</v>
      </c>
      <c r="R83">
        <v>3240</v>
      </c>
      <c r="S83" t="str">
        <f>D83</f>
        <v xml:space="preserve">Vein pyrite </v>
      </c>
      <c r="T83" t="str">
        <f>B83</f>
        <v xml:space="preserve">sericite alteration </v>
      </c>
      <c r="U83">
        <f>B84</f>
        <v>0</v>
      </c>
    </row>
    <row r="84" spans="1:21">
      <c r="A84" t="s">
        <v>855</v>
      </c>
      <c r="E84">
        <v>0.04</v>
      </c>
      <c r="F84">
        <v>0.65</v>
      </c>
      <c r="G84">
        <v>0.63</v>
      </c>
    </row>
    <row r="85" spans="1:21">
      <c r="E85">
        <v>0.32</v>
      </c>
      <c r="F85">
        <v>0.41</v>
      </c>
      <c r="G85">
        <v>0.25</v>
      </c>
    </row>
    <row r="86" spans="1:21">
      <c r="A86" t="s">
        <v>856</v>
      </c>
      <c r="D86" t="s">
        <v>857</v>
      </c>
      <c r="E86">
        <v>2.38</v>
      </c>
      <c r="F86">
        <v>0.52</v>
      </c>
      <c r="G86">
        <v>-0.7</v>
      </c>
      <c r="K86">
        <f>AVERAGE(E86:E88)</f>
        <v>1.43</v>
      </c>
      <c r="L86">
        <f>AVERAGE(G86:G88)</f>
        <v>-0.505</v>
      </c>
      <c r="N86" t="s">
        <v>953</v>
      </c>
      <c r="O86" t="str">
        <f>A86</f>
        <v xml:space="preserve">KCD23-05/3 </v>
      </c>
      <c r="P86" t="s">
        <v>957</v>
      </c>
      <c r="Q86" t="s">
        <v>956</v>
      </c>
      <c r="R86">
        <v>3240</v>
      </c>
      <c r="S86" t="str">
        <f>D86</f>
        <v xml:space="preserve">Disseminated </v>
      </c>
      <c r="T86">
        <f>B86</f>
        <v>0</v>
      </c>
      <c r="U86">
        <f>B87</f>
        <v>0</v>
      </c>
    </row>
    <row r="87" spans="1:21">
      <c r="A87" t="s">
        <v>855</v>
      </c>
      <c r="D87" t="s">
        <v>839</v>
      </c>
      <c r="E87">
        <v>0.48</v>
      </c>
      <c r="F87">
        <v>-7.0000000000000007E-2</v>
      </c>
      <c r="G87">
        <v>-0.31</v>
      </c>
    </row>
    <row r="89" spans="1:21">
      <c r="A89" t="s">
        <v>858</v>
      </c>
      <c r="B89" t="s">
        <v>800</v>
      </c>
      <c r="C89" t="s">
        <v>801</v>
      </c>
      <c r="D89" t="s">
        <v>802</v>
      </c>
      <c r="E89">
        <v>-0.01</v>
      </c>
      <c r="F89">
        <v>1.95</v>
      </c>
      <c r="G89">
        <v>1.95</v>
      </c>
      <c r="K89">
        <f>AVERAGE(E89:E92)</f>
        <v>0.10250000000000001</v>
      </c>
      <c r="L89">
        <f>AVERAGE(G89:G92)</f>
        <v>2.06</v>
      </c>
      <c r="N89" t="s">
        <v>953</v>
      </c>
      <c r="O89" t="str">
        <f>A89</f>
        <v xml:space="preserve">SSD14-EY1 </v>
      </c>
      <c r="P89" t="s">
        <v>954</v>
      </c>
      <c r="Q89">
        <v>3240</v>
      </c>
      <c r="R89">
        <v>3240</v>
      </c>
      <c r="S89" t="str">
        <f>D89</f>
        <v xml:space="preserve">Pyrite </v>
      </c>
      <c r="T89" t="str">
        <f>B89</f>
        <v xml:space="preserve">Fe-carbonate </v>
      </c>
      <c r="U89" t="str">
        <f>B90</f>
        <v xml:space="preserve">altered siltstone </v>
      </c>
    </row>
    <row r="90" spans="1:21">
      <c r="A90" t="s">
        <v>859</v>
      </c>
      <c r="B90" t="s">
        <v>804</v>
      </c>
      <c r="C90" t="s">
        <v>805</v>
      </c>
      <c r="E90">
        <v>0.09</v>
      </c>
      <c r="F90">
        <v>2.13</v>
      </c>
      <c r="G90">
        <v>2.08</v>
      </c>
    </row>
    <row r="91" spans="1:21">
      <c r="C91" t="s">
        <v>806</v>
      </c>
      <c r="E91">
        <v>0.27</v>
      </c>
      <c r="F91">
        <v>2.29</v>
      </c>
      <c r="G91">
        <v>2.15</v>
      </c>
    </row>
    <row r="92" spans="1:21">
      <c r="E92">
        <v>0.06</v>
      </c>
      <c r="F92">
        <v>2.09</v>
      </c>
      <c r="G92">
        <v>2.06</v>
      </c>
    </row>
    <row r="93" spans="1:21">
      <c r="A93" t="s">
        <v>860</v>
      </c>
      <c r="B93" t="s">
        <v>800</v>
      </c>
      <c r="C93" t="s">
        <v>801</v>
      </c>
      <c r="D93" t="s">
        <v>802</v>
      </c>
      <c r="E93">
        <v>-0.49</v>
      </c>
      <c r="F93">
        <v>0.54</v>
      </c>
      <c r="G93">
        <v>0.79</v>
      </c>
      <c r="K93">
        <f>AVERAGE(E93:E96)</f>
        <v>-0.52</v>
      </c>
      <c r="L93">
        <f>AVERAGE(G93:G96)</f>
        <v>1.04</v>
      </c>
      <c r="N93" t="s">
        <v>953</v>
      </c>
      <c r="O93" t="str">
        <f>A93</f>
        <v xml:space="preserve">SSD14-EY2/1 </v>
      </c>
      <c r="P93" t="s">
        <v>954</v>
      </c>
      <c r="Q93">
        <v>3240</v>
      </c>
      <c r="R93">
        <v>3240</v>
      </c>
      <c r="S93" t="str">
        <f>D93</f>
        <v xml:space="preserve">Pyrite </v>
      </c>
      <c r="T93" t="str">
        <f>B93</f>
        <v xml:space="preserve">Fe-carbonate </v>
      </c>
      <c r="U93" t="str">
        <f>B94</f>
        <v xml:space="preserve">altered siltstone </v>
      </c>
    </row>
    <row r="94" spans="1:21">
      <c r="A94" t="s">
        <v>861</v>
      </c>
      <c r="B94" t="s">
        <v>804</v>
      </c>
      <c r="C94" t="s">
        <v>805</v>
      </c>
      <c r="E94">
        <v>-0.28000000000000003</v>
      </c>
      <c r="F94">
        <v>0.71</v>
      </c>
      <c r="G94">
        <v>0.85</v>
      </c>
    </row>
    <row r="95" spans="1:21">
      <c r="C95" t="s">
        <v>806</v>
      </c>
      <c r="E95">
        <v>-0.67</v>
      </c>
      <c r="F95">
        <v>0.96</v>
      </c>
      <c r="G95">
        <v>1.31</v>
      </c>
    </row>
    <row r="96" spans="1:21">
      <c r="E96">
        <v>-0.64</v>
      </c>
      <c r="F96">
        <v>0.88</v>
      </c>
      <c r="G96">
        <v>1.21</v>
      </c>
    </row>
    <row r="97" spans="1:21">
      <c r="A97" t="s">
        <v>862</v>
      </c>
      <c r="D97" t="s">
        <v>863</v>
      </c>
      <c r="E97">
        <v>1.06</v>
      </c>
      <c r="F97">
        <v>0.91</v>
      </c>
      <c r="G97">
        <v>1.46</v>
      </c>
      <c r="K97">
        <f>AVERAGE(E97:E102)</f>
        <v>1.1666666666666681E-2</v>
      </c>
      <c r="L97">
        <f>AVERAGE(G97:G102)</f>
        <v>1.2766666666666666</v>
      </c>
      <c r="N97" t="s">
        <v>953</v>
      </c>
      <c r="O97" t="str">
        <f>A97</f>
        <v xml:space="preserve">SSD14-EY2/2 </v>
      </c>
      <c r="P97" t="s">
        <v>954</v>
      </c>
      <c r="Q97">
        <v>3240</v>
      </c>
      <c r="R97">
        <v>3240</v>
      </c>
      <c r="S97" t="str">
        <f>D97</f>
        <v>Chalcopyrite-</v>
      </c>
      <c r="T97">
        <f>B97</f>
        <v>0</v>
      </c>
      <c r="U97">
        <f>B98</f>
        <v>0</v>
      </c>
    </row>
    <row r="98" spans="1:21">
      <c r="A98" t="s">
        <v>861</v>
      </c>
      <c r="D98" t="s">
        <v>839</v>
      </c>
      <c r="E98">
        <v>-0.42</v>
      </c>
      <c r="F98">
        <v>1.1000000000000001</v>
      </c>
      <c r="G98">
        <v>1.32</v>
      </c>
    </row>
    <row r="99" spans="1:21">
      <c r="E99">
        <v>-0.62</v>
      </c>
      <c r="F99">
        <v>0.91</v>
      </c>
      <c r="G99">
        <v>1.23</v>
      </c>
    </row>
    <row r="100" spans="1:21">
      <c r="E100">
        <v>-0.39</v>
      </c>
      <c r="F100">
        <v>1.32</v>
      </c>
      <c r="G100">
        <v>1.53</v>
      </c>
    </row>
    <row r="101" spans="1:21">
      <c r="E101">
        <v>0.59</v>
      </c>
      <c r="F101">
        <v>1.26</v>
      </c>
      <c r="G101">
        <v>0.96</v>
      </c>
    </row>
    <row r="102" spans="1:21">
      <c r="E102">
        <v>-0.15</v>
      </c>
      <c r="F102">
        <v>1.0900000000000001</v>
      </c>
      <c r="G102">
        <v>1.1599999999999999</v>
      </c>
    </row>
    <row r="103" spans="1:21">
      <c r="A103" t="s">
        <v>864</v>
      </c>
      <c r="D103" t="s">
        <v>865</v>
      </c>
      <c r="E103">
        <v>0.14000000000000001</v>
      </c>
      <c r="F103">
        <v>0.9</v>
      </c>
      <c r="G103">
        <v>0.83</v>
      </c>
      <c r="K103">
        <f>AVERAGE(E103:E107)</f>
        <v>2.6000000000000023E-2</v>
      </c>
      <c r="L103">
        <f>AVERAGE(G103:G107)</f>
        <v>0.85799999999999998</v>
      </c>
      <c r="N103" t="s">
        <v>953</v>
      </c>
      <c r="O103" t="str">
        <f>A103</f>
        <v xml:space="preserve">SSD14-EY2/3 </v>
      </c>
      <c r="P103" t="s">
        <v>954</v>
      </c>
      <c r="Q103">
        <v>3240</v>
      </c>
      <c r="R103">
        <v>3240</v>
      </c>
      <c r="S103" t="str">
        <f>D103</f>
        <v xml:space="preserve">Pyrite; </v>
      </c>
      <c r="T103">
        <f>B103</f>
        <v>0</v>
      </c>
      <c r="U103">
        <f>B104</f>
        <v>0</v>
      </c>
    </row>
    <row r="104" spans="1:21">
      <c r="A104" t="s">
        <v>861</v>
      </c>
      <c r="D104" t="s">
        <v>866</v>
      </c>
      <c r="E104">
        <v>0.46</v>
      </c>
      <c r="F104">
        <v>1.08</v>
      </c>
      <c r="G104">
        <v>0.84</v>
      </c>
    </row>
    <row r="105" spans="1:21">
      <c r="E105">
        <v>-0.76</v>
      </c>
      <c r="F105">
        <v>0.38</v>
      </c>
      <c r="G105">
        <v>0.77</v>
      </c>
    </row>
    <row r="106" spans="1:21">
      <c r="E106">
        <v>-0.25</v>
      </c>
      <c r="F106">
        <v>0.98</v>
      </c>
      <c r="G106">
        <v>1.1200000000000001</v>
      </c>
    </row>
    <row r="107" spans="1:21">
      <c r="E107">
        <v>0.54</v>
      </c>
      <c r="F107">
        <v>1.01</v>
      </c>
      <c r="G107">
        <v>0.73</v>
      </c>
    </row>
    <row r="108" spans="1:21">
      <c r="A108" t="s">
        <v>867</v>
      </c>
      <c r="B108" t="s">
        <v>868</v>
      </c>
      <c r="C108" t="s">
        <v>801</v>
      </c>
      <c r="D108" t="s">
        <v>802</v>
      </c>
      <c r="E108">
        <v>2.44</v>
      </c>
      <c r="F108">
        <v>1.66</v>
      </c>
      <c r="G108">
        <v>0.4</v>
      </c>
      <c r="K108">
        <f>AVERAGE(E108:E110)</f>
        <v>2.44</v>
      </c>
      <c r="L108">
        <f>AVERAGE(G108:G110)</f>
        <v>0.4</v>
      </c>
      <c r="N108" t="s">
        <v>953</v>
      </c>
      <c r="O108" t="str">
        <f>A108</f>
        <v xml:space="preserve">SSD14-EY3 </v>
      </c>
      <c r="P108" t="s">
        <v>954</v>
      </c>
      <c r="Q108">
        <v>3240</v>
      </c>
      <c r="R108">
        <v>3240</v>
      </c>
      <c r="S108" t="str">
        <f>D108</f>
        <v xml:space="preserve">Pyrite </v>
      </c>
      <c r="T108" t="str">
        <f>B108</f>
        <v xml:space="preserve">Silicified siltstone </v>
      </c>
      <c r="U108">
        <f>B109</f>
        <v>0</v>
      </c>
    </row>
    <row r="109" spans="1:21">
      <c r="A109" t="s">
        <v>869</v>
      </c>
      <c r="C109" t="s">
        <v>805</v>
      </c>
    </row>
    <row r="110" spans="1:21">
      <c r="C110" t="s">
        <v>806</v>
      </c>
    </row>
    <row r="111" spans="1:21">
      <c r="A111" t="s">
        <v>870</v>
      </c>
      <c r="B111" t="s">
        <v>871</v>
      </c>
      <c r="C111" t="s">
        <v>801</v>
      </c>
      <c r="D111" t="s">
        <v>802</v>
      </c>
      <c r="E111">
        <v>0.78</v>
      </c>
      <c r="F111">
        <v>2.44</v>
      </c>
      <c r="G111">
        <v>2.0299999999999998</v>
      </c>
      <c r="K111">
        <f>AVERAGE(E111:E113)</f>
        <v>0.90666666666666662</v>
      </c>
      <c r="L111">
        <f>AVERAGE(G111:G113)</f>
        <v>1.89</v>
      </c>
      <c r="N111" t="s">
        <v>953</v>
      </c>
      <c r="O111" t="str">
        <f>A111</f>
        <v xml:space="preserve">SSD14-EY4 </v>
      </c>
      <c r="P111" t="s">
        <v>954</v>
      </c>
      <c r="Q111">
        <v>3240</v>
      </c>
      <c r="R111">
        <v>3240</v>
      </c>
      <c r="S111" t="str">
        <f>D111</f>
        <v xml:space="preserve">Pyrite </v>
      </c>
      <c r="T111" t="str">
        <f>B111</f>
        <v xml:space="preserve">Silicified </v>
      </c>
      <c r="U111" t="str">
        <f>B112</f>
        <v xml:space="preserve">volcanoclastic </v>
      </c>
    </row>
    <row r="112" spans="1:21">
      <c r="A112" t="s">
        <v>872</v>
      </c>
      <c r="B112" t="s">
        <v>873</v>
      </c>
      <c r="C112" t="s">
        <v>805</v>
      </c>
      <c r="E112">
        <v>0.93</v>
      </c>
      <c r="F112">
        <v>2.31</v>
      </c>
      <c r="G112">
        <v>1.84</v>
      </c>
    </row>
    <row r="113" spans="1:21">
      <c r="C113" t="s">
        <v>806</v>
      </c>
      <c r="E113">
        <v>1.01</v>
      </c>
      <c r="F113">
        <v>2.33</v>
      </c>
      <c r="G113">
        <v>1.8</v>
      </c>
    </row>
    <row r="114" spans="1:21">
      <c r="A114" t="s">
        <v>874</v>
      </c>
      <c r="B114" t="s">
        <v>875</v>
      </c>
      <c r="C114" t="s">
        <v>801</v>
      </c>
      <c r="D114" t="s">
        <v>876</v>
      </c>
      <c r="E114">
        <v>-0.49</v>
      </c>
      <c r="F114">
        <v>-0.19</v>
      </c>
      <c r="G114">
        <v>0.06</v>
      </c>
      <c r="K114">
        <f>AVERAGE(E114:E119)</f>
        <v>0.10666666666666665</v>
      </c>
      <c r="L114">
        <f>AVERAGE(G114:G119)</f>
        <v>0.16833333333333333</v>
      </c>
      <c r="N114" t="s">
        <v>953</v>
      </c>
      <c r="O114" t="str">
        <f>A114</f>
        <v xml:space="preserve">SSD14-EY5/1 </v>
      </c>
      <c r="P114" t="s">
        <v>954</v>
      </c>
      <c r="Q114">
        <v>3240</v>
      </c>
      <c r="R114">
        <v>3240</v>
      </c>
      <c r="S114" t="str">
        <f>D114</f>
        <v xml:space="preserve">Chalcopyrite; </v>
      </c>
      <c r="T114" t="str">
        <f>B114</f>
        <v xml:space="preserve">Massive sulfide </v>
      </c>
      <c r="U114">
        <f>B115</f>
        <v>0</v>
      </c>
    </row>
    <row r="115" spans="1:21">
      <c r="A115" t="s">
        <v>877</v>
      </c>
      <c r="C115" t="s">
        <v>805</v>
      </c>
      <c r="D115" t="s">
        <v>878</v>
      </c>
      <c r="E115">
        <v>-0.12</v>
      </c>
      <c r="F115">
        <v>-0.02</v>
      </c>
      <c r="G115">
        <v>0.04</v>
      </c>
    </row>
    <row r="116" spans="1:21">
      <c r="C116" t="s">
        <v>823</v>
      </c>
      <c r="E116">
        <v>-0.04</v>
      </c>
      <c r="F116">
        <v>0.13</v>
      </c>
      <c r="G116">
        <v>0.15</v>
      </c>
    </row>
    <row r="117" spans="1:21">
      <c r="E117">
        <v>0.57999999999999996</v>
      </c>
      <c r="F117">
        <v>0.51</v>
      </c>
      <c r="G117">
        <v>0.21</v>
      </c>
    </row>
    <row r="118" spans="1:21">
      <c r="E118">
        <v>0.14000000000000001</v>
      </c>
      <c r="F118">
        <v>0.46</v>
      </c>
      <c r="G118">
        <v>0.39</v>
      </c>
    </row>
    <row r="119" spans="1:21">
      <c r="E119">
        <v>0.56999999999999995</v>
      </c>
      <c r="F119">
        <v>0.45</v>
      </c>
      <c r="G119">
        <v>0.16</v>
      </c>
    </row>
    <row r="120" spans="1:21">
      <c r="A120" t="s">
        <v>879</v>
      </c>
      <c r="D120" t="s">
        <v>830</v>
      </c>
      <c r="E120">
        <v>-0.11</v>
      </c>
      <c r="F120">
        <v>0.5</v>
      </c>
      <c r="G120">
        <v>0.55000000000000004</v>
      </c>
      <c r="K120">
        <f>AVERAGE(E120:E123)</f>
        <v>0.24</v>
      </c>
      <c r="L120">
        <f>AVERAGE(G120:G123)</f>
        <v>0.53750000000000009</v>
      </c>
      <c r="N120" t="s">
        <v>953</v>
      </c>
      <c r="O120" t="str">
        <f>A120</f>
        <v xml:space="preserve">SSD14-EY5/2 </v>
      </c>
      <c r="P120" t="s">
        <v>954</v>
      </c>
      <c r="Q120">
        <v>3240</v>
      </c>
      <c r="R120">
        <v>3240</v>
      </c>
      <c r="S120" t="str">
        <f>D120</f>
        <v xml:space="preserve">Pyrite; minor </v>
      </c>
      <c r="T120">
        <f>B120</f>
        <v>0</v>
      </c>
      <c r="U120">
        <f>B121</f>
        <v>0</v>
      </c>
    </row>
    <row r="121" spans="1:21">
      <c r="A121" t="s">
        <v>877</v>
      </c>
      <c r="D121" t="s">
        <v>880</v>
      </c>
      <c r="E121">
        <v>0.36</v>
      </c>
      <c r="F121">
        <v>0.73</v>
      </c>
      <c r="G121">
        <v>0.54</v>
      </c>
    </row>
    <row r="122" spans="1:21">
      <c r="E122">
        <v>0.41</v>
      </c>
      <c r="F122">
        <v>1.0900000000000001</v>
      </c>
      <c r="G122">
        <v>0.88</v>
      </c>
    </row>
    <row r="123" spans="1:21">
      <c r="E123">
        <v>0.3</v>
      </c>
      <c r="F123">
        <v>0.23</v>
      </c>
      <c r="G123">
        <v>0.18</v>
      </c>
    </row>
    <row r="124" spans="1:21">
      <c r="A124" t="s">
        <v>881</v>
      </c>
      <c r="D124" t="s">
        <v>830</v>
      </c>
      <c r="E124">
        <v>1.64</v>
      </c>
      <c r="F124">
        <v>1.24</v>
      </c>
      <c r="G124">
        <v>0.4</v>
      </c>
      <c r="K124">
        <f>AVERAGE(E124)</f>
        <v>1.64</v>
      </c>
      <c r="L124">
        <f>AVERAGE(G124)</f>
        <v>0.4</v>
      </c>
      <c r="N124" t="s">
        <v>953</v>
      </c>
      <c r="O124" t="str">
        <f>A124</f>
        <v xml:space="preserve">SSD14-EY5/3 </v>
      </c>
      <c r="P124" t="s">
        <v>954</v>
      </c>
      <c r="Q124">
        <v>3240</v>
      </c>
      <c r="R124">
        <v>3240</v>
      </c>
      <c r="S124" t="str">
        <f>D124</f>
        <v xml:space="preserve">Pyrite; minor </v>
      </c>
      <c r="T124">
        <f>B124</f>
        <v>0</v>
      </c>
      <c r="U124">
        <f>B125</f>
        <v>0</v>
      </c>
    </row>
    <row r="125" spans="1:21">
      <c r="A125" t="s">
        <v>877</v>
      </c>
      <c r="D125" t="s">
        <v>880</v>
      </c>
      <c r="E125">
        <v>0.94</v>
      </c>
      <c r="F125">
        <v>0.54</v>
      </c>
      <c r="G125">
        <v>0.05</v>
      </c>
      <c r="K125">
        <f>AVERAGE(E125:E129)</f>
        <v>0.67800000000000005</v>
      </c>
      <c r="L125">
        <f>AVERAGE(G125:G129)</f>
        <v>0.23799999999999999</v>
      </c>
      <c r="N125" t="s">
        <v>953</v>
      </c>
      <c r="O125" t="str">
        <f>A125</f>
        <v xml:space="preserve">270.5 m </v>
      </c>
      <c r="P125" t="s">
        <v>954</v>
      </c>
      <c r="Q125">
        <v>3240</v>
      </c>
      <c r="R125">
        <v>3240</v>
      </c>
      <c r="S125" t="str">
        <f>D125</f>
        <v xml:space="preserve">Chalcopyrite </v>
      </c>
      <c r="T125">
        <f>B125</f>
        <v>0</v>
      </c>
      <c r="U125">
        <f>B126</f>
        <v>0</v>
      </c>
    </row>
    <row r="126" spans="1:21">
      <c r="E126">
        <v>0.69</v>
      </c>
      <c r="F126">
        <v>0.56000000000000005</v>
      </c>
      <c r="G126">
        <v>0.21</v>
      </c>
    </row>
    <row r="127" spans="1:21">
      <c r="E127">
        <v>0.37</v>
      </c>
      <c r="F127">
        <v>0.5</v>
      </c>
      <c r="G127">
        <v>0.31</v>
      </c>
    </row>
    <row r="128" spans="1:21">
      <c r="E128">
        <v>0.81</v>
      </c>
      <c r="F128">
        <v>0.61</v>
      </c>
      <c r="G128">
        <v>0.19</v>
      </c>
    </row>
    <row r="129" spans="1:21">
      <c r="E129">
        <v>0.57999999999999996</v>
      </c>
      <c r="F129">
        <v>0.73</v>
      </c>
      <c r="G129">
        <v>0.43</v>
      </c>
    </row>
    <row r="130" spans="1:21">
      <c r="A130" t="s">
        <v>882</v>
      </c>
      <c r="D130" t="s">
        <v>876</v>
      </c>
      <c r="E130">
        <v>1.2</v>
      </c>
      <c r="F130">
        <v>0.91</v>
      </c>
      <c r="G130">
        <v>0.3</v>
      </c>
      <c r="K130">
        <f>AVERAGE(E130:E132)</f>
        <v>0.54333333333333333</v>
      </c>
      <c r="L130">
        <f>AVERAGE(G130:G132)</f>
        <v>0.15666666666666668</v>
      </c>
      <c r="N130" t="s">
        <v>953</v>
      </c>
      <c r="O130" t="str">
        <f>A130</f>
        <v xml:space="preserve">SSD14-EY5/4 </v>
      </c>
      <c r="P130" t="s">
        <v>954</v>
      </c>
      <c r="Q130">
        <v>3240</v>
      </c>
      <c r="R130">
        <v>3240</v>
      </c>
      <c r="S130" t="str">
        <f>D130</f>
        <v xml:space="preserve">Chalcopyrite; </v>
      </c>
      <c r="T130">
        <f>B130</f>
        <v>0</v>
      </c>
      <c r="U130">
        <f>B131</f>
        <v>0</v>
      </c>
    </row>
    <row r="131" spans="1:21">
      <c r="A131" t="s">
        <v>877</v>
      </c>
      <c r="D131" t="s">
        <v>878</v>
      </c>
      <c r="E131">
        <v>0.19</v>
      </c>
      <c r="F131">
        <v>0.31</v>
      </c>
      <c r="G131">
        <v>0.21</v>
      </c>
    </row>
    <row r="132" spans="1:21">
      <c r="E132">
        <v>0.24</v>
      </c>
      <c r="F132">
        <v>0.09</v>
      </c>
      <c r="G132">
        <v>-0.04</v>
      </c>
    </row>
    <row r="134" spans="1:21">
      <c r="C134" t="s">
        <v>883</v>
      </c>
      <c r="G134" t="s">
        <v>884</v>
      </c>
    </row>
    <row r="135" spans="1:21">
      <c r="A135" t="s">
        <v>1355</v>
      </c>
      <c r="B135" t="s">
        <v>885</v>
      </c>
      <c r="C135" t="s">
        <v>886</v>
      </c>
      <c r="E135" t="s">
        <v>796</v>
      </c>
      <c r="F135" t="s">
        <v>797</v>
      </c>
      <c r="G135" t="s">
        <v>798</v>
      </c>
      <c r="H135" t="s">
        <v>887</v>
      </c>
      <c r="I135" t="s">
        <v>888</v>
      </c>
    </row>
    <row r="136" spans="1:21">
      <c r="A136" t="s">
        <v>889</v>
      </c>
      <c r="B136" t="s">
        <v>890</v>
      </c>
      <c r="C136" t="s">
        <v>802</v>
      </c>
      <c r="E136">
        <v>3.47</v>
      </c>
      <c r="F136">
        <v>2.0699999999999998</v>
      </c>
      <c r="G136">
        <v>0.28999999999999998</v>
      </c>
      <c r="H136" t="s">
        <v>891</v>
      </c>
      <c r="I136">
        <v>13.7</v>
      </c>
      <c r="K136">
        <f>AVERAGE(E136:E137)</f>
        <v>3.56</v>
      </c>
      <c r="L136">
        <f>AVERAGE(G136:G137)</f>
        <v>0.19999999999999998</v>
      </c>
      <c r="N136" t="s">
        <v>953</v>
      </c>
      <c r="O136" t="str">
        <f>A136</f>
        <v xml:space="preserve">EZ1 </v>
      </c>
      <c r="P136" t="s">
        <v>958</v>
      </c>
      <c r="Q136">
        <v>3481</v>
      </c>
      <c r="R136">
        <v>3481</v>
      </c>
      <c r="S136" t="str">
        <f>C136</f>
        <v xml:space="preserve">Pyrite </v>
      </c>
      <c r="T136" t="str">
        <f>B136</f>
        <v xml:space="preserve">Black chert </v>
      </c>
      <c r="U136">
        <f>B137</f>
        <v>0</v>
      </c>
    </row>
    <row r="137" spans="1:21">
      <c r="A137" t="s">
        <v>892</v>
      </c>
      <c r="E137">
        <v>3.65</v>
      </c>
      <c r="F137">
        <v>1.98</v>
      </c>
      <c r="G137">
        <v>0.11</v>
      </c>
    </row>
    <row r="138" spans="1:21">
      <c r="A138" t="s">
        <v>893</v>
      </c>
      <c r="B138" t="s">
        <v>890</v>
      </c>
      <c r="C138" t="s">
        <v>802</v>
      </c>
      <c r="E138">
        <v>2.98</v>
      </c>
      <c r="F138">
        <v>1.81</v>
      </c>
      <c r="G138">
        <v>0.27</v>
      </c>
      <c r="K138">
        <f>AVERAGE(E138:E139)</f>
        <v>3.0249999999999999</v>
      </c>
      <c r="L138">
        <f>AVERAGE(G138:G139)</f>
        <v>0.755</v>
      </c>
      <c r="N138" t="s">
        <v>953</v>
      </c>
      <c r="O138" t="str">
        <f>A138</f>
        <v xml:space="preserve">EZ2a </v>
      </c>
      <c r="P138" t="s">
        <v>958</v>
      </c>
      <c r="Q138">
        <v>3481</v>
      </c>
      <c r="R138">
        <v>3481</v>
      </c>
      <c r="S138" t="str">
        <f>C138</f>
        <v xml:space="preserve">Pyrite </v>
      </c>
      <c r="T138" t="str">
        <f>B138</f>
        <v xml:space="preserve">Black chert </v>
      </c>
      <c r="U138">
        <f>B139</f>
        <v>0</v>
      </c>
    </row>
    <row r="139" spans="1:21">
      <c r="A139" t="s">
        <v>894</v>
      </c>
      <c r="E139">
        <v>3.07</v>
      </c>
      <c r="F139">
        <v>2.81</v>
      </c>
      <c r="G139">
        <v>1.24</v>
      </c>
    </row>
    <row r="140" spans="1:21">
      <c r="A140" t="s">
        <v>895</v>
      </c>
      <c r="B140" t="s">
        <v>890</v>
      </c>
      <c r="C140" t="s">
        <v>802</v>
      </c>
      <c r="E140">
        <v>2.84</v>
      </c>
      <c r="F140">
        <v>1.1100000000000001</v>
      </c>
      <c r="G140">
        <v>-0.35</v>
      </c>
      <c r="K140">
        <f>AVERAGE(E140:E141)</f>
        <v>2.74</v>
      </c>
      <c r="L140">
        <f>AVERAGE(G140:G141)</f>
        <v>-0.27999999999999997</v>
      </c>
      <c r="N140" t="s">
        <v>953</v>
      </c>
      <c r="O140" t="str">
        <f>A140</f>
        <v xml:space="preserve">EZ2s </v>
      </c>
      <c r="P140" t="s">
        <v>958</v>
      </c>
      <c r="Q140">
        <v>3481</v>
      </c>
      <c r="R140">
        <v>3481</v>
      </c>
      <c r="S140" t="str">
        <f>C140</f>
        <v xml:space="preserve">Pyrite </v>
      </c>
      <c r="T140" t="str">
        <f>B140</f>
        <v xml:space="preserve">Black chert </v>
      </c>
      <c r="U140">
        <f>B141</f>
        <v>0</v>
      </c>
    </row>
    <row r="141" spans="1:21">
      <c r="A141" t="s">
        <v>896</v>
      </c>
      <c r="E141">
        <v>2.64</v>
      </c>
      <c r="F141">
        <v>1.1499999999999999</v>
      </c>
      <c r="G141">
        <v>-0.21</v>
      </c>
    </row>
    <row r="142" spans="1:21">
      <c r="A142" t="s">
        <v>897</v>
      </c>
      <c r="B142" t="s">
        <v>890</v>
      </c>
      <c r="C142" t="s">
        <v>802</v>
      </c>
      <c r="E142">
        <v>1.83</v>
      </c>
      <c r="F142">
        <v>1.75</v>
      </c>
      <c r="G142">
        <v>0.81</v>
      </c>
      <c r="H142" t="s">
        <v>891</v>
      </c>
      <c r="I142">
        <v>15.1</v>
      </c>
      <c r="K142">
        <f>AVERAGE(E142:E144)</f>
        <v>2.2066666666666666</v>
      </c>
      <c r="L142">
        <f>AVERAGE(G142:G144)</f>
        <v>0.62666666666666659</v>
      </c>
      <c r="N142" t="s">
        <v>953</v>
      </c>
      <c r="O142" t="str">
        <f>A142</f>
        <v xml:space="preserve">EZ2b </v>
      </c>
      <c r="P142" t="s">
        <v>958</v>
      </c>
      <c r="Q142">
        <v>3481</v>
      </c>
      <c r="R142">
        <v>3481</v>
      </c>
      <c r="S142" t="str">
        <f>C142</f>
        <v xml:space="preserve">Pyrite </v>
      </c>
      <c r="T142" t="str">
        <f>B142</f>
        <v xml:space="preserve">Black chert </v>
      </c>
      <c r="U142">
        <f>B143</f>
        <v>0</v>
      </c>
    </row>
    <row r="143" spans="1:21">
      <c r="A143" t="s">
        <v>898</v>
      </c>
      <c r="E143">
        <v>2.5499999999999998</v>
      </c>
      <c r="F143">
        <v>1</v>
      </c>
      <c r="G143">
        <v>-0.31</v>
      </c>
    </row>
    <row r="144" spans="1:21">
      <c r="E144">
        <v>2.2400000000000002</v>
      </c>
      <c r="F144">
        <v>2.5299999999999998</v>
      </c>
      <c r="G144">
        <v>1.38</v>
      </c>
    </row>
    <row r="145" spans="1:21">
      <c r="A145" t="s">
        <v>899</v>
      </c>
      <c r="B145" t="s">
        <v>890</v>
      </c>
      <c r="C145" t="s">
        <v>802</v>
      </c>
      <c r="E145">
        <v>2.4900000000000002</v>
      </c>
      <c r="F145">
        <v>3.19</v>
      </c>
      <c r="G145">
        <v>1.91</v>
      </c>
      <c r="K145">
        <f>AVERAGE(E145:E146)</f>
        <v>1.83</v>
      </c>
      <c r="L145">
        <f>AVERAGE(G145:G146)</f>
        <v>1.68</v>
      </c>
      <c r="N145" t="s">
        <v>953</v>
      </c>
      <c r="O145" t="str">
        <f>A145</f>
        <v xml:space="preserve">EZ4 </v>
      </c>
      <c r="P145" t="s">
        <v>958</v>
      </c>
      <c r="Q145">
        <v>3481</v>
      </c>
      <c r="R145">
        <v>3481</v>
      </c>
      <c r="S145" t="str">
        <f>C145</f>
        <v xml:space="preserve">Pyrite </v>
      </c>
      <c r="T145" t="str">
        <f>B145</f>
        <v xml:space="preserve">Black chert </v>
      </c>
      <c r="U145">
        <f>B146</f>
        <v>0</v>
      </c>
    </row>
    <row r="146" spans="1:21">
      <c r="A146" t="s">
        <v>900</v>
      </c>
      <c r="E146">
        <v>1.17</v>
      </c>
      <c r="F146">
        <v>2.0499999999999998</v>
      </c>
      <c r="G146">
        <v>1.45</v>
      </c>
    </row>
    <row r="147" spans="1:21">
      <c r="A147" t="s">
        <v>901</v>
      </c>
      <c r="B147" t="s">
        <v>902</v>
      </c>
      <c r="C147" t="s">
        <v>802</v>
      </c>
      <c r="E147">
        <v>-3.93</v>
      </c>
      <c r="F147">
        <v>-2.9</v>
      </c>
      <c r="G147">
        <v>-0.88</v>
      </c>
      <c r="K147">
        <f>AVERAGE(E147:E148)</f>
        <v>-3.8449999999999998</v>
      </c>
      <c r="L147">
        <f>AVERAGE(G147:G148)</f>
        <v>-0.88500000000000001</v>
      </c>
      <c r="N147" t="s">
        <v>953</v>
      </c>
      <c r="O147" t="str">
        <f>A147</f>
        <v xml:space="preserve">L6-B </v>
      </c>
      <c r="P147" t="s">
        <v>958</v>
      </c>
      <c r="Q147">
        <v>3481</v>
      </c>
      <c r="R147">
        <v>3481</v>
      </c>
      <c r="S147" t="str">
        <f>C147</f>
        <v xml:space="preserve">Pyrite </v>
      </c>
      <c r="T147" t="str">
        <f>B147</f>
        <v xml:space="preserve">Massive barite </v>
      </c>
      <c r="U147">
        <f>B148</f>
        <v>0</v>
      </c>
    </row>
    <row r="148" spans="1:21">
      <c r="A148" t="s">
        <v>903</v>
      </c>
      <c r="E148">
        <v>-3.76</v>
      </c>
      <c r="F148">
        <v>-2.83</v>
      </c>
      <c r="G148">
        <v>-0.89</v>
      </c>
    </row>
    <row r="149" spans="1:21">
      <c r="C149" t="s">
        <v>851</v>
      </c>
      <c r="E149">
        <v>4.3499999999999996</v>
      </c>
      <c r="F149">
        <v>0.87</v>
      </c>
      <c r="G149">
        <v>-1.37</v>
      </c>
      <c r="K149">
        <f>AVERAGE(E149:E151)</f>
        <v>4.1900000000000004</v>
      </c>
      <c r="L149">
        <f>AVERAGE(G149:G151)</f>
        <v>-1.3566666666666667</v>
      </c>
      <c r="N149" t="s">
        <v>953</v>
      </c>
      <c r="O149">
        <f>A149</f>
        <v>0</v>
      </c>
      <c r="P149" t="s">
        <v>958</v>
      </c>
      <c r="Q149">
        <v>3481</v>
      </c>
      <c r="R149">
        <v>3481</v>
      </c>
      <c r="S149" t="str">
        <f>C149</f>
        <v xml:space="preserve">Barite </v>
      </c>
      <c r="T149">
        <f>B149</f>
        <v>0</v>
      </c>
      <c r="U149">
        <f>B150</f>
        <v>0</v>
      </c>
    </row>
    <row r="150" spans="1:21">
      <c r="E150">
        <v>4.13</v>
      </c>
      <c r="F150">
        <v>0.88</v>
      </c>
      <c r="G150">
        <v>-1.25</v>
      </c>
    </row>
    <row r="151" spans="1:21">
      <c r="E151">
        <v>4.09</v>
      </c>
      <c r="F151">
        <v>0.66</v>
      </c>
      <c r="G151">
        <v>-1.45</v>
      </c>
    </row>
    <row r="152" spans="1:21">
      <c r="A152" t="s">
        <v>904</v>
      </c>
      <c r="B152" t="s">
        <v>902</v>
      </c>
      <c r="C152" t="s">
        <v>851</v>
      </c>
      <c r="E152">
        <v>4.78</v>
      </c>
      <c r="F152">
        <v>1.63</v>
      </c>
      <c r="G152">
        <v>-0.83</v>
      </c>
      <c r="K152">
        <f>AVERAGE(E152:E154)</f>
        <v>4.6133333333333333</v>
      </c>
      <c r="L152">
        <f>AVERAGE(G152:G154)</f>
        <v>-1.0599999999999998</v>
      </c>
      <c r="N152" t="s">
        <v>953</v>
      </c>
      <c r="O152" t="str">
        <f>A152</f>
        <v xml:space="preserve">DFNP-WP38 </v>
      </c>
      <c r="P152" t="s">
        <v>958</v>
      </c>
      <c r="Q152">
        <v>3481</v>
      </c>
      <c r="R152">
        <v>3481</v>
      </c>
      <c r="S152" t="str">
        <f>C152</f>
        <v xml:space="preserve">Barite </v>
      </c>
      <c r="T152" t="str">
        <f>B152</f>
        <v xml:space="preserve">Massive barite </v>
      </c>
      <c r="U152">
        <f>B153</f>
        <v>0</v>
      </c>
    </row>
    <row r="153" spans="1:21">
      <c r="A153" t="s">
        <v>903</v>
      </c>
      <c r="E153">
        <v>4.6399999999999997</v>
      </c>
      <c r="F153">
        <v>1.1299999999999999</v>
      </c>
      <c r="G153">
        <v>-1.26</v>
      </c>
    </row>
    <row r="154" spans="1:21">
      <c r="E154">
        <v>4.42</v>
      </c>
      <c r="F154">
        <v>1.18</v>
      </c>
      <c r="G154">
        <v>-1.0900000000000001</v>
      </c>
    </row>
    <row r="155" spans="1:21">
      <c r="A155" t="s">
        <v>905</v>
      </c>
      <c r="B155" t="s">
        <v>902</v>
      </c>
      <c r="C155" t="s">
        <v>851</v>
      </c>
      <c r="E155">
        <v>3.52</v>
      </c>
      <c r="F155">
        <v>0.68</v>
      </c>
      <c r="G155">
        <v>-1.1399999999999999</v>
      </c>
      <c r="K155">
        <f>AVERAGE(E155:E157)</f>
        <v>4.1100000000000003</v>
      </c>
      <c r="L155">
        <f>AVERAGE(G155:G157)</f>
        <v>-1.0266666666666666</v>
      </c>
      <c r="N155" t="s">
        <v>953</v>
      </c>
      <c r="O155" t="str">
        <f>A155</f>
        <v xml:space="preserve">DFNP-WP38A </v>
      </c>
      <c r="P155" t="s">
        <v>958</v>
      </c>
      <c r="Q155">
        <v>3481</v>
      </c>
      <c r="R155">
        <v>3481</v>
      </c>
      <c r="S155" t="str">
        <f>C155</f>
        <v xml:space="preserve">Barite </v>
      </c>
      <c r="T155" t="str">
        <f>B155</f>
        <v xml:space="preserve">Massive barite </v>
      </c>
      <c r="U155">
        <f>B156</f>
        <v>0</v>
      </c>
    </row>
    <row r="156" spans="1:21">
      <c r="A156" t="s">
        <v>903</v>
      </c>
      <c r="E156">
        <v>4.5599999999999996</v>
      </c>
      <c r="F156">
        <v>1.18</v>
      </c>
      <c r="G156">
        <v>-1.1599999999999999</v>
      </c>
    </row>
    <row r="157" spans="1:21">
      <c r="E157">
        <v>4.25</v>
      </c>
      <c r="F157">
        <v>1.49</v>
      </c>
      <c r="G157">
        <v>-0.78</v>
      </c>
    </row>
    <row r="158" spans="1:21">
      <c r="A158" t="s">
        <v>906</v>
      </c>
      <c r="B158" t="s">
        <v>902</v>
      </c>
      <c r="C158" t="s">
        <v>851</v>
      </c>
      <c r="E158">
        <v>4.8</v>
      </c>
      <c r="F158">
        <v>1.51</v>
      </c>
      <c r="G158">
        <v>-0.96</v>
      </c>
      <c r="K158">
        <f>AVERAGE(E158:E160)</f>
        <v>4.57</v>
      </c>
      <c r="L158">
        <f>AVERAGE(G158:G160)</f>
        <v>-0.97666666666666668</v>
      </c>
      <c r="N158" t="s">
        <v>953</v>
      </c>
      <c r="O158" t="str">
        <f>A158</f>
        <v xml:space="preserve">DFNP-WP41A </v>
      </c>
      <c r="P158" t="s">
        <v>958</v>
      </c>
      <c r="Q158">
        <v>3481</v>
      </c>
      <c r="R158">
        <v>3481</v>
      </c>
      <c r="S158" t="str">
        <f>C158</f>
        <v xml:space="preserve">Barite </v>
      </c>
      <c r="T158" t="str">
        <f>B158</f>
        <v xml:space="preserve">Massive barite </v>
      </c>
      <c r="U158">
        <f>B159</f>
        <v>0</v>
      </c>
    </row>
    <row r="159" spans="1:21">
      <c r="A159" t="s">
        <v>903</v>
      </c>
      <c r="E159">
        <v>4.91</v>
      </c>
      <c r="F159">
        <v>1.41</v>
      </c>
      <c r="G159">
        <v>-1.1100000000000001</v>
      </c>
    </row>
    <row r="160" spans="1:21">
      <c r="E160">
        <v>4</v>
      </c>
      <c r="F160">
        <v>1.2</v>
      </c>
      <c r="G160">
        <v>-0.86</v>
      </c>
    </row>
    <row r="161" spans="1:21">
      <c r="A161" t="s">
        <v>907</v>
      </c>
      <c r="B161" t="s">
        <v>902</v>
      </c>
      <c r="C161" t="s">
        <v>851</v>
      </c>
      <c r="E161">
        <v>4.99</v>
      </c>
      <c r="F161">
        <v>1.68</v>
      </c>
      <c r="G161">
        <v>-0.89</v>
      </c>
      <c r="K161">
        <f>AVERAGE(E161:E163)</f>
        <v>4.8233333333333333</v>
      </c>
      <c r="L161">
        <f>AVERAGE(G161:G163)</f>
        <v>-0.9966666666666667</v>
      </c>
      <c r="N161" t="s">
        <v>953</v>
      </c>
      <c r="O161" t="str">
        <f>A161</f>
        <v xml:space="preserve">DFNP-WP45 </v>
      </c>
      <c r="P161" t="s">
        <v>958</v>
      </c>
      <c r="Q161">
        <v>3481</v>
      </c>
      <c r="R161">
        <v>3481</v>
      </c>
      <c r="S161" t="str">
        <f>C161</f>
        <v xml:space="preserve">Barite </v>
      </c>
      <c r="T161" t="str">
        <f>B161</f>
        <v xml:space="preserve">Massive barite </v>
      </c>
      <c r="U161">
        <f>B162</f>
        <v>0</v>
      </c>
    </row>
    <row r="162" spans="1:21">
      <c r="A162" t="s">
        <v>903</v>
      </c>
      <c r="E162">
        <v>4.68</v>
      </c>
      <c r="F162">
        <v>1.39</v>
      </c>
      <c r="G162">
        <v>-1.02</v>
      </c>
    </row>
    <row r="163" spans="1:21">
      <c r="E163">
        <v>4.8</v>
      </c>
      <c r="F163">
        <v>1.39</v>
      </c>
      <c r="G163">
        <v>-1.08</v>
      </c>
    </row>
    <row r="164" spans="1:21">
      <c r="A164" t="s">
        <v>908</v>
      </c>
      <c r="B164" t="s">
        <v>890</v>
      </c>
      <c r="C164" t="s">
        <v>802</v>
      </c>
      <c r="E164">
        <v>-8.93</v>
      </c>
      <c r="F164">
        <v>-4.83</v>
      </c>
      <c r="G164">
        <v>-0.22</v>
      </c>
      <c r="H164" t="s">
        <v>891</v>
      </c>
      <c r="I164">
        <v>14.8</v>
      </c>
      <c r="K164">
        <f>AVERAGE(E164:E165)</f>
        <v>-4.5999999999999996</v>
      </c>
      <c r="L164">
        <f>AVERAGE(G164:G165)</f>
        <v>0.19500000000000001</v>
      </c>
      <c r="N164" t="s">
        <v>953</v>
      </c>
      <c r="O164" t="str">
        <f>A164</f>
        <v xml:space="preserve">DF-2 </v>
      </c>
      <c r="P164" t="s">
        <v>958</v>
      </c>
      <c r="Q164">
        <v>3481</v>
      </c>
      <c r="R164">
        <v>3481</v>
      </c>
      <c r="S164" t="str">
        <f>C164</f>
        <v xml:space="preserve">Pyrite </v>
      </c>
      <c r="T164" t="str">
        <f>B164</f>
        <v xml:space="preserve">Black chert </v>
      </c>
      <c r="U164">
        <f>B165</f>
        <v>0</v>
      </c>
    </row>
    <row r="165" spans="1:21">
      <c r="A165" t="s">
        <v>900</v>
      </c>
      <c r="E165">
        <v>-0.27</v>
      </c>
      <c r="F165">
        <v>0.47</v>
      </c>
      <c r="G165">
        <v>0.61</v>
      </c>
    </row>
    <row r="166" spans="1:21">
      <c r="E166">
        <v>0.84</v>
      </c>
      <c r="F166">
        <v>0.72</v>
      </c>
      <c r="G166">
        <v>0.28999999999999998</v>
      </c>
    </row>
    <row r="167" spans="1:21">
      <c r="E167">
        <v>-2.4500000000000002</v>
      </c>
      <c r="F167">
        <v>-0.78</v>
      </c>
      <c r="G167">
        <v>0.48</v>
      </c>
    </row>
    <row r="168" spans="1:21">
      <c r="A168" t="s">
        <v>909</v>
      </c>
      <c r="B168" t="s">
        <v>890</v>
      </c>
      <c r="H168" t="s">
        <v>891</v>
      </c>
      <c r="I168">
        <v>14.5</v>
      </c>
    </row>
    <row r="169" spans="1:21">
      <c r="A169" t="s">
        <v>900</v>
      </c>
    </row>
    <row r="170" spans="1:21">
      <c r="A170" t="s">
        <v>910</v>
      </c>
      <c r="B170" t="s">
        <v>890</v>
      </c>
      <c r="C170" t="s">
        <v>802</v>
      </c>
      <c r="D170">
        <v>0.63</v>
      </c>
      <c r="E170">
        <v>0.63</v>
      </c>
      <c r="F170">
        <v>1.1399999999999999</v>
      </c>
      <c r="G170">
        <v>0.82</v>
      </c>
      <c r="K170">
        <f>AVERAGE(E170:E171)</f>
        <v>0.53</v>
      </c>
      <c r="L170">
        <f>AVERAGE(G170:G171)</f>
        <v>0.66500000000000004</v>
      </c>
      <c r="N170" t="s">
        <v>953</v>
      </c>
      <c r="O170" t="str">
        <f>A170</f>
        <v xml:space="preserve">DF-7 </v>
      </c>
      <c r="P170" t="s">
        <v>958</v>
      </c>
      <c r="Q170">
        <v>3481</v>
      </c>
      <c r="R170">
        <v>3481</v>
      </c>
      <c r="S170" t="str">
        <f>C170</f>
        <v xml:space="preserve">Pyrite </v>
      </c>
      <c r="T170" t="str">
        <f>B170</f>
        <v xml:space="preserve">Black chert </v>
      </c>
      <c r="U170">
        <f>B171</f>
        <v>0</v>
      </c>
    </row>
    <row r="171" spans="1:21">
      <c r="A171" t="s">
        <v>900</v>
      </c>
      <c r="D171">
        <v>0.43</v>
      </c>
      <c r="E171">
        <v>0.43</v>
      </c>
      <c r="F171">
        <v>0.73</v>
      </c>
      <c r="G171">
        <v>0.51</v>
      </c>
    </row>
    <row r="172" spans="1:21">
      <c r="A172" t="s">
        <v>911</v>
      </c>
      <c r="B172" t="s">
        <v>890</v>
      </c>
      <c r="H172" t="s">
        <v>891</v>
      </c>
      <c r="I172">
        <v>15</v>
      </c>
    </row>
    <row r="173" spans="1:21">
      <c r="A173" t="s">
        <v>900</v>
      </c>
      <c r="H173" t="s">
        <v>912</v>
      </c>
      <c r="I173">
        <v>14.9</v>
      </c>
    </row>
    <row r="174" spans="1:21">
      <c r="A174" t="s">
        <v>913</v>
      </c>
      <c r="B174" t="s">
        <v>890</v>
      </c>
      <c r="C174" t="s">
        <v>802</v>
      </c>
      <c r="D174">
        <v>1.69</v>
      </c>
      <c r="E174">
        <v>1.69</v>
      </c>
      <c r="F174">
        <v>1.1200000000000001</v>
      </c>
      <c r="G174">
        <v>0.25</v>
      </c>
      <c r="H174" t="s">
        <v>891</v>
      </c>
      <c r="I174">
        <v>14.6</v>
      </c>
      <c r="K174">
        <f>AVERAGE(E174:E176)</f>
        <v>-0.55666666666666664</v>
      </c>
      <c r="L174">
        <f>AVERAGE(G174:G176)</f>
        <v>-9.0000000000000011E-2</v>
      </c>
      <c r="N174" t="s">
        <v>953</v>
      </c>
      <c r="O174" t="str">
        <f>A174</f>
        <v xml:space="preserve">DF-11 </v>
      </c>
      <c r="P174" t="s">
        <v>958</v>
      </c>
      <c r="Q174">
        <v>3481</v>
      </c>
      <c r="R174">
        <v>3481</v>
      </c>
      <c r="S174" t="str">
        <f>C174</f>
        <v xml:space="preserve">Pyrite </v>
      </c>
      <c r="T174" t="str">
        <f>B174</f>
        <v xml:space="preserve">Black chert </v>
      </c>
      <c r="U174">
        <f>B175</f>
        <v>0</v>
      </c>
    </row>
    <row r="175" spans="1:21">
      <c r="A175" t="s">
        <v>900</v>
      </c>
      <c r="D175">
        <v>0.95</v>
      </c>
      <c r="E175">
        <v>0.95</v>
      </c>
      <c r="F175">
        <v>0.2</v>
      </c>
      <c r="G175">
        <v>-0.28999999999999998</v>
      </c>
    </row>
    <row r="176" spans="1:21">
      <c r="D176">
        <v>-4.3099999999999996</v>
      </c>
      <c r="E176">
        <v>-4.3099999999999996</v>
      </c>
      <c r="F176">
        <v>-2.4500000000000002</v>
      </c>
      <c r="G176">
        <v>-0.23</v>
      </c>
    </row>
    <row r="177" spans="1:21">
      <c r="A177" t="s">
        <v>914</v>
      </c>
      <c r="B177" t="s">
        <v>890</v>
      </c>
      <c r="H177" t="s">
        <v>891</v>
      </c>
      <c r="I177">
        <v>13.5</v>
      </c>
    </row>
    <row r="178" spans="1:21">
      <c r="A178" t="s">
        <v>900</v>
      </c>
      <c r="H178" t="s">
        <v>912</v>
      </c>
      <c r="I178">
        <v>14.6</v>
      </c>
    </row>
    <row r="179" spans="1:21">
      <c r="A179" t="s">
        <v>915</v>
      </c>
      <c r="B179" t="s">
        <v>890</v>
      </c>
      <c r="C179" t="s">
        <v>802</v>
      </c>
      <c r="D179">
        <v>3.93</v>
      </c>
      <c r="E179">
        <v>3.93</v>
      </c>
      <c r="F179">
        <v>2.81</v>
      </c>
      <c r="G179">
        <v>0.79</v>
      </c>
      <c r="H179" t="s">
        <v>891</v>
      </c>
      <c r="I179">
        <v>15</v>
      </c>
      <c r="K179">
        <f>AVERAGE(E179:E180)</f>
        <v>4.375</v>
      </c>
      <c r="L179">
        <f>AVERAGE(G179:G180)</f>
        <v>0.46500000000000002</v>
      </c>
      <c r="N179" t="s">
        <v>953</v>
      </c>
      <c r="O179" t="str">
        <f>A179</f>
        <v xml:space="preserve">DF-16 </v>
      </c>
      <c r="P179" t="s">
        <v>958</v>
      </c>
      <c r="Q179">
        <v>3481</v>
      </c>
      <c r="R179">
        <v>3481</v>
      </c>
      <c r="S179" t="str">
        <f>C179</f>
        <v xml:space="preserve">Pyrite </v>
      </c>
      <c r="T179" t="str">
        <f>B179</f>
        <v xml:space="preserve">Black chert </v>
      </c>
      <c r="U179">
        <f>B180</f>
        <v>0</v>
      </c>
    </row>
    <row r="180" spans="1:21">
      <c r="A180" t="s">
        <v>900</v>
      </c>
      <c r="D180">
        <v>4.82</v>
      </c>
      <c r="E180">
        <v>4.82</v>
      </c>
      <c r="F180">
        <v>2.62</v>
      </c>
      <c r="G180">
        <v>0.14000000000000001</v>
      </c>
      <c r="H180" t="s">
        <v>912</v>
      </c>
      <c r="I180">
        <v>14.8</v>
      </c>
    </row>
    <row r="181" spans="1:21">
      <c r="A181" t="s">
        <v>916</v>
      </c>
      <c r="B181" t="s">
        <v>890</v>
      </c>
      <c r="C181" t="s">
        <v>802</v>
      </c>
      <c r="D181">
        <v>2.2799999999999998</v>
      </c>
      <c r="E181">
        <v>2.2799999999999998</v>
      </c>
      <c r="F181">
        <v>1.53</v>
      </c>
      <c r="G181">
        <v>0.36</v>
      </c>
      <c r="H181" t="s">
        <v>891</v>
      </c>
      <c r="I181">
        <v>15.5</v>
      </c>
      <c r="K181">
        <f>AVERAGE(E181:E183)</f>
        <v>1.5533333333333335</v>
      </c>
      <c r="L181">
        <f>AVERAGE(G181:G183)</f>
        <v>0.54333333333333333</v>
      </c>
      <c r="N181" t="s">
        <v>953</v>
      </c>
      <c r="O181" t="str">
        <f>A181</f>
        <v xml:space="preserve">DF-17 </v>
      </c>
      <c r="P181" t="s">
        <v>958</v>
      </c>
      <c r="Q181">
        <v>3481</v>
      </c>
      <c r="R181">
        <v>3481</v>
      </c>
      <c r="S181" t="str">
        <f>C181</f>
        <v xml:space="preserve">Pyrite </v>
      </c>
      <c r="T181" t="str">
        <f>B181</f>
        <v xml:space="preserve">Black chert </v>
      </c>
      <c r="U181">
        <f>B182</f>
        <v>0</v>
      </c>
    </row>
    <row r="182" spans="1:21">
      <c r="A182" t="s">
        <v>900</v>
      </c>
      <c r="D182">
        <v>1.03</v>
      </c>
      <c r="E182">
        <v>1.03</v>
      </c>
      <c r="F182">
        <v>1.43</v>
      </c>
      <c r="G182">
        <v>0.9</v>
      </c>
      <c r="H182" t="s">
        <v>912</v>
      </c>
      <c r="I182">
        <v>16.100000000000001</v>
      </c>
    </row>
    <row r="183" spans="1:21">
      <c r="D183">
        <v>1.35</v>
      </c>
      <c r="E183">
        <v>1.35</v>
      </c>
      <c r="F183">
        <v>1.07</v>
      </c>
      <c r="G183">
        <v>0.37</v>
      </c>
    </row>
  </sheetData>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64"/>
  <sheetViews>
    <sheetView topLeftCell="J22" workbookViewId="0">
      <selection activeCell="AB57" sqref="R5:AB57"/>
    </sheetView>
  </sheetViews>
  <sheetFormatPr defaultRowHeight="12.75"/>
  <sheetData>
    <row r="2" spans="2:28">
      <c r="B2" s="174" t="s">
        <v>1225</v>
      </c>
      <c r="C2" s="174" t="s">
        <v>507</v>
      </c>
      <c r="D2" s="174" t="s">
        <v>1669</v>
      </c>
      <c r="E2" s="174" t="s">
        <v>508</v>
      </c>
      <c r="F2" s="174" t="s">
        <v>509</v>
      </c>
      <c r="G2" s="174" t="s">
        <v>510</v>
      </c>
      <c r="H2" s="174" t="s">
        <v>511</v>
      </c>
      <c r="I2" s="174" t="s">
        <v>512</v>
      </c>
      <c r="J2" s="174" t="s">
        <v>513</v>
      </c>
      <c r="K2" s="174" t="s">
        <v>514</v>
      </c>
      <c r="L2" s="174" t="s">
        <v>515</v>
      </c>
      <c r="M2" s="174" t="s">
        <v>516</v>
      </c>
      <c r="N2" s="174" t="s">
        <v>517</v>
      </c>
      <c r="O2" s="174" t="s">
        <v>518</v>
      </c>
      <c r="P2" s="174" t="s">
        <v>519</v>
      </c>
    </row>
    <row r="3" spans="2:28">
      <c r="B3" s="174"/>
      <c r="C3" s="174"/>
      <c r="D3" s="174" t="s">
        <v>306</v>
      </c>
      <c r="E3" s="379" t="s">
        <v>520</v>
      </c>
      <c r="F3" s="379"/>
      <c r="G3" s="379"/>
      <c r="H3" s="379"/>
      <c r="I3" s="379"/>
      <c r="J3" s="379"/>
      <c r="K3" s="379"/>
      <c r="L3" s="379"/>
      <c r="M3" s="379"/>
      <c r="N3" s="379"/>
      <c r="O3" s="379" t="s">
        <v>521</v>
      </c>
      <c r="P3" s="379"/>
    </row>
    <row r="4" spans="2:28">
      <c r="B4" s="174" t="s">
        <v>522</v>
      </c>
      <c r="C4" s="174" t="s">
        <v>523</v>
      </c>
      <c r="D4" s="174">
        <v>2100</v>
      </c>
      <c r="E4" s="174"/>
      <c r="F4" s="174"/>
      <c r="G4" s="174"/>
      <c r="H4" s="174"/>
      <c r="I4" s="174"/>
      <c r="J4" s="174">
        <v>3.4</v>
      </c>
      <c r="K4" s="174">
        <v>6.5720000000000001</v>
      </c>
      <c r="L4" s="174">
        <v>12.56</v>
      </c>
      <c r="M4" s="174">
        <v>2.1000000000000001E-2</v>
      </c>
      <c r="N4" s="174">
        <v>0.04</v>
      </c>
      <c r="O4" s="174">
        <v>-1.6</v>
      </c>
      <c r="P4" s="174">
        <v>-18.100000000000001</v>
      </c>
    </row>
    <row r="5" spans="2:28">
      <c r="B5" s="174" t="s">
        <v>524</v>
      </c>
      <c r="C5" s="174" t="s">
        <v>525</v>
      </c>
      <c r="D5" s="174">
        <v>2161</v>
      </c>
      <c r="E5" s="174">
        <v>7.1340000000000003</v>
      </c>
      <c r="F5" s="174">
        <v>13.897</v>
      </c>
      <c r="G5" s="174">
        <v>26.26</v>
      </c>
      <c r="H5" s="174">
        <v>1E-3</v>
      </c>
      <c r="I5" s="174">
        <v>-0.31</v>
      </c>
      <c r="J5" s="174"/>
      <c r="K5" s="174"/>
      <c r="L5" s="174"/>
      <c r="M5" s="174"/>
      <c r="N5" s="174"/>
      <c r="O5" s="174">
        <v>8.8000000000000007</v>
      </c>
      <c r="P5" s="174">
        <v>-9.3000000000000007</v>
      </c>
      <c r="R5">
        <f t="shared" ref="R5:R57" si="0">D5</f>
        <v>2161</v>
      </c>
      <c r="S5">
        <f t="shared" ref="S5:S57" si="1">F5</f>
        <v>13.897</v>
      </c>
      <c r="T5">
        <f t="shared" ref="T5:T57" si="2">H5</f>
        <v>1E-3</v>
      </c>
      <c r="U5">
        <f t="shared" ref="U5:U57" si="3">I5</f>
        <v>-0.31</v>
      </c>
      <c r="V5" t="s">
        <v>594</v>
      </c>
      <c r="W5" t="str">
        <f t="shared" ref="W5:W57" si="4">C5</f>
        <v>Lucknow Fm.</v>
      </c>
      <c r="X5" t="str">
        <f t="shared" ref="X5:X12" si="5">_Hlk188244192</f>
        <v>Rie1-1</v>
      </c>
      <c r="Y5" t="s">
        <v>595</v>
      </c>
      <c r="Z5">
        <f t="shared" ref="Z5:Z57" si="6">O5</f>
        <v>8.8000000000000007</v>
      </c>
      <c r="AA5" t="s">
        <v>596</v>
      </c>
      <c r="AB5">
        <f t="shared" ref="AB5:AB57" si="7">P5</f>
        <v>-9.3000000000000007</v>
      </c>
    </row>
    <row r="6" spans="2:28">
      <c r="B6" s="174" t="s">
        <v>526</v>
      </c>
      <c r="C6" s="174" t="s">
        <v>525</v>
      </c>
      <c r="D6" s="174">
        <v>2162</v>
      </c>
      <c r="E6" s="174">
        <v>6.7060000000000004</v>
      </c>
      <c r="F6" s="174">
        <v>13.084</v>
      </c>
      <c r="G6" s="174">
        <v>24.73</v>
      </c>
      <c r="H6" s="174">
        <v>-1.2E-2</v>
      </c>
      <c r="I6" s="174">
        <v>-0.27</v>
      </c>
      <c r="J6" s="174"/>
      <c r="K6" s="174"/>
      <c r="L6" s="174"/>
      <c r="M6" s="174"/>
      <c r="N6" s="174"/>
      <c r="O6" s="174">
        <v>9.1</v>
      </c>
      <c r="P6" s="174">
        <v>-9.1</v>
      </c>
      <c r="R6">
        <f t="shared" si="0"/>
        <v>2162</v>
      </c>
      <c r="S6">
        <f t="shared" si="1"/>
        <v>13.084</v>
      </c>
      <c r="T6">
        <f t="shared" si="2"/>
        <v>-1.2E-2</v>
      </c>
      <c r="U6">
        <f t="shared" si="3"/>
        <v>-0.27</v>
      </c>
      <c r="V6" t="s">
        <v>594</v>
      </c>
      <c r="W6" t="str">
        <f t="shared" si="4"/>
        <v>Lucknow Fm.</v>
      </c>
      <c r="X6" t="str">
        <f t="shared" si="5"/>
        <v>Rie1-1</v>
      </c>
      <c r="Y6" t="s">
        <v>595</v>
      </c>
      <c r="Z6">
        <f t="shared" si="6"/>
        <v>9.1</v>
      </c>
      <c r="AA6" t="s">
        <v>596</v>
      </c>
      <c r="AB6">
        <f t="shared" si="7"/>
        <v>-9.1</v>
      </c>
    </row>
    <row r="7" spans="2:28">
      <c r="B7" s="174" t="s">
        <v>527</v>
      </c>
      <c r="C7" s="174" t="s">
        <v>525</v>
      </c>
      <c r="D7" s="174">
        <v>2166</v>
      </c>
      <c r="E7" s="174">
        <v>6.649</v>
      </c>
      <c r="F7" s="174">
        <v>12.978</v>
      </c>
      <c r="G7" s="174">
        <v>24.59</v>
      </c>
      <c r="H7" s="174">
        <v>-1.4E-2</v>
      </c>
      <c r="I7" s="174">
        <v>-0.21</v>
      </c>
      <c r="J7" s="174"/>
      <c r="K7" s="174"/>
      <c r="L7" s="174"/>
      <c r="M7" s="174"/>
      <c r="N7" s="174"/>
      <c r="O7" s="174">
        <v>10</v>
      </c>
      <c r="P7" s="174">
        <v>-8.6</v>
      </c>
      <c r="R7">
        <f t="shared" si="0"/>
        <v>2166</v>
      </c>
      <c r="S7">
        <f t="shared" si="1"/>
        <v>12.978</v>
      </c>
      <c r="T7">
        <f t="shared" si="2"/>
        <v>-1.4E-2</v>
      </c>
      <c r="U7">
        <f t="shared" si="3"/>
        <v>-0.21</v>
      </c>
      <c r="V7" t="s">
        <v>594</v>
      </c>
      <c r="W7" t="str">
        <f t="shared" si="4"/>
        <v>Lucknow Fm.</v>
      </c>
      <c r="X7" t="str">
        <f t="shared" si="5"/>
        <v>Rie1-1</v>
      </c>
      <c r="Y7" t="s">
        <v>595</v>
      </c>
      <c r="Z7">
        <f t="shared" si="6"/>
        <v>10</v>
      </c>
      <c r="AA7" t="s">
        <v>596</v>
      </c>
      <c r="AB7">
        <f t="shared" si="7"/>
        <v>-8.6</v>
      </c>
    </row>
    <row r="8" spans="2:28">
      <c r="B8" s="174" t="s">
        <v>528</v>
      </c>
      <c r="C8" s="174" t="s">
        <v>529</v>
      </c>
      <c r="D8" s="174">
        <v>2170</v>
      </c>
      <c r="E8" s="174">
        <v>8.3699999999999992</v>
      </c>
      <c r="F8" s="174">
        <v>16.622</v>
      </c>
      <c r="G8" s="174">
        <v>31.8</v>
      </c>
      <c r="H8" s="174">
        <v>-0.156</v>
      </c>
      <c r="I8" s="174">
        <v>-0.01</v>
      </c>
      <c r="J8" s="174">
        <v>4.34</v>
      </c>
      <c r="K8" s="174">
        <v>8.48</v>
      </c>
      <c r="L8" s="174">
        <v>16.100000000000001</v>
      </c>
      <c r="M8" s="174">
        <v>-1.7999999999999999E-2</v>
      </c>
      <c r="N8" s="174">
        <v>-0.08</v>
      </c>
      <c r="O8" s="174">
        <v>9.8000000000000007</v>
      </c>
      <c r="P8" s="174">
        <v>-12.9</v>
      </c>
      <c r="R8">
        <f t="shared" si="0"/>
        <v>2170</v>
      </c>
      <c r="S8">
        <f t="shared" si="1"/>
        <v>16.622</v>
      </c>
      <c r="T8">
        <f t="shared" si="2"/>
        <v>-0.156</v>
      </c>
      <c r="U8">
        <f t="shared" si="3"/>
        <v>-0.01</v>
      </c>
      <c r="V8" t="s">
        <v>594</v>
      </c>
      <c r="W8" t="str">
        <f t="shared" si="4"/>
        <v>Silverton Fm.</v>
      </c>
      <c r="X8" t="str">
        <f t="shared" si="5"/>
        <v>Rie1-1</v>
      </c>
      <c r="Y8" t="s">
        <v>595</v>
      </c>
      <c r="Z8">
        <f t="shared" si="6"/>
        <v>9.8000000000000007</v>
      </c>
      <c r="AA8" t="s">
        <v>596</v>
      </c>
      <c r="AB8">
        <f t="shared" si="7"/>
        <v>-12.9</v>
      </c>
    </row>
    <row r="9" spans="2:28">
      <c r="B9" s="174" t="s">
        <v>530</v>
      </c>
      <c r="C9" s="174" t="s">
        <v>529</v>
      </c>
      <c r="D9" s="174">
        <v>2171</v>
      </c>
      <c r="E9" s="174">
        <v>8.4480000000000004</v>
      </c>
      <c r="F9" s="174">
        <v>16.783999999999999</v>
      </c>
      <c r="G9" s="174">
        <v>32.020000000000003</v>
      </c>
      <c r="H9" s="174">
        <v>-0.161</v>
      </c>
      <c r="I9" s="174">
        <v>-0.11</v>
      </c>
      <c r="J9" s="174">
        <v>5.43</v>
      </c>
      <c r="K9" s="174">
        <v>10.579000000000001</v>
      </c>
      <c r="L9" s="174">
        <v>19.96</v>
      </c>
      <c r="M9" s="174">
        <v>-5.0000000000000001E-3</v>
      </c>
      <c r="N9" s="174">
        <v>-0.24</v>
      </c>
      <c r="O9" s="174">
        <v>10</v>
      </c>
      <c r="P9" s="174">
        <v>-13.4</v>
      </c>
      <c r="R9">
        <f t="shared" si="0"/>
        <v>2171</v>
      </c>
      <c r="S9">
        <f t="shared" si="1"/>
        <v>16.783999999999999</v>
      </c>
      <c r="T9">
        <f t="shared" si="2"/>
        <v>-0.161</v>
      </c>
      <c r="U9">
        <f t="shared" si="3"/>
        <v>-0.11</v>
      </c>
      <c r="V9" t="s">
        <v>594</v>
      </c>
      <c r="W9" t="str">
        <f t="shared" si="4"/>
        <v>Silverton Fm.</v>
      </c>
      <c r="X9" t="str">
        <f t="shared" si="5"/>
        <v>Rie1-1</v>
      </c>
      <c r="Y9" t="s">
        <v>595</v>
      </c>
      <c r="Z9">
        <f t="shared" si="6"/>
        <v>10</v>
      </c>
      <c r="AA9" t="s">
        <v>596</v>
      </c>
      <c r="AB9">
        <f t="shared" si="7"/>
        <v>-13.4</v>
      </c>
    </row>
    <row r="10" spans="2:28">
      <c r="B10" s="174" t="s">
        <v>531</v>
      </c>
      <c r="C10" s="174" t="s">
        <v>529</v>
      </c>
      <c r="D10" s="174">
        <v>2172</v>
      </c>
      <c r="E10" s="174">
        <v>8.5619999999999994</v>
      </c>
      <c r="F10" s="174">
        <v>17.001999999999999</v>
      </c>
      <c r="G10" s="174">
        <v>32.44</v>
      </c>
      <c r="H10" s="174">
        <v>-0.158</v>
      </c>
      <c r="I10" s="174">
        <v>-0.11</v>
      </c>
      <c r="J10" s="174">
        <v>2.5219999999999998</v>
      </c>
      <c r="K10" s="174">
        <v>4.9029999999999996</v>
      </c>
      <c r="L10" s="174">
        <v>9.15</v>
      </c>
      <c r="M10" s="174">
        <v>0</v>
      </c>
      <c r="N10" s="174">
        <v>-0.24</v>
      </c>
      <c r="O10" s="174">
        <v>9.6</v>
      </c>
      <c r="P10" s="174">
        <v>-13.4</v>
      </c>
      <c r="R10">
        <f t="shared" si="0"/>
        <v>2172</v>
      </c>
      <c r="S10">
        <f t="shared" si="1"/>
        <v>17.001999999999999</v>
      </c>
      <c r="T10">
        <f t="shared" si="2"/>
        <v>-0.158</v>
      </c>
      <c r="U10">
        <f t="shared" si="3"/>
        <v>-0.11</v>
      </c>
      <c r="V10" t="s">
        <v>594</v>
      </c>
      <c r="W10" t="str">
        <f t="shared" si="4"/>
        <v>Silverton Fm.</v>
      </c>
      <c r="X10" t="str">
        <f t="shared" si="5"/>
        <v>Rie1-1</v>
      </c>
      <c r="Y10" t="s">
        <v>595</v>
      </c>
      <c r="Z10">
        <f t="shared" si="6"/>
        <v>9.6</v>
      </c>
      <c r="AA10" t="s">
        <v>596</v>
      </c>
      <c r="AB10">
        <f t="shared" si="7"/>
        <v>-13.4</v>
      </c>
    </row>
    <row r="11" spans="2:28">
      <c r="B11" s="174" t="s">
        <v>532</v>
      </c>
      <c r="C11" s="174" t="s">
        <v>529</v>
      </c>
      <c r="D11" s="174">
        <v>2173</v>
      </c>
      <c r="E11" s="174">
        <v>7.9180000000000001</v>
      </c>
      <c r="F11" s="174">
        <v>15.574999999999999</v>
      </c>
      <c r="G11" s="174">
        <v>29.42</v>
      </c>
      <c r="H11" s="174">
        <v>-7.1999999999999995E-2</v>
      </c>
      <c r="I11" s="174">
        <v>-0.38</v>
      </c>
      <c r="J11" s="174">
        <v>3.577</v>
      </c>
      <c r="K11" s="174">
        <v>6.97</v>
      </c>
      <c r="L11" s="174">
        <v>13.1</v>
      </c>
      <c r="M11" s="174">
        <v>-7.0000000000000001E-3</v>
      </c>
      <c r="N11" s="174">
        <v>-0.18</v>
      </c>
      <c r="O11" s="174">
        <v>9.6999999999999993</v>
      </c>
      <c r="P11" s="174">
        <v>-10.9</v>
      </c>
      <c r="R11">
        <f t="shared" si="0"/>
        <v>2173</v>
      </c>
      <c r="S11">
        <f t="shared" si="1"/>
        <v>15.574999999999999</v>
      </c>
      <c r="T11">
        <f t="shared" si="2"/>
        <v>-7.1999999999999995E-2</v>
      </c>
      <c r="U11">
        <f t="shared" si="3"/>
        <v>-0.38</v>
      </c>
      <c r="V11" t="s">
        <v>594</v>
      </c>
      <c r="W11" t="str">
        <f t="shared" si="4"/>
        <v>Silverton Fm.</v>
      </c>
      <c r="X11" t="str">
        <f t="shared" si="5"/>
        <v>Rie1-1</v>
      </c>
      <c r="Y11" t="s">
        <v>595</v>
      </c>
      <c r="Z11">
        <f t="shared" si="6"/>
        <v>9.6999999999999993</v>
      </c>
      <c r="AA11" t="s">
        <v>596</v>
      </c>
      <c r="AB11">
        <f t="shared" si="7"/>
        <v>-10.9</v>
      </c>
    </row>
    <row r="12" spans="2:28">
      <c r="B12" s="174" t="s">
        <v>533</v>
      </c>
      <c r="C12" s="174" t="s">
        <v>529</v>
      </c>
      <c r="D12" s="174">
        <v>2174</v>
      </c>
      <c r="E12" s="174">
        <v>6.0149999999999997</v>
      </c>
      <c r="F12" s="174">
        <v>11.821999999999999</v>
      </c>
      <c r="G12" s="174">
        <v>22.4</v>
      </c>
      <c r="H12" s="174">
        <v>-5.6000000000000001E-2</v>
      </c>
      <c r="I12" s="174">
        <v>-0.18</v>
      </c>
      <c r="J12" s="174">
        <v>-4.63</v>
      </c>
      <c r="K12" s="174">
        <v>-9.0570000000000004</v>
      </c>
      <c r="L12" s="174">
        <v>-16.71</v>
      </c>
      <c r="M12" s="174">
        <v>4.4999999999999998E-2</v>
      </c>
      <c r="N12" s="174">
        <v>0.43</v>
      </c>
      <c r="O12" s="174">
        <v>8.9</v>
      </c>
      <c r="P12" s="174">
        <v>-12.3</v>
      </c>
      <c r="R12">
        <f t="shared" si="0"/>
        <v>2174</v>
      </c>
      <c r="S12">
        <f t="shared" si="1"/>
        <v>11.821999999999999</v>
      </c>
      <c r="T12">
        <f t="shared" si="2"/>
        <v>-5.6000000000000001E-2</v>
      </c>
      <c r="U12">
        <f t="shared" si="3"/>
        <v>-0.18</v>
      </c>
      <c r="V12" t="s">
        <v>594</v>
      </c>
      <c r="W12" t="str">
        <f t="shared" si="4"/>
        <v>Silverton Fm.</v>
      </c>
      <c r="X12" t="str">
        <f t="shared" si="5"/>
        <v>Rie1-1</v>
      </c>
      <c r="Y12" t="s">
        <v>595</v>
      </c>
      <c r="Z12">
        <f t="shared" si="6"/>
        <v>8.9</v>
      </c>
      <c r="AA12" t="s">
        <v>596</v>
      </c>
      <c r="AB12">
        <f t="shared" si="7"/>
        <v>-12.3</v>
      </c>
    </row>
    <row r="13" spans="2:28">
      <c r="B13" s="174" t="s">
        <v>534</v>
      </c>
      <c r="C13" s="174" t="s">
        <v>535</v>
      </c>
      <c r="D13" s="174">
        <v>2200</v>
      </c>
      <c r="E13" s="174"/>
      <c r="F13" s="174"/>
      <c r="G13" s="174"/>
      <c r="H13" s="174"/>
      <c r="I13" s="174"/>
      <c r="J13" s="174">
        <v>2.7719999999999998</v>
      </c>
      <c r="K13" s="174">
        <v>5.423</v>
      </c>
      <c r="L13" s="174">
        <v>11.03</v>
      </c>
      <c r="M13" s="174">
        <v>-1.7000000000000001E-2</v>
      </c>
      <c r="N13" s="174">
        <v>0.7</v>
      </c>
      <c r="O13" s="174">
        <v>-1.4</v>
      </c>
      <c r="P13" s="174">
        <v>-9</v>
      </c>
    </row>
    <row r="14" spans="2:28">
      <c r="B14" s="174" t="s">
        <v>536</v>
      </c>
      <c r="C14" s="174" t="s">
        <v>535</v>
      </c>
      <c r="D14" s="174">
        <v>2201</v>
      </c>
      <c r="E14" s="174"/>
      <c r="F14" s="174"/>
      <c r="G14" s="174"/>
      <c r="H14" s="174"/>
      <c r="I14" s="174"/>
      <c r="J14" s="174">
        <v>-2.399</v>
      </c>
      <c r="K14" s="174">
        <v>-4.57</v>
      </c>
      <c r="L14" s="174">
        <v>-7.91</v>
      </c>
      <c r="M14" s="174">
        <v>-4.2999999999999997E-2</v>
      </c>
      <c r="N14" s="174">
        <v>0.76</v>
      </c>
      <c r="O14" s="174">
        <v>-1.1000000000000001</v>
      </c>
      <c r="P14" s="174">
        <v>-6.4</v>
      </c>
    </row>
    <row r="15" spans="2:28">
      <c r="B15" s="174" t="s">
        <v>537</v>
      </c>
      <c r="C15" s="174" t="s">
        <v>535</v>
      </c>
      <c r="D15" s="174">
        <v>2202</v>
      </c>
      <c r="E15" s="174">
        <v>10.096</v>
      </c>
      <c r="F15" s="174">
        <v>19.693999999999999</v>
      </c>
      <c r="G15" s="174">
        <v>37.909999999999997</v>
      </c>
      <c r="H15" s="174">
        <v>2E-3</v>
      </c>
      <c r="I15" s="174">
        <v>0.16</v>
      </c>
      <c r="J15" s="174">
        <v>7.98</v>
      </c>
      <c r="K15" s="174">
        <v>15.577999999999999</v>
      </c>
      <c r="L15" s="174">
        <v>29.99</v>
      </c>
      <c r="M15" s="174">
        <v>-1.2999999999999999E-2</v>
      </c>
      <c r="N15" s="174">
        <v>0.19</v>
      </c>
      <c r="O15" s="174">
        <v>0.2</v>
      </c>
      <c r="P15" s="174">
        <v>-3.1</v>
      </c>
      <c r="R15">
        <f t="shared" si="0"/>
        <v>2202</v>
      </c>
      <c r="S15">
        <f t="shared" si="1"/>
        <v>19.693999999999999</v>
      </c>
      <c r="T15">
        <f t="shared" si="2"/>
        <v>2E-3</v>
      </c>
      <c r="U15">
        <f t="shared" si="3"/>
        <v>0.16</v>
      </c>
      <c r="V15" t="s">
        <v>594</v>
      </c>
      <c r="W15" t="str">
        <f t="shared" si="4"/>
        <v>Mooidraai Fm.</v>
      </c>
      <c r="X15" t="str">
        <f>_Hlk188244192</f>
        <v>Rie1-1</v>
      </c>
      <c r="Y15" t="s">
        <v>595</v>
      </c>
      <c r="Z15">
        <f t="shared" si="6"/>
        <v>0.2</v>
      </c>
      <c r="AA15" t="s">
        <v>596</v>
      </c>
      <c r="AB15">
        <f t="shared" si="7"/>
        <v>-3.1</v>
      </c>
    </row>
    <row r="16" spans="2:28">
      <c r="B16" s="174" t="s">
        <v>538</v>
      </c>
      <c r="C16" s="174" t="s">
        <v>535</v>
      </c>
      <c r="D16" s="174">
        <v>2202</v>
      </c>
      <c r="E16" s="174"/>
      <c r="F16" s="174"/>
      <c r="G16" s="174"/>
      <c r="H16" s="174"/>
      <c r="I16" s="174"/>
      <c r="J16" s="174">
        <v>-0.99199999999999999</v>
      </c>
      <c r="K16" s="174">
        <v>-1.9419999999999999</v>
      </c>
      <c r="L16" s="174">
        <v>-3.61</v>
      </c>
      <c r="M16" s="174">
        <v>8.9999999999999993E-3</v>
      </c>
      <c r="N16" s="174">
        <v>7.0000000000000007E-2</v>
      </c>
      <c r="O16" s="174">
        <v>0.5</v>
      </c>
      <c r="P16" s="174">
        <v>-2.1</v>
      </c>
    </row>
    <row r="17" spans="2:28">
      <c r="B17" s="174" t="s">
        <v>539</v>
      </c>
      <c r="C17" s="174" t="s">
        <v>535</v>
      </c>
      <c r="D17" s="174">
        <v>2202</v>
      </c>
      <c r="E17" s="174">
        <v>15.403</v>
      </c>
      <c r="F17" s="174">
        <v>30.22</v>
      </c>
      <c r="G17" s="174">
        <v>58.28</v>
      </c>
      <c r="H17" s="174">
        <v>-4.8000000000000001E-2</v>
      </c>
      <c r="I17" s="174">
        <v>0.08</v>
      </c>
      <c r="J17" s="174">
        <v>3.8079999999999998</v>
      </c>
      <c r="K17" s="174">
        <v>7.3890000000000002</v>
      </c>
      <c r="L17" s="174">
        <v>14.31</v>
      </c>
      <c r="M17" s="174">
        <v>8.9999999999999993E-3</v>
      </c>
      <c r="N17" s="174">
        <v>0.22</v>
      </c>
      <c r="O17" s="174">
        <v>-0.1</v>
      </c>
      <c r="P17" s="174">
        <v>-2.1</v>
      </c>
      <c r="R17">
        <f t="shared" si="0"/>
        <v>2202</v>
      </c>
      <c r="S17">
        <f t="shared" si="1"/>
        <v>30.22</v>
      </c>
      <c r="T17">
        <f t="shared" si="2"/>
        <v>-4.8000000000000001E-2</v>
      </c>
      <c r="U17">
        <f t="shared" si="3"/>
        <v>0.08</v>
      </c>
      <c r="V17" t="s">
        <v>594</v>
      </c>
      <c r="W17" t="str">
        <f t="shared" si="4"/>
        <v>Mooidraai Fm.</v>
      </c>
      <c r="X17" t="str">
        <f t="shared" ref="X17:X31" si="8">_Hlk188244192</f>
        <v>Rie1-1</v>
      </c>
      <c r="Y17" t="s">
        <v>595</v>
      </c>
      <c r="Z17">
        <f t="shared" si="6"/>
        <v>-0.1</v>
      </c>
      <c r="AA17" t="s">
        <v>596</v>
      </c>
      <c r="AB17">
        <f t="shared" si="7"/>
        <v>-2.1</v>
      </c>
    </row>
    <row r="18" spans="2:28">
      <c r="B18" s="174" t="s">
        <v>540</v>
      </c>
      <c r="C18" s="174" t="s">
        <v>541</v>
      </c>
      <c r="D18" s="176">
        <v>2321</v>
      </c>
      <c r="E18" s="174">
        <v>12.85</v>
      </c>
      <c r="F18" s="174">
        <v>25.042000000000002</v>
      </c>
      <c r="G18" s="174">
        <v>48.5</v>
      </c>
      <c r="H18" s="174">
        <v>3.1E-2</v>
      </c>
      <c r="I18" s="174">
        <v>0.4</v>
      </c>
      <c r="J18" s="174"/>
      <c r="K18" s="174"/>
      <c r="L18" s="174"/>
      <c r="M18" s="174"/>
      <c r="N18" s="174"/>
      <c r="O18" s="174">
        <v>6.5</v>
      </c>
      <c r="P18" s="174">
        <v>-19.600000000000001</v>
      </c>
      <c r="R18">
        <f t="shared" si="0"/>
        <v>2321</v>
      </c>
      <c r="S18">
        <f t="shared" si="1"/>
        <v>25.042000000000002</v>
      </c>
      <c r="T18">
        <f t="shared" si="2"/>
        <v>3.1E-2</v>
      </c>
      <c r="U18">
        <f t="shared" si="3"/>
        <v>0.4</v>
      </c>
      <c r="V18" t="s">
        <v>594</v>
      </c>
      <c r="W18" t="str">
        <f t="shared" si="4"/>
        <v>Duitschland Fm.</v>
      </c>
      <c r="X18" t="str">
        <f t="shared" si="8"/>
        <v>Rie1-1</v>
      </c>
      <c r="Y18" t="s">
        <v>595</v>
      </c>
      <c r="Z18">
        <f t="shared" si="6"/>
        <v>6.5</v>
      </c>
      <c r="AA18" t="s">
        <v>596</v>
      </c>
      <c r="AB18">
        <f t="shared" si="7"/>
        <v>-19.600000000000001</v>
      </c>
    </row>
    <row r="19" spans="2:28">
      <c r="B19" s="174" t="s">
        <v>542</v>
      </c>
      <c r="C19" s="174" t="s">
        <v>541</v>
      </c>
      <c r="D19" s="174">
        <v>2322</v>
      </c>
      <c r="E19" s="174">
        <v>8.4640000000000004</v>
      </c>
      <c r="F19" s="174">
        <v>16.439</v>
      </c>
      <c r="G19" s="174">
        <v>31.5</v>
      </c>
      <c r="H19" s="174">
        <v>3.1E-2</v>
      </c>
      <c r="I19" s="174">
        <v>0</v>
      </c>
      <c r="J19" s="174"/>
      <c r="K19" s="174"/>
      <c r="L19" s="174"/>
      <c r="M19" s="174"/>
      <c r="N19" s="174"/>
      <c r="O19" s="174">
        <v>6.1</v>
      </c>
      <c r="P19" s="174">
        <v>-16</v>
      </c>
      <c r="R19">
        <f t="shared" si="0"/>
        <v>2322</v>
      </c>
      <c r="S19">
        <f t="shared" si="1"/>
        <v>16.439</v>
      </c>
      <c r="T19">
        <f t="shared" si="2"/>
        <v>3.1E-2</v>
      </c>
      <c r="U19">
        <f t="shared" si="3"/>
        <v>0</v>
      </c>
      <c r="V19" t="s">
        <v>594</v>
      </c>
      <c r="W19" t="str">
        <f t="shared" si="4"/>
        <v>Duitschland Fm.</v>
      </c>
      <c r="X19" t="str">
        <f t="shared" si="8"/>
        <v>Rie1-1</v>
      </c>
      <c r="Y19" t="s">
        <v>595</v>
      </c>
      <c r="Z19">
        <f t="shared" si="6"/>
        <v>6.1</v>
      </c>
      <c r="AA19" t="s">
        <v>596</v>
      </c>
      <c r="AB19">
        <f t="shared" si="7"/>
        <v>-16</v>
      </c>
    </row>
    <row r="20" spans="2:28">
      <c r="B20" s="174" t="s">
        <v>543</v>
      </c>
      <c r="C20" s="174" t="s">
        <v>541</v>
      </c>
      <c r="D20" s="174">
        <v>2323</v>
      </c>
      <c r="E20" s="174">
        <v>10.513</v>
      </c>
      <c r="F20" s="174">
        <v>20.434999999999999</v>
      </c>
      <c r="G20" s="174">
        <v>39.299999999999997</v>
      </c>
      <c r="H20" s="174">
        <v>4.1000000000000002E-2</v>
      </c>
      <c r="I20" s="174">
        <v>0.1</v>
      </c>
      <c r="J20" s="174"/>
      <c r="K20" s="174"/>
      <c r="L20" s="174"/>
      <c r="M20" s="174"/>
      <c r="N20" s="174"/>
      <c r="O20" s="174">
        <v>7.8</v>
      </c>
      <c r="P20" s="174">
        <v>-13.4</v>
      </c>
      <c r="R20">
        <f t="shared" si="0"/>
        <v>2323</v>
      </c>
      <c r="S20">
        <f t="shared" si="1"/>
        <v>20.434999999999999</v>
      </c>
      <c r="T20">
        <f t="shared" si="2"/>
        <v>4.1000000000000002E-2</v>
      </c>
      <c r="U20">
        <f t="shared" si="3"/>
        <v>0.1</v>
      </c>
      <c r="V20" t="s">
        <v>594</v>
      </c>
      <c r="W20" t="str">
        <f t="shared" si="4"/>
        <v>Duitschland Fm.</v>
      </c>
      <c r="X20" t="str">
        <f t="shared" si="8"/>
        <v>Rie1-1</v>
      </c>
      <c r="Y20" t="s">
        <v>595</v>
      </c>
      <c r="Z20">
        <f t="shared" si="6"/>
        <v>7.8</v>
      </c>
      <c r="AA20" t="s">
        <v>596</v>
      </c>
      <c r="AB20">
        <f t="shared" si="7"/>
        <v>-13.4</v>
      </c>
    </row>
    <row r="21" spans="2:28">
      <c r="B21" s="174" t="s">
        <v>544</v>
      </c>
      <c r="C21" s="174" t="s">
        <v>541</v>
      </c>
      <c r="D21" s="174">
        <v>2325</v>
      </c>
      <c r="E21" s="174">
        <v>8.3070000000000004</v>
      </c>
      <c r="F21" s="174">
        <v>16.140999999999998</v>
      </c>
      <c r="G21" s="174">
        <v>30.9</v>
      </c>
      <c r="H21" s="174">
        <v>2.7E-2</v>
      </c>
      <c r="I21" s="174">
        <v>0</v>
      </c>
      <c r="J21" s="174"/>
      <c r="K21" s="174"/>
      <c r="L21" s="174"/>
      <c r="M21" s="174"/>
      <c r="N21" s="174"/>
      <c r="O21" s="174">
        <v>6.5</v>
      </c>
      <c r="P21" s="174">
        <v>-13.4</v>
      </c>
      <c r="R21">
        <f t="shared" si="0"/>
        <v>2325</v>
      </c>
      <c r="S21">
        <f t="shared" si="1"/>
        <v>16.140999999999998</v>
      </c>
      <c r="T21">
        <f t="shared" si="2"/>
        <v>2.7E-2</v>
      </c>
      <c r="U21">
        <f t="shared" si="3"/>
        <v>0</v>
      </c>
      <c r="V21" t="s">
        <v>594</v>
      </c>
      <c r="W21" t="str">
        <f t="shared" si="4"/>
        <v>Duitschland Fm.</v>
      </c>
      <c r="X21" t="str">
        <f t="shared" si="8"/>
        <v>Rie1-1</v>
      </c>
      <c r="Y21" t="s">
        <v>595</v>
      </c>
      <c r="Z21">
        <f t="shared" si="6"/>
        <v>6.5</v>
      </c>
      <c r="AA21" t="s">
        <v>596</v>
      </c>
      <c r="AB21">
        <f t="shared" si="7"/>
        <v>-13.4</v>
      </c>
    </row>
    <row r="22" spans="2:28">
      <c r="B22" s="174" t="s">
        <v>545</v>
      </c>
      <c r="C22" s="174" t="s">
        <v>541</v>
      </c>
      <c r="D22" s="174">
        <v>2330</v>
      </c>
      <c r="E22" s="174">
        <v>11.955</v>
      </c>
      <c r="F22" s="174">
        <v>23.285</v>
      </c>
      <c r="G22" s="174">
        <v>44.9</v>
      </c>
      <c r="H22" s="174">
        <v>0.03</v>
      </c>
      <c r="I22" s="174">
        <v>0.2</v>
      </c>
      <c r="J22" s="174"/>
      <c r="K22" s="174"/>
      <c r="L22" s="174"/>
      <c r="M22" s="174"/>
      <c r="N22" s="174"/>
      <c r="O22" s="174">
        <v>1.6</v>
      </c>
      <c r="P22" s="174">
        <v>-14</v>
      </c>
      <c r="R22">
        <f t="shared" si="0"/>
        <v>2330</v>
      </c>
      <c r="S22">
        <f t="shared" si="1"/>
        <v>23.285</v>
      </c>
      <c r="T22">
        <f t="shared" si="2"/>
        <v>0.03</v>
      </c>
      <c r="U22">
        <f t="shared" si="3"/>
        <v>0.2</v>
      </c>
      <c r="V22" t="s">
        <v>594</v>
      </c>
      <c r="W22" t="str">
        <f t="shared" si="4"/>
        <v>Duitschland Fm.</v>
      </c>
      <c r="X22" t="str">
        <f t="shared" si="8"/>
        <v>Rie1-1</v>
      </c>
      <c r="Y22" t="s">
        <v>595</v>
      </c>
      <c r="Z22">
        <f t="shared" si="6"/>
        <v>1.6</v>
      </c>
      <c r="AA22" t="s">
        <v>596</v>
      </c>
      <c r="AB22">
        <f t="shared" si="7"/>
        <v>-14</v>
      </c>
    </row>
    <row r="23" spans="2:28">
      <c r="B23" s="174" t="s">
        <v>546</v>
      </c>
      <c r="C23" s="174" t="s">
        <v>541</v>
      </c>
      <c r="D23" s="174">
        <v>2330</v>
      </c>
      <c r="E23" s="174">
        <v>12.621</v>
      </c>
      <c r="F23" s="174">
        <v>24.658000000000001</v>
      </c>
      <c r="G23" s="174">
        <v>47.63</v>
      </c>
      <c r="H23" s="174">
        <v>-3.0000000000000001E-3</v>
      </c>
      <c r="I23" s="174">
        <v>0.26</v>
      </c>
      <c r="J23" s="174">
        <v>8.7799999999999994</v>
      </c>
      <c r="K23" s="174">
        <v>17.099</v>
      </c>
      <c r="L23" s="174">
        <v>32.76</v>
      </c>
      <c r="M23" s="174">
        <v>0.01</v>
      </c>
      <c r="N23" s="174">
        <v>0.02</v>
      </c>
      <c r="O23" s="174">
        <v>6.8</v>
      </c>
      <c r="P23" s="174">
        <v>-19.5</v>
      </c>
      <c r="R23">
        <f t="shared" si="0"/>
        <v>2330</v>
      </c>
      <c r="S23">
        <f t="shared" si="1"/>
        <v>24.658000000000001</v>
      </c>
      <c r="T23">
        <f t="shared" si="2"/>
        <v>-3.0000000000000001E-3</v>
      </c>
      <c r="U23">
        <f t="shared" si="3"/>
        <v>0.26</v>
      </c>
      <c r="V23" t="s">
        <v>594</v>
      </c>
      <c r="W23" t="str">
        <f t="shared" si="4"/>
        <v>Duitschland Fm.</v>
      </c>
      <c r="X23" t="str">
        <f t="shared" si="8"/>
        <v>Rie1-1</v>
      </c>
      <c r="Y23" t="s">
        <v>595</v>
      </c>
      <c r="Z23">
        <f t="shared" si="6"/>
        <v>6.8</v>
      </c>
      <c r="AA23" t="s">
        <v>596</v>
      </c>
      <c r="AB23">
        <f t="shared" si="7"/>
        <v>-19.5</v>
      </c>
    </row>
    <row r="24" spans="2:28">
      <c r="B24" s="174" t="s">
        <v>547</v>
      </c>
      <c r="C24" s="174" t="s">
        <v>541</v>
      </c>
      <c r="D24" s="174">
        <v>2330</v>
      </c>
      <c r="E24" s="174">
        <v>11.358000000000001</v>
      </c>
      <c r="F24" s="174">
        <v>22.158999999999999</v>
      </c>
      <c r="G24" s="174">
        <v>42.63</v>
      </c>
      <c r="H24" s="174">
        <v>7.0000000000000001E-3</v>
      </c>
      <c r="I24" s="174">
        <v>0.11</v>
      </c>
      <c r="J24" s="174"/>
      <c r="K24" s="174"/>
      <c r="L24" s="174"/>
      <c r="M24" s="174"/>
      <c r="N24" s="174"/>
      <c r="O24" s="174">
        <v>5.7</v>
      </c>
      <c r="P24" s="174">
        <v>-19.5</v>
      </c>
      <c r="R24">
        <f t="shared" si="0"/>
        <v>2330</v>
      </c>
      <c r="S24">
        <f t="shared" si="1"/>
        <v>22.158999999999999</v>
      </c>
      <c r="T24">
        <f t="shared" si="2"/>
        <v>7.0000000000000001E-3</v>
      </c>
      <c r="U24">
        <f t="shared" si="3"/>
        <v>0.11</v>
      </c>
      <c r="V24" t="s">
        <v>594</v>
      </c>
      <c r="W24" t="str">
        <f t="shared" si="4"/>
        <v>Duitschland Fm.</v>
      </c>
      <c r="X24" t="str">
        <f t="shared" si="8"/>
        <v>Rie1-1</v>
      </c>
      <c r="Y24" t="s">
        <v>595</v>
      </c>
      <c r="Z24">
        <f t="shared" si="6"/>
        <v>5.7</v>
      </c>
      <c r="AA24" t="s">
        <v>596</v>
      </c>
      <c r="AB24">
        <f t="shared" si="7"/>
        <v>-19.5</v>
      </c>
    </row>
    <row r="25" spans="2:28">
      <c r="B25" s="174" t="s">
        <v>548</v>
      </c>
      <c r="C25" s="174" t="s">
        <v>541</v>
      </c>
      <c r="D25" s="174">
        <v>2330</v>
      </c>
      <c r="E25" s="174">
        <v>9.5039999999999996</v>
      </c>
      <c r="F25" s="174">
        <v>18.494</v>
      </c>
      <c r="G25" s="174">
        <v>35.479999999999997</v>
      </c>
      <c r="H25" s="174">
        <v>2.1999999999999999E-2</v>
      </c>
      <c r="I25" s="174">
        <v>0.05</v>
      </c>
      <c r="J25" s="174"/>
      <c r="K25" s="174"/>
      <c r="L25" s="174"/>
      <c r="M25" s="174"/>
      <c r="N25" s="174"/>
      <c r="O25" s="174">
        <v>6.7</v>
      </c>
      <c r="P25" s="174">
        <v>-18.5</v>
      </c>
      <c r="R25">
        <f t="shared" si="0"/>
        <v>2330</v>
      </c>
      <c r="S25">
        <f t="shared" si="1"/>
        <v>18.494</v>
      </c>
      <c r="T25">
        <f t="shared" si="2"/>
        <v>2.1999999999999999E-2</v>
      </c>
      <c r="U25">
        <f t="shared" si="3"/>
        <v>0.05</v>
      </c>
      <c r="V25" t="s">
        <v>594</v>
      </c>
      <c r="W25" t="str">
        <f t="shared" si="4"/>
        <v>Duitschland Fm.</v>
      </c>
      <c r="X25" t="str">
        <f t="shared" si="8"/>
        <v>Rie1-1</v>
      </c>
      <c r="Y25" t="s">
        <v>595</v>
      </c>
      <c r="Z25">
        <f t="shared" si="6"/>
        <v>6.7</v>
      </c>
      <c r="AA25" t="s">
        <v>596</v>
      </c>
      <c r="AB25">
        <f t="shared" si="7"/>
        <v>-18.5</v>
      </c>
    </row>
    <row r="26" spans="2:28">
      <c r="B26" s="174" t="s">
        <v>549</v>
      </c>
      <c r="C26" s="174" t="s">
        <v>541</v>
      </c>
      <c r="D26" s="174">
        <v>2331</v>
      </c>
      <c r="E26" s="174">
        <v>12.422000000000001</v>
      </c>
      <c r="F26" s="174">
        <v>24.105</v>
      </c>
      <c r="G26" s="174">
        <v>46.4</v>
      </c>
      <c r="H26" s="174">
        <v>0.08</v>
      </c>
      <c r="I26" s="174">
        <v>0.1</v>
      </c>
      <c r="J26" s="174"/>
      <c r="K26" s="174"/>
      <c r="L26" s="174"/>
      <c r="M26" s="174"/>
      <c r="N26" s="174"/>
      <c r="O26" s="174">
        <v>2.5</v>
      </c>
      <c r="P26" s="174">
        <v>-10.4</v>
      </c>
      <c r="R26">
        <f t="shared" si="0"/>
        <v>2331</v>
      </c>
      <c r="S26">
        <f t="shared" si="1"/>
        <v>24.105</v>
      </c>
      <c r="T26">
        <f t="shared" si="2"/>
        <v>0.08</v>
      </c>
      <c r="U26">
        <f t="shared" si="3"/>
        <v>0.1</v>
      </c>
      <c r="V26" t="s">
        <v>594</v>
      </c>
      <c r="W26" t="str">
        <f t="shared" si="4"/>
        <v>Duitschland Fm.</v>
      </c>
      <c r="X26" t="str">
        <f t="shared" si="8"/>
        <v>Rie1-1</v>
      </c>
      <c r="Y26" t="s">
        <v>595</v>
      </c>
      <c r="Z26">
        <f t="shared" si="6"/>
        <v>2.5</v>
      </c>
      <c r="AA26" t="s">
        <v>596</v>
      </c>
      <c r="AB26">
        <f t="shared" si="7"/>
        <v>-10.4</v>
      </c>
    </row>
    <row r="27" spans="2:28">
      <c r="B27" s="174" t="s">
        <v>550</v>
      </c>
      <c r="C27" s="174" t="s">
        <v>541</v>
      </c>
      <c r="D27" s="174">
        <v>2338</v>
      </c>
      <c r="E27" s="174">
        <v>14.21</v>
      </c>
      <c r="F27" s="174">
        <v>27.704000000000001</v>
      </c>
      <c r="G27" s="174">
        <v>53.6</v>
      </c>
      <c r="H27" s="174">
        <v>3.6999999999999998E-2</v>
      </c>
      <c r="I27" s="174">
        <v>0.3</v>
      </c>
      <c r="J27" s="174"/>
      <c r="K27" s="174"/>
      <c r="L27" s="174"/>
      <c r="M27" s="174"/>
      <c r="N27" s="174"/>
      <c r="O27" s="174">
        <v>3.8</v>
      </c>
      <c r="P27" s="174">
        <v>-18.399999999999999</v>
      </c>
      <c r="R27">
        <f t="shared" si="0"/>
        <v>2338</v>
      </c>
      <c r="S27">
        <f t="shared" si="1"/>
        <v>27.704000000000001</v>
      </c>
      <c r="T27">
        <f t="shared" si="2"/>
        <v>3.6999999999999998E-2</v>
      </c>
      <c r="U27">
        <f t="shared" si="3"/>
        <v>0.3</v>
      </c>
      <c r="V27" t="s">
        <v>594</v>
      </c>
      <c r="W27" t="str">
        <f t="shared" si="4"/>
        <v>Duitschland Fm.</v>
      </c>
      <c r="X27" t="str">
        <f t="shared" si="8"/>
        <v>Rie1-1</v>
      </c>
      <c r="Y27" t="s">
        <v>595</v>
      </c>
      <c r="Z27">
        <f t="shared" si="6"/>
        <v>3.8</v>
      </c>
      <c r="AA27" t="s">
        <v>596</v>
      </c>
      <c r="AB27">
        <f t="shared" si="7"/>
        <v>-18.399999999999999</v>
      </c>
    </row>
    <row r="28" spans="2:28">
      <c r="B28" s="174" t="s">
        <v>551</v>
      </c>
      <c r="C28" s="174" t="s">
        <v>541</v>
      </c>
      <c r="D28" s="174">
        <v>2342</v>
      </c>
      <c r="E28" s="174">
        <v>21.681999999999999</v>
      </c>
      <c r="F28" s="174">
        <v>42.302</v>
      </c>
      <c r="G28" s="174">
        <v>82.5</v>
      </c>
      <c r="H28" s="174">
        <v>0.115</v>
      </c>
      <c r="I28" s="174">
        <v>0.6</v>
      </c>
      <c r="J28" s="174"/>
      <c r="K28" s="174"/>
      <c r="L28" s="174"/>
      <c r="M28" s="174"/>
      <c r="N28" s="174"/>
      <c r="O28" s="174"/>
      <c r="P28" s="174"/>
      <c r="R28">
        <f t="shared" si="0"/>
        <v>2342</v>
      </c>
      <c r="S28">
        <f t="shared" si="1"/>
        <v>42.302</v>
      </c>
      <c r="T28">
        <f t="shared" si="2"/>
        <v>0.115</v>
      </c>
      <c r="U28">
        <f t="shared" si="3"/>
        <v>0.6</v>
      </c>
      <c r="V28" t="s">
        <v>594</v>
      </c>
      <c r="W28" t="str">
        <f t="shared" si="4"/>
        <v>Duitschland Fm.</v>
      </c>
      <c r="X28" t="str">
        <f t="shared" si="8"/>
        <v>Rie1-1</v>
      </c>
      <c r="Y28" t="s">
        <v>595</v>
      </c>
      <c r="Z28">
        <f t="shared" si="6"/>
        <v>0</v>
      </c>
      <c r="AA28" t="s">
        <v>596</v>
      </c>
      <c r="AB28">
        <f t="shared" si="7"/>
        <v>0</v>
      </c>
    </row>
    <row r="29" spans="2:28">
      <c r="B29" s="174" t="s">
        <v>552</v>
      </c>
      <c r="C29" s="174" t="s">
        <v>541</v>
      </c>
      <c r="D29" s="174">
        <v>2344</v>
      </c>
      <c r="E29" s="174">
        <v>14.548999999999999</v>
      </c>
      <c r="F29" s="174">
        <v>28.271000000000001</v>
      </c>
      <c r="G29" s="174">
        <v>54.7</v>
      </c>
      <c r="H29" s="174">
        <v>8.7999999999999995E-2</v>
      </c>
      <c r="I29" s="174">
        <v>0.3</v>
      </c>
      <c r="J29" s="174"/>
      <c r="K29" s="174"/>
      <c r="L29" s="174"/>
      <c r="M29" s="174"/>
      <c r="N29" s="174"/>
      <c r="O29" s="174">
        <v>6</v>
      </c>
      <c r="P29" s="174">
        <v>-16.2</v>
      </c>
      <c r="R29">
        <f t="shared" si="0"/>
        <v>2344</v>
      </c>
      <c r="S29">
        <f t="shared" si="1"/>
        <v>28.271000000000001</v>
      </c>
      <c r="T29">
        <f t="shared" si="2"/>
        <v>8.7999999999999995E-2</v>
      </c>
      <c r="U29">
        <f t="shared" si="3"/>
        <v>0.3</v>
      </c>
      <c r="V29" t="s">
        <v>594</v>
      </c>
      <c r="W29" t="str">
        <f t="shared" si="4"/>
        <v>Duitschland Fm.</v>
      </c>
      <c r="X29" t="str">
        <f t="shared" si="8"/>
        <v>Rie1-1</v>
      </c>
      <c r="Y29" t="s">
        <v>595</v>
      </c>
      <c r="Z29">
        <f t="shared" si="6"/>
        <v>6</v>
      </c>
      <c r="AA29" t="s">
        <v>596</v>
      </c>
      <c r="AB29">
        <f t="shared" si="7"/>
        <v>-16.2</v>
      </c>
    </row>
    <row r="30" spans="2:28">
      <c r="B30" s="174" t="s">
        <v>553</v>
      </c>
      <c r="C30" s="174" t="s">
        <v>541</v>
      </c>
      <c r="D30" s="174">
        <v>2349</v>
      </c>
      <c r="E30" s="174">
        <v>12.686999999999999</v>
      </c>
      <c r="F30" s="174">
        <v>24.655000000000001</v>
      </c>
      <c r="G30" s="174">
        <v>47.51</v>
      </c>
      <c r="H30" s="174">
        <v>6.4000000000000001E-2</v>
      </c>
      <c r="I30" s="174">
        <v>0.15</v>
      </c>
      <c r="J30" s="174"/>
      <c r="K30" s="174"/>
      <c r="L30" s="174"/>
      <c r="M30" s="174"/>
      <c r="N30" s="174"/>
      <c r="O30" s="174"/>
      <c r="P30" s="174"/>
      <c r="R30">
        <f t="shared" si="0"/>
        <v>2349</v>
      </c>
      <c r="S30">
        <f t="shared" si="1"/>
        <v>24.655000000000001</v>
      </c>
      <c r="T30">
        <f t="shared" si="2"/>
        <v>6.4000000000000001E-2</v>
      </c>
      <c r="U30">
        <f t="shared" si="3"/>
        <v>0.15</v>
      </c>
      <c r="V30" t="s">
        <v>594</v>
      </c>
      <c r="W30" t="str">
        <f t="shared" si="4"/>
        <v>Duitschland Fm.</v>
      </c>
      <c r="X30" t="str">
        <f t="shared" si="8"/>
        <v>Rie1-1</v>
      </c>
      <c r="Y30" t="s">
        <v>595</v>
      </c>
      <c r="Z30">
        <f t="shared" si="6"/>
        <v>0</v>
      </c>
      <c r="AA30" t="s">
        <v>596</v>
      </c>
      <c r="AB30">
        <f t="shared" si="7"/>
        <v>0</v>
      </c>
    </row>
    <row r="31" spans="2:28">
      <c r="B31" s="174" t="s">
        <v>554</v>
      </c>
      <c r="C31" s="174" t="s">
        <v>541</v>
      </c>
      <c r="D31" s="174">
        <v>2349</v>
      </c>
      <c r="E31" s="174">
        <v>14.246</v>
      </c>
      <c r="F31" s="174">
        <v>27.576000000000001</v>
      </c>
      <c r="G31" s="174">
        <v>53.3</v>
      </c>
      <c r="H31" s="174" t="s">
        <v>555</v>
      </c>
      <c r="I31" s="174">
        <v>0.3</v>
      </c>
      <c r="J31" s="174"/>
      <c r="K31" s="174"/>
      <c r="L31" s="174"/>
      <c r="M31" s="174"/>
      <c r="N31" s="174"/>
      <c r="O31" s="174">
        <v>6.14</v>
      </c>
      <c r="P31" s="174">
        <v>-16.670000000000002</v>
      </c>
      <c r="R31">
        <f t="shared" si="0"/>
        <v>2349</v>
      </c>
      <c r="S31">
        <f t="shared" si="1"/>
        <v>27.576000000000001</v>
      </c>
      <c r="T31" t="str">
        <f t="shared" si="2"/>
        <v>0.138 </v>
      </c>
      <c r="U31">
        <f t="shared" si="3"/>
        <v>0.3</v>
      </c>
      <c r="V31" t="s">
        <v>594</v>
      </c>
      <c r="W31" t="str">
        <f t="shared" si="4"/>
        <v>Duitschland Fm.</v>
      </c>
      <c r="X31" t="str">
        <f t="shared" si="8"/>
        <v>Rie1-1</v>
      </c>
      <c r="Y31" t="s">
        <v>595</v>
      </c>
      <c r="Z31">
        <f t="shared" si="6"/>
        <v>6.14</v>
      </c>
      <c r="AA31" t="s">
        <v>596</v>
      </c>
      <c r="AB31">
        <f t="shared" si="7"/>
        <v>-16.670000000000002</v>
      </c>
    </row>
    <row r="32" spans="2:28">
      <c r="B32" s="174" t="s">
        <v>556</v>
      </c>
      <c r="C32" s="174" t="s">
        <v>541</v>
      </c>
      <c r="D32" s="174">
        <v>2349</v>
      </c>
      <c r="E32" s="174"/>
      <c r="F32" s="174"/>
      <c r="G32" s="174"/>
      <c r="H32" s="174"/>
      <c r="I32" s="174"/>
      <c r="J32" s="174">
        <v>-8.6999999999999994E-2</v>
      </c>
      <c r="K32" s="174">
        <v>-0.40799999999999997</v>
      </c>
      <c r="L32" s="174">
        <v>-1.18</v>
      </c>
      <c r="M32" s="174">
        <v>0.123</v>
      </c>
      <c r="N32" s="174">
        <v>-0.4</v>
      </c>
      <c r="O32" s="174">
        <v>2.4</v>
      </c>
      <c r="P32" s="174">
        <v>-10.9</v>
      </c>
    </row>
    <row r="33" spans="2:28">
      <c r="B33" s="174" t="s">
        <v>557</v>
      </c>
      <c r="C33" s="174" t="s">
        <v>541</v>
      </c>
      <c r="D33" s="174">
        <v>2350</v>
      </c>
      <c r="E33" s="174">
        <v>14.097</v>
      </c>
      <c r="F33" s="174">
        <v>27.196999999999999</v>
      </c>
      <c r="G33" s="174">
        <v>52.6</v>
      </c>
      <c r="H33" s="174">
        <v>0.182</v>
      </c>
      <c r="I33" s="174">
        <v>0.3</v>
      </c>
      <c r="J33" s="174"/>
      <c r="K33" s="174"/>
      <c r="L33" s="174"/>
      <c r="M33" s="174"/>
      <c r="N33" s="174"/>
      <c r="O33" s="174">
        <v>5.31</v>
      </c>
      <c r="P33" s="174">
        <v>-17</v>
      </c>
      <c r="R33">
        <f t="shared" si="0"/>
        <v>2350</v>
      </c>
      <c r="S33">
        <f t="shared" si="1"/>
        <v>27.196999999999999</v>
      </c>
      <c r="T33">
        <f t="shared" si="2"/>
        <v>0.182</v>
      </c>
      <c r="U33">
        <f t="shared" si="3"/>
        <v>0.3</v>
      </c>
      <c r="V33" t="s">
        <v>594</v>
      </c>
      <c r="W33" t="str">
        <f t="shared" si="4"/>
        <v>Duitschland Fm.</v>
      </c>
      <c r="X33" t="str">
        <f>_Hlk188244192</f>
        <v>Rie1-1</v>
      </c>
      <c r="Y33" t="s">
        <v>595</v>
      </c>
      <c r="Z33">
        <f t="shared" si="6"/>
        <v>5.31</v>
      </c>
      <c r="AA33" t="s">
        <v>596</v>
      </c>
      <c r="AB33">
        <f t="shared" si="7"/>
        <v>-17</v>
      </c>
    </row>
    <row r="34" spans="2:28">
      <c r="B34" s="174" t="s">
        <v>558</v>
      </c>
      <c r="C34" s="174" t="s">
        <v>541</v>
      </c>
      <c r="D34" s="174">
        <v>2350</v>
      </c>
      <c r="E34" s="174"/>
      <c r="F34" s="174"/>
      <c r="G34" s="174"/>
      <c r="H34" s="174"/>
      <c r="I34" s="174"/>
      <c r="J34" s="174">
        <v>-0.51900000000000002</v>
      </c>
      <c r="K34" s="174">
        <v>-1.476</v>
      </c>
      <c r="L34" s="174">
        <v>-3.33</v>
      </c>
      <c r="M34" s="174">
        <v>0.24199999999999999</v>
      </c>
      <c r="N34" s="174">
        <v>-0.53</v>
      </c>
      <c r="O34" s="174">
        <v>2.6</v>
      </c>
      <c r="P34" s="174">
        <v>-11.3</v>
      </c>
    </row>
    <row r="35" spans="2:28">
      <c r="B35" s="174" t="s">
        <v>559</v>
      </c>
      <c r="C35" s="174" t="s">
        <v>541</v>
      </c>
      <c r="D35" s="174">
        <v>2378</v>
      </c>
      <c r="E35" s="174"/>
      <c r="F35" s="174"/>
      <c r="G35" s="174"/>
      <c r="H35" s="174"/>
      <c r="I35" s="174"/>
      <c r="J35" s="174">
        <v>1.7450000000000001</v>
      </c>
      <c r="K35" s="174">
        <v>2.3490000000000002</v>
      </c>
      <c r="L35" s="174">
        <v>4</v>
      </c>
      <c r="M35" s="174">
        <v>0.53700000000000003</v>
      </c>
      <c r="N35" s="174">
        <v>-0.4</v>
      </c>
      <c r="O35" s="174"/>
      <c r="P35" s="174"/>
    </row>
    <row r="36" spans="2:28">
      <c r="B36" s="174" t="s">
        <v>560</v>
      </c>
      <c r="C36" s="174" t="s">
        <v>541</v>
      </c>
      <c r="D36" s="174">
        <v>2381</v>
      </c>
      <c r="E36" s="174"/>
      <c r="F36" s="174"/>
      <c r="G36" s="174"/>
      <c r="H36" s="174"/>
      <c r="I36" s="174"/>
      <c r="J36" s="174">
        <v>5.5119999999999996</v>
      </c>
      <c r="K36" s="174">
        <v>9.3889999999999993</v>
      </c>
      <c r="L36" s="174">
        <v>16.68</v>
      </c>
      <c r="M36" s="174">
        <v>0.68799999999999994</v>
      </c>
      <c r="N36" s="174">
        <v>-1.23</v>
      </c>
      <c r="O36" s="174">
        <v>-1.7</v>
      </c>
      <c r="P36" s="174">
        <v>-12.3</v>
      </c>
    </row>
    <row r="37" spans="2:28">
      <c r="B37" s="174" t="s">
        <v>561</v>
      </c>
      <c r="C37" s="174" t="s">
        <v>541</v>
      </c>
      <c r="D37" s="174">
        <v>2382</v>
      </c>
      <c r="E37" s="174"/>
      <c r="F37" s="174"/>
      <c r="G37" s="174"/>
      <c r="H37" s="174"/>
      <c r="I37" s="174"/>
      <c r="J37" s="174">
        <v>-2.3639999999999999</v>
      </c>
      <c r="K37" s="174">
        <v>-6.1539999999999999</v>
      </c>
      <c r="L37" s="174">
        <v>-12.17</v>
      </c>
      <c r="M37" s="174">
        <v>0.81</v>
      </c>
      <c r="N37" s="174">
        <v>-0.51</v>
      </c>
      <c r="O37" s="174">
        <v>1.9</v>
      </c>
      <c r="P37" s="174">
        <v>-13.2</v>
      </c>
    </row>
    <row r="38" spans="2:28">
      <c r="B38" s="174" t="s">
        <v>562</v>
      </c>
      <c r="C38" s="174" t="s">
        <v>541</v>
      </c>
      <c r="D38" s="174">
        <v>2382</v>
      </c>
      <c r="E38" s="174">
        <v>3.3730000000000002</v>
      </c>
      <c r="F38" s="174">
        <v>6.1660000000000004</v>
      </c>
      <c r="G38" s="174">
        <v>11.8</v>
      </c>
      <c r="H38" s="174">
        <v>0.20300000000000001</v>
      </c>
      <c r="I38" s="174">
        <v>0</v>
      </c>
      <c r="J38" s="174"/>
      <c r="K38" s="174"/>
      <c r="L38" s="174"/>
      <c r="M38" s="174"/>
      <c r="N38" s="174"/>
      <c r="O38" s="174">
        <v>0.01</v>
      </c>
      <c r="P38" s="174">
        <v>-10.029999999999999</v>
      </c>
      <c r="R38">
        <f t="shared" si="0"/>
        <v>2382</v>
      </c>
      <c r="S38">
        <f t="shared" si="1"/>
        <v>6.1660000000000004</v>
      </c>
      <c r="T38">
        <f t="shared" si="2"/>
        <v>0.20300000000000001</v>
      </c>
      <c r="U38">
        <f t="shared" si="3"/>
        <v>0</v>
      </c>
      <c r="V38" t="s">
        <v>594</v>
      </c>
      <c r="W38" t="str">
        <f t="shared" si="4"/>
        <v>Duitschland Fm.</v>
      </c>
      <c r="X38" t="str">
        <f>_Hlk188244192</f>
        <v>Rie1-1</v>
      </c>
      <c r="Y38" t="s">
        <v>595</v>
      </c>
      <c r="Z38">
        <f t="shared" si="6"/>
        <v>0.01</v>
      </c>
      <c r="AA38" t="s">
        <v>596</v>
      </c>
      <c r="AB38">
        <f t="shared" si="7"/>
        <v>-10.029999999999999</v>
      </c>
    </row>
    <row r="39" spans="2:28">
      <c r="B39" s="174" t="s">
        <v>563</v>
      </c>
      <c r="C39" s="174" t="s">
        <v>541</v>
      </c>
      <c r="D39" s="174">
        <v>2383</v>
      </c>
      <c r="E39" s="174"/>
      <c r="F39" s="174"/>
      <c r="G39" s="174"/>
      <c r="H39" s="174"/>
      <c r="I39" s="174"/>
      <c r="J39" s="174">
        <v>5.1070000000000002</v>
      </c>
      <c r="K39" s="174">
        <v>8.718</v>
      </c>
      <c r="L39" s="174">
        <v>15.72</v>
      </c>
      <c r="M39" s="174">
        <v>0.627</v>
      </c>
      <c r="N39" s="174">
        <v>-0.91</v>
      </c>
      <c r="O39" s="174">
        <v>-1.4</v>
      </c>
      <c r="P39" s="174">
        <v>-11.8</v>
      </c>
    </row>
    <row r="40" spans="2:28">
      <c r="B40" s="174" t="s">
        <v>564</v>
      </c>
      <c r="C40" s="174" t="s">
        <v>541</v>
      </c>
      <c r="D40" s="174">
        <v>2385</v>
      </c>
      <c r="E40" s="174"/>
      <c r="F40" s="174"/>
      <c r="G40" s="174"/>
      <c r="H40" s="174"/>
      <c r="I40" s="174"/>
      <c r="J40" s="174">
        <v>3.2320000000000002</v>
      </c>
      <c r="K40" s="174">
        <v>3.984</v>
      </c>
      <c r="L40" s="174">
        <v>6.2</v>
      </c>
      <c r="M40" s="174">
        <v>1.1830000000000001</v>
      </c>
      <c r="N40" s="174">
        <v>-1.4</v>
      </c>
      <c r="O40" s="174"/>
      <c r="P40" s="174"/>
    </row>
    <row r="41" spans="2:28">
      <c r="B41" s="174" t="s">
        <v>565</v>
      </c>
      <c r="C41" s="174" t="s">
        <v>541</v>
      </c>
      <c r="D41" s="174">
        <v>2385</v>
      </c>
      <c r="E41" s="174"/>
      <c r="F41" s="174"/>
      <c r="G41" s="174"/>
      <c r="H41" s="174"/>
      <c r="I41" s="174"/>
      <c r="J41" s="174">
        <v>2.363</v>
      </c>
      <c r="K41" s="174">
        <v>3.069</v>
      </c>
      <c r="L41" s="174">
        <v>4.8</v>
      </c>
      <c r="M41" s="174">
        <v>0.78400000000000003</v>
      </c>
      <c r="N41" s="174">
        <v>-1.04</v>
      </c>
      <c r="O41" s="174">
        <v>-1.4</v>
      </c>
      <c r="P41" s="174">
        <v>-12.3</v>
      </c>
    </row>
    <row r="42" spans="2:28">
      <c r="B42" s="174" t="s">
        <v>566</v>
      </c>
      <c r="C42" s="174" t="s">
        <v>541</v>
      </c>
      <c r="D42" s="174">
        <v>2387</v>
      </c>
      <c r="E42" s="174"/>
      <c r="F42" s="174"/>
      <c r="G42" s="174"/>
      <c r="H42" s="174"/>
      <c r="I42" s="174"/>
      <c r="J42" s="174">
        <v>0.65600000000000003</v>
      </c>
      <c r="K42" s="174">
        <v>-1.4570000000000001</v>
      </c>
      <c r="L42" s="174"/>
      <c r="M42" s="174">
        <v>1.407</v>
      </c>
      <c r="N42" s="174"/>
      <c r="O42" s="174"/>
      <c r="P42" s="174"/>
    </row>
    <row r="43" spans="2:28">
      <c r="B43" s="174" t="s">
        <v>567</v>
      </c>
      <c r="C43" s="174" t="s">
        <v>541</v>
      </c>
      <c r="D43" s="174">
        <v>2387</v>
      </c>
      <c r="E43" s="174"/>
      <c r="F43" s="174"/>
      <c r="G43" s="174"/>
      <c r="H43" s="174"/>
      <c r="I43" s="174"/>
      <c r="J43" s="174">
        <v>3.5830000000000002</v>
      </c>
      <c r="K43" s="174">
        <v>4.4619999999999997</v>
      </c>
      <c r="L43" s="174">
        <v>7</v>
      </c>
      <c r="M43" s="174">
        <v>1.288</v>
      </c>
      <c r="N43" s="174">
        <v>-1.5</v>
      </c>
      <c r="O43" s="174"/>
      <c r="P43" s="174"/>
    </row>
    <row r="44" spans="2:28">
      <c r="B44" s="174" t="s">
        <v>568</v>
      </c>
      <c r="C44" s="174" t="s">
        <v>541</v>
      </c>
      <c r="D44" s="174">
        <v>2388</v>
      </c>
      <c r="E44" s="174">
        <v>4.9630000000000001</v>
      </c>
      <c r="F44" s="174">
        <v>8.0719999999999992</v>
      </c>
      <c r="G44" s="174">
        <v>14.47</v>
      </c>
      <c r="H44" s="174">
        <v>0.81399999999999995</v>
      </c>
      <c r="I44" s="174">
        <v>-0.92</v>
      </c>
      <c r="J44" s="174">
        <v>3.9929999999999999</v>
      </c>
      <c r="K44" s="174">
        <v>5.5090000000000003</v>
      </c>
      <c r="L44" s="174">
        <v>9.2799999999999994</v>
      </c>
      <c r="M44" s="174">
        <v>1.159</v>
      </c>
      <c r="N44" s="174">
        <v>-1.21</v>
      </c>
      <c r="O44" s="174"/>
      <c r="P44" s="174"/>
      <c r="R44">
        <f t="shared" si="0"/>
        <v>2388</v>
      </c>
      <c r="S44">
        <f t="shared" si="1"/>
        <v>8.0719999999999992</v>
      </c>
      <c r="T44">
        <f t="shared" si="2"/>
        <v>0.81399999999999995</v>
      </c>
      <c r="U44">
        <f t="shared" si="3"/>
        <v>-0.92</v>
      </c>
      <c r="V44" t="s">
        <v>594</v>
      </c>
      <c r="W44" t="str">
        <f t="shared" si="4"/>
        <v>Duitschland Fm.</v>
      </c>
      <c r="X44" t="str">
        <f>_Hlk188244192</f>
        <v>Rie1-1</v>
      </c>
      <c r="Y44" t="s">
        <v>595</v>
      </c>
      <c r="Z44">
        <f t="shared" si="6"/>
        <v>0</v>
      </c>
      <c r="AA44" t="s">
        <v>596</v>
      </c>
      <c r="AB44">
        <f t="shared" si="7"/>
        <v>0</v>
      </c>
    </row>
    <row r="45" spans="2:28">
      <c r="B45" s="174" t="s">
        <v>569</v>
      </c>
      <c r="C45" s="174" t="s">
        <v>541</v>
      </c>
      <c r="D45" s="174">
        <v>2388</v>
      </c>
      <c r="E45" s="174">
        <v>5.5179999999999998</v>
      </c>
      <c r="F45" s="174">
        <v>9.2870000000000008</v>
      </c>
      <c r="G45" s="174">
        <v>17</v>
      </c>
      <c r="H45" s="174">
        <v>0.746</v>
      </c>
      <c r="I45" s="174">
        <v>-0.7</v>
      </c>
      <c r="J45" s="174"/>
      <c r="K45" s="174"/>
      <c r="L45" s="174"/>
      <c r="M45" s="174"/>
      <c r="N45" s="174"/>
      <c r="O45" s="174">
        <v>-1.71</v>
      </c>
      <c r="P45" s="174">
        <v>-11.02</v>
      </c>
      <c r="R45">
        <f t="shared" si="0"/>
        <v>2388</v>
      </c>
      <c r="S45">
        <f t="shared" si="1"/>
        <v>9.2870000000000008</v>
      </c>
      <c r="T45">
        <f t="shared" si="2"/>
        <v>0.746</v>
      </c>
      <c r="U45">
        <f t="shared" si="3"/>
        <v>-0.7</v>
      </c>
      <c r="V45" t="s">
        <v>594</v>
      </c>
      <c r="W45" t="str">
        <f t="shared" si="4"/>
        <v>Duitschland Fm.</v>
      </c>
      <c r="X45" t="str">
        <f>_Hlk188244192</f>
        <v>Rie1-1</v>
      </c>
      <c r="Y45" t="s">
        <v>595</v>
      </c>
      <c r="Z45">
        <f t="shared" si="6"/>
        <v>-1.71</v>
      </c>
      <c r="AA45" t="s">
        <v>596</v>
      </c>
      <c r="AB45">
        <f t="shared" si="7"/>
        <v>-11.02</v>
      </c>
    </row>
    <row r="46" spans="2:28">
      <c r="B46" s="174" t="s">
        <v>570</v>
      </c>
      <c r="C46" s="174" t="s">
        <v>541</v>
      </c>
      <c r="D46" s="174">
        <v>2390</v>
      </c>
      <c r="E46" s="174"/>
      <c r="F46" s="174"/>
      <c r="G46" s="174"/>
      <c r="H46" s="174"/>
      <c r="I46" s="174"/>
      <c r="J46" s="174">
        <v>3.343</v>
      </c>
      <c r="K46" s="174">
        <v>5.359</v>
      </c>
      <c r="L46" s="174"/>
      <c r="M46" s="174">
        <v>0.58599999999999997</v>
      </c>
      <c r="N46" s="174"/>
      <c r="O46" s="174"/>
      <c r="P46" s="174"/>
    </row>
    <row r="47" spans="2:28">
      <c r="B47" s="174" t="s">
        <v>571</v>
      </c>
      <c r="C47" s="174" t="s">
        <v>541</v>
      </c>
      <c r="D47" s="174">
        <v>2420</v>
      </c>
      <c r="E47" s="174"/>
      <c r="F47" s="174"/>
      <c r="G47" s="174"/>
      <c r="H47" s="174"/>
      <c r="I47" s="174"/>
      <c r="J47" s="174">
        <v>2.968</v>
      </c>
      <c r="K47" s="174">
        <v>5.4109999999999996</v>
      </c>
      <c r="L47" s="174">
        <v>10</v>
      </c>
      <c r="M47" s="174">
        <v>0.185</v>
      </c>
      <c r="N47" s="174">
        <v>-0.3</v>
      </c>
      <c r="O47" s="174"/>
      <c r="P47" s="174"/>
    </row>
    <row r="48" spans="2:28">
      <c r="B48" s="174" t="s">
        <v>572</v>
      </c>
      <c r="C48" s="174" t="s">
        <v>573</v>
      </c>
      <c r="D48" s="174">
        <v>2415</v>
      </c>
      <c r="E48" s="174">
        <v>2.8580000000000001</v>
      </c>
      <c r="F48" s="174">
        <v>4.6829999999999998</v>
      </c>
      <c r="G48" s="174">
        <v>8.2799999999999994</v>
      </c>
      <c r="H48" s="174">
        <v>0.44900000000000001</v>
      </c>
      <c r="I48" s="174">
        <v>-0.64</v>
      </c>
      <c r="J48" s="174">
        <v>1.9430000000000001</v>
      </c>
      <c r="K48" s="174">
        <v>0.74099999999999999</v>
      </c>
      <c r="L48" s="174">
        <v>-0.54</v>
      </c>
      <c r="M48" s="174">
        <v>1.5620000000000001</v>
      </c>
      <c r="N48" s="174">
        <v>-1.95</v>
      </c>
      <c r="O48" s="174">
        <v>-10.8</v>
      </c>
      <c r="P48" s="174">
        <v>-18.600000000000001</v>
      </c>
      <c r="R48">
        <f t="shared" si="0"/>
        <v>2415</v>
      </c>
      <c r="S48">
        <f t="shared" si="1"/>
        <v>4.6829999999999998</v>
      </c>
      <c r="T48">
        <f t="shared" si="2"/>
        <v>0.44900000000000001</v>
      </c>
      <c r="U48">
        <f t="shared" si="3"/>
        <v>-0.64</v>
      </c>
      <c r="V48" t="s">
        <v>594</v>
      </c>
      <c r="W48" t="str">
        <f t="shared" si="4"/>
        <v>Koegas Fm.</v>
      </c>
      <c r="X48" t="str">
        <f>_Hlk188244192</f>
        <v>Rie1-1</v>
      </c>
      <c r="Y48" t="s">
        <v>595</v>
      </c>
      <c r="Z48">
        <f t="shared" si="6"/>
        <v>-10.8</v>
      </c>
      <c r="AA48" t="s">
        <v>596</v>
      </c>
      <c r="AB48">
        <f t="shared" si="7"/>
        <v>-18.600000000000001</v>
      </c>
    </row>
    <row r="49" spans="2:28">
      <c r="B49" s="174" t="s">
        <v>574</v>
      </c>
      <c r="C49" s="174" t="s">
        <v>573</v>
      </c>
      <c r="D49" s="174">
        <v>2420</v>
      </c>
      <c r="E49" s="174"/>
      <c r="F49" s="174"/>
      <c r="G49" s="174"/>
      <c r="H49" s="174"/>
      <c r="I49" s="174"/>
      <c r="J49" s="174">
        <v>1.8089999999999999</v>
      </c>
      <c r="K49" s="174">
        <v>3.379</v>
      </c>
      <c r="L49" s="174">
        <v>6.53</v>
      </c>
      <c r="M49" s="174">
        <v>7.0000000000000007E-2</v>
      </c>
      <c r="N49" s="174">
        <v>0.09</v>
      </c>
      <c r="O49" s="174">
        <v>-9</v>
      </c>
      <c r="P49" s="174">
        <v>-17</v>
      </c>
    </row>
    <row r="50" spans="2:28">
      <c r="B50" s="174" t="s">
        <v>575</v>
      </c>
      <c r="C50" s="174" t="s">
        <v>573</v>
      </c>
      <c r="D50" s="174">
        <v>2430</v>
      </c>
      <c r="E50" s="174"/>
      <c r="F50" s="174"/>
      <c r="G50" s="174"/>
      <c r="H50" s="174"/>
      <c r="I50" s="174"/>
      <c r="J50" s="174"/>
      <c r="K50" s="174"/>
      <c r="L50" s="174"/>
      <c r="M50" s="174"/>
      <c r="N50" s="174"/>
      <c r="O50" s="174">
        <v>-5.6</v>
      </c>
      <c r="P50" s="174">
        <v>-13.6</v>
      </c>
    </row>
    <row r="51" spans="2:28">
      <c r="B51" s="174" t="s">
        <v>576</v>
      </c>
      <c r="C51" s="174" t="s">
        <v>577</v>
      </c>
      <c r="D51" s="174">
        <v>2435</v>
      </c>
      <c r="E51" s="174"/>
      <c r="F51" s="174"/>
      <c r="G51" s="174"/>
      <c r="H51" s="174"/>
      <c r="I51" s="174"/>
      <c r="J51" s="174">
        <v>10.705</v>
      </c>
      <c r="K51" s="174">
        <v>20.667999999999999</v>
      </c>
      <c r="L51" s="174">
        <v>39.880000000000003</v>
      </c>
      <c r="M51" s="174">
        <v>0.114</v>
      </c>
      <c r="N51" s="174">
        <v>0.25</v>
      </c>
      <c r="O51" s="174">
        <v>-0.8</v>
      </c>
      <c r="P51" s="174">
        <v>-11.9</v>
      </c>
    </row>
    <row r="52" spans="2:28">
      <c r="B52" s="174" t="s">
        <v>578</v>
      </c>
      <c r="C52" s="174" t="s">
        <v>577</v>
      </c>
      <c r="D52" s="174">
        <v>2437</v>
      </c>
      <c r="E52" s="174"/>
      <c r="F52" s="174"/>
      <c r="G52" s="174"/>
      <c r="H52" s="174"/>
      <c r="I52" s="174"/>
      <c r="J52" s="174">
        <v>-1.365</v>
      </c>
      <c r="K52" s="174">
        <v>-1.96</v>
      </c>
      <c r="L52" s="174">
        <v>-3.68</v>
      </c>
      <c r="M52" s="174">
        <v>-0.35499999999999998</v>
      </c>
      <c r="N52" s="174">
        <v>0.04</v>
      </c>
      <c r="O52" s="174"/>
      <c r="P52" s="174"/>
    </row>
    <row r="53" spans="2:28">
      <c r="B53" s="174" t="s">
        <v>579</v>
      </c>
      <c r="C53" s="174" t="s">
        <v>577</v>
      </c>
      <c r="D53" s="174">
        <v>2439</v>
      </c>
      <c r="E53" s="174">
        <v>9.6579999999999995</v>
      </c>
      <c r="F53" s="174">
        <v>18.584</v>
      </c>
      <c r="G53" s="174">
        <v>36</v>
      </c>
      <c r="H53" s="174">
        <v>0.13</v>
      </c>
      <c r="I53" s="174">
        <v>0.4</v>
      </c>
      <c r="J53" s="174"/>
      <c r="K53" s="174"/>
      <c r="L53" s="174"/>
      <c r="M53" s="174"/>
      <c r="N53" s="174"/>
      <c r="O53" s="174"/>
      <c r="P53" s="174"/>
      <c r="R53">
        <f t="shared" si="0"/>
        <v>2439</v>
      </c>
      <c r="S53">
        <f t="shared" si="1"/>
        <v>18.584</v>
      </c>
      <c r="T53">
        <f t="shared" si="2"/>
        <v>0.13</v>
      </c>
      <c r="U53">
        <f t="shared" si="3"/>
        <v>0.4</v>
      </c>
      <c r="V53" t="s">
        <v>594</v>
      </c>
      <c r="W53" t="str">
        <f t="shared" si="4"/>
        <v>Tongwane Fm.</v>
      </c>
      <c r="X53" t="str">
        <f>_Hlk188244192</f>
        <v>Rie1-1</v>
      </c>
      <c r="Y53" t="s">
        <v>595</v>
      </c>
      <c r="Z53">
        <f t="shared" si="6"/>
        <v>0</v>
      </c>
      <c r="AA53" t="s">
        <v>596</v>
      </c>
      <c r="AB53">
        <f t="shared" si="7"/>
        <v>0</v>
      </c>
    </row>
    <row r="54" spans="2:28">
      <c r="B54" s="174" t="s">
        <v>580</v>
      </c>
      <c r="C54" s="174" t="s">
        <v>581</v>
      </c>
      <c r="D54" s="174">
        <v>2516</v>
      </c>
      <c r="E54" s="174"/>
      <c r="F54" s="174"/>
      <c r="G54" s="174"/>
      <c r="H54" s="174"/>
      <c r="I54" s="174"/>
      <c r="J54" s="174">
        <v>7.5979999999999999</v>
      </c>
      <c r="K54" s="174">
        <v>4.8959999999999999</v>
      </c>
      <c r="L54" s="174">
        <v>4.25</v>
      </c>
      <c r="M54" s="174">
        <v>5.08</v>
      </c>
      <c r="N54" s="174">
        <v>-5.08</v>
      </c>
      <c r="O54" s="174">
        <v>-0.3</v>
      </c>
      <c r="P54" s="174">
        <v>-8.1</v>
      </c>
    </row>
    <row r="55" spans="2:28">
      <c r="B55" s="174" t="s">
        <v>582</v>
      </c>
      <c r="C55" s="174" t="s">
        <v>583</v>
      </c>
      <c r="D55" s="174">
        <v>2525</v>
      </c>
      <c r="E55" s="174">
        <v>6.4119999999999999</v>
      </c>
      <c r="F55" s="174">
        <v>10.452999999999999</v>
      </c>
      <c r="G55" s="174"/>
      <c r="H55" s="174">
        <v>1.042</v>
      </c>
      <c r="I55" s="174"/>
      <c r="J55" s="174"/>
      <c r="K55" s="174"/>
      <c r="L55" s="174"/>
      <c r="M55" s="174"/>
      <c r="N55" s="174"/>
      <c r="O55" s="174"/>
      <c r="P55" s="174"/>
      <c r="R55">
        <f t="shared" si="0"/>
        <v>2525</v>
      </c>
      <c r="S55">
        <f t="shared" si="1"/>
        <v>10.452999999999999</v>
      </c>
      <c r="T55">
        <f t="shared" si="2"/>
        <v>1.042</v>
      </c>
      <c r="U55">
        <f t="shared" si="3"/>
        <v>0</v>
      </c>
      <c r="V55" t="s">
        <v>594</v>
      </c>
      <c r="W55" t="str">
        <f t="shared" si="4"/>
        <v>Malmani Subgroup</v>
      </c>
      <c r="X55" t="str">
        <f>_Hlk188244192</f>
        <v>Rie1-1</v>
      </c>
      <c r="Y55" t="s">
        <v>595</v>
      </c>
      <c r="Z55">
        <f t="shared" si="6"/>
        <v>0</v>
      </c>
      <c r="AA55" t="s">
        <v>596</v>
      </c>
      <c r="AB55">
        <f t="shared" si="7"/>
        <v>0</v>
      </c>
    </row>
    <row r="56" spans="2:28">
      <c r="B56" s="174" t="s">
        <v>584</v>
      </c>
      <c r="C56" s="174" t="s">
        <v>583</v>
      </c>
      <c r="D56" s="174">
        <v>2550</v>
      </c>
      <c r="E56" s="174">
        <v>9.0570000000000004</v>
      </c>
      <c r="F56" s="174">
        <v>14.427</v>
      </c>
      <c r="G56" s="174">
        <v>26.4</v>
      </c>
      <c r="H56" s="174">
        <v>1.653</v>
      </c>
      <c r="I56" s="174">
        <v>-1.2</v>
      </c>
      <c r="J56" s="174"/>
      <c r="K56" s="174"/>
      <c r="L56" s="174"/>
      <c r="M56" s="174"/>
      <c r="N56" s="174"/>
      <c r="O56" s="174"/>
      <c r="P56" s="174"/>
      <c r="R56">
        <f t="shared" si="0"/>
        <v>2550</v>
      </c>
      <c r="S56">
        <f t="shared" si="1"/>
        <v>14.427</v>
      </c>
      <c r="T56">
        <f t="shared" si="2"/>
        <v>1.653</v>
      </c>
      <c r="U56">
        <f t="shared" si="3"/>
        <v>-1.2</v>
      </c>
      <c r="V56" t="s">
        <v>594</v>
      </c>
      <c r="W56" t="str">
        <f t="shared" si="4"/>
        <v>Malmani Subgroup</v>
      </c>
      <c r="X56" t="str">
        <f>_Hlk188244192</f>
        <v>Rie1-1</v>
      </c>
      <c r="Y56" t="s">
        <v>595</v>
      </c>
      <c r="Z56">
        <f t="shared" si="6"/>
        <v>0</v>
      </c>
      <c r="AA56" t="s">
        <v>596</v>
      </c>
      <c r="AB56">
        <f t="shared" si="7"/>
        <v>0</v>
      </c>
    </row>
    <row r="57" spans="2:28">
      <c r="B57" s="174" t="s">
        <v>585</v>
      </c>
      <c r="C57" s="174" t="s">
        <v>583</v>
      </c>
      <c r="D57" s="174">
        <v>2560</v>
      </c>
      <c r="E57" s="174">
        <v>8.4450000000000003</v>
      </c>
      <c r="F57" s="174">
        <v>10.914</v>
      </c>
      <c r="G57" s="174">
        <v>18.8</v>
      </c>
      <c r="H57" s="174">
        <v>2.839</v>
      </c>
      <c r="I57" s="174">
        <v>-2</v>
      </c>
      <c r="J57" s="174"/>
      <c r="K57" s="174"/>
      <c r="L57" s="174"/>
      <c r="M57" s="174"/>
      <c r="N57" s="174"/>
      <c r="O57" s="174"/>
      <c r="P57" s="174"/>
      <c r="R57">
        <f t="shared" si="0"/>
        <v>2560</v>
      </c>
      <c r="S57">
        <f t="shared" si="1"/>
        <v>10.914</v>
      </c>
      <c r="T57">
        <f t="shared" si="2"/>
        <v>2.839</v>
      </c>
      <c r="U57">
        <f t="shared" si="3"/>
        <v>-2</v>
      </c>
      <c r="V57" t="s">
        <v>594</v>
      </c>
      <c r="W57" t="str">
        <f t="shared" si="4"/>
        <v>Malmani Subgroup</v>
      </c>
      <c r="X57" t="str">
        <f>_Hlk188244192</f>
        <v>Rie1-1</v>
      </c>
      <c r="Y57" t="s">
        <v>595</v>
      </c>
      <c r="Z57">
        <f t="shared" si="6"/>
        <v>0</v>
      </c>
      <c r="AA57" t="s">
        <v>596</v>
      </c>
      <c r="AB57">
        <f t="shared" si="7"/>
        <v>0</v>
      </c>
    </row>
    <row r="58" spans="2:28">
      <c r="B58" s="174" t="s">
        <v>586</v>
      </c>
      <c r="C58" s="174" t="s">
        <v>587</v>
      </c>
      <c r="D58" s="174">
        <v>2570</v>
      </c>
      <c r="E58" s="174"/>
      <c r="F58" s="174"/>
      <c r="G58" s="174"/>
      <c r="H58" s="174"/>
      <c r="I58" s="174"/>
      <c r="J58" s="174">
        <v>8.9789999999999992</v>
      </c>
      <c r="K58" s="174">
        <v>3.274</v>
      </c>
      <c r="L58" s="174">
        <v>-0.36</v>
      </c>
      <c r="M58" s="174">
        <v>7.2949999999999999</v>
      </c>
      <c r="N58" s="174">
        <v>-6.59</v>
      </c>
      <c r="O58" s="174"/>
      <c r="P58" s="174"/>
    </row>
    <row r="59" spans="2:28">
      <c r="B59" s="174" t="s">
        <v>588</v>
      </c>
      <c r="C59" s="174" t="s">
        <v>710</v>
      </c>
      <c r="D59" s="174">
        <v>2580</v>
      </c>
      <c r="E59" s="174"/>
      <c r="F59" s="174"/>
      <c r="G59" s="174"/>
      <c r="H59" s="174"/>
      <c r="I59" s="174"/>
      <c r="J59" s="174">
        <v>15.324999999999999</v>
      </c>
      <c r="K59" s="174">
        <v>11.199</v>
      </c>
      <c r="L59" s="174">
        <v>11.89</v>
      </c>
      <c r="M59" s="174">
        <v>9.5730000000000004</v>
      </c>
      <c r="N59" s="174">
        <v>-9.49</v>
      </c>
      <c r="O59" s="174">
        <v>-0.5</v>
      </c>
      <c r="P59" s="174">
        <v>-10.4</v>
      </c>
    </row>
    <row r="60" spans="2:28">
      <c r="B60" s="174" t="s">
        <v>589</v>
      </c>
      <c r="C60" s="174" t="s">
        <v>711</v>
      </c>
      <c r="D60" s="174">
        <v>2600</v>
      </c>
      <c r="E60" s="174"/>
      <c r="F60" s="174"/>
      <c r="G60" s="174"/>
      <c r="H60" s="174"/>
      <c r="I60" s="174"/>
      <c r="J60" s="174">
        <v>9.7059999999999995</v>
      </c>
      <c r="K60" s="174">
        <v>14.8</v>
      </c>
      <c r="L60" s="174">
        <v>25.56</v>
      </c>
      <c r="M60" s="174">
        <v>2.1110000000000002</v>
      </c>
      <c r="N60" s="174">
        <v>-2.75</v>
      </c>
      <c r="O60" s="174">
        <v>-0.5</v>
      </c>
      <c r="P60" s="174">
        <v>-9.8000000000000007</v>
      </c>
    </row>
    <row r="61" spans="2:28">
      <c r="B61" s="174" t="s">
        <v>590</v>
      </c>
      <c r="C61" s="174" t="s">
        <v>714</v>
      </c>
      <c r="D61" s="174">
        <v>2615</v>
      </c>
      <c r="E61" s="174"/>
      <c r="F61" s="174"/>
      <c r="G61" s="174"/>
      <c r="H61" s="174"/>
      <c r="I61" s="174"/>
      <c r="J61" s="174">
        <v>2.4670000000000001</v>
      </c>
      <c r="K61" s="174">
        <v>1.0129999999999999</v>
      </c>
      <c r="L61" s="174">
        <v>0.6</v>
      </c>
      <c r="M61" s="174">
        <v>1.9450000000000001</v>
      </c>
      <c r="N61" s="174">
        <v>-1.33</v>
      </c>
      <c r="O61" s="174">
        <v>0.3</v>
      </c>
      <c r="P61" s="174">
        <v>-11.3</v>
      </c>
    </row>
    <row r="62" spans="2:28">
      <c r="B62" s="175" t="s">
        <v>591</v>
      </c>
    </row>
    <row r="63" spans="2:28">
      <c r="B63" s="175" t="s">
        <v>592</v>
      </c>
    </row>
    <row r="64" spans="2:28">
      <c r="B64" s="175" t="s">
        <v>593</v>
      </c>
    </row>
  </sheetData>
  <mergeCells count="2">
    <mergeCell ref="E3:N3"/>
    <mergeCell ref="O3:P3"/>
  </mergeCells>
  <phoneticPr fontId="9"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K27" sqref="K27"/>
    </sheetView>
  </sheetViews>
  <sheetFormatPr defaultColWidth="8.85546875" defaultRowHeight="12.75"/>
  <sheetData>
    <row r="1" spans="1:15">
      <c r="E1" t="s">
        <v>1323</v>
      </c>
      <c r="F1" t="s">
        <v>1225</v>
      </c>
      <c r="G1" t="s">
        <v>1324</v>
      </c>
      <c r="H1" t="s">
        <v>1325</v>
      </c>
      <c r="I1" t="s">
        <v>1326</v>
      </c>
      <c r="J1">
        <v>33</v>
      </c>
      <c r="K1">
        <v>34</v>
      </c>
      <c r="N1" t="s">
        <v>1303</v>
      </c>
      <c r="O1" t="s">
        <v>1229</v>
      </c>
    </row>
    <row r="2" spans="1:15">
      <c r="A2">
        <f>N2</f>
        <v>3800</v>
      </c>
      <c r="B2">
        <f>K2</f>
        <v>0.8</v>
      </c>
      <c r="C2">
        <f>O2</f>
        <v>-0.91196032952282846</v>
      </c>
      <c r="E2" t="s">
        <v>1327</v>
      </c>
      <c r="J2">
        <v>-0.5</v>
      </c>
      <c r="K2">
        <v>0.8</v>
      </c>
      <c r="L2">
        <v>-0.87</v>
      </c>
      <c r="M2">
        <f>J2-1000*((1+K2/1000)^0.515-1)</f>
        <v>-0.91192010363566567</v>
      </c>
      <c r="N2">
        <v>3800</v>
      </c>
      <c r="O2">
        <f>1000*LN(1+J2/1000)-515*LN(1+K2/1000)</f>
        <v>-0.91196032952282846</v>
      </c>
    </row>
    <row r="3" spans="1:15">
      <c r="A3">
        <f t="shared" ref="A3:A30" si="0">N3</f>
        <v>3800</v>
      </c>
      <c r="B3">
        <f>K3</f>
        <v>1.1000000000000001</v>
      </c>
      <c r="C3">
        <f t="shared" ref="C3:C30" si="1">O3</f>
        <v>-0.86623366230204057</v>
      </c>
      <c r="E3" t="s">
        <v>1328</v>
      </c>
      <c r="F3" t="s">
        <v>1329</v>
      </c>
      <c r="G3">
        <v>3.8</v>
      </c>
      <c r="H3" t="s">
        <v>1330</v>
      </c>
      <c r="I3" t="s">
        <v>1331</v>
      </c>
      <c r="J3">
        <v>-0.3</v>
      </c>
      <c r="K3">
        <v>1.1000000000000001</v>
      </c>
      <c r="L3" t="s">
        <v>1332</v>
      </c>
      <c r="M3">
        <f>J3-1000*((1+K3/1000)^0.515-1)</f>
        <v>-0.86634896835028319</v>
      </c>
      <c r="N3">
        <v>3800</v>
      </c>
      <c r="O3">
        <f>1000*LN(1+J3/1000)-515*LN(1+K3/1000)</f>
        <v>-0.86623366230204057</v>
      </c>
    </row>
    <row r="4" spans="1:15">
      <c r="A4">
        <f t="shared" si="0"/>
        <v>3800</v>
      </c>
      <c r="B4">
        <f>K4</f>
        <v>2.1</v>
      </c>
      <c r="C4">
        <f t="shared" si="1"/>
        <v>-0.88038600963900693</v>
      </c>
      <c r="E4" t="s">
        <v>1333</v>
      </c>
      <c r="J4">
        <v>0.2</v>
      </c>
      <c r="K4">
        <v>2.1</v>
      </c>
      <c r="L4" t="s">
        <v>1334</v>
      </c>
      <c r="M4">
        <f>J4-1000*((1+K4/1000)^0.515-1)</f>
        <v>-0.8809498178878663</v>
      </c>
      <c r="N4">
        <v>3800</v>
      </c>
      <c r="O4">
        <f>1000*LN(1+J4/1000)-515*LN(1+K4/1000)</f>
        <v>-0.88038600963900693</v>
      </c>
    </row>
    <row r="5" spans="1:15">
      <c r="A5">
        <f t="shared" si="0"/>
        <v>3800</v>
      </c>
      <c r="B5">
        <f>K5</f>
        <v>5.8</v>
      </c>
      <c r="C5">
        <f t="shared" si="1"/>
        <v>-0.88057296705347099</v>
      </c>
      <c r="E5" t="s">
        <v>1335</v>
      </c>
      <c r="J5">
        <v>2.1</v>
      </c>
      <c r="K5">
        <v>5.8</v>
      </c>
      <c r="L5" t="s">
        <v>1336</v>
      </c>
      <c r="M5">
        <f>J5-1000*((1+K5/1000)^0.515-1)</f>
        <v>-0.88281080290330172</v>
      </c>
      <c r="N5">
        <v>3800</v>
      </c>
      <c r="O5">
        <f>1000*LN(1+J5/1000)-515*LN(1+K5/1000)</f>
        <v>-0.88057296705347099</v>
      </c>
    </row>
    <row r="6" spans="1:15">
      <c r="A6">
        <f t="shared" si="0"/>
        <v>3800</v>
      </c>
      <c r="B6">
        <f>K6</f>
        <v>-3.1</v>
      </c>
      <c r="C6">
        <f t="shared" si="1"/>
        <v>-0.10246693871601087</v>
      </c>
      <c r="E6" t="s">
        <v>1337</v>
      </c>
      <c r="J6">
        <v>-1.7</v>
      </c>
      <c r="K6">
        <v>-3.1</v>
      </c>
      <c r="L6">
        <v>-0.15</v>
      </c>
      <c r="M6">
        <f>J6-1000*((1+K6/1000)^0.515-1)</f>
        <v>-0.10229798591140216</v>
      </c>
      <c r="N6">
        <v>3800</v>
      </c>
      <c r="O6">
        <f>1000*LN(1+J6/1000)-515*LN(1+K6/1000)</f>
        <v>-0.10246693871601087</v>
      </c>
    </row>
    <row r="7" spans="1:15">
      <c r="E7" t="s">
        <v>1338</v>
      </c>
      <c r="F7" t="s">
        <v>1339</v>
      </c>
      <c r="G7" t="s">
        <v>1331</v>
      </c>
      <c r="H7" t="s">
        <v>1340</v>
      </c>
    </row>
    <row r="8" spans="1:15">
      <c r="A8">
        <f t="shared" si="0"/>
        <v>2642</v>
      </c>
      <c r="B8">
        <f>K8</f>
        <v>-1.7</v>
      </c>
      <c r="C8">
        <f t="shared" si="1"/>
        <v>7.5924848705993586E-2</v>
      </c>
      <c r="E8" t="s">
        <v>1341</v>
      </c>
      <c r="F8" t="s">
        <v>1342</v>
      </c>
      <c r="G8" t="s">
        <v>1331</v>
      </c>
      <c r="J8">
        <v>-0.8</v>
      </c>
      <c r="K8">
        <v>-1.7</v>
      </c>
      <c r="L8">
        <v>0.12</v>
      </c>
      <c r="M8">
        <f>J8-1000*((1+K8/1000)^0.515-1)</f>
        <v>7.586122891447622E-2</v>
      </c>
      <c r="N8">
        <v>2642</v>
      </c>
      <c r="O8">
        <f>1000*LN(1+J8/1000)-515*LN(1+K8/1000)</f>
        <v>7.5924848705993586E-2</v>
      </c>
    </row>
    <row r="9" spans="1:15">
      <c r="A9">
        <f t="shared" si="0"/>
        <v>2642</v>
      </c>
      <c r="B9">
        <f>K9</f>
        <v>-8.5</v>
      </c>
      <c r="C9">
        <f t="shared" si="1"/>
        <v>-1.5212632875601599</v>
      </c>
      <c r="E9" t="s">
        <v>1343</v>
      </c>
      <c r="F9" t="s">
        <v>1344</v>
      </c>
      <c r="J9">
        <v>-5.9</v>
      </c>
      <c r="K9">
        <v>-8.5</v>
      </c>
      <c r="L9" t="s">
        <v>1345</v>
      </c>
      <c r="M9">
        <f>J9-1000*((1+K9/1000)^0.515-1)</f>
        <v>-1.5134387116666321</v>
      </c>
      <c r="N9">
        <v>2642</v>
      </c>
      <c r="O9">
        <f>1000*LN(1+J9/1000)-515*LN(1+K9/1000)</f>
        <v>-1.5212632875601599</v>
      </c>
    </row>
    <row r="10" spans="1:15">
      <c r="A10">
        <f t="shared" si="0"/>
        <v>2642</v>
      </c>
      <c r="B10">
        <f>K10</f>
        <v>10.9</v>
      </c>
      <c r="C10">
        <f t="shared" si="1"/>
        <v>2.1866103277551874</v>
      </c>
      <c r="E10">
        <v>2.6419999999999999</v>
      </c>
      <c r="F10" t="s">
        <v>1330</v>
      </c>
      <c r="J10">
        <v>7.8</v>
      </c>
      <c r="K10">
        <v>10.9</v>
      </c>
      <c r="L10">
        <v>2.12</v>
      </c>
      <c r="M10">
        <f>J10-1000*((1+K10/1000)^0.515-1)</f>
        <v>2.2012583641086421</v>
      </c>
      <c r="N10">
        <v>2642</v>
      </c>
      <c r="O10">
        <f>1000*LN(1+J10/1000)-515*LN(1+K10/1000)</f>
        <v>2.1866103277551874</v>
      </c>
    </row>
    <row r="11" spans="1:15">
      <c r="E11" t="s">
        <v>1331</v>
      </c>
    </row>
    <row r="12" spans="1:15">
      <c r="A12">
        <f t="shared" si="0"/>
        <v>2642</v>
      </c>
      <c r="B12">
        <f t="shared" ref="B12:B19" si="2">K12</f>
        <v>9.6</v>
      </c>
      <c r="C12">
        <f t="shared" si="1"/>
        <v>2.948538784217166</v>
      </c>
      <c r="E12" t="s">
        <v>1331</v>
      </c>
      <c r="J12">
        <v>7.9</v>
      </c>
      <c r="K12">
        <v>9.6</v>
      </c>
      <c r="L12">
        <v>2.95</v>
      </c>
      <c r="M12">
        <f t="shared" ref="M12:M19" si="3">J12-1000*((1+K12/1000)^0.515-1)</f>
        <v>2.967455262255374</v>
      </c>
      <c r="N12">
        <v>2642</v>
      </c>
      <c r="O12">
        <f t="shared" ref="O12:O19" si="4">1000*LN(1+J12/1000)-515*LN(1+K12/1000)</f>
        <v>2.948538784217166</v>
      </c>
    </row>
    <row r="13" spans="1:15">
      <c r="A13">
        <f t="shared" si="0"/>
        <v>2642</v>
      </c>
      <c r="B13">
        <f t="shared" si="2"/>
        <v>9.6</v>
      </c>
      <c r="C13">
        <f t="shared" si="1"/>
        <v>3.0477500546988505</v>
      </c>
      <c r="E13" t="s">
        <v>1331</v>
      </c>
      <c r="J13">
        <v>8</v>
      </c>
      <c r="K13">
        <v>9.6</v>
      </c>
      <c r="L13">
        <v>2.99</v>
      </c>
      <c r="M13">
        <f t="shared" si="3"/>
        <v>3.0674552622553737</v>
      </c>
      <c r="N13">
        <v>2642</v>
      </c>
      <c r="O13">
        <f t="shared" si="4"/>
        <v>3.0477500546988505</v>
      </c>
    </row>
    <row r="14" spans="1:15">
      <c r="A14">
        <f t="shared" si="0"/>
        <v>3500</v>
      </c>
      <c r="B14">
        <f t="shared" si="2"/>
        <v>0.8</v>
      </c>
      <c r="C14">
        <f t="shared" si="1"/>
        <v>-0.31184028750728837</v>
      </c>
      <c r="E14" t="s">
        <v>1346</v>
      </c>
      <c r="I14" t="s">
        <v>1347</v>
      </c>
      <c r="J14">
        <v>0.1</v>
      </c>
      <c r="K14">
        <v>0.8</v>
      </c>
      <c r="L14">
        <v>-0.28000000000000003</v>
      </c>
      <c r="M14">
        <f t="shared" si="3"/>
        <v>-0.31192010363566569</v>
      </c>
      <c r="N14">
        <v>3500</v>
      </c>
      <c r="O14">
        <f t="shared" si="4"/>
        <v>-0.31184028750728837</v>
      </c>
    </row>
    <row r="15" spans="1:15">
      <c r="A15">
        <f t="shared" si="0"/>
        <v>3500</v>
      </c>
      <c r="B15">
        <f t="shared" si="2"/>
        <v>1.8</v>
      </c>
      <c r="C15">
        <f t="shared" si="1"/>
        <v>-0.32634662784284008</v>
      </c>
      <c r="E15" t="s">
        <v>1348</v>
      </c>
      <c r="F15" t="s">
        <v>1349</v>
      </c>
      <c r="G15">
        <v>3.5</v>
      </c>
      <c r="H15" t="s">
        <v>1330</v>
      </c>
      <c r="I15" t="s">
        <v>1331</v>
      </c>
      <c r="J15">
        <v>0.6</v>
      </c>
      <c r="K15">
        <v>1.8</v>
      </c>
      <c r="L15" t="s">
        <v>1350</v>
      </c>
      <c r="M15">
        <f t="shared" si="3"/>
        <v>-0.32659572462761022</v>
      </c>
      <c r="N15">
        <v>3500</v>
      </c>
      <c r="O15">
        <f t="shared" si="4"/>
        <v>-0.32634662784284008</v>
      </c>
    </row>
    <row r="16" spans="1:15">
      <c r="A16">
        <f t="shared" si="0"/>
        <v>3500</v>
      </c>
      <c r="B16">
        <f t="shared" si="2"/>
        <v>1.1000000000000001</v>
      </c>
      <c r="C16">
        <f t="shared" si="1"/>
        <v>-0.36620865063380337</v>
      </c>
      <c r="E16" t="s">
        <v>1331</v>
      </c>
      <c r="J16">
        <v>0.2</v>
      </c>
      <c r="K16">
        <v>1.1000000000000001</v>
      </c>
      <c r="L16" t="s">
        <v>1351</v>
      </c>
      <c r="M16">
        <f t="shared" si="3"/>
        <v>-0.36634896835028313</v>
      </c>
      <c r="N16">
        <v>3500</v>
      </c>
      <c r="O16">
        <f t="shared" si="4"/>
        <v>-0.36620865063380337</v>
      </c>
    </row>
    <row r="17" spans="1:15">
      <c r="A17">
        <f t="shared" si="0"/>
        <v>3500</v>
      </c>
      <c r="B17">
        <f t="shared" si="2"/>
        <v>0.8</v>
      </c>
      <c r="C17">
        <f t="shared" si="1"/>
        <v>-0.31184028750728837</v>
      </c>
      <c r="E17" t="s">
        <v>1331</v>
      </c>
      <c r="J17">
        <v>0.1</v>
      </c>
      <c r="K17">
        <v>0.8</v>
      </c>
      <c r="L17" t="s">
        <v>1352</v>
      </c>
      <c r="M17">
        <f t="shared" si="3"/>
        <v>-0.31192010363566569</v>
      </c>
      <c r="N17">
        <v>3500</v>
      </c>
      <c r="O17">
        <f t="shared" si="4"/>
        <v>-0.31184028750728837</v>
      </c>
    </row>
    <row r="18" spans="1:15">
      <c r="A18">
        <f t="shared" si="0"/>
        <v>3500</v>
      </c>
      <c r="B18">
        <f t="shared" si="2"/>
        <v>1</v>
      </c>
      <c r="C18">
        <f t="shared" si="1"/>
        <v>-0.31476266887171822</v>
      </c>
      <c r="E18" t="s">
        <v>1331</v>
      </c>
      <c r="J18">
        <v>0.2</v>
      </c>
      <c r="K18">
        <v>1</v>
      </c>
      <c r="L18" t="s">
        <v>1353</v>
      </c>
      <c r="M18">
        <f t="shared" si="3"/>
        <v>-0.31487517428094874</v>
      </c>
      <c r="N18">
        <v>3500</v>
      </c>
      <c r="O18">
        <f t="shared" si="4"/>
        <v>-0.31476266887171822</v>
      </c>
    </row>
    <row r="19" spans="1:15">
      <c r="A19">
        <f t="shared" si="0"/>
        <v>3500</v>
      </c>
      <c r="B19">
        <f t="shared" si="2"/>
        <v>1.4</v>
      </c>
      <c r="C19">
        <f t="shared" si="1"/>
        <v>-0.32057574923242416</v>
      </c>
      <c r="E19" t="s">
        <v>1331</v>
      </c>
      <c r="J19">
        <v>0.4</v>
      </c>
      <c r="K19">
        <v>1.4</v>
      </c>
      <c r="L19" t="s">
        <v>1354</v>
      </c>
      <c r="M19">
        <f t="shared" si="3"/>
        <v>-0.32075538998483955</v>
      </c>
      <c r="N19">
        <v>3500</v>
      </c>
      <c r="O19">
        <f t="shared" si="4"/>
        <v>-0.32057574923242416</v>
      </c>
    </row>
    <row r="23" spans="1:15">
      <c r="A23">
        <f t="shared" si="0"/>
        <v>1750</v>
      </c>
      <c r="B23">
        <f t="shared" ref="B23:B30" si="5">K23</f>
        <v>4</v>
      </c>
      <c r="C23">
        <f t="shared" si="1"/>
        <v>-5.7888291138732173E-2</v>
      </c>
      <c r="J23">
        <v>2</v>
      </c>
      <c r="K23">
        <v>4</v>
      </c>
      <c r="N23">
        <v>1750</v>
      </c>
      <c r="O23">
        <f t="shared" ref="O23:O30" si="6">1000*LN(1+J23/1000)-515*LN(1+K23/1000)</f>
        <v>-5.7888291138732173E-2</v>
      </c>
    </row>
    <row r="24" spans="1:15">
      <c r="A24">
        <f t="shared" si="0"/>
        <v>1750</v>
      </c>
      <c r="B24">
        <f t="shared" si="5"/>
        <v>3.8</v>
      </c>
      <c r="C24">
        <f t="shared" si="1"/>
        <v>-5.5093809848309583E-2</v>
      </c>
      <c r="J24">
        <v>1.9</v>
      </c>
      <c r="K24">
        <v>3.8</v>
      </c>
      <c r="N24">
        <v>1750</v>
      </c>
      <c r="O24">
        <f t="shared" si="6"/>
        <v>-5.5093809848309583E-2</v>
      </c>
    </row>
    <row r="25" spans="1:15">
      <c r="A25">
        <f t="shared" si="0"/>
        <v>1750</v>
      </c>
      <c r="B25">
        <f t="shared" si="5"/>
        <v>4</v>
      </c>
      <c r="C25">
        <f t="shared" si="1"/>
        <v>-5.7888291138732173E-2</v>
      </c>
      <c r="J25">
        <v>2</v>
      </c>
      <c r="K25">
        <v>4</v>
      </c>
      <c r="N25">
        <v>1750</v>
      </c>
      <c r="O25">
        <f t="shared" si="6"/>
        <v>-5.7888291138732173E-2</v>
      </c>
    </row>
    <row r="26" spans="1:15">
      <c r="A26">
        <f t="shared" si="0"/>
        <v>1750</v>
      </c>
      <c r="B26">
        <f t="shared" si="5"/>
        <v>4.0999999999999996</v>
      </c>
      <c r="C26">
        <f t="shared" si="1"/>
        <v>-9.3851380294625031E-3</v>
      </c>
      <c r="J26">
        <v>2.1</v>
      </c>
      <c r="K26">
        <v>4.0999999999999996</v>
      </c>
      <c r="N26">
        <v>1750</v>
      </c>
      <c r="O26">
        <f t="shared" si="6"/>
        <v>-9.3851380294625031E-3</v>
      </c>
    </row>
    <row r="27" spans="1:15">
      <c r="A27">
        <f t="shared" si="0"/>
        <v>1750</v>
      </c>
      <c r="B27">
        <f t="shared" si="5"/>
        <v>3.7</v>
      </c>
      <c r="C27">
        <f t="shared" si="1"/>
        <v>-0.10360155499367019</v>
      </c>
      <c r="J27">
        <v>1.8</v>
      </c>
      <c r="K27">
        <v>3.7</v>
      </c>
      <c r="N27">
        <v>1750</v>
      </c>
      <c r="O27">
        <f t="shared" si="6"/>
        <v>-0.10360155499367019</v>
      </c>
    </row>
    <row r="28" spans="1:15">
      <c r="A28">
        <f t="shared" si="0"/>
        <v>1750</v>
      </c>
      <c r="B28">
        <f t="shared" si="5"/>
        <v>3.9</v>
      </c>
      <c r="C28">
        <f t="shared" si="1"/>
        <v>-6.5909157290267029E-3</v>
      </c>
      <c r="J28">
        <v>2</v>
      </c>
      <c r="K28">
        <v>3.9</v>
      </c>
      <c r="N28">
        <v>1750</v>
      </c>
      <c r="O28">
        <f t="shared" si="6"/>
        <v>-6.5909157290267029E-3</v>
      </c>
    </row>
    <row r="29" spans="1:15">
      <c r="A29">
        <f t="shared" si="0"/>
        <v>1750</v>
      </c>
      <c r="B29">
        <f t="shared" si="5"/>
        <v>3.8</v>
      </c>
      <c r="C29">
        <f t="shared" si="1"/>
        <v>-5.5093809848309583E-2</v>
      </c>
      <c r="J29">
        <v>1.9</v>
      </c>
      <c r="K29">
        <v>3.8</v>
      </c>
      <c r="N29">
        <v>1750</v>
      </c>
      <c r="O29">
        <f t="shared" si="6"/>
        <v>-5.5093809848309583E-2</v>
      </c>
    </row>
    <row r="30" spans="1:15">
      <c r="A30">
        <f t="shared" si="0"/>
        <v>1750</v>
      </c>
      <c r="B30">
        <f t="shared" si="5"/>
        <v>3.7</v>
      </c>
      <c r="C30">
        <f t="shared" si="1"/>
        <v>-0.10360155499367019</v>
      </c>
      <c r="J30">
        <v>1.8</v>
      </c>
      <c r="K30">
        <v>3.7</v>
      </c>
      <c r="N30">
        <v>1750</v>
      </c>
      <c r="O30">
        <f t="shared" si="6"/>
        <v>-0.10360155499367019</v>
      </c>
    </row>
  </sheetData>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62"/>
  <sheetViews>
    <sheetView workbookViewId="0">
      <selection activeCell="D7" sqref="D7:F62"/>
    </sheetView>
  </sheetViews>
  <sheetFormatPr defaultRowHeight="12.75"/>
  <sheetData>
    <row r="6" spans="1:6">
      <c r="D6" t="s">
        <v>1432</v>
      </c>
      <c r="E6" t="s">
        <v>1229</v>
      </c>
      <c r="F6" t="s">
        <v>1212</v>
      </c>
    </row>
    <row r="7" spans="1:6">
      <c r="A7" t="s">
        <v>447</v>
      </c>
      <c r="B7">
        <v>1</v>
      </c>
      <c r="C7" t="s">
        <v>448</v>
      </c>
      <c r="D7">
        <v>21.31</v>
      </c>
      <c r="E7">
        <v>3.9E-2</v>
      </c>
      <c r="F7">
        <v>-0.5</v>
      </c>
    </row>
    <row r="8" spans="1:6">
      <c r="B8">
        <v>5</v>
      </c>
      <c r="C8" t="s">
        <v>448</v>
      </c>
      <c r="D8">
        <v>21.78</v>
      </c>
      <c r="E8">
        <v>3.6999999999999998E-2</v>
      </c>
      <c r="F8">
        <v>-0.8</v>
      </c>
    </row>
    <row r="9" spans="1:6">
      <c r="B9">
        <v>7</v>
      </c>
      <c r="C9" t="s">
        <v>448</v>
      </c>
      <c r="D9">
        <v>21.69</v>
      </c>
      <c r="E9">
        <v>3.7999999999999999E-2</v>
      </c>
      <c r="F9">
        <v>-0.1</v>
      </c>
    </row>
    <row r="10" spans="1:6">
      <c r="B10">
        <v>5</v>
      </c>
      <c r="C10" t="s">
        <v>449</v>
      </c>
      <c r="D10">
        <v>-42.84</v>
      </c>
      <c r="E10">
        <v>0.13400000000000001</v>
      </c>
      <c r="F10">
        <v>-1.2</v>
      </c>
    </row>
    <row r="11" spans="1:6">
      <c r="B11">
        <v>7</v>
      </c>
      <c r="C11" t="s">
        <v>449</v>
      </c>
      <c r="D11">
        <v>-47.05</v>
      </c>
      <c r="E11">
        <v>9.9000000000000005E-2</v>
      </c>
      <c r="F11">
        <v>-2.7</v>
      </c>
    </row>
    <row r="12" spans="1:6">
      <c r="B12">
        <v>10</v>
      </c>
      <c r="C12" t="s">
        <v>449</v>
      </c>
      <c r="D12">
        <v>-47.59</v>
      </c>
      <c r="E12">
        <v>0.109</v>
      </c>
      <c r="F12">
        <v>-1.7</v>
      </c>
    </row>
    <row r="13" spans="1:6">
      <c r="A13" t="s">
        <v>450</v>
      </c>
      <c r="B13">
        <v>10</v>
      </c>
      <c r="C13" t="s">
        <v>448</v>
      </c>
      <c r="D13">
        <v>21.65</v>
      </c>
      <c r="E13">
        <v>2.5999999999999999E-2</v>
      </c>
      <c r="F13">
        <v>0.8</v>
      </c>
    </row>
    <row r="14" spans="1:6">
      <c r="B14">
        <v>8</v>
      </c>
      <c r="C14" t="s">
        <v>449</v>
      </c>
      <c r="D14">
        <v>-48.13</v>
      </c>
      <c r="E14">
        <v>0.126</v>
      </c>
      <c r="F14">
        <v>-2</v>
      </c>
    </row>
    <row r="15" spans="1:6">
      <c r="A15" t="s">
        <v>451</v>
      </c>
      <c r="B15">
        <v>10</v>
      </c>
      <c r="C15" t="s">
        <v>449</v>
      </c>
      <c r="D15">
        <v>-48.92</v>
      </c>
      <c r="E15">
        <v>0.112</v>
      </c>
      <c r="F15">
        <v>-1.9</v>
      </c>
    </row>
    <row r="16" spans="1:6">
      <c r="B16">
        <v>10</v>
      </c>
      <c r="C16" t="s">
        <v>448</v>
      </c>
      <c r="D16">
        <v>21.5</v>
      </c>
      <c r="E16">
        <v>7.1999999999999995E-2</v>
      </c>
      <c r="F16">
        <v>0</v>
      </c>
    </row>
    <row r="17" spans="1:6">
      <c r="B17">
        <v>3</v>
      </c>
      <c r="C17" t="s">
        <v>449</v>
      </c>
      <c r="D17">
        <v>-32.76</v>
      </c>
      <c r="E17">
        <v>0.11899999999999999</v>
      </c>
      <c r="F17">
        <v>-0.7</v>
      </c>
    </row>
    <row r="18" spans="1:6">
      <c r="B18">
        <v>4</v>
      </c>
      <c r="C18" t="s">
        <v>449</v>
      </c>
      <c r="D18">
        <v>-33.49</v>
      </c>
      <c r="E18">
        <v>7.6999999999999999E-2</v>
      </c>
      <c r="F18">
        <v>-1.4</v>
      </c>
    </row>
    <row r="19" spans="1:6">
      <c r="B19">
        <v>5</v>
      </c>
      <c r="C19" t="s">
        <v>449</v>
      </c>
      <c r="D19">
        <v>-42.47</v>
      </c>
      <c r="E19">
        <v>0.107</v>
      </c>
      <c r="F19">
        <v>-0.3</v>
      </c>
    </row>
    <row r="20" spans="1:6">
      <c r="B20">
        <v>8</v>
      </c>
      <c r="C20" t="s">
        <v>449</v>
      </c>
      <c r="D20">
        <v>-48.7</v>
      </c>
      <c r="E20">
        <v>9.9000000000000005E-2</v>
      </c>
      <c r="F20">
        <v>-2</v>
      </c>
    </row>
    <row r="21" spans="1:6">
      <c r="B21">
        <v>10</v>
      </c>
      <c r="C21" t="s">
        <v>449</v>
      </c>
      <c r="D21">
        <v>-48.71</v>
      </c>
      <c r="E21">
        <v>0.11700000000000001</v>
      </c>
      <c r="F21">
        <v>-1.6</v>
      </c>
    </row>
    <row r="22" spans="1:6">
      <c r="A22" t="s">
        <v>452</v>
      </c>
      <c r="B22">
        <v>1</v>
      </c>
      <c r="C22" t="s">
        <v>448</v>
      </c>
      <c r="D22">
        <v>20.77</v>
      </c>
      <c r="E22">
        <v>0.05</v>
      </c>
      <c r="F22">
        <v>-0.3</v>
      </c>
    </row>
    <row r="23" spans="1:6">
      <c r="B23">
        <v>3</v>
      </c>
      <c r="C23" t="s">
        <v>448</v>
      </c>
      <c r="D23">
        <v>19.04</v>
      </c>
      <c r="E23">
        <v>8.2000000000000003E-2</v>
      </c>
      <c r="F23">
        <v>0.7</v>
      </c>
    </row>
    <row r="24" spans="1:6">
      <c r="B24">
        <v>5</v>
      </c>
      <c r="C24" t="s">
        <v>448</v>
      </c>
      <c r="D24">
        <v>21.64</v>
      </c>
      <c r="E24">
        <v>1.4E-2</v>
      </c>
      <c r="F24">
        <v>0.4</v>
      </c>
    </row>
    <row r="25" spans="1:6">
      <c r="B25">
        <v>7</v>
      </c>
      <c r="C25" t="s">
        <v>448</v>
      </c>
      <c r="D25">
        <v>21.61</v>
      </c>
      <c r="E25">
        <v>0.01</v>
      </c>
      <c r="F25">
        <v>0.2</v>
      </c>
    </row>
    <row r="26" spans="1:6">
      <c r="B26">
        <v>9</v>
      </c>
      <c r="C26" t="s">
        <v>448</v>
      </c>
      <c r="D26">
        <v>22.38</v>
      </c>
      <c r="E26">
        <v>9.2999999999999999E-2</v>
      </c>
      <c r="F26">
        <v>0.2</v>
      </c>
    </row>
    <row r="27" spans="1:6">
      <c r="B27">
        <v>11</v>
      </c>
      <c r="C27" t="s">
        <v>448</v>
      </c>
      <c r="D27">
        <v>23.53</v>
      </c>
      <c r="E27">
        <v>0.17</v>
      </c>
      <c r="F27">
        <v>0.3</v>
      </c>
    </row>
    <row r="28" spans="1:6">
      <c r="B28">
        <v>2</v>
      </c>
      <c r="C28" t="s">
        <v>449</v>
      </c>
      <c r="D28">
        <v>-32.22</v>
      </c>
      <c r="E28">
        <v>0.124</v>
      </c>
      <c r="F28">
        <v>-1.6</v>
      </c>
    </row>
    <row r="29" spans="1:6">
      <c r="B29">
        <v>3</v>
      </c>
      <c r="C29" t="s">
        <v>449</v>
      </c>
      <c r="D29">
        <v>-32.64</v>
      </c>
      <c r="E29">
        <v>0.13</v>
      </c>
      <c r="F29">
        <v>-1.2</v>
      </c>
    </row>
    <row r="30" spans="1:6">
      <c r="B30">
        <v>4</v>
      </c>
      <c r="C30" t="s">
        <v>449</v>
      </c>
      <c r="D30">
        <v>-32.76</v>
      </c>
      <c r="E30">
        <v>0.126</v>
      </c>
      <c r="F30">
        <v>-1.2</v>
      </c>
    </row>
    <row r="31" spans="1:6">
      <c r="B31">
        <v>5</v>
      </c>
      <c r="C31" t="s">
        <v>449</v>
      </c>
      <c r="D31">
        <v>-34.51</v>
      </c>
      <c r="E31">
        <v>0.13200000000000001</v>
      </c>
      <c r="F31">
        <v>-1.7</v>
      </c>
    </row>
    <row r="32" spans="1:6">
      <c r="B32">
        <v>7</v>
      </c>
      <c r="C32" t="s">
        <v>449</v>
      </c>
      <c r="D32">
        <v>-37.4</v>
      </c>
      <c r="E32">
        <v>0.14099999999999999</v>
      </c>
      <c r="F32">
        <v>-2</v>
      </c>
    </row>
    <row r="33" spans="1:6">
      <c r="B33">
        <v>8</v>
      </c>
      <c r="C33" t="s">
        <v>449</v>
      </c>
      <c r="D33">
        <v>-37.97</v>
      </c>
      <c r="E33">
        <v>0.154</v>
      </c>
      <c r="F33">
        <v>-1.8</v>
      </c>
    </row>
    <row r="34" spans="1:6">
      <c r="B34">
        <v>9</v>
      </c>
      <c r="C34" t="s">
        <v>449</v>
      </c>
      <c r="D34">
        <v>-38.549999999999997</v>
      </c>
      <c r="E34">
        <v>0.13300000000000001</v>
      </c>
      <c r="F34">
        <v>-2</v>
      </c>
    </row>
    <row r="35" spans="1:6">
      <c r="B35">
        <v>11</v>
      </c>
      <c r="C35" t="s">
        <v>449</v>
      </c>
      <c r="D35">
        <v>-37.69</v>
      </c>
      <c r="E35">
        <v>0.13600000000000001</v>
      </c>
      <c r="F35">
        <v>-1.9</v>
      </c>
    </row>
    <row r="36" spans="1:6">
      <c r="A36" t="s">
        <v>453</v>
      </c>
      <c r="B36">
        <v>1</v>
      </c>
      <c r="C36" t="s">
        <v>448</v>
      </c>
      <c r="D36">
        <v>19.43</v>
      </c>
      <c r="E36">
        <v>0.17299999999999999</v>
      </c>
      <c r="F36">
        <v>0.4</v>
      </c>
    </row>
    <row r="37" spans="1:6">
      <c r="B37">
        <v>2</v>
      </c>
      <c r="C37" t="s">
        <v>448</v>
      </c>
      <c r="D37">
        <v>20.7</v>
      </c>
      <c r="E37">
        <v>6.0999999999999999E-2</v>
      </c>
      <c r="F37">
        <v>0.1</v>
      </c>
    </row>
    <row r="38" spans="1:6">
      <c r="B38">
        <v>3</v>
      </c>
      <c r="C38" t="s">
        <v>448</v>
      </c>
      <c r="D38">
        <v>20.53</v>
      </c>
      <c r="E38">
        <v>3.3000000000000002E-2</v>
      </c>
      <c r="F38">
        <v>0.5</v>
      </c>
    </row>
    <row r="39" spans="1:6">
      <c r="B39">
        <v>1</v>
      </c>
      <c r="C39" t="s">
        <v>449</v>
      </c>
      <c r="D39">
        <v>-12.46</v>
      </c>
      <c r="E39">
        <v>7.5999999999999998E-2</v>
      </c>
      <c r="F39">
        <v>-1.3</v>
      </c>
    </row>
    <row r="40" spans="1:6">
      <c r="B40">
        <v>2</v>
      </c>
      <c r="C40" t="s">
        <v>449</v>
      </c>
      <c r="D40">
        <v>-12.61</v>
      </c>
      <c r="E40">
        <v>6.3E-2</v>
      </c>
      <c r="F40">
        <v>-1.3</v>
      </c>
    </row>
    <row r="41" spans="1:6">
      <c r="B41">
        <v>3</v>
      </c>
      <c r="C41" t="s">
        <v>449</v>
      </c>
      <c r="D41">
        <v>-12.62</v>
      </c>
      <c r="E41">
        <v>5.8000000000000003E-2</v>
      </c>
      <c r="F41">
        <v>-1.2</v>
      </c>
    </row>
    <row r="42" spans="1:6">
      <c r="A42" t="s">
        <v>454</v>
      </c>
      <c r="B42">
        <v>2</v>
      </c>
      <c r="C42" t="s">
        <v>448</v>
      </c>
      <c r="D42">
        <v>21.77</v>
      </c>
      <c r="E42">
        <v>0.05</v>
      </c>
      <c r="F42">
        <v>1.3</v>
      </c>
    </row>
    <row r="43" spans="1:6">
      <c r="B43">
        <v>8</v>
      </c>
      <c r="C43" t="s">
        <v>448</v>
      </c>
      <c r="D43">
        <v>25.01</v>
      </c>
      <c r="E43">
        <v>4.5999999999999999E-2</v>
      </c>
      <c r="F43">
        <v>0.9</v>
      </c>
    </row>
    <row r="44" spans="1:6">
      <c r="B44">
        <v>2</v>
      </c>
      <c r="C44" t="s">
        <v>449</v>
      </c>
      <c r="D44">
        <v>-15.31</v>
      </c>
      <c r="E44">
        <v>0.11</v>
      </c>
      <c r="F44">
        <v>-0.3</v>
      </c>
    </row>
    <row r="45" spans="1:6">
      <c r="B45">
        <v>4</v>
      </c>
      <c r="C45" t="s">
        <v>449</v>
      </c>
      <c r="D45">
        <v>-20.76</v>
      </c>
      <c r="E45">
        <v>0.122</v>
      </c>
      <c r="F45">
        <v>-1.7</v>
      </c>
    </row>
    <row r="46" spans="1:6">
      <c r="B46">
        <v>8</v>
      </c>
      <c r="C46" t="s">
        <v>449</v>
      </c>
      <c r="D46">
        <v>-20.8</v>
      </c>
      <c r="E46">
        <v>0.112</v>
      </c>
      <c r="F46">
        <v>-1.7</v>
      </c>
    </row>
    <row r="47" spans="1:6">
      <c r="A47" t="s">
        <v>455</v>
      </c>
      <c r="B47">
        <v>2</v>
      </c>
      <c r="C47" t="s">
        <v>448</v>
      </c>
      <c r="D47">
        <v>22.42</v>
      </c>
      <c r="E47">
        <v>3.4000000000000002E-2</v>
      </c>
      <c r="F47">
        <v>-0.3</v>
      </c>
    </row>
    <row r="48" spans="1:6">
      <c r="B48">
        <v>4</v>
      </c>
      <c r="C48" t="s">
        <v>448</v>
      </c>
      <c r="D48">
        <v>22.99</v>
      </c>
      <c r="E48">
        <v>0.05</v>
      </c>
      <c r="F48">
        <v>-0.2</v>
      </c>
    </row>
    <row r="49" spans="1:6">
      <c r="B49">
        <v>6</v>
      </c>
      <c r="C49" t="s">
        <v>448</v>
      </c>
      <c r="D49">
        <v>23.58</v>
      </c>
      <c r="E49">
        <v>4.8000000000000001E-2</v>
      </c>
      <c r="F49">
        <v>-0.3</v>
      </c>
    </row>
    <row r="50" spans="1:6">
      <c r="B50">
        <v>7</v>
      </c>
      <c r="C50" t="s">
        <v>448</v>
      </c>
      <c r="D50">
        <v>21.72</v>
      </c>
      <c r="E50">
        <v>4.9000000000000002E-2</v>
      </c>
      <c r="F50">
        <v>-0.3</v>
      </c>
    </row>
    <row r="51" spans="1:6">
      <c r="B51">
        <v>8</v>
      </c>
      <c r="C51" t="s">
        <v>448</v>
      </c>
      <c r="D51">
        <v>24.6</v>
      </c>
      <c r="E51">
        <v>6.7000000000000004E-2</v>
      </c>
      <c r="F51">
        <v>-0.2</v>
      </c>
    </row>
    <row r="52" spans="1:6">
      <c r="B52">
        <v>3</v>
      </c>
      <c r="C52" t="s">
        <v>449</v>
      </c>
      <c r="D52">
        <v>-36.049999999999997</v>
      </c>
      <c r="E52">
        <v>0.14299999999999999</v>
      </c>
      <c r="F52">
        <v>-1</v>
      </c>
    </row>
    <row r="53" spans="1:6">
      <c r="B53">
        <v>4</v>
      </c>
      <c r="C53" t="s">
        <v>449</v>
      </c>
      <c r="D53">
        <v>-35.04</v>
      </c>
      <c r="E53">
        <v>0.14099999999999999</v>
      </c>
      <c r="F53">
        <v>-1</v>
      </c>
    </row>
    <row r="54" spans="1:6">
      <c r="B54">
        <v>8</v>
      </c>
      <c r="C54" t="s">
        <v>449</v>
      </c>
      <c r="D54">
        <v>-39.04</v>
      </c>
      <c r="E54">
        <v>0.16700000000000001</v>
      </c>
      <c r="F54">
        <v>-1.3</v>
      </c>
    </row>
    <row r="55" spans="1:6">
      <c r="B55">
        <v>10</v>
      </c>
      <c r="C55" t="s">
        <v>449</v>
      </c>
      <c r="D55">
        <v>-38.630000000000003</v>
      </c>
      <c r="E55">
        <v>0.16300000000000001</v>
      </c>
      <c r="F55">
        <v>-1.1000000000000001</v>
      </c>
    </row>
    <row r="56" spans="1:6">
      <c r="A56" t="s">
        <v>456</v>
      </c>
      <c r="B56">
        <v>1</v>
      </c>
      <c r="C56" t="s">
        <v>448</v>
      </c>
      <c r="D56">
        <v>24.18</v>
      </c>
      <c r="E56">
        <v>5.2999999999999999E-2</v>
      </c>
      <c r="F56">
        <v>0.1</v>
      </c>
    </row>
    <row r="57" spans="1:6">
      <c r="B57">
        <v>3</v>
      </c>
      <c r="C57" t="s">
        <v>448</v>
      </c>
      <c r="D57">
        <v>24.3</v>
      </c>
      <c r="E57">
        <v>7.4999999999999997E-2</v>
      </c>
      <c r="F57">
        <v>0</v>
      </c>
    </row>
    <row r="58" spans="1:6">
      <c r="B58">
        <v>10</v>
      </c>
      <c r="C58" t="s">
        <v>448</v>
      </c>
      <c r="D58">
        <v>27.03</v>
      </c>
      <c r="E58">
        <v>6.5000000000000002E-2</v>
      </c>
      <c r="F58">
        <v>-0.5</v>
      </c>
    </row>
    <row r="59" spans="1:6">
      <c r="B59">
        <v>3</v>
      </c>
      <c r="C59" t="s">
        <v>449</v>
      </c>
      <c r="D59">
        <v>-38.590000000000003</v>
      </c>
      <c r="E59">
        <v>0.16300000000000001</v>
      </c>
      <c r="F59">
        <v>-1</v>
      </c>
    </row>
    <row r="60" spans="1:6">
      <c r="B60">
        <v>7</v>
      </c>
      <c r="C60" t="s">
        <v>449</v>
      </c>
      <c r="D60">
        <v>-38.22</v>
      </c>
      <c r="E60">
        <v>0.154</v>
      </c>
      <c r="F60">
        <v>-0.7</v>
      </c>
    </row>
    <row r="61" spans="1:6">
      <c r="B61">
        <v>8</v>
      </c>
      <c r="C61" t="s">
        <v>449</v>
      </c>
      <c r="D61">
        <v>-39.39</v>
      </c>
      <c r="E61">
        <v>0.14699999999999999</v>
      </c>
      <c r="F61">
        <v>-1</v>
      </c>
    </row>
    <row r="62" spans="1:6">
      <c r="B62">
        <v>10</v>
      </c>
      <c r="C62" t="s">
        <v>449</v>
      </c>
      <c r="D62">
        <v>-39.32</v>
      </c>
      <c r="E62">
        <v>0.151</v>
      </c>
      <c r="F62">
        <v>-1.1000000000000001</v>
      </c>
    </row>
  </sheetData>
  <phoneticPr fontId="9"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3"/>
  <sheetViews>
    <sheetView workbookViewId="0">
      <selection activeCell="F68" sqref="F68"/>
    </sheetView>
  </sheetViews>
  <sheetFormatPr defaultColWidth="8.85546875" defaultRowHeight="12.75"/>
  <sheetData>
    <row r="2" spans="1:15">
      <c r="A2">
        <f>G3</f>
        <v>263</v>
      </c>
      <c r="B2">
        <v>13.058168719737656</v>
      </c>
      <c r="C2">
        <v>-2.3624077804145216E-3</v>
      </c>
      <c r="D2">
        <f>O3</f>
        <v>3.5495015188325874E-2</v>
      </c>
      <c r="F2" t="s">
        <v>1309</v>
      </c>
      <c r="G2" t="s">
        <v>1884</v>
      </c>
      <c r="H2" t="s">
        <v>1885</v>
      </c>
      <c r="I2" t="s">
        <v>1880</v>
      </c>
      <c r="J2" t="s">
        <v>1881</v>
      </c>
      <c r="O2" t="s">
        <v>1882</v>
      </c>
    </row>
    <row r="3" spans="1:15">
      <c r="A3">
        <f t="shared" ref="A3:A49" si="0">G4</f>
        <v>300</v>
      </c>
      <c r="B3">
        <v>15.165346756179479</v>
      </c>
      <c r="C3">
        <v>-6.2807541250249344E-3</v>
      </c>
      <c r="D3">
        <f t="shared" ref="D3:D49" si="1">O4</f>
        <v>-0.14823951359489695</v>
      </c>
      <c r="F3" t="s">
        <v>1886</v>
      </c>
      <c r="G3">
        <v>263</v>
      </c>
      <c r="H3" t="s">
        <v>1887</v>
      </c>
      <c r="I3">
        <v>13.058168719737656</v>
      </c>
      <c r="J3">
        <v>-2.3624077804145216E-3</v>
      </c>
      <c r="K3" t="s">
        <v>1888</v>
      </c>
      <c r="O3">
        <v>3.5495015188325874E-2</v>
      </c>
    </row>
    <row r="4" spans="1:15">
      <c r="A4">
        <f t="shared" si="0"/>
        <v>530</v>
      </c>
      <c r="B4">
        <v>32.866799825030249</v>
      </c>
      <c r="C4">
        <v>-3.9436778351884527E-3</v>
      </c>
      <c r="D4">
        <f t="shared" si="1"/>
        <v>1.423698741187851E-2</v>
      </c>
      <c r="F4" t="s">
        <v>1889</v>
      </c>
      <c r="G4">
        <v>300</v>
      </c>
      <c r="H4" t="s">
        <v>1887</v>
      </c>
      <c r="I4">
        <v>15.165346756179479</v>
      </c>
      <c r="J4">
        <v>-6.2807541250249344E-3</v>
      </c>
      <c r="K4" t="s">
        <v>1888</v>
      </c>
      <c r="O4">
        <v>-0.14823951359489695</v>
      </c>
    </row>
    <row r="5" spans="1:15">
      <c r="A5">
        <f t="shared" si="0"/>
        <v>530</v>
      </c>
      <c r="B5">
        <v>31.217509219232202</v>
      </c>
      <c r="C5">
        <v>-4.0378798805917882E-3</v>
      </c>
      <c r="D5">
        <f t="shared" si="1"/>
        <v>3.7598701397806189E-2</v>
      </c>
      <c r="F5" t="s">
        <v>1890</v>
      </c>
      <c r="G5">
        <v>530</v>
      </c>
      <c r="H5" t="s">
        <v>1891</v>
      </c>
      <c r="I5">
        <v>32.866799825030249</v>
      </c>
      <c r="J5">
        <v>-3.9436778351884527E-3</v>
      </c>
      <c r="K5" t="s">
        <v>1888</v>
      </c>
      <c r="O5">
        <v>1.423698741187851E-2</v>
      </c>
    </row>
    <row r="6" spans="1:15">
      <c r="A6">
        <f t="shared" si="0"/>
        <v>530</v>
      </c>
      <c r="B6">
        <v>31.782321090501149</v>
      </c>
      <c r="C6">
        <v>-9.8681795685529039E-3</v>
      </c>
      <c r="D6">
        <f t="shared" si="1"/>
        <v>1.4781795308289269E-2</v>
      </c>
      <c r="F6" t="s">
        <v>1890</v>
      </c>
      <c r="G6">
        <v>530</v>
      </c>
      <c r="H6" t="s">
        <v>1891</v>
      </c>
      <c r="I6">
        <v>31.217509219232202</v>
      </c>
      <c r="J6">
        <v>-4.0378798805917882E-3</v>
      </c>
      <c r="K6" t="s">
        <v>1888</v>
      </c>
      <c r="O6">
        <v>3.7598701397806189E-2</v>
      </c>
    </row>
    <row r="7" spans="1:15">
      <c r="A7">
        <f t="shared" si="0"/>
        <v>540</v>
      </c>
      <c r="B7">
        <v>32.940155197253944</v>
      </c>
      <c r="C7">
        <v>1.2732746519770188E-2</v>
      </c>
      <c r="D7">
        <f t="shared" si="1"/>
        <v>-0.25167114177726402</v>
      </c>
      <c r="F7" t="s">
        <v>1890</v>
      </c>
      <c r="G7">
        <v>530</v>
      </c>
      <c r="H7" t="s">
        <v>1891</v>
      </c>
      <c r="I7">
        <v>31.782321090501149</v>
      </c>
      <c r="J7">
        <v>-9.8681795685529039E-3</v>
      </c>
      <c r="K7" t="s">
        <v>1888</v>
      </c>
      <c r="O7">
        <v>1.4781795308289269E-2</v>
      </c>
    </row>
    <row r="8" spans="1:15">
      <c r="A8">
        <f t="shared" si="0"/>
        <v>510.7</v>
      </c>
      <c r="B8">
        <v>35.019720095298013</v>
      </c>
      <c r="C8">
        <v>1.5948021037804239E-2</v>
      </c>
      <c r="D8">
        <f t="shared" si="1"/>
        <v>9.5845757310877411E-2</v>
      </c>
      <c r="F8" t="s">
        <v>1892</v>
      </c>
      <c r="G8">
        <v>540</v>
      </c>
      <c r="H8" t="s">
        <v>1893</v>
      </c>
      <c r="I8">
        <v>32.940155197253944</v>
      </c>
      <c r="J8">
        <v>1.2732746519770188E-2</v>
      </c>
      <c r="K8" t="s">
        <v>1888</v>
      </c>
      <c r="O8">
        <v>-0.25167114177726402</v>
      </c>
    </row>
    <row r="9" spans="1:15">
      <c r="A9">
        <f t="shared" si="0"/>
        <v>517.1</v>
      </c>
      <c r="B9">
        <v>39.614605573701638</v>
      </c>
      <c r="C9">
        <v>-3.2111395087550676E-2</v>
      </c>
      <c r="D9">
        <f t="shared" si="1"/>
        <v>6.4105938170195054E-2</v>
      </c>
      <c r="F9" t="s">
        <v>1894</v>
      </c>
      <c r="G9">
        <v>510.7</v>
      </c>
      <c r="H9" t="s">
        <v>1895</v>
      </c>
      <c r="I9">
        <v>35.019720095298013</v>
      </c>
      <c r="J9">
        <v>1.5948021037804239E-2</v>
      </c>
      <c r="K9" t="s">
        <v>1896</v>
      </c>
      <c r="O9">
        <v>9.5845757310877411E-2</v>
      </c>
    </row>
    <row r="10" spans="1:15">
      <c r="A10">
        <f t="shared" si="0"/>
        <v>556.5</v>
      </c>
      <c r="B10">
        <v>34.492529302739946</v>
      </c>
      <c r="C10">
        <v>-1.5086954863473778E-2</v>
      </c>
      <c r="D10">
        <f t="shared" si="1"/>
        <v>0.4032618553280628</v>
      </c>
      <c r="F10" t="s">
        <v>1897</v>
      </c>
      <c r="G10">
        <v>517.1</v>
      </c>
      <c r="H10" t="s">
        <v>1895</v>
      </c>
      <c r="I10">
        <v>39.614605573701638</v>
      </c>
      <c r="J10">
        <v>-3.2111395087550676E-2</v>
      </c>
      <c r="K10" t="s">
        <v>1896</v>
      </c>
      <c r="O10">
        <v>6.4105938170195054E-2</v>
      </c>
    </row>
    <row r="11" spans="1:15">
      <c r="A11">
        <f t="shared" si="0"/>
        <v>559.79999999999995</v>
      </c>
      <c r="B11">
        <v>38.311946389959644</v>
      </c>
      <c r="C11">
        <v>1.8207856074639039E-3</v>
      </c>
      <c r="D11">
        <f t="shared" si="1"/>
        <v>-3.2299905253657335E-2</v>
      </c>
      <c r="F11" t="s">
        <v>1898</v>
      </c>
      <c r="G11">
        <v>556.5</v>
      </c>
      <c r="H11" t="s">
        <v>1895</v>
      </c>
      <c r="I11">
        <v>34.492529302739946</v>
      </c>
      <c r="J11">
        <v>-1.5086954863473778E-2</v>
      </c>
      <c r="K11" t="s">
        <v>1896</v>
      </c>
      <c r="O11">
        <v>0.4032618553280628</v>
      </c>
    </row>
    <row r="12" spans="1:15">
      <c r="A12">
        <f t="shared" si="0"/>
        <v>561.20000000000005</v>
      </c>
      <c r="B12">
        <v>33.967731248128771</v>
      </c>
      <c r="C12">
        <v>-6.810713417593206E-3</v>
      </c>
      <c r="D12">
        <f t="shared" si="1"/>
        <v>0.33302116854539465</v>
      </c>
      <c r="F12" t="s">
        <v>1898</v>
      </c>
      <c r="G12">
        <v>559.79999999999995</v>
      </c>
      <c r="H12" t="s">
        <v>1895</v>
      </c>
      <c r="I12">
        <v>38.311946389959644</v>
      </c>
      <c r="J12">
        <v>1.8207856074639039E-3</v>
      </c>
      <c r="K12" t="s">
        <v>1896</v>
      </c>
      <c r="O12">
        <v>-3.2299905253657335E-2</v>
      </c>
    </row>
    <row r="13" spans="1:15">
      <c r="A13">
        <f t="shared" si="0"/>
        <v>571</v>
      </c>
      <c r="B13">
        <v>32.669603244098717</v>
      </c>
      <c r="C13">
        <v>-2.781641392355283E-2</v>
      </c>
      <c r="D13">
        <f t="shared" si="1"/>
        <v>0.30152050963311583</v>
      </c>
      <c r="F13" t="s">
        <v>1899</v>
      </c>
      <c r="G13">
        <v>561.20000000000005</v>
      </c>
      <c r="H13" t="s">
        <v>1895</v>
      </c>
      <c r="I13">
        <v>33.967731248128771</v>
      </c>
      <c r="J13">
        <v>-6.810713417593206E-3</v>
      </c>
      <c r="K13" t="s">
        <v>1896</v>
      </c>
      <c r="O13">
        <v>0.33302116854539465</v>
      </c>
    </row>
    <row r="14" spans="1:15">
      <c r="A14">
        <f t="shared" si="0"/>
        <v>571</v>
      </c>
      <c r="B14">
        <v>31.026570179034916</v>
      </c>
      <c r="C14">
        <v>-3.8623793425820452E-3</v>
      </c>
      <c r="D14">
        <f t="shared" si="1"/>
        <v>0.3361757308208283</v>
      </c>
      <c r="F14" t="s">
        <v>1900</v>
      </c>
      <c r="G14">
        <v>571</v>
      </c>
      <c r="H14" t="s">
        <v>1901</v>
      </c>
      <c r="I14">
        <v>32.669603244098717</v>
      </c>
      <c r="J14">
        <v>-2.781641392355283E-2</v>
      </c>
      <c r="K14" t="s">
        <v>1896</v>
      </c>
      <c r="O14">
        <v>0.30152050963311583</v>
      </c>
    </row>
    <row r="15" spans="1:15">
      <c r="A15">
        <f t="shared" si="0"/>
        <v>571</v>
      </c>
      <c r="B15">
        <v>31.907872629329557</v>
      </c>
      <c r="C15">
        <v>-4.2640766954633591E-3</v>
      </c>
      <c r="D15">
        <f t="shared" si="1"/>
        <v>1.12853195318664E-2</v>
      </c>
      <c r="F15" t="s">
        <v>1900</v>
      </c>
      <c r="G15">
        <v>571</v>
      </c>
      <c r="H15" t="s">
        <v>1901</v>
      </c>
      <c r="I15">
        <v>31.026570179034916</v>
      </c>
      <c r="J15">
        <v>-3.8623793425820452E-3</v>
      </c>
      <c r="K15" t="s">
        <v>1896</v>
      </c>
      <c r="O15">
        <v>0.3361757308208283</v>
      </c>
    </row>
    <row r="16" spans="1:15">
      <c r="A16">
        <f t="shared" si="0"/>
        <v>537</v>
      </c>
      <c r="B16">
        <v>43.728253029325366</v>
      </c>
      <c r="C16">
        <v>-3.7873596328406478E-2</v>
      </c>
      <c r="D16">
        <f t="shared" si="1"/>
        <v>0.84848943679247102</v>
      </c>
      <c r="F16" t="s">
        <v>1900</v>
      </c>
      <c r="G16">
        <v>571</v>
      </c>
      <c r="H16" t="s">
        <v>1901</v>
      </c>
      <c r="I16">
        <v>31.907872629329557</v>
      </c>
      <c r="J16">
        <v>-4.2640766954633591E-3</v>
      </c>
      <c r="K16" t="s">
        <v>1896</v>
      </c>
      <c r="O16">
        <v>1.12853195318664E-2</v>
      </c>
    </row>
    <row r="17" spans="1:15">
      <c r="A17">
        <f t="shared" si="0"/>
        <v>571</v>
      </c>
      <c r="B17">
        <v>30.579536914378274</v>
      </c>
      <c r="C17">
        <v>2.6317844960566106E-3</v>
      </c>
      <c r="D17">
        <f t="shared" si="1"/>
        <v>0.2085583684675868</v>
      </c>
      <c r="F17" t="s">
        <v>1902</v>
      </c>
      <c r="G17">
        <v>537</v>
      </c>
      <c r="H17" t="s">
        <v>1895</v>
      </c>
      <c r="I17">
        <v>43.728253029325366</v>
      </c>
      <c r="J17">
        <v>-3.7873596328406478E-2</v>
      </c>
      <c r="K17" t="s">
        <v>1896</v>
      </c>
      <c r="O17">
        <v>0.84848943679247102</v>
      </c>
    </row>
    <row r="18" spans="1:15">
      <c r="A18">
        <f t="shared" si="0"/>
        <v>750</v>
      </c>
      <c r="B18">
        <v>16.423374326225023</v>
      </c>
      <c r="C18">
        <v>-1.4805443838243448E-2</v>
      </c>
      <c r="D18">
        <f t="shared" si="1"/>
        <v>-0.10480591023514518</v>
      </c>
      <c r="F18" t="s">
        <v>1903</v>
      </c>
      <c r="G18">
        <v>571</v>
      </c>
      <c r="H18" t="s">
        <v>1895</v>
      </c>
      <c r="I18">
        <v>30.579536914378274</v>
      </c>
      <c r="J18">
        <v>2.6317844960566106E-3</v>
      </c>
      <c r="K18" t="s">
        <v>1896</v>
      </c>
      <c r="O18">
        <v>0.2085583684675868</v>
      </c>
    </row>
    <row r="19" spans="1:15">
      <c r="A19">
        <f t="shared" si="0"/>
        <v>750</v>
      </c>
      <c r="B19">
        <v>17.421153855784954</v>
      </c>
      <c r="C19">
        <v>-1.2401552776960756E-2</v>
      </c>
      <c r="D19">
        <f t="shared" si="1"/>
        <v>-1.9981139994838748E-2</v>
      </c>
      <c r="F19" t="s">
        <v>1904</v>
      </c>
      <c r="G19">
        <v>750</v>
      </c>
      <c r="H19" t="s">
        <v>1893</v>
      </c>
      <c r="I19">
        <v>16.423374326225023</v>
      </c>
      <c r="J19">
        <v>-1.4805443838243448E-2</v>
      </c>
      <c r="K19" t="s">
        <v>1896</v>
      </c>
      <c r="O19">
        <v>-0.10480591023514518</v>
      </c>
    </row>
    <row r="20" spans="1:15">
      <c r="A20">
        <f t="shared" si="0"/>
        <v>750</v>
      </c>
      <c r="B20">
        <v>17.028582195305741</v>
      </c>
      <c r="C20">
        <v>-1.8885475344864844E-2</v>
      </c>
      <c r="D20">
        <f t="shared" si="1"/>
        <v>-2.4307499016169465E-2</v>
      </c>
      <c r="F20" t="s">
        <v>1904</v>
      </c>
      <c r="G20">
        <v>750</v>
      </c>
      <c r="H20" t="s">
        <v>1893</v>
      </c>
      <c r="I20">
        <v>17.421153855784954</v>
      </c>
      <c r="J20">
        <v>-1.2401552776960756E-2</v>
      </c>
      <c r="K20" t="s">
        <v>1896</v>
      </c>
      <c r="O20">
        <v>-1.9981139994838748E-2</v>
      </c>
    </row>
    <row r="21" spans="1:15">
      <c r="A21">
        <f t="shared" si="0"/>
        <v>850</v>
      </c>
      <c r="B21">
        <v>20.967305359113894</v>
      </c>
      <c r="C21">
        <v>-9.3096850502529804E-3</v>
      </c>
      <c r="D21">
        <f t="shared" si="1"/>
        <v>-0.18092602969475846</v>
      </c>
      <c r="F21" t="s">
        <v>1904</v>
      </c>
      <c r="G21">
        <v>750</v>
      </c>
      <c r="H21" t="s">
        <v>1893</v>
      </c>
      <c r="I21">
        <v>17.028582195305741</v>
      </c>
      <c r="J21">
        <v>-1.8885475344864844E-2</v>
      </c>
      <c r="K21" t="s">
        <v>1896</v>
      </c>
      <c r="O21">
        <v>-2.4307499016169465E-2</v>
      </c>
    </row>
    <row r="22" spans="1:15">
      <c r="A22">
        <f t="shared" si="0"/>
        <v>850</v>
      </c>
      <c r="B22">
        <v>19.149351336387102</v>
      </c>
      <c r="C22">
        <v>1.7886139860451067E-2</v>
      </c>
      <c r="D22">
        <f t="shared" si="1"/>
        <v>-0.17413663150606451</v>
      </c>
      <c r="F22" t="s">
        <v>1905</v>
      </c>
      <c r="G22">
        <v>850</v>
      </c>
      <c r="H22" t="s">
        <v>1901</v>
      </c>
      <c r="I22">
        <v>20.967305359113894</v>
      </c>
      <c r="J22">
        <v>-9.3096850502529804E-3</v>
      </c>
      <c r="K22" t="s">
        <v>1896</v>
      </c>
      <c r="O22">
        <v>-0.18092602969475846</v>
      </c>
    </row>
    <row r="23" spans="1:15">
      <c r="A23">
        <f t="shared" si="0"/>
        <v>850</v>
      </c>
      <c r="B23">
        <v>21.393248761316308</v>
      </c>
      <c r="C23">
        <v>1.0794312081873869E-2</v>
      </c>
      <c r="D23">
        <f t="shared" si="1"/>
        <v>-4.5442000274823591E-2</v>
      </c>
      <c r="F23" t="s">
        <v>1905</v>
      </c>
      <c r="G23">
        <v>850</v>
      </c>
      <c r="H23" t="s">
        <v>1901</v>
      </c>
      <c r="I23">
        <v>19.149351336387102</v>
      </c>
      <c r="J23">
        <v>1.7886139860451067E-2</v>
      </c>
      <c r="K23" t="s">
        <v>1896</v>
      </c>
      <c r="O23">
        <v>-0.17413663150606451</v>
      </c>
    </row>
    <row r="24" spans="1:15">
      <c r="A24">
        <f t="shared" si="0"/>
        <v>850</v>
      </c>
      <c r="B24">
        <v>19.940803887655726</v>
      </c>
      <c r="C24">
        <v>1.0471327017111065E-2</v>
      </c>
      <c r="D24">
        <f t="shared" si="1"/>
        <v>-0.11575734501551549</v>
      </c>
      <c r="F24" t="s">
        <v>1905</v>
      </c>
      <c r="G24">
        <v>850</v>
      </c>
      <c r="H24" t="s">
        <v>1901</v>
      </c>
      <c r="I24">
        <v>21.393248761316308</v>
      </c>
      <c r="J24">
        <v>1.0794312081873869E-2</v>
      </c>
      <c r="K24" t="s">
        <v>1896</v>
      </c>
      <c r="O24">
        <v>-4.5442000274823591E-2</v>
      </c>
    </row>
    <row r="25" spans="1:15">
      <c r="A25">
        <f t="shared" si="0"/>
        <v>850</v>
      </c>
      <c r="B25">
        <v>23.101346770326099</v>
      </c>
      <c r="C25">
        <v>-1.9775005950837254E-3</v>
      </c>
      <c r="D25">
        <f t="shared" si="1"/>
        <v>-0.16124118603028703</v>
      </c>
      <c r="F25" t="s">
        <v>1905</v>
      </c>
      <c r="G25">
        <v>850</v>
      </c>
      <c r="H25" t="s">
        <v>1901</v>
      </c>
      <c r="I25">
        <v>19.940803887655726</v>
      </c>
      <c r="J25">
        <v>1.0471327017111065E-2</v>
      </c>
      <c r="K25" t="s">
        <v>1896</v>
      </c>
      <c r="O25">
        <v>-0.11575734501551549</v>
      </c>
    </row>
    <row r="26" spans="1:15">
      <c r="A26">
        <f t="shared" si="0"/>
        <v>930</v>
      </c>
      <c r="B26">
        <v>12.109877786063372</v>
      </c>
      <c r="C26">
        <v>-3.6390589861635014E-2</v>
      </c>
      <c r="F26" t="s">
        <v>1906</v>
      </c>
      <c r="G26">
        <v>850</v>
      </c>
      <c r="H26" t="s">
        <v>1907</v>
      </c>
      <c r="I26">
        <v>23.101346770326099</v>
      </c>
      <c r="J26">
        <v>-1.9775005950837254E-3</v>
      </c>
      <c r="K26" t="s">
        <v>1888</v>
      </c>
      <c r="O26">
        <v>-0.16124118603028703</v>
      </c>
    </row>
    <row r="27" spans="1:15">
      <c r="A27">
        <f t="shared" si="0"/>
        <v>940</v>
      </c>
      <c r="B27">
        <v>31.150755718884167</v>
      </c>
      <c r="C27">
        <v>-3.2631172054170321E-2</v>
      </c>
      <c r="F27" t="s">
        <v>1908</v>
      </c>
      <c r="G27">
        <v>930</v>
      </c>
      <c r="H27" t="s">
        <v>1895</v>
      </c>
      <c r="I27">
        <v>12.109877786063372</v>
      </c>
      <c r="J27">
        <v>-3.6390589861635014E-2</v>
      </c>
      <c r="K27" t="s">
        <v>1888</v>
      </c>
      <c r="O27">
        <v>2.4376908475827128</v>
      </c>
    </row>
    <row r="28" spans="1:15">
      <c r="A28">
        <f t="shared" si="0"/>
        <v>1200</v>
      </c>
      <c r="B28">
        <v>32.384143848272977</v>
      </c>
      <c r="C28">
        <v>2.5544424629249107E-2</v>
      </c>
      <c r="D28">
        <f t="shared" si="1"/>
        <v>5.4570583835706565E-2</v>
      </c>
      <c r="F28" t="s">
        <v>1909</v>
      </c>
      <c r="G28">
        <v>940</v>
      </c>
      <c r="H28" t="s">
        <v>1895</v>
      </c>
      <c r="I28">
        <v>31.150755718884167</v>
      </c>
      <c r="J28">
        <v>-3.2631172054170321E-2</v>
      </c>
      <c r="K28" t="s">
        <v>1888</v>
      </c>
      <c r="O28">
        <v>0.70639061569499406</v>
      </c>
    </row>
    <row r="29" spans="1:15">
      <c r="A29">
        <f t="shared" si="0"/>
        <v>1200</v>
      </c>
      <c r="B29">
        <v>29.315786391488871</v>
      </c>
      <c r="C29">
        <v>5.1097723705147757E-2</v>
      </c>
      <c r="D29">
        <f t="shared" si="1"/>
        <v>6.876816061352431E-2</v>
      </c>
      <c r="F29" t="s">
        <v>1910</v>
      </c>
      <c r="G29">
        <v>1200</v>
      </c>
      <c r="H29" t="s">
        <v>1895</v>
      </c>
      <c r="I29">
        <v>32.384143848272977</v>
      </c>
      <c r="J29">
        <v>2.5544424629249107E-2</v>
      </c>
      <c r="K29" t="s">
        <v>1911</v>
      </c>
      <c r="O29">
        <v>5.4570583835706565E-2</v>
      </c>
    </row>
    <row r="30" spans="1:15">
      <c r="A30">
        <f t="shared" si="0"/>
        <v>1200</v>
      </c>
      <c r="B30">
        <v>34.111863727248668</v>
      </c>
      <c r="C30">
        <v>3.6341884983599471E-2</v>
      </c>
      <c r="D30">
        <f t="shared" si="1"/>
        <v>-9.6153033276563327E-2</v>
      </c>
      <c r="F30" t="s">
        <v>1910</v>
      </c>
      <c r="G30">
        <v>1200</v>
      </c>
      <c r="H30" t="s">
        <v>1895</v>
      </c>
      <c r="I30">
        <v>29.315786391488871</v>
      </c>
      <c r="J30">
        <v>5.1097723705147757E-2</v>
      </c>
      <c r="K30" t="s">
        <v>1911</v>
      </c>
      <c r="O30">
        <v>6.876816061352431E-2</v>
      </c>
    </row>
    <row r="31" spans="1:15">
      <c r="A31">
        <f t="shared" si="0"/>
        <v>1200</v>
      </c>
      <c r="B31">
        <v>34.216814061440104</v>
      </c>
      <c r="C31">
        <v>5.7967060500104139E-2</v>
      </c>
      <c r="F31" t="s">
        <v>1910</v>
      </c>
      <c r="G31">
        <v>1200</v>
      </c>
      <c r="H31" t="s">
        <v>1895</v>
      </c>
      <c r="I31">
        <v>34.111863727248668</v>
      </c>
      <c r="J31">
        <v>3.6341884983599471E-2</v>
      </c>
      <c r="K31" t="s">
        <v>1911</v>
      </c>
      <c r="O31">
        <v>-9.6153033276563327E-2</v>
      </c>
    </row>
    <row r="32" spans="1:15">
      <c r="A32">
        <f t="shared" si="0"/>
        <v>1200</v>
      </c>
      <c r="B32">
        <v>26.330227150994101</v>
      </c>
      <c r="C32">
        <v>3.6781033904029314E-2</v>
      </c>
      <c r="D32">
        <f t="shared" si="1"/>
        <v>-0.23015894980846097</v>
      </c>
      <c r="F32" t="s">
        <v>1910</v>
      </c>
      <c r="G32">
        <v>1200</v>
      </c>
      <c r="H32" t="s">
        <v>1895</v>
      </c>
      <c r="I32">
        <v>34.216814061440104</v>
      </c>
      <c r="J32">
        <v>5.7967060500104139E-2</v>
      </c>
      <c r="K32" t="s">
        <v>1911</v>
      </c>
      <c r="O32">
        <v>0.78339082168702989</v>
      </c>
    </row>
    <row r="33" spans="1:15">
      <c r="A33">
        <f t="shared" si="0"/>
        <v>1200</v>
      </c>
      <c r="B33">
        <v>28.200390123502366</v>
      </c>
      <c r="C33">
        <v>2.9713943399858778E-2</v>
      </c>
      <c r="D33">
        <f t="shared" si="1"/>
        <v>-0.26672183458538112</v>
      </c>
      <c r="F33" t="s">
        <v>1910</v>
      </c>
      <c r="G33">
        <v>1200</v>
      </c>
      <c r="H33" t="s">
        <v>1895</v>
      </c>
      <c r="I33">
        <v>26.330227150994101</v>
      </c>
      <c r="J33">
        <v>3.6781033904029314E-2</v>
      </c>
      <c r="K33" t="s">
        <v>1911</v>
      </c>
      <c r="O33">
        <v>-0.23015894980846097</v>
      </c>
    </row>
    <row r="34" spans="1:15">
      <c r="A34">
        <f t="shared" si="0"/>
        <v>1200</v>
      </c>
      <c r="B34">
        <v>32.001512351324763</v>
      </c>
      <c r="C34">
        <v>1.4373290625837143E-2</v>
      </c>
      <c r="D34">
        <f t="shared" si="1"/>
        <v>-0.19683701859896841</v>
      </c>
      <c r="F34" t="s">
        <v>1910</v>
      </c>
      <c r="G34">
        <v>1200</v>
      </c>
      <c r="H34" t="s">
        <v>1895</v>
      </c>
      <c r="I34">
        <v>28.200390123502366</v>
      </c>
      <c r="J34">
        <v>2.9713943399858778E-2</v>
      </c>
      <c r="K34" t="s">
        <v>1911</v>
      </c>
      <c r="O34">
        <v>-0.26672183458538112</v>
      </c>
    </row>
    <row r="35" spans="1:15">
      <c r="A35">
        <f t="shared" si="0"/>
        <v>1200</v>
      </c>
      <c r="B35">
        <v>22.066469296446424</v>
      </c>
      <c r="C35">
        <v>-2.8115121579153524E-2</v>
      </c>
      <c r="D35">
        <f t="shared" si="1"/>
        <v>0.30890777995820573</v>
      </c>
      <c r="F35" t="s">
        <v>1910</v>
      </c>
      <c r="G35">
        <v>1200</v>
      </c>
      <c r="H35" t="s">
        <v>1895</v>
      </c>
      <c r="I35">
        <v>32.001512351324763</v>
      </c>
      <c r="J35">
        <v>1.4373290625837143E-2</v>
      </c>
      <c r="K35" t="s">
        <v>1911</v>
      </c>
      <c r="O35">
        <v>-0.19683701859896841</v>
      </c>
    </row>
    <row r="36" spans="1:15">
      <c r="A36">
        <f t="shared" si="0"/>
        <v>1300</v>
      </c>
      <c r="B36">
        <v>16.100858930733438</v>
      </c>
      <c r="C36">
        <v>-5.0516532107740986E-2</v>
      </c>
      <c r="F36" t="s">
        <v>1912</v>
      </c>
      <c r="G36">
        <v>1200</v>
      </c>
      <c r="H36" t="s">
        <v>1907</v>
      </c>
      <c r="I36">
        <v>22.066469296446424</v>
      </c>
      <c r="J36">
        <v>-2.8115121579153524E-2</v>
      </c>
      <c r="K36" t="s">
        <v>1888</v>
      </c>
      <c r="O36">
        <v>0.30890777995820573</v>
      </c>
    </row>
    <row r="37" spans="1:15">
      <c r="A37">
        <f t="shared" si="0"/>
        <v>1300</v>
      </c>
      <c r="B37">
        <v>30.537145254906363</v>
      </c>
      <c r="C37">
        <v>-2.6734056568269438E-3</v>
      </c>
      <c r="F37" t="s">
        <v>1913</v>
      </c>
      <c r="G37">
        <v>1300</v>
      </c>
      <c r="H37" t="s">
        <v>1895</v>
      </c>
      <c r="I37">
        <v>16.100858930733438</v>
      </c>
      <c r="J37">
        <v>-5.0516532107740986E-2</v>
      </c>
      <c r="K37" t="s">
        <v>1888</v>
      </c>
      <c r="O37">
        <v>5.047141339155063</v>
      </c>
    </row>
    <row r="38" spans="1:15">
      <c r="A38">
        <f t="shared" si="0"/>
        <v>1300</v>
      </c>
      <c r="B38">
        <v>21.400133192371985</v>
      </c>
      <c r="C38">
        <v>6.7531028848168972E-3</v>
      </c>
      <c r="F38" t="s">
        <v>1914</v>
      </c>
      <c r="G38">
        <v>1300</v>
      </c>
      <c r="H38" t="s">
        <v>1895</v>
      </c>
      <c r="I38">
        <v>30.537145254906363</v>
      </c>
      <c r="J38">
        <v>-2.6734056568269438E-3</v>
      </c>
      <c r="K38" t="s">
        <v>1911</v>
      </c>
      <c r="O38">
        <v>0.54060097485953096</v>
      </c>
    </row>
    <row r="39" spans="1:15">
      <c r="A39">
        <f t="shared" si="0"/>
        <v>1300</v>
      </c>
      <c r="B39">
        <v>28.450262401001289</v>
      </c>
      <c r="C39">
        <v>-2.0183107949240053E-2</v>
      </c>
      <c r="F39" t="s">
        <v>1914</v>
      </c>
      <c r="G39">
        <v>1300</v>
      </c>
      <c r="H39" t="s">
        <v>1895</v>
      </c>
      <c r="I39">
        <v>21.400133192371985</v>
      </c>
      <c r="J39">
        <v>6.7531028848168972E-3</v>
      </c>
      <c r="K39" t="s">
        <v>1911</v>
      </c>
      <c r="O39">
        <v>1.5905334054648335</v>
      </c>
    </row>
    <row r="40" spans="1:15">
      <c r="A40">
        <f t="shared" si="0"/>
        <v>1300</v>
      </c>
      <c r="B40">
        <v>24.133601444440256</v>
      </c>
      <c r="C40">
        <v>-9.1235887525975556E-3</v>
      </c>
      <c r="D40">
        <f t="shared" si="1"/>
        <v>0.30465632391128994</v>
      </c>
      <c r="F40" t="s">
        <v>1914</v>
      </c>
      <c r="G40">
        <v>1300</v>
      </c>
      <c r="H40" t="s">
        <v>1895</v>
      </c>
      <c r="I40">
        <v>28.450262401001289</v>
      </c>
      <c r="J40">
        <v>-2.0183107949240053E-2</v>
      </c>
      <c r="K40" t="s">
        <v>1911</v>
      </c>
      <c r="O40">
        <v>0.78590212640012569</v>
      </c>
    </row>
    <row r="41" spans="1:15">
      <c r="A41">
        <f t="shared" si="0"/>
        <v>1450</v>
      </c>
      <c r="B41">
        <v>17.28117899918799</v>
      </c>
      <c r="C41">
        <v>-7.2459720474990164E-2</v>
      </c>
      <c r="D41">
        <f t="shared" si="1"/>
        <v>0.22398589285746484</v>
      </c>
      <c r="F41" t="s">
        <v>1914</v>
      </c>
      <c r="G41">
        <v>1300</v>
      </c>
      <c r="H41" t="s">
        <v>1895</v>
      </c>
      <c r="I41">
        <v>24.133601444440256</v>
      </c>
      <c r="J41">
        <v>-9.1235887525975556E-3</v>
      </c>
      <c r="K41" t="s">
        <v>1911</v>
      </c>
      <c r="O41">
        <v>0.30465632391128994</v>
      </c>
    </row>
    <row r="42" spans="1:15">
      <c r="A42">
        <f t="shared" si="0"/>
        <v>1450</v>
      </c>
      <c r="B42">
        <v>9.6577180602601356</v>
      </c>
      <c r="C42">
        <v>-2.3859487754046782E-2</v>
      </c>
      <c r="F42" t="s">
        <v>1915</v>
      </c>
      <c r="G42">
        <v>1450</v>
      </c>
      <c r="H42" t="s">
        <v>1895</v>
      </c>
      <c r="I42">
        <v>17.28117899918799</v>
      </c>
      <c r="J42">
        <v>-7.2459720474990164E-2</v>
      </c>
      <c r="K42" t="s">
        <v>1916</v>
      </c>
      <c r="O42">
        <v>0.22398589285746484</v>
      </c>
    </row>
    <row r="43" spans="1:15">
      <c r="A43">
        <f t="shared" si="0"/>
        <v>1450</v>
      </c>
      <c r="B43">
        <v>18.559480653295207</v>
      </c>
      <c r="C43">
        <v>-5.0622318613889661E-2</v>
      </c>
      <c r="D43">
        <f t="shared" si="1"/>
        <v>0.28135968507660325</v>
      </c>
      <c r="F43" t="s">
        <v>1915</v>
      </c>
      <c r="G43">
        <v>1450</v>
      </c>
      <c r="H43" t="s">
        <v>1895</v>
      </c>
      <c r="I43">
        <v>9.6577180602601356</v>
      </c>
      <c r="J43">
        <v>-2.3859487754046782E-2</v>
      </c>
      <c r="K43" t="s">
        <v>1916</v>
      </c>
      <c r="O43">
        <v>0.3719329536328978</v>
      </c>
    </row>
    <row r="44" spans="1:15">
      <c r="A44">
        <f t="shared" si="0"/>
        <v>1450</v>
      </c>
      <c r="B44">
        <v>13.056433198970257</v>
      </c>
      <c r="C44">
        <v>-3.781350368873504E-2</v>
      </c>
      <c r="D44">
        <f t="shared" si="1"/>
        <v>7.7460383896509222E-2</v>
      </c>
      <c r="F44" t="s">
        <v>1915</v>
      </c>
      <c r="G44">
        <v>1450</v>
      </c>
      <c r="H44" t="s">
        <v>1895</v>
      </c>
      <c r="I44">
        <v>18.559480653295207</v>
      </c>
      <c r="J44">
        <v>-5.0622318613889661E-2</v>
      </c>
      <c r="K44" t="s">
        <v>1916</v>
      </c>
      <c r="O44">
        <v>0.28135968507660325</v>
      </c>
    </row>
    <row r="45" spans="1:15">
      <c r="A45">
        <f t="shared" si="0"/>
        <v>1600</v>
      </c>
      <c r="B45">
        <v>33.240034713064709</v>
      </c>
      <c r="C45">
        <v>-9.5137921227767208E-2</v>
      </c>
      <c r="D45">
        <f t="shared" si="1"/>
        <v>0.36174629331006403</v>
      </c>
      <c r="F45" t="s">
        <v>1915</v>
      </c>
      <c r="G45">
        <v>1450</v>
      </c>
      <c r="H45" t="s">
        <v>1895</v>
      </c>
      <c r="I45">
        <v>13.056433198970257</v>
      </c>
      <c r="J45">
        <v>-3.781350368873504E-2</v>
      </c>
      <c r="K45" t="s">
        <v>1916</v>
      </c>
      <c r="O45">
        <v>7.7460383896509222E-2</v>
      </c>
    </row>
    <row r="46" spans="1:15">
      <c r="A46">
        <f t="shared" si="0"/>
        <v>1680</v>
      </c>
      <c r="B46">
        <v>31.08103514778513</v>
      </c>
      <c r="C46">
        <v>-4.3257366051758339E-2</v>
      </c>
      <c r="F46" t="s">
        <v>1917</v>
      </c>
      <c r="G46">
        <v>1600</v>
      </c>
      <c r="H46" t="s">
        <v>1907</v>
      </c>
      <c r="I46">
        <v>33.240034713064709</v>
      </c>
      <c r="J46">
        <v>-9.5137921227767208E-2</v>
      </c>
      <c r="K46" t="s">
        <v>1888</v>
      </c>
      <c r="O46">
        <v>0.36174629331006403</v>
      </c>
    </row>
    <row r="47" spans="1:15">
      <c r="A47">
        <f t="shared" si="0"/>
        <v>1700</v>
      </c>
      <c r="B47">
        <v>32.820324054503693</v>
      </c>
      <c r="C47">
        <v>1.2642446406410102E-3</v>
      </c>
      <c r="D47">
        <f t="shared" si="1"/>
        <v>0.43400311714946016</v>
      </c>
      <c r="F47" t="s">
        <v>1918</v>
      </c>
      <c r="G47">
        <v>1680</v>
      </c>
      <c r="H47" t="s">
        <v>1907</v>
      </c>
      <c r="I47">
        <v>31.08103514778513</v>
      </c>
      <c r="J47">
        <v>-4.3257366051758339E-2</v>
      </c>
      <c r="K47" t="s">
        <v>1888</v>
      </c>
      <c r="O47">
        <v>0.63508209921911318</v>
      </c>
    </row>
    <row r="48" spans="1:15">
      <c r="A48">
        <f t="shared" si="0"/>
        <v>1700</v>
      </c>
      <c r="B48">
        <v>38.371898225446451</v>
      </c>
      <c r="C48">
        <v>5.0994559566284181E-3</v>
      </c>
      <c r="D48">
        <f t="shared" si="1"/>
        <v>0.31900560358401153</v>
      </c>
      <c r="F48" t="s">
        <v>1919</v>
      </c>
      <c r="G48">
        <v>1700</v>
      </c>
      <c r="H48" t="s">
        <v>1895</v>
      </c>
      <c r="I48">
        <v>32.820324054503693</v>
      </c>
      <c r="J48">
        <v>1.2642446406410102E-3</v>
      </c>
      <c r="K48" t="s">
        <v>1916</v>
      </c>
      <c r="O48">
        <v>0.43400311714946016</v>
      </c>
    </row>
    <row r="49" spans="1:15">
      <c r="A49">
        <f t="shared" si="0"/>
        <v>1700</v>
      </c>
      <c r="B49">
        <v>32.473632222868702</v>
      </c>
      <c r="C49">
        <v>2.8714215307239499E-3</v>
      </c>
      <c r="D49">
        <f t="shared" si="1"/>
        <v>0.63780655440288714</v>
      </c>
      <c r="F49" t="s">
        <v>1919</v>
      </c>
      <c r="G49">
        <v>1700</v>
      </c>
      <c r="H49" t="s">
        <v>1895</v>
      </c>
      <c r="I49">
        <v>38.371898225446451</v>
      </c>
      <c r="J49">
        <v>5.0994559566284181E-3</v>
      </c>
      <c r="K49" t="s">
        <v>1916</v>
      </c>
      <c r="O49">
        <v>0.31900560358401153</v>
      </c>
    </row>
    <row r="50" spans="1:15">
      <c r="A50">
        <f>G51</f>
        <v>1700</v>
      </c>
      <c r="B50">
        <v>17.200196943582377</v>
      </c>
      <c r="C50">
        <v>-4.9196886988038813E-3</v>
      </c>
      <c r="D50">
        <f>O51</f>
        <v>2.6615148271036393E-4</v>
      </c>
      <c r="F50" t="s">
        <v>1919</v>
      </c>
      <c r="G50">
        <v>1700</v>
      </c>
      <c r="H50" t="s">
        <v>1895</v>
      </c>
      <c r="I50">
        <v>32.473632222868702</v>
      </c>
      <c r="J50">
        <v>2.8714215307239499E-3</v>
      </c>
      <c r="K50" t="s">
        <v>1916</v>
      </c>
      <c r="O50">
        <v>0.63780655440288714</v>
      </c>
    </row>
    <row r="51" spans="1:15">
      <c r="A51">
        <f>G52</f>
        <v>2000</v>
      </c>
      <c r="B51">
        <v>13.57992801464467</v>
      </c>
      <c r="C51">
        <v>-3.933860526763322E-2</v>
      </c>
      <c r="F51" t="s">
        <v>1919</v>
      </c>
      <c r="G51">
        <v>1700</v>
      </c>
      <c r="H51" t="s">
        <v>1895</v>
      </c>
      <c r="I51">
        <v>17.200196943582377</v>
      </c>
      <c r="J51">
        <v>-4.9196886988038813E-3</v>
      </c>
      <c r="K51" t="s">
        <v>1916</v>
      </c>
      <c r="O51">
        <v>2.6615148271036393E-4</v>
      </c>
    </row>
    <row r="52" spans="1:15" ht="13.5" thickBot="1">
      <c r="F52" t="s">
        <v>1920</v>
      </c>
      <c r="G52">
        <v>2000</v>
      </c>
      <c r="H52" t="s">
        <v>1907</v>
      </c>
      <c r="I52">
        <v>13.57992801464467</v>
      </c>
      <c r="J52">
        <v>-3.933860526763322E-2</v>
      </c>
      <c r="K52" t="s">
        <v>1888</v>
      </c>
      <c r="O52">
        <v>17.33486209299917</v>
      </c>
    </row>
    <row r="53" spans="1:15">
      <c r="A53" s="12">
        <v>2400</v>
      </c>
      <c r="B53" s="19">
        <v>4.1795399147935273</v>
      </c>
      <c r="C53" s="13">
        <v>8.1267689348303751E-2</v>
      </c>
      <c r="D53" s="20">
        <v>1.9893338904263804</v>
      </c>
    </row>
    <row r="54" spans="1:15">
      <c r="A54" s="12">
        <v>2450</v>
      </c>
      <c r="B54" s="21">
        <v>16.655866878430739</v>
      </c>
      <c r="C54" s="14">
        <v>7.9114544385168326</v>
      </c>
      <c r="D54" s="22">
        <v>-5.4946406293414167</v>
      </c>
    </row>
    <row r="55" spans="1:15">
      <c r="A55" s="12">
        <v>2450</v>
      </c>
      <c r="B55" s="21">
        <v>15.6109967762546</v>
      </c>
      <c r="C55" s="14">
        <v>6.1526613130537005</v>
      </c>
      <c r="D55" s="22">
        <v>-4.7107117176974267</v>
      </c>
    </row>
    <row r="56" spans="1:15">
      <c r="A56" s="12">
        <v>2550</v>
      </c>
      <c r="B56" s="21">
        <v>27.568675539763866</v>
      </c>
      <c r="C56" s="14">
        <v>0.66719543452725105</v>
      </c>
      <c r="D56" s="22">
        <v>-0.17658536101278199</v>
      </c>
    </row>
    <row r="57" spans="1:15">
      <c r="A57" s="12">
        <v>2620</v>
      </c>
      <c r="B57" s="21">
        <v>3.338040394493798</v>
      </c>
      <c r="C57" s="14">
        <v>0.13715535899887366</v>
      </c>
      <c r="D57" s="22">
        <v>-0.36421509997651691</v>
      </c>
    </row>
    <row r="58" spans="1:15">
      <c r="A58" s="12">
        <v>2640</v>
      </c>
      <c r="B58" s="21">
        <v>4.542680756905848</v>
      </c>
      <c r="C58" s="14">
        <v>2.0204394440540798</v>
      </c>
      <c r="D58" s="22">
        <v>-2.5973273402948034</v>
      </c>
    </row>
    <row r="59" spans="1:15">
      <c r="A59" s="12">
        <v>2640</v>
      </c>
      <c r="B59" s="21">
        <v>26.018560111966789</v>
      </c>
      <c r="C59" s="14">
        <v>0.24525058499274976</v>
      </c>
      <c r="D59" s="22">
        <v>0.12119514248583985</v>
      </c>
    </row>
    <row r="60" spans="1:15">
      <c r="A60" s="12">
        <v>2650</v>
      </c>
      <c r="B60" s="21">
        <v>1.7388426256188179</v>
      </c>
      <c r="C60" s="14">
        <v>1.7219012020803719</v>
      </c>
      <c r="D60" s="22">
        <v>-1.5635875301181468</v>
      </c>
    </row>
    <row r="61" spans="1:15">
      <c r="A61" s="12">
        <v>2750</v>
      </c>
      <c r="B61" s="21">
        <v>2.4924912982644405</v>
      </c>
      <c r="C61" s="14">
        <v>0.54793162684314045</v>
      </c>
      <c r="D61" s="22">
        <v>3.3280125023683493</v>
      </c>
    </row>
    <row r="62" spans="1:15">
      <c r="A62" s="12">
        <v>2750</v>
      </c>
      <c r="B62" s="21">
        <v>8.6663526639350525</v>
      </c>
      <c r="C62" s="14">
        <v>5.3635485300068453E-2</v>
      </c>
      <c r="D62" s="22">
        <v>12.51893876996853</v>
      </c>
    </row>
    <row r="63" spans="1:15" ht="13.5" thickBot="1">
      <c r="A63" s="12">
        <v>3090</v>
      </c>
      <c r="B63" s="23">
        <v>7.891841586691954</v>
      </c>
      <c r="C63" s="15">
        <v>1.3622093495853527E-2</v>
      </c>
      <c r="D63" s="24">
        <v>2.1110069497873289</v>
      </c>
    </row>
  </sheetData>
  <phoneticPr fontId="0"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A2" sqref="A2"/>
    </sheetView>
  </sheetViews>
  <sheetFormatPr defaultColWidth="8.85546875" defaultRowHeight="12.75"/>
  <cols>
    <col min="1" max="4" width="8.85546875" customWidth="1"/>
    <col min="5" max="5" width="9.140625" customWidth="1"/>
  </cols>
  <sheetData>
    <row r="1" spans="1:13">
      <c r="A1" t="s">
        <v>1303</v>
      </c>
      <c r="B1" t="s">
        <v>1357</v>
      </c>
      <c r="C1" t="s">
        <v>1406</v>
      </c>
      <c r="D1" t="s">
        <v>1492</v>
      </c>
      <c r="G1" t="s">
        <v>1921</v>
      </c>
      <c r="H1" t="s">
        <v>1309</v>
      </c>
      <c r="I1" t="s">
        <v>1225</v>
      </c>
      <c r="J1" t="s">
        <v>1668</v>
      </c>
      <c r="K1" t="s">
        <v>1357</v>
      </c>
      <c r="L1" t="s">
        <v>1406</v>
      </c>
      <c r="M1" t="s">
        <v>1492</v>
      </c>
    </row>
    <row r="2" spans="1:13">
      <c r="A2" s="12">
        <v>1840</v>
      </c>
      <c r="B2">
        <v>17.838653510189538</v>
      </c>
      <c r="C2">
        <v>-2.7460526463851664E-2</v>
      </c>
      <c r="D2">
        <f>M2</f>
        <v>0.47961254950479315</v>
      </c>
      <c r="G2" t="s">
        <v>1922</v>
      </c>
      <c r="H2" t="s">
        <v>1923</v>
      </c>
      <c r="I2" t="s">
        <v>1924</v>
      </c>
      <c r="J2">
        <v>17.989999999999998</v>
      </c>
      <c r="K2">
        <v>17.838653510189538</v>
      </c>
      <c r="L2">
        <v>-2.7460526463851664E-2</v>
      </c>
      <c r="M2">
        <v>0.47961254950479315</v>
      </c>
    </row>
    <row r="3" spans="1:13">
      <c r="A3" s="12">
        <f>A2</f>
        <v>1840</v>
      </c>
      <c r="B3">
        <v>25.186979236186513</v>
      </c>
      <c r="C3">
        <v>6.0680394582401931E-3</v>
      </c>
      <c r="D3">
        <f t="shared" ref="D3:D39" si="0">M3</f>
        <v>0.25181948257780107</v>
      </c>
      <c r="G3" t="s">
        <v>1922</v>
      </c>
      <c r="H3" t="s">
        <v>1923</v>
      </c>
      <c r="I3" t="s">
        <v>1925</v>
      </c>
      <c r="J3">
        <v>23.9</v>
      </c>
      <c r="K3">
        <v>25.186979236186513</v>
      </c>
      <c r="L3">
        <v>6.0680394582401931E-3</v>
      </c>
      <c r="M3">
        <v>0.25181948257780107</v>
      </c>
    </row>
    <row r="4" spans="1:13">
      <c r="A4" s="12">
        <f t="shared" ref="A4:A39" si="1">A3</f>
        <v>1840</v>
      </c>
      <c r="B4">
        <v>23.022456115593393</v>
      </c>
      <c r="C4">
        <v>-3.0501301750751608E-2</v>
      </c>
      <c r="D4">
        <f t="shared" si="0"/>
        <v>0.3299762033681688</v>
      </c>
      <c r="G4" t="s">
        <v>1922</v>
      </c>
      <c r="H4" t="s">
        <v>1923</v>
      </c>
      <c r="I4" t="s">
        <v>1926</v>
      </c>
      <c r="J4">
        <v>21.45</v>
      </c>
      <c r="K4">
        <v>23.022456115593393</v>
      </c>
      <c r="L4">
        <v>-3.0501301750751608E-2</v>
      </c>
      <c r="M4">
        <v>0.3299762033681688</v>
      </c>
    </row>
    <row r="5" spans="1:13">
      <c r="A5" s="12">
        <f t="shared" si="1"/>
        <v>1840</v>
      </c>
      <c r="B5">
        <v>17.975642284862261</v>
      </c>
      <c r="C5">
        <v>5.4138154171212705E-2</v>
      </c>
      <c r="D5">
        <f t="shared" si="0"/>
        <v>0.27183165143983956</v>
      </c>
      <c r="G5" t="s">
        <v>1922</v>
      </c>
      <c r="H5" t="s">
        <v>1923</v>
      </c>
      <c r="I5" t="s">
        <v>1927</v>
      </c>
      <c r="J5">
        <v>17.27</v>
      </c>
      <c r="K5">
        <v>17.975642284862261</v>
      </c>
      <c r="L5">
        <v>5.4138154171212705E-2</v>
      </c>
      <c r="M5">
        <v>0.27183165143983956</v>
      </c>
    </row>
    <row r="6" spans="1:13">
      <c r="A6" s="12">
        <f t="shared" si="1"/>
        <v>1840</v>
      </c>
      <c r="B6">
        <v>11.665450317051684</v>
      </c>
      <c r="C6">
        <v>4.1236227486418642E-2</v>
      </c>
      <c r="D6">
        <f t="shared" si="0"/>
        <v>2.2482305402697023E-2</v>
      </c>
      <c r="G6" t="s">
        <v>1922</v>
      </c>
      <c r="H6" t="s">
        <v>1923</v>
      </c>
      <c r="I6" t="s">
        <v>1928</v>
      </c>
      <c r="J6">
        <v>10.75</v>
      </c>
      <c r="K6">
        <v>11.665450317051684</v>
      </c>
      <c r="L6">
        <v>4.1236227486418642E-2</v>
      </c>
      <c r="M6">
        <v>2.2482305402697023E-2</v>
      </c>
    </row>
    <row r="7" spans="1:13">
      <c r="A7" s="12">
        <f t="shared" si="1"/>
        <v>1840</v>
      </c>
      <c r="B7">
        <v>17.422663147980579</v>
      </c>
      <c r="C7">
        <v>-4.7277476950213781E-2</v>
      </c>
      <c r="D7">
        <f t="shared" si="0"/>
        <v>0.63652853656037678</v>
      </c>
      <c r="G7" t="s">
        <v>1922</v>
      </c>
      <c r="H7" t="s">
        <v>1923</v>
      </c>
      <c r="I7" t="s">
        <v>1929</v>
      </c>
      <c r="J7">
        <v>16.34</v>
      </c>
      <c r="K7">
        <v>17.422663147980579</v>
      </c>
      <c r="L7">
        <v>-4.7277476950213781E-2</v>
      </c>
      <c r="M7">
        <v>0.63652853656037678</v>
      </c>
    </row>
    <row r="8" spans="1:13">
      <c r="A8" s="12">
        <f t="shared" si="1"/>
        <v>1840</v>
      </c>
      <c r="B8">
        <v>22.427609993787012</v>
      </c>
      <c r="C8">
        <v>-1.8532587335862161E-2</v>
      </c>
      <c r="D8">
        <f t="shared" si="0"/>
        <v>0.46383570497399518</v>
      </c>
      <c r="G8" t="s">
        <v>1922</v>
      </c>
      <c r="H8" t="s">
        <v>1923</v>
      </c>
      <c r="I8" t="s">
        <v>1930</v>
      </c>
      <c r="J8">
        <v>20.98</v>
      </c>
      <c r="K8">
        <v>22.427609993787012</v>
      </c>
      <c r="L8">
        <v>-1.8532587335862161E-2</v>
      </c>
      <c r="M8">
        <v>0.46383570497399518</v>
      </c>
    </row>
    <row r="9" spans="1:13">
      <c r="A9" s="12">
        <f t="shared" si="1"/>
        <v>1840</v>
      </c>
      <c r="B9">
        <v>4.9509907428104682</v>
      </c>
      <c r="C9">
        <v>3.8107020583710849E-2</v>
      </c>
      <c r="D9">
        <f t="shared" si="0"/>
        <v>1.6876099232732145E-2</v>
      </c>
      <c r="G9" t="s">
        <v>1922</v>
      </c>
      <c r="H9" t="s">
        <v>1923</v>
      </c>
      <c r="I9" t="s">
        <v>1931</v>
      </c>
      <c r="J9">
        <v>13.44</v>
      </c>
      <c r="K9">
        <v>4.9509907428104682</v>
      </c>
      <c r="L9">
        <v>3.8107020583710849E-2</v>
      </c>
      <c r="M9">
        <v>1.6876099232732145E-2</v>
      </c>
    </row>
    <row r="10" spans="1:13">
      <c r="A10" s="12">
        <f t="shared" si="1"/>
        <v>1840</v>
      </c>
      <c r="B10">
        <v>9.2776924328412669</v>
      </c>
      <c r="C10">
        <v>7.7785373319372297E-2</v>
      </c>
      <c r="D10">
        <f t="shared" si="0"/>
        <v>-0.28801401319755726</v>
      </c>
      <c r="G10" t="s">
        <v>1922</v>
      </c>
      <c r="H10" t="s">
        <v>1923</v>
      </c>
      <c r="I10" t="s">
        <v>1932</v>
      </c>
      <c r="J10">
        <v>9.42</v>
      </c>
      <c r="K10">
        <v>9.2776924328412669</v>
      </c>
      <c r="L10">
        <v>7.7785373319372297E-2</v>
      </c>
      <c r="M10">
        <v>-0.28801401319755726</v>
      </c>
    </row>
    <row r="11" spans="1:13">
      <c r="A11" s="12">
        <f t="shared" si="1"/>
        <v>1840</v>
      </c>
      <c r="B11">
        <v>18.064400292902238</v>
      </c>
      <c r="C11">
        <v>1.9716542309922147E-3</v>
      </c>
      <c r="D11">
        <f t="shared" si="0"/>
        <v>0.37941904475546551</v>
      </c>
      <c r="G11" t="s">
        <v>1933</v>
      </c>
      <c r="H11" t="s">
        <v>1923</v>
      </c>
      <c r="I11" t="s">
        <v>1934</v>
      </c>
      <c r="J11">
        <v>14.9</v>
      </c>
      <c r="K11">
        <v>18.064400292902238</v>
      </c>
      <c r="L11">
        <v>1.9716542309922147E-3</v>
      </c>
      <c r="M11">
        <v>0.37941904475546551</v>
      </c>
    </row>
    <row r="12" spans="1:13">
      <c r="A12" s="12">
        <f t="shared" si="1"/>
        <v>1840</v>
      </c>
      <c r="B12">
        <v>11.995027222376775</v>
      </c>
      <c r="C12">
        <v>-8.2340659091073576E-3</v>
      </c>
      <c r="D12">
        <f t="shared" si="0"/>
        <v>0.13234231181469625</v>
      </c>
      <c r="G12" t="s">
        <v>1933</v>
      </c>
      <c r="H12" t="s">
        <v>1923</v>
      </c>
      <c r="I12" t="s">
        <v>1935</v>
      </c>
      <c r="J12">
        <v>12</v>
      </c>
      <c r="K12">
        <v>11.995027222376775</v>
      </c>
      <c r="L12">
        <v>-8.2340659091073576E-3</v>
      </c>
      <c r="M12">
        <v>0.13234231181469625</v>
      </c>
    </row>
    <row r="13" spans="1:13">
      <c r="A13" s="12">
        <f t="shared" si="1"/>
        <v>1840</v>
      </c>
      <c r="B13">
        <v>9.9907709200741657</v>
      </c>
      <c r="C13">
        <v>-1.5402920884310944E-2</v>
      </c>
      <c r="D13">
        <f t="shared" si="0"/>
        <v>0.5838020216362132</v>
      </c>
      <c r="G13" t="s">
        <v>1933</v>
      </c>
      <c r="H13" t="s">
        <v>1923</v>
      </c>
      <c r="I13" t="s">
        <v>1936</v>
      </c>
      <c r="J13">
        <v>9.9700000000000006</v>
      </c>
      <c r="K13">
        <v>9.9907709200741657</v>
      </c>
      <c r="L13">
        <v>-1.5402920884310944E-2</v>
      </c>
      <c r="M13">
        <v>0.5838020216362132</v>
      </c>
    </row>
    <row r="14" spans="1:13">
      <c r="A14" s="12">
        <f t="shared" si="1"/>
        <v>1840</v>
      </c>
      <c r="B14">
        <v>4.1468096963819256</v>
      </c>
      <c r="C14">
        <v>-1.3137826353482041E-2</v>
      </c>
      <c r="D14">
        <f t="shared" si="0"/>
        <v>0.26356560142337671</v>
      </c>
      <c r="G14" t="s">
        <v>1933</v>
      </c>
      <c r="H14" t="s">
        <v>1923</v>
      </c>
      <c r="I14" t="s">
        <v>1937</v>
      </c>
      <c r="J14">
        <v>5.13</v>
      </c>
      <c r="K14">
        <v>4.1468096963819256</v>
      </c>
      <c r="L14">
        <v>-1.3137826353482041E-2</v>
      </c>
      <c r="M14">
        <v>0.26356560142337671</v>
      </c>
    </row>
    <row r="15" spans="1:13">
      <c r="A15" s="12">
        <f t="shared" si="1"/>
        <v>1840</v>
      </c>
      <c r="B15">
        <v>32.916796928815103</v>
      </c>
      <c r="C15">
        <v>3.0931352088760633E-2</v>
      </c>
      <c r="D15">
        <f t="shared" si="0"/>
        <v>0.21225403541525623</v>
      </c>
      <c r="G15" t="s">
        <v>1933</v>
      </c>
      <c r="H15" t="s">
        <v>1923</v>
      </c>
      <c r="I15" t="s">
        <v>1938</v>
      </c>
      <c r="J15">
        <v>31.88</v>
      </c>
      <c r="K15">
        <v>32.916796928815103</v>
      </c>
      <c r="L15">
        <v>3.0931352088760633E-2</v>
      </c>
      <c r="M15">
        <v>0.21225403541525623</v>
      </c>
    </row>
    <row r="16" spans="1:13">
      <c r="A16" s="12">
        <f t="shared" si="1"/>
        <v>1840</v>
      </c>
      <c r="B16">
        <v>22.925324710568518</v>
      </c>
      <c r="C16">
        <v>3.6349841826766038E-2</v>
      </c>
      <c r="D16">
        <f t="shared" si="0"/>
        <v>0.33513964360265192</v>
      </c>
      <c r="G16" t="s">
        <v>1933</v>
      </c>
      <c r="H16" t="s">
        <v>1923</v>
      </c>
      <c r="I16" t="s">
        <v>1939</v>
      </c>
      <c r="J16">
        <v>21.54</v>
      </c>
      <c r="K16">
        <v>22.925324710568518</v>
      </c>
      <c r="L16">
        <v>3.6349841826766038E-2</v>
      </c>
      <c r="M16">
        <v>0.33513964360265192</v>
      </c>
    </row>
    <row r="17" spans="1:13">
      <c r="A17" s="12">
        <f t="shared" si="1"/>
        <v>1840</v>
      </c>
      <c r="B17">
        <v>6.1758512537597454</v>
      </c>
      <c r="C17">
        <v>-1.4902987267140233E-2</v>
      </c>
      <c r="D17">
        <f t="shared" si="0"/>
        <v>0.55470843593186103</v>
      </c>
      <c r="G17" t="s">
        <v>1933</v>
      </c>
      <c r="H17" t="s">
        <v>1923</v>
      </c>
      <c r="I17" t="s">
        <v>1940</v>
      </c>
      <c r="J17">
        <v>5.9</v>
      </c>
      <c r="K17">
        <v>6.1758512537597454</v>
      </c>
      <c r="L17">
        <v>-1.4902987267140233E-2</v>
      </c>
      <c r="M17">
        <v>0.55470843593186103</v>
      </c>
    </row>
    <row r="18" spans="1:13">
      <c r="A18" s="12">
        <f t="shared" si="1"/>
        <v>1840</v>
      </c>
      <c r="B18">
        <v>-0.96464675907237396</v>
      </c>
      <c r="C18">
        <v>1.8110569627971529E-2</v>
      </c>
      <c r="D18">
        <f t="shared" si="0"/>
        <v>0.10680952788388876</v>
      </c>
      <c r="G18" t="s">
        <v>1933</v>
      </c>
      <c r="H18" t="s">
        <v>1923</v>
      </c>
      <c r="I18" t="s">
        <v>1941</v>
      </c>
      <c r="J18">
        <v>-1.17</v>
      </c>
      <c r="K18">
        <v>-0.96464675907237396</v>
      </c>
      <c r="L18">
        <v>1.8110569627971529E-2</v>
      </c>
      <c r="M18">
        <v>0.10680952788388876</v>
      </c>
    </row>
    <row r="19" spans="1:13">
      <c r="A19" s="12">
        <v>1878</v>
      </c>
      <c r="B19">
        <v>3.8172327910568349</v>
      </c>
      <c r="C19">
        <v>2.2180091319157214E-3</v>
      </c>
      <c r="D19">
        <f t="shared" si="0"/>
        <v>7.5622584058576692E-2</v>
      </c>
      <c r="G19" t="s">
        <v>1942</v>
      </c>
      <c r="H19" t="s">
        <v>1943</v>
      </c>
      <c r="I19" t="s">
        <v>1944</v>
      </c>
      <c r="J19">
        <v>3.45</v>
      </c>
      <c r="K19">
        <v>3.8172327910568349</v>
      </c>
      <c r="L19">
        <v>2.2180091319157214E-3</v>
      </c>
      <c r="M19">
        <v>7.5622584058576692E-2</v>
      </c>
    </row>
    <row r="20" spans="1:13">
      <c r="A20" s="12">
        <f t="shared" si="1"/>
        <v>1878</v>
      </c>
      <c r="B20">
        <v>1.4679925329770249</v>
      </c>
      <c r="C20">
        <v>4.9310699411719838E-2</v>
      </c>
      <c r="D20">
        <f t="shared" si="0"/>
        <v>-0.34914425284271466</v>
      </c>
      <c r="G20" t="s">
        <v>1942</v>
      </c>
      <c r="H20" t="s">
        <v>1943</v>
      </c>
      <c r="I20" t="s">
        <v>1945</v>
      </c>
      <c r="J20">
        <v>1.97</v>
      </c>
      <c r="K20">
        <v>1.4679925329770249</v>
      </c>
      <c r="L20">
        <v>4.9310699411719838E-2</v>
      </c>
      <c r="M20">
        <v>-0.34914425284271466</v>
      </c>
    </row>
    <row r="21" spans="1:13">
      <c r="A21" s="12">
        <f t="shared" si="1"/>
        <v>1878</v>
      </c>
      <c r="B21">
        <v>13.752770717444296</v>
      </c>
      <c r="C21">
        <v>3.3908961685202854E-3</v>
      </c>
      <c r="D21">
        <f t="shared" si="0"/>
        <v>0.17162132580850198</v>
      </c>
      <c r="G21" t="s">
        <v>1942</v>
      </c>
      <c r="H21" t="s">
        <v>1943</v>
      </c>
      <c r="I21" t="s">
        <v>1946</v>
      </c>
      <c r="J21">
        <v>21.33</v>
      </c>
      <c r="K21">
        <v>13.752770717444296</v>
      </c>
      <c r="L21">
        <v>3.3908961685202854E-3</v>
      </c>
      <c r="M21">
        <v>0.17162132580850198</v>
      </c>
    </row>
    <row r="22" spans="1:13">
      <c r="A22" s="12">
        <f t="shared" si="1"/>
        <v>1878</v>
      </c>
      <c r="B22">
        <v>21.955685339718922</v>
      </c>
      <c r="C22">
        <v>1.2414494789725339E-2</v>
      </c>
      <c r="D22">
        <f t="shared" si="0"/>
        <v>0.24300379627528912</v>
      </c>
      <c r="G22" t="s">
        <v>1942</v>
      </c>
      <c r="H22" t="s">
        <v>1943</v>
      </c>
      <c r="I22" t="s">
        <v>1947</v>
      </c>
      <c r="J22">
        <v>21.78</v>
      </c>
      <c r="K22">
        <v>21.955685339718922</v>
      </c>
      <c r="L22">
        <v>1.2414494789725339E-2</v>
      </c>
      <c r="M22">
        <v>0.24300379627528912</v>
      </c>
    </row>
    <row r="23" spans="1:13">
      <c r="A23" s="12">
        <f t="shared" si="1"/>
        <v>1878</v>
      </c>
      <c r="B23">
        <v>10.204460011128624</v>
      </c>
      <c r="C23">
        <v>-3.4025348641719688E-2</v>
      </c>
      <c r="D23">
        <f t="shared" si="0"/>
        <v>0.50687134702132397</v>
      </c>
      <c r="G23" t="s">
        <v>1948</v>
      </c>
      <c r="H23" t="s">
        <v>1943</v>
      </c>
      <c r="I23" t="s">
        <v>1949</v>
      </c>
      <c r="J23">
        <v>9.9499999999999993</v>
      </c>
      <c r="K23">
        <v>10.204460011128624</v>
      </c>
      <c r="L23">
        <v>-3.4025348641719688E-2</v>
      </c>
      <c r="M23">
        <v>0.50687134702132397</v>
      </c>
    </row>
    <row r="24" spans="1:13">
      <c r="A24" s="12">
        <f t="shared" si="1"/>
        <v>1878</v>
      </c>
      <c r="B24">
        <v>10.216350234846905</v>
      </c>
      <c r="C24">
        <v>-9.041499818174259E-3</v>
      </c>
      <c r="D24">
        <f t="shared" si="0"/>
        <v>0.56958604964352588</v>
      </c>
      <c r="G24" t="s">
        <v>1948</v>
      </c>
      <c r="H24" t="s">
        <v>1943</v>
      </c>
      <c r="I24" t="s">
        <v>1950</v>
      </c>
      <c r="J24">
        <v>9.41</v>
      </c>
      <c r="K24">
        <v>10.216350234846905</v>
      </c>
      <c r="L24">
        <v>-9.041499818174259E-3</v>
      </c>
      <c r="M24">
        <v>0.56958604964352588</v>
      </c>
    </row>
    <row r="25" spans="1:13">
      <c r="A25" s="12">
        <f t="shared" si="1"/>
        <v>1878</v>
      </c>
      <c r="B25">
        <v>13.33410086819975</v>
      </c>
      <c r="C25">
        <v>-4.6385601294440804E-2</v>
      </c>
      <c r="D25">
        <f t="shared" si="0"/>
        <v>0.75515278256288454</v>
      </c>
      <c r="G25" t="s">
        <v>1948</v>
      </c>
      <c r="H25" t="s">
        <v>1943</v>
      </c>
      <c r="I25" t="s">
        <v>1951</v>
      </c>
      <c r="J25">
        <v>12.18</v>
      </c>
      <c r="K25">
        <v>13.33410086819975</v>
      </c>
      <c r="L25">
        <v>-4.6385601294440804E-2</v>
      </c>
      <c r="M25">
        <v>0.75515278256288454</v>
      </c>
    </row>
    <row r="26" spans="1:13">
      <c r="A26" s="12">
        <f t="shared" si="1"/>
        <v>1878</v>
      </c>
      <c r="B26">
        <v>-0.50243524550674934</v>
      </c>
      <c r="C26">
        <v>-2.8203165917450868E-2</v>
      </c>
      <c r="D26">
        <f t="shared" si="0"/>
        <v>0.4494380259862929</v>
      </c>
      <c r="G26" t="s">
        <v>1948</v>
      </c>
      <c r="H26" t="s">
        <v>1943</v>
      </c>
      <c r="I26" t="s">
        <v>1952</v>
      </c>
      <c r="J26">
        <v>1.44</v>
      </c>
      <c r="K26">
        <v>-0.50243524550674934</v>
      </c>
      <c r="L26">
        <v>-2.8203165917450868E-2</v>
      </c>
      <c r="M26">
        <v>0.4494380259862929</v>
      </c>
    </row>
    <row r="27" spans="1:13">
      <c r="A27" s="12">
        <f t="shared" si="1"/>
        <v>1878</v>
      </c>
      <c r="B27">
        <v>-0.42807948028089626</v>
      </c>
      <c r="C27">
        <v>-3.0139376728799405E-3</v>
      </c>
      <c r="D27">
        <f t="shared" si="0"/>
        <v>0.25953931746192094</v>
      </c>
      <c r="G27" t="s">
        <v>1948</v>
      </c>
      <c r="H27" t="s">
        <v>1943</v>
      </c>
      <c r="I27" t="s">
        <v>1953</v>
      </c>
      <c r="J27">
        <v>-1.18</v>
      </c>
      <c r="K27">
        <v>-0.42807948028089626</v>
      </c>
      <c r="L27">
        <v>-3.0139376728799405E-3</v>
      </c>
      <c r="M27">
        <v>0.25953931746192094</v>
      </c>
    </row>
    <row r="28" spans="1:13">
      <c r="A28" s="12">
        <f t="shared" si="1"/>
        <v>1878</v>
      </c>
      <c r="B28">
        <v>4.068099764723998</v>
      </c>
      <c r="C28">
        <v>-8.438226977380836E-3</v>
      </c>
      <c r="D28">
        <f t="shared" si="0"/>
        <v>0.32398998931859602</v>
      </c>
      <c r="G28" t="s">
        <v>1948</v>
      </c>
      <c r="H28" t="s">
        <v>1943</v>
      </c>
      <c r="I28" t="s">
        <v>1954</v>
      </c>
      <c r="J28">
        <v>4.75</v>
      </c>
      <c r="K28">
        <v>4.068099764723998</v>
      </c>
      <c r="L28">
        <v>-8.438226977380836E-3</v>
      </c>
      <c r="M28">
        <v>0.32398998931859602</v>
      </c>
    </row>
    <row r="29" spans="1:13">
      <c r="A29" s="12">
        <f t="shared" si="1"/>
        <v>1878</v>
      </c>
      <c r="B29">
        <v>6.9743383902385325</v>
      </c>
      <c r="C29">
        <v>-3.15082850528281E-2</v>
      </c>
      <c r="D29">
        <f t="shared" si="0"/>
        <v>0.18704546107883857</v>
      </c>
      <c r="G29" t="s">
        <v>1948</v>
      </c>
      <c r="H29" t="s">
        <v>1955</v>
      </c>
      <c r="I29" t="s">
        <v>1956</v>
      </c>
      <c r="J29" t="s">
        <v>1883</v>
      </c>
      <c r="K29">
        <v>6.9743383902385325</v>
      </c>
      <c r="L29">
        <v>-3.15082850528281E-2</v>
      </c>
      <c r="M29">
        <v>0.18704546107883857</v>
      </c>
    </row>
    <row r="30" spans="1:13">
      <c r="A30" s="12">
        <f t="shared" si="1"/>
        <v>1878</v>
      </c>
      <c r="B30">
        <v>9.8333510567583104</v>
      </c>
      <c r="C30">
        <v>-5.5685820845363665E-2</v>
      </c>
      <c r="D30">
        <f t="shared" si="0"/>
        <v>0.4429455773176123</v>
      </c>
      <c r="G30" t="s">
        <v>1948</v>
      </c>
      <c r="H30" t="s">
        <v>1955</v>
      </c>
      <c r="I30" t="s">
        <v>1957</v>
      </c>
      <c r="J30" t="s">
        <v>1883</v>
      </c>
      <c r="K30">
        <v>9.8333510567583104</v>
      </c>
      <c r="L30">
        <v>-5.5685820845363665E-2</v>
      </c>
      <c r="M30">
        <v>0.4429455773176123</v>
      </c>
    </row>
    <row r="31" spans="1:13">
      <c r="A31" s="12">
        <f t="shared" si="1"/>
        <v>1878</v>
      </c>
      <c r="B31">
        <v>3.2649235259336606</v>
      </c>
      <c r="C31">
        <v>3.1334601344745749E-3</v>
      </c>
      <c r="D31">
        <f t="shared" si="0"/>
        <v>0.26617166669939962</v>
      </c>
      <c r="G31" t="s">
        <v>1948</v>
      </c>
      <c r="H31" t="s">
        <v>1955</v>
      </c>
      <c r="I31" t="s">
        <v>1958</v>
      </c>
      <c r="J31" t="s">
        <v>1883</v>
      </c>
      <c r="K31">
        <v>3.2649235259336606</v>
      </c>
      <c r="L31">
        <v>3.1334601344745749E-3</v>
      </c>
      <c r="M31">
        <v>0.26617166669939962</v>
      </c>
    </row>
    <row r="32" spans="1:13">
      <c r="A32" s="12">
        <f t="shared" si="1"/>
        <v>1878</v>
      </c>
      <c r="B32">
        <v>12.236850927300313</v>
      </c>
      <c r="C32">
        <v>-5.1180370858938673E-2</v>
      </c>
      <c r="D32">
        <f t="shared" si="0"/>
        <v>0.48553409657769819</v>
      </c>
      <c r="G32" t="s">
        <v>1948</v>
      </c>
      <c r="H32" t="s">
        <v>1959</v>
      </c>
      <c r="I32" t="s">
        <v>1960</v>
      </c>
      <c r="J32" t="s">
        <v>1961</v>
      </c>
      <c r="K32">
        <v>12.236850927300313</v>
      </c>
      <c r="L32">
        <v>-5.1180370858938673E-2</v>
      </c>
      <c r="M32">
        <v>0.48553409657769819</v>
      </c>
    </row>
    <row r="33" spans="1:13">
      <c r="A33" s="12">
        <f t="shared" si="1"/>
        <v>1878</v>
      </c>
      <c r="B33">
        <v>15.52893568587832</v>
      </c>
      <c r="C33">
        <v>-7.3175323648921875E-2</v>
      </c>
      <c r="D33">
        <f t="shared" si="0"/>
        <v>0.69858989744653144</v>
      </c>
      <c r="G33" t="s">
        <v>1948</v>
      </c>
      <c r="H33" t="s">
        <v>1959</v>
      </c>
      <c r="I33" t="s">
        <v>1962</v>
      </c>
      <c r="J33" t="s">
        <v>1963</v>
      </c>
      <c r="K33">
        <v>15.52893568587832</v>
      </c>
      <c r="L33">
        <v>-7.3175323648921875E-2</v>
      </c>
      <c r="M33">
        <v>0.69858989744653144</v>
      </c>
    </row>
    <row r="34" spans="1:13">
      <c r="A34" s="12">
        <f t="shared" si="1"/>
        <v>1878</v>
      </c>
      <c r="B34">
        <v>7.73455910249643</v>
      </c>
      <c r="C34">
        <v>-4.7996327541488526E-2</v>
      </c>
      <c r="D34">
        <f t="shared" si="0"/>
        <v>0.54366783457404644</v>
      </c>
      <c r="G34" t="s">
        <v>1948</v>
      </c>
      <c r="H34" t="s">
        <v>1959</v>
      </c>
      <c r="I34" t="s">
        <v>1964</v>
      </c>
      <c r="J34" t="s">
        <v>1965</v>
      </c>
      <c r="K34">
        <v>7.73455910249643</v>
      </c>
      <c r="L34">
        <v>-4.7996327541488526E-2</v>
      </c>
      <c r="M34">
        <v>0.54366783457404644</v>
      </c>
    </row>
    <row r="35" spans="1:13">
      <c r="A35" s="12">
        <f t="shared" si="1"/>
        <v>1878</v>
      </c>
      <c r="B35">
        <v>8.0488126913391689</v>
      </c>
      <c r="C35">
        <v>-2.7143680540575588E-2</v>
      </c>
      <c r="D35">
        <f t="shared" si="0"/>
        <v>0.73334791275336819</v>
      </c>
      <c r="G35" t="s">
        <v>1948</v>
      </c>
      <c r="H35" t="s">
        <v>1959</v>
      </c>
      <c r="I35" t="s">
        <v>1966</v>
      </c>
      <c r="J35" t="s">
        <v>1967</v>
      </c>
      <c r="K35">
        <v>8.0488126913391689</v>
      </c>
      <c r="L35">
        <v>-2.7143680540575588E-2</v>
      </c>
      <c r="M35">
        <v>0.73334791275336819</v>
      </c>
    </row>
    <row r="36" spans="1:13">
      <c r="A36" s="12">
        <f t="shared" si="1"/>
        <v>1878</v>
      </c>
      <c r="B36">
        <v>8.6453334925427061</v>
      </c>
      <c r="C36">
        <v>-5.1415924378073186E-2</v>
      </c>
      <c r="D36">
        <f t="shared" si="0"/>
        <v>0.69511770267949302</v>
      </c>
      <c r="G36" t="s">
        <v>1948</v>
      </c>
      <c r="H36" t="s">
        <v>1959</v>
      </c>
      <c r="I36" t="s">
        <v>1968</v>
      </c>
      <c r="J36" t="s">
        <v>1969</v>
      </c>
      <c r="K36">
        <v>8.6453334925427061</v>
      </c>
      <c r="L36">
        <v>-5.1415924378073186E-2</v>
      </c>
      <c r="M36">
        <v>0.69511770267949302</v>
      </c>
    </row>
    <row r="37" spans="1:13">
      <c r="A37" s="12">
        <f t="shared" si="1"/>
        <v>1878</v>
      </c>
      <c r="B37">
        <v>9.7134440119348575</v>
      </c>
      <c r="C37">
        <v>-6.1725351622632374E-2</v>
      </c>
      <c r="D37">
        <f t="shared" si="0"/>
        <v>0.51199351219688083</v>
      </c>
      <c r="G37" t="s">
        <v>1948</v>
      </c>
      <c r="H37" t="s">
        <v>1970</v>
      </c>
      <c r="I37" t="s">
        <v>1971</v>
      </c>
      <c r="J37" t="s">
        <v>1972</v>
      </c>
      <c r="K37">
        <v>9.7134440119348575</v>
      </c>
      <c r="L37">
        <v>-6.1725351622632374E-2</v>
      </c>
      <c r="M37">
        <v>0.51199351219688083</v>
      </c>
    </row>
    <row r="38" spans="1:13">
      <c r="A38" s="12">
        <f t="shared" si="1"/>
        <v>1878</v>
      </c>
      <c r="B38">
        <v>9.5945417747493877</v>
      </c>
      <c r="C38">
        <v>-5.1902409218262946E-2</v>
      </c>
      <c r="D38">
        <f t="shared" si="0"/>
        <v>1.0342031021040015</v>
      </c>
      <c r="G38" t="s">
        <v>1948</v>
      </c>
      <c r="H38" t="s">
        <v>1970</v>
      </c>
      <c r="I38" t="s">
        <v>1973</v>
      </c>
      <c r="J38" t="s">
        <v>1974</v>
      </c>
      <c r="K38">
        <v>9.5945417747493877</v>
      </c>
      <c r="L38">
        <v>-5.1902409218262946E-2</v>
      </c>
      <c r="M38">
        <v>1.0342031021040015</v>
      </c>
    </row>
    <row r="39" spans="1:13">
      <c r="A39" s="12">
        <f t="shared" si="1"/>
        <v>1878</v>
      </c>
      <c r="B39">
        <v>13.579943803676109</v>
      </c>
      <c r="C39">
        <v>-5.0875144287365615E-2</v>
      </c>
      <c r="D39">
        <f t="shared" si="0"/>
        <v>0.76249111262893976</v>
      </c>
      <c r="G39" t="s">
        <v>1948</v>
      </c>
      <c r="H39" t="s">
        <v>1970</v>
      </c>
      <c r="I39" t="s">
        <v>1975</v>
      </c>
      <c r="J39" t="s">
        <v>1976</v>
      </c>
      <c r="K39">
        <v>13.579943803676109</v>
      </c>
      <c r="L39">
        <v>-5.0875144287365615E-2</v>
      </c>
      <c r="M39">
        <v>0.76249111262893976</v>
      </c>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37"/>
  <sheetViews>
    <sheetView topLeftCell="A1901" workbookViewId="0">
      <selection activeCell="A1545" sqref="A1545:IV1916"/>
    </sheetView>
  </sheetViews>
  <sheetFormatPr defaultRowHeight="12.75"/>
  <sheetData>
    <row r="1" spans="1:7">
      <c r="A1" s="5">
        <v>0</v>
      </c>
      <c r="B1" s="5">
        <v>20.34</v>
      </c>
      <c r="C1" s="5">
        <v>7.5266742094047601E-2</v>
      </c>
      <c r="D1" s="5"/>
      <c r="E1">
        <v>1</v>
      </c>
      <c r="G1" s="5">
        <v>-3</v>
      </c>
    </row>
    <row r="2" spans="1:7">
      <c r="A2">
        <v>1E-3</v>
      </c>
      <c r="B2">
        <v>20.820358751007404</v>
      </c>
      <c r="C2">
        <v>4.4927942748287583E-2</v>
      </c>
      <c r="D2">
        <v>-0.44227662273935153</v>
      </c>
      <c r="E2" t="s">
        <v>208</v>
      </c>
    </row>
    <row r="3" spans="1:7">
      <c r="A3">
        <v>1E-3</v>
      </c>
      <c r="B3">
        <v>20.671345427301311</v>
      </c>
      <c r="C3">
        <v>5.5759507949122711E-2</v>
      </c>
      <c r="D3">
        <v>-0.47167856833868482</v>
      </c>
      <c r="E3" t="s">
        <v>208</v>
      </c>
    </row>
    <row r="4" spans="1:7">
      <c r="A4">
        <v>1E-3</v>
      </c>
      <c r="B4">
        <v>20.919212490054797</v>
      </c>
      <c r="C4">
        <v>1.1714276421902203E-2</v>
      </c>
      <c r="D4">
        <v>-0.43809538911555174</v>
      </c>
      <c r="E4" t="s">
        <v>208</v>
      </c>
    </row>
    <row r="5" spans="1:7">
      <c r="A5">
        <v>0.4</v>
      </c>
      <c r="B5">
        <v>20.891453053804021</v>
      </c>
      <c r="C5">
        <v>3.5966891286497854E-2</v>
      </c>
      <c r="D5">
        <v>-0.44342841642909525</v>
      </c>
      <c r="E5" t="s">
        <v>208</v>
      </c>
    </row>
    <row r="6" spans="1:7">
      <c r="A6">
        <v>1.9370000000000001</v>
      </c>
      <c r="B6">
        <v>22.144345691037071</v>
      </c>
      <c r="C6">
        <v>2.502916809593754E-2</v>
      </c>
      <c r="D6">
        <v>-0.51456795679294398</v>
      </c>
      <c r="E6" t="s">
        <v>208</v>
      </c>
    </row>
    <row r="7" spans="1:7">
      <c r="A7">
        <v>4.5519999999999996</v>
      </c>
      <c r="B7">
        <v>21.845548645997415</v>
      </c>
      <c r="C7">
        <v>6.0408898354905732E-2</v>
      </c>
      <c r="D7">
        <v>-8.9167809221989136E-2</v>
      </c>
      <c r="E7" t="s">
        <v>208</v>
      </c>
    </row>
    <row r="8" spans="1:7">
      <c r="A8">
        <v>4.8499999999999996</v>
      </c>
      <c r="B8">
        <v>22.100600504016079</v>
      </c>
      <c r="C8">
        <v>3.8149113152070521E-2</v>
      </c>
      <c r="D8">
        <v>-0.42808114388618451</v>
      </c>
      <c r="E8" t="s">
        <v>208</v>
      </c>
    </row>
    <row r="9" spans="1:7">
      <c r="A9">
        <v>5.4</v>
      </c>
      <c r="B9">
        <v>21.813543648908194</v>
      </c>
      <c r="C9">
        <v>2.8820917106899685E-2</v>
      </c>
      <c r="D9">
        <v>-0.46517927366489242</v>
      </c>
      <c r="E9" t="s">
        <v>208</v>
      </c>
    </row>
    <row r="10" spans="1:7">
      <c r="A10">
        <v>6.2309999999999999</v>
      </c>
      <c r="B10">
        <v>22.182999554606788</v>
      </c>
      <c r="C10">
        <v>4.9828580654000601E-2</v>
      </c>
      <c r="D10">
        <v>-0.44780943933117601</v>
      </c>
      <c r="E10" t="s">
        <v>208</v>
      </c>
    </row>
    <row r="11" spans="1:7">
      <c r="A11">
        <v>7.8540000000000001</v>
      </c>
      <c r="B11">
        <v>22.488060267313202</v>
      </c>
      <c r="C11">
        <v>2.6075861662080632E-2</v>
      </c>
      <c r="D11">
        <v>-0.52372877368844084</v>
      </c>
      <c r="E11" t="s">
        <v>208</v>
      </c>
    </row>
    <row r="12" spans="1:7">
      <c r="A12">
        <v>12.488</v>
      </c>
      <c r="B12">
        <v>22.037963827347127</v>
      </c>
      <c r="C12">
        <v>3.0720490636486006E-2</v>
      </c>
      <c r="D12">
        <v>-0.26934855739579877</v>
      </c>
      <c r="E12" t="s">
        <v>208</v>
      </c>
    </row>
    <row r="13" spans="1:7">
      <c r="A13">
        <v>12.488</v>
      </c>
      <c r="B13">
        <v>21.869564954645426</v>
      </c>
      <c r="C13">
        <v>4.6520616339812068E-2</v>
      </c>
      <c r="D13">
        <v>-3.2565394587937002E-2</v>
      </c>
      <c r="E13" t="s">
        <v>208</v>
      </c>
    </row>
    <row r="14" spans="1:7">
      <c r="A14">
        <v>12.773999999999999</v>
      </c>
      <c r="B14">
        <v>22.700237822584903</v>
      </c>
      <c r="C14">
        <v>5.2062837068305584E-2</v>
      </c>
      <c r="D14">
        <v>-0.56592987637575642</v>
      </c>
      <c r="E14" t="s">
        <v>208</v>
      </c>
    </row>
    <row r="15" spans="1:7">
      <c r="A15">
        <v>12.782</v>
      </c>
      <c r="B15">
        <v>22.369904718142486</v>
      </c>
      <c r="C15">
        <v>3.6614541984886576E-2</v>
      </c>
      <c r="D15">
        <v>-0.4792742488065882</v>
      </c>
      <c r="E15" t="s">
        <v>208</v>
      </c>
    </row>
    <row r="16" spans="1:7">
      <c r="A16">
        <v>13</v>
      </c>
      <c r="B16">
        <v>22.526245193196903</v>
      </c>
      <c r="C16">
        <v>8.7364663453850383E-2</v>
      </c>
      <c r="D16">
        <v>-0.41717610346977962</v>
      </c>
      <c r="E16" t="s">
        <v>208</v>
      </c>
    </row>
    <row r="17" spans="1:5">
      <c r="A17">
        <v>13.273999999999999</v>
      </c>
      <c r="B17">
        <v>21.98713433170818</v>
      </c>
      <c r="C17">
        <v>5.8646872243694678E-2</v>
      </c>
      <c r="D17">
        <v>-0.48116688506111976</v>
      </c>
      <c r="E17" t="s">
        <v>208</v>
      </c>
    </row>
    <row r="18" spans="1:5">
      <c r="A18">
        <v>13.717000000000001</v>
      </c>
      <c r="B18">
        <v>22.118688100487116</v>
      </c>
      <c r="C18">
        <v>5.6790148626041301E-2</v>
      </c>
      <c r="D18">
        <v>-0.41097606559233751</v>
      </c>
      <c r="E18" t="s">
        <v>208</v>
      </c>
    </row>
    <row r="19" spans="1:5">
      <c r="A19">
        <v>14.983000000000001</v>
      </c>
      <c r="B19">
        <v>21.776028634004962</v>
      </c>
      <c r="C19">
        <v>4.425913149227155E-2</v>
      </c>
      <c r="D19">
        <v>-0.27273563597161182</v>
      </c>
      <c r="E19" t="s">
        <v>208</v>
      </c>
    </row>
    <row r="20" spans="1:5">
      <c r="A20">
        <v>18.132000000000001</v>
      </c>
      <c r="B20">
        <v>21.81856798126125</v>
      </c>
      <c r="C20">
        <v>3.9011565815264687E-2</v>
      </c>
      <c r="D20">
        <v>-0.30363128345471668</v>
      </c>
      <c r="E20" t="s">
        <v>208</v>
      </c>
    </row>
    <row r="21" spans="1:5">
      <c r="A21">
        <v>18.132000000000001</v>
      </c>
      <c r="B21">
        <v>21.762094485612504</v>
      </c>
      <c r="C21">
        <v>4.8539432172159391E-2</v>
      </c>
      <c r="D21">
        <v>-0.44891633517271656</v>
      </c>
      <c r="E21" t="s">
        <v>208</v>
      </c>
    </row>
    <row r="22" spans="1:5">
      <c r="A22">
        <v>20.138000000000002</v>
      </c>
      <c r="B22">
        <v>21.724487357949407</v>
      </c>
      <c r="C22">
        <v>1.7216802716555138E-2</v>
      </c>
      <c r="D22">
        <v>-0.30192125255914387</v>
      </c>
      <c r="E22" t="s">
        <v>208</v>
      </c>
    </row>
    <row r="23" spans="1:5">
      <c r="A23">
        <v>23.547000000000001</v>
      </c>
      <c r="B23">
        <v>21.871155993223866</v>
      </c>
      <c r="C23">
        <v>3.9440145716445815E-2</v>
      </c>
      <c r="D23">
        <v>-0.41001860550298613</v>
      </c>
      <c r="E23" t="s">
        <v>208</v>
      </c>
    </row>
    <row r="24" spans="1:5">
      <c r="A24">
        <v>24.6</v>
      </c>
      <c r="B24">
        <v>21.565927802772666</v>
      </c>
      <c r="C24">
        <v>3.5899735142015665E-2</v>
      </c>
      <c r="D24">
        <v>-0.48564301221065698</v>
      </c>
      <c r="E24" t="s">
        <v>208</v>
      </c>
    </row>
    <row r="25" spans="1:5">
      <c r="A25">
        <v>24.8</v>
      </c>
      <c r="B25">
        <v>21.378624879592188</v>
      </c>
      <c r="C25">
        <v>3.4977265669304536E-2</v>
      </c>
      <c r="D25">
        <v>-0.22777997804627331</v>
      </c>
      <c r="E25" t="s">
        <v>208</v>
      </c>
    </row>
    <row r="26" spans="1:5">
      <c r="A26">
        <v>25.678999999999998</v>
      </c>
      <c r="B26">
        <v>21.629653084784593</v>
      </c>
      <c r="C26">
        <v>7.3509554636223481E-2</v>
      </c>
      <c r="D26">
        <v>-0.38868114573732682</v>
      </c>
      <c r="E26" t="s">
        <v>208</v>
      </c>
    </row>
    <row r="27" spans="1:5">
      <c r="A27">
        <v>28.445</v>
      </c>
      <c r="B27">
        <v>21.288500918008157</v>
      </c>
      <c r="C27">
        <v>1.778263057459345E-2</v>
      </c>
      <c r="D27">
        <v>-0.4958311590913464</v>
      </c>
      <c r="E27" t="s">
        <v>208</v>
      </c>
    </row>
    <row r="28" spans="1:5">
      <c r="A28">
        <v>31</v>
      </c>
      <c r="B28">
        <v>22.02431439112118</v>
      </c>
      <c r="C28">
        <v>2.5785480958035942E-2</v>
      </c>
      <c r="D28">
        <v>-5.7864607253127476E-3</v>
      </c>
      <c r="E28" t="s">
        <v>208</v>
      </c>
    </row>
    <row r="29" spans="1:5">
      <c r="A29">
        <v>31</v>
      </c>
      <c r="B29">
        <v>21.739987423258668</v>
      </c>
      <c r="C29">
        <v>4.3026375271993864E-2</v>
      </c>
      <c r="D29">
        <v>-0.41285100560104621</v>
      </c>
      <c r="E29" t="s">
        <v>208</v>
      </c>
    </row>
    <row r="30" spans="1:5">
      <c r="A30">
        <v>33.9</v>
      </c>
      <c r="B30">
        <v>21.53278395701652</v>
      </c>
      <c r="C30">
        <v>3.543876815921207E-2</v>
      </c>
      <c r="D30">
        <v>-0.4499235470132798</v>
      </c>
      <c r="E30" t="s">
        <v>208</v>
      </c>
    </row>
    <row r="31" spans="1:5">
      <c r="A31">
        <v>34.4</v>
      </c>
      <c r="B31">
        <v>22.842526914825136</v>
      </c>
      <c r="C31">
        <v>4.2297631872328934E-2</v>
      </c>
      <c r="D31">
        <v>-0.1940483722129363</v>
      </c>
      <c r="E31" t="s">
        <v>208</v>
      </c>
    </row>
    <row r="32" spans="1:5">
      <c r="A32">
        <v>34.950000000000003</v>
      </c>
      <c r="B32">
        <v>22.201170889950774</v>
      </c>
      <c r="C32">
        <v>3.1587485577137114E-2</v>
      </c>
      <c r="D32">
        <v>-0.41422673281624189</v>
      </c>
      <c r="E32" t="s">
        <v>208</v>
      </c>
    </row>
    <row r="33" spans="1:5">
      <c r="A33">
        <v>35.4</v>
      </c>
      <c r="B33">
        <v>21.834645844791332</v>
      </c>
      <c r="C33">
        <v>8.8242149436191381E-2</v>
      </c>
      <c r="D33">
        <v>-6.658743422608554E-2</v>
      </c>
      <c r="E33" t="s">
        <v>208</v>
      </c>
    </row>
    <row r="34" spans="1:5">
      <c r="A34">
        <v>36</v>
      </c>
      <c r="B34">
        <v>21.832636111849936</v>
      </c>
      <c r="C34">
        <v>5.1501015004449743E-2</v>
      </c>
      <c r="D34">
        <v>-0.47707946656791456</v>
      </c>
      <c r="E34" t="s">
        <v>208</v>
      </c>
    </row>
    <row r="35" spans="1:5">
      <c r="A35">
        <v>36.305999999999997</v>
      </c>
      <c r="B35">
        <v>22.525993976579173</v>
      </c>
      <c r="C35">
        <v>4.3886682735338675E-2</v>
      </c>
      <c r="D35">
        <v>-0.53149198405614406</v>
      </c>
      <c r="E35" t="s">
        <v>208</v>
      </c>
    </row>
    <row r="36" spans="1:5">
      <c r="A36">
        <v>37.5</v>
      </c>
      <c r="B36">
        <v>21.983114865825605</v>
      </c>
      <c r="C36">
        <v>4.6050767826780192E-2</v>
      </c>
      <c r="D36">
        <v>-0.35177345892369732</v>
      </c>
      <c r="E36" t="s">
        <v>208</v>
      </c>
    </row>
    <row r="37" spans="1:5">
      <c r="A37">
        <v>39.5</v>
      </c>
      <c r="B37">
        <v>22.358516231475445</v>
      </c>
      <c r="C37">
        <v>4.235131423639335E-2</v>
      </c>
      <c r="D37">
        <v>-0.5705100538171276</v>
      </c>
      <c r="E37" t="s">
        <v>208</v>
      </c>
    </row>
    <row r="38" spans="1:5">
      <c r="A38">
        <v>42.5</v>
      </c>
      <c r="B38">
        <v>22.487139139715005</v>
      </c>
      <c r="C38">
        <v>5.189435484287408E-2</v>
      </c>
      <c r="D38">
        <v>-0.42167616060821006</v>
      </c>
      <c r="E38" t="s">
        <v>208</v>
      </c>
    </row>
    <row r="39" spans="1:5">
      <c r="A39">
        <v>49.7</v>
      </c>
      <c r="B39">
        <v>19.315696819559804</v>
      </c>
      <c r="C39">
        <v>4.3643288504311914E-2</v>
      </c>
      <c r="D39">
        <v>-2.432470854762947E-2</v>
      </c>
      <c r="E39" t="s">
        <v>208</v>
      </c>
    </row>
    <row r="40" spans="1:5">
      <c r="A40">
        <v>50.8</v>
      </c>
      <c r="B40">
        <v>18.080380971675414</v>
      </c>
      <c r="C40">
        <v>3.2083284931845937E-2</v>
      </c>
      <c r="D40">
        <v>-0.4390938894821908</v>
      </c>
      <c r="E40" t="s">
        <v>208</v>
      </c>
    </row>
    <row r="41" spans="1:5">
      <c r="A41">
        <v>52</v>
      </c>
      <c r="B41">
        <v>17.791565600244308</v>
      </c>
      <c r="C41">
        <v>2.5309738782652511E-2</v>
      </c>
      <c r="D41">
        <v>-0.28993501727447163</v>
      </c>
      <c r="E41" t="s">
        <v>208</v>
      </c>
    </row>
    <row r="42" spans="1:5">
      <c r="A42">
        <v>52.817999999999998</v>
      </c>
      <c r="B42">
        <v>17.353443819053016</v>
      </c>
      <c r="C42">
        <v>2.201036031863543E-2</v>
      </c>
      <c r="D42">
        <v>-0.37408361034350218</v>
      </c>
      <c r="E42" t="s">
        <v>208</v>
      </c>
    </row>
    <row r="43" spans="1:5">
      <c r="A43">
        <v>55.8</v>
      </c>
      <c r="B43">
        <v>18.128195867902484</v>
      </c>
      <c r="C43">
        <v>2.2878225817488454E-2</v>
      </c>
      <c r="D43">
        <v>-0.35954358022288746</v>
      </c>
      <c r="E43" t="s">
        <v>208</v>
      </c>
    </row>
    <row r="44" spans="1:5">
      <c r="A44">
        <v>55.8</v>
      </c>
      <c r="B44">
        <v>17.976628508583616</v>
      </c>
      <c r="C44">
        <v>2.5550951092846025E-2</v>
      </c>
      <c r="D44">
        <v>-0.2908703966059828</v>
      </c>
      <c r="E44" t="s">
        <v>208</v>
      </c>
    </row>
    <row r="45" spans="1:5">
      <c r="A45">
        <v>57.2</v>
      </c>
      <c r="B45">
        <v>17.648774074768838</v>
      </c>
      <c r="C45">
        <v>2.4746403830698885E-2</v>
      </c>
      <c r="D45">
        <v>-0.41913004406837762</v>
      </c>
      <c r="E45" t="s">
        <v>208</v>
      </c>
    </row>
    <row r="46" spans="1:5">
      <c r="A46">
        <v>59.6</v>
      </c>
      <c r="B46">
        <v>18.098150360430942</v>
      </c>
      <c r="C46">
        <v>2.6057902163771976E-2</v>
      </c>
      <c r="D46">
        <v>-0.49136578452604884</v>
      </c>
      <c r="E46" t="s">
        <v>208</v>
      </c>
    </row>
    <row r="47" spans="1:5">
      <c r="A47">
        <v>62.2</v>
      </c>
      <c r="B47">
        <v>18.669316462332386</v>
      </c>
      <c r="C47">
        <v>8.2086791150922864E-2</v>
      </c>
      <c r="D47">
        <v>-0.44447055645822908</v>
      </c>
      <c r="E47" t="s">
        <v>208</v>
      </c>
    </row>
    <row r="48" spans="1:5">
      <c r="A48">
        <v>62.4</v>
      </c>
      <c r="B48">
        <v>18.990203821950935</v>
      </c>
      <c r="C48">
        <v>3.7042411940932038E-2</v>
      </c>
      <c r="D48">
        <v>-0.49606233250719389</v>
      </c>
      <c r="E48" t="s">
        <v>208</v>
      </c>
    </row>
    <row r="49" spans="1:7">
      <c r="A49">
        <v>1.45</v>
      </c>
      <c r="B49">
        <v>-39.29</v>
      </c>
      <c r="C49">
        <v>0.10100000000000001</v>
      </c>
      <c r="D49">
        <v>-1.2050000000000001</v>
      </c>
      <c r="E49" t="s">
        <v>195</v>
      </c>
      <c r="F49" t="s">
        <v>197</v>
      </c>
      <c r="G49" t="s">
        <v>196</v>
      </c>
    </row>
    <row r="50" spans="1:7">
      <c r="A50">
        <v>1.4510000000000001</v>
      </c>
      <c r="B50">
        <v>-44.38</v>
      </c>
      <c r="C50">
        <v>0.114</v>
      </c>
      <c r="D50">
        <v>-1.248</v>
      </c>
      <c r="E50" t="s">
        <v>195</v>
      </c>
      <c r="F50" t="s">
        <v>198</v>
      </c>
      <c r="G50" t="s">
        <v>196</v>
      </c>
    </row>
    <row r="51" spans="1:7">
      <c r="A51">
        <v>1.4530000000000001</v>
      </c>
      <c r="B51">
        <v>-40.96</v>
      </c>
      <c r="C51">
        <v>0.109</v>
      </c>
      <c r="D51">
        <v>-1.3109999999999999</v>
      </c>
      <c r="E51" t="s">
        <v>195</v>
      </c>
      <c r="F51" t="s">
        <v>199</v>
      </c>
      <c r="G51" t="s">
        <v>196</v>
      </c>
    </row>
    <row r="52" spans="1:7">
      <c r="A52">
        <v>1.4530000000000001</v>
      </c>
      <c r="B52">
        <v>-39.92</v>
      </c>
      <c r="C52">
        <v>9.8000000000000004E-2</v>
      </c>
      <c r="D52">
        <v>-1.266</v>
      </c>
      <c r="E52" t="s">
        <v>195</v>
      </c>
      <c r="F52" t="s">
        <v>200</v>
      </c>
      <c r="G52" t="s">
        <v>196</v>
      </c>
    </row>
    <row r="53" spans="1:7">
      <c r="A53">
        <v>1.454</v>
      </c>
      <c r="B53">
        <v>-33.82</v>
      </c>
      <c r="C53">
        <v>0.122</v>
      </c>
      <c r="D53">
        <v>-1.272</v>
      </c>
      <c r="E53" t="s">
        <v>195</v>
      </c>
      <c r="F53" t="s">
        <v>201</v>
      </c>
      <c r="G53" t="s">
        <v>196</v>
      </c>
    </row>
    <row r="54" spans="1:7">
      <c r="A54">
        <v>1.4550000000000001</v>
      </c>
      <c r="B54">
        <v>-36.619999999999997</v>
      </c>
      <c r="C54">
        <v>0.123</v>
      </c>
      <c r="D54">
        <v>-1.2589999999999999</v>
      </c>
      <c r="E54" t="s">
        <v>195</v>
      </c>
      <c r="F54" t="s">
        <v>202</v>
      </c>
      <c r="G54" t="s">
        <v>196</v>
      </c>
    </row>
    <row r="55" spans="1:7">
      <c r="A55">
        <v>1.456</v>
      </c>
      <c r="B55">
        <v>-33.47</v>
      </c>
      <c r="C55">
        <v>9.8000000000000004E-2</v>
      </c>
      <c r="D55">
        <v>-0.84899999999999998</v>
      </c>
      <c r="E55" t="s">
        <v>195</v>
      </c>
      <c r="F55" t="s">
        <v>203</v>
      </c>
      <c r="G55" t="s">
        <v>196</v>
      </c>
    </row>
    <row r="56" spans="1:7">
      <c r="A56">
        <v>1.458</v>
      </c>
      <c r="B56">
        <v>-38.799999999999997</v>
      </c>
      <c r="C56">
        <v>0.1</v>
      </c>
      <c r="D56">
        <v>-1.3089999999999999</v>
      </c>
      <c r="E56" t="s">
        <v>195</v>
      </c>
      <c r="F56" t="s">
        <v>204</v>
      </c>
      <c r="G56" t="s">
        <v>196</v>
      </c>
    </row>
    <row r="57" spans="1:7">
      <c r="A57">
        <v>1.46</v>
      </c>
      <c r="B57">
        <v>-45.11</v>
      </c>
      <c r="C57">
        <v>0.111</v>
      </c>
      <c r="E57" t="s">
        <v>195</v>
      </c>
      <c r="F57" t="s">
        <v>205</v>
      </c>
      <c r="G57" t="s">
        <v>196</v>
      </c>
    </row>
    <row r="58" spans="1:7">
      <c r="A58">
        <v>1.4610000000000001</v>
      </c>
      <c r="B58">
        <v>-47.52</v>
      </c>
      <c r="C58">
        <v>0.13</v>
      </c>
      <c r="D58">
        <v>-1.415</v>
      </c>
      <c r="E58" t="s">
        <v>195</v>
      </c>
      <c r="F58" t="s">
        <v>206</v>
      </c>
      <c r="G58" t="s">
        <v>196</v>
      </c>
    </row>
    <row r="59" spans="1:7">
      <c r="A59">
        <v>1.829</v>
      </c>
      <c r="B59">
        <v>-33.479999999999997</v>
      </c>
      <c r="C59">
        <v>0.115</v>
      </c>
      <c r="E59" t="s">
        <v>195</v>
      </c>
      <c r="F59" t="s">
        <v>207</v>
      </c>
      <c r="G59" t="s">
        <v>196</v>
      </c>
    </row>
    <row r="60" spans="1:7" ht="18">
      <c r="A60" s="180">
        <v>252</v>
      </c>
      <c r="B60" s="180">
        <v>-30.40773853</v>
      </c>
      <c r="C60" s="180">
        <v>5.6924614999999998E-2</v>
      </c>
      <c r="D60" s="180">
        <v>-1.1403805140000001</v>
      </c>
      <c r="E60" s="181" t="s">
        <v>43</v>
      </c>
      <c r="F60" s="185" t="e">
        <f>#REF!</f>
        <v>#REF!</v>
      </c>
      <c r="G60" s="185" t="s">
        <v>105</v>
      </c>
    </row>
    <row r="61" spans="1:7" ht="18">
      <c r="A61" s="180">
        <v>252</v>
      </c>
      <c r="B61" s="180">
        <v>-32.369505189999998</v>
      </c>
      <c r="C61" s="180">
        <v>8.0235443000000004E-2</v>
      </c>
      <c r="D61" s="180">
        <v>-1.4195953480000001</v>
      </c>
      <c r="E61" s="181" t="s">
        <v>43</v>
      </c>
      <c r="F61" s="185" t="e">
        <f>#REF!</f>
        <v>#REF!</v>
      </c>
      <c r="G61" s="185" t="s">
        <v>105</v>
      </c>
    </row>
    <row r="62" spans="1:7" ht="18">
      <c r="A62" s="180">
        <v>252</v>
      </c>
      <c r="B62" s="180">
        <v>-27.319190800000001</v>
      </c>
      <c r="C62" s="180">
        <v>5.8709764999999997E-2</v>
      </c>
      <c r="D62" s="180">
        <v>-1.13653618</v>
      </c>
      <c r="E62" s="181" t="s">
        <v>43</v>
      </c>
      <c r="F62" s="185" t="e">
        <f>#REF!</f>
        <v>#REF!</v>
      </c>
      <c r="G62" s="185" t="s">
        <v>105</v>
      </c>
    </row>
    <row r="63" spans="1:7" ht="18">
      <c r="A63" s="180">
        <v>252</v>
      </c>
      <c r="B63" s="180">
        <v>-34.726283129999999</v>
      </c>
      <c r="C63" s="180">
        <v>0.10946895700000001</v>
      </c>
      <c r="D63" s="180">
        <v>-0.68778410000000001</v>
      </c>
      <c r="E63" s="181" t="s">
        <v>43</v>
      </c>
      <c r="F63" s="185" t="e">
        <f>#REF!</f>
        <v>#REF!</v>
      </c>
      <c r="G63" s="185" t="s">
        <v>105</v>
      </c>
    </row>
    <row r="64" spans="1:7" ht="18">
      <c r="A64" s="180">
        <v>252</v>
      </c>
      <c r="B64" s="180">
        <v>-31.387643820000001</v>
      </c>
      <c r="C64" s="180">
        <v>7.2987742999999994E-2</v>
      </c>
      <c r="D64" s="180">
        <v>-1.1373028540000001</v>
      </c>
      <c r="E64" s="181" t="s">
        <v>43</v>
      </c>
      <c r="F64" s="185" t="e">
        <f>#REF!</f>
        <v>#REF!</v>
      </c>
      <c r="G64" s="185" t="s">
        <v>105</v>
      </c>
    </row>
    <row r="65" spans="1:7" ht="18">
      <c r="A65" s="180">
        <v>252</v>
      </c>
      <c r="B65" s="180">
        <v>-25.535487140000001</v>
      </c>
      <c r="C65" s="180">
        <v>8.4185702000000001E-2</v>
      </c>
      <c r="D65" s="180">
        <v>-0.79524361499999996</v>
      </c>
      <c r="E65" s="181" t="s">
        <v>43</v>
      </c>
      <c r="F65" s="185" t="e">
        <f>#REF!</f>
        <v>#REF!</v>
      </c>
      <c r="G65" s="185" t="s">
        <v>105</v>
      </c>
    </row>
    <row r="66" spans="1:7" ht="18">
      <c r="A66" s="180">
        <v>252</v>
      </c>
      <c r="B66" s="180">
        <v>-32.916458179999999</v>
      </c>
      <c r="C66" s="180">
        <v>8.1235221999999996E-2</v>
      </c>
      <c r="D66" s="180">
        <v>-0.44622440800000002</v>
      </c>
      <c r="E66" s="181" t="s">
        <v>43</v>
      </c>
      <c r="F66" s="185" t="e">
        <f>#REF!</f>
        <v>#REF!</v>
      </c>
      <c r="G66" s="185" t="s">
        <v>105</v>
      </c>
    </row>
    <row r="67" spans="1:7" ht="18">
      <c r="A67" s="180">
        <v>252</v>
      </c>
      <c r="B67" s="180">
        <v>-20.957965510000001</v>
      </c>
      <c r="C67" s="180">
        <v>6.8010320000000003E-3</v>
      </c>
      <c r="D67" s="180">
        <v>-0.40726173199999999</v>
      </c>
      <c r="E67" s="181" t="s">
        <v>43</v>
      </c>
      <c r="F67" s="185" t="e">
        <f>#REF!</f>
        <v>#REF!</v>
      </c>
      <c r="G67" s="185" t="s">
        <v>105</v>
      </c>
    </row>
    <row r="68" spans="1:7" ht="18">
      <c r="A68" s="180">
        <v>252</v>
      </c>
      <c r="B68" s="180">
        <v>-28.156192870000002</v>
      </c>
      <c r="C68" s="180">
        <v>2.818119E-3</v>
      </c>
      <c r="D68" s="180">
        <v>-0.944991578</v>
      </c>
      <c r="E68" s="181" t="s">
        <v>43</v>
      </c>
      <c r="F68" s="185" t="e">
        <f>#REF!</f>
        <v>#REF!</v>
      </c>
      <c r="G68" s="185" t="s">
        <v>105</v>
      </c>
    </row>
    <row r="69" spans="1:7" ht="18">
      <c r="A69" s="180">
        <v>252</v>
      </c>
      <c r="B69" s="180">
        <v>-31.203843809999999</v>
      </c>
      <c r="C69" s="180">
        <v>7.0264556000000006E-2</v>
      </c>
      <c r="D69" s="180">
        <v>-0.75357346700000005</v>
      </c>
      <c r="E69" s="181" t="s">
        <v>43</v>
      </c>
      <c r="F69" s="185" t="e">
        <f>#REF!</f>
        <v>#REF!</v>
      </c>
      <c r="G69" s="185" t="s">
        <v>105</v>
      </c>
    </row>
    <row r="70" spans="1:7" ht="18">
      <c r="A70" s="180">
        <v>252</v>
      </c>
      <c r="B70" s="180">
        <v>-34.59641783</v>
      </c>
      <c r="C70" s="180">
        <v>0.101080832</v>
      </c>
      <c r="D70" s="180">
        <v>-0.73845361700000001</v>
      </c>
      <c r="E70" s="181" t="s">
        <v>43</v>
      </c>
      <c r="F70" s="185" t="e">
        <f>#REF!</f>
        <v>#REF!</v>
      </c>
      <c r="G70" s="185" t="s">
        <v>105</v>
      </c>
    </row>
    <row r="71" spans="1:7" ht="18">
      <c r="A71" s="180">
        <v>252</v>
      </c>
      <c r="B71" s="180">
        <v>-30.696690920000002</v>
      </c>
      <c r="C71" s="180">
        <v>6.0044478999999998E-2</v>
      </c>
      <c r="D71" s="180">
        <v>-0.463239648</v>
      </c>
      <c r="E71" s="181" t="s">
        <v>43</v>
      </c>
      <c r="F71" s="185" t="e">
        <f>#REF!</f>
        <v>#REF!</v>
      </c>
      <c r="G71" s="185" t="s">
        <v>105</v>
      </c>
    </row>
    <row r="72" spans="1:7" ht="18">
      <c r="A72" s="180">
        <v>252</v>
      </c>
      <c r="B72" s="180">
        <v>-33.719292439999997</v>
      </c>
      <c r="C72" s="180">
        <v>3.4102906000000002E-2</v>
      </c>
      <c r="D72" s="180">
        <v>-0.94641071600000004</v>
      </c>
      <c r="E72" s="181" t="s">
        <v>43</v>
      </c>
      <c r="F72" s="185" t="e">
        <f>#REF!</f>
        <v>#REF!</v>
      </c>
      <c r="G72" s="185" t="s">
        <v>105</v>
      </c>
    </row>
    <row r="73" spans="1:7" ht="18">
      <c r="A73" s="180">
        <v>252</v>
      </c>
      <c r="B73" s="180">
        <v>-27.35460612</v>
      </c>
      <c r="C73" s="180">
        <v>5.3296999999999997E-2</v>
      </c>
      <c r="D73" s="180">
        <v>-0.62027631999999999</v>
      </c>
      <c r="E73" s="181" t="s">
        <v>43</v>
      </c>
      <c r="F73" s="185" t="e">
        <f>#REF!</f>
        <v>#REF!</v>
      </c>
      <c r="G73" s="185" t="s">
        <v>105</v>
      </c>
    </row>
    <row r="74" spans="1:7" ht="18">
      <c r="A74" s="180">
        <v>252</v>
      </c>
      <c r="B74" s="180">
        <v>-24.77505086</v>
      </c>
      <c r="C74" s="180">
        <v>9.9454038999999994E-2</v>
      </c>
      <c r="D74" s="180">
        <v>-0.47989470899999997</v>
      </c>
      <c r="E74" s="181" t="s">
        <v>43</v>
      </c>
      <c r="F74" s="185" t="e">
        <f>#REF!</f>
        <v>#REF!</v>
      </c>
      <c r="G74" s="185" t="s">
        <v>105</v>
      </c>
    </row>
    <row r="75" spans="1:7" ht="18">
      <c r="A75" s="180">
        <v>252</v>
      </c>
      <c r="B75" s="180">
        <v>-28.273459649999999</v>
      </c>
      <c r="C75" s="180">
        <v>5.0672741E-2</v>
      </c>
      <c r="D75" s="180">
        <v>-0.86994704099999998</v>
      </c>
      <c r="E75" s="181" t="s">
        <v>43</v>
      </c>
      <c r="F75" s="185" t="e">
        <f>#REF!</f>
        <v>#REF!</v>
      </c>
      <c r="G75" s="185" t="s">
        <v>105</v>
      </c>
    </row>
    <row r="76" spans="1:7" ht="18">
      <c r="A76" s="180">
        <v>252</v>
      </c>
      <c r="B76" s="180">
        <v>-26.028992030000001</v>
      </c>
      <c r="C76" s="180">
        <v>3.5578790999999999E-2</v>
      </c>
      <c r="D76" s="180">
        <v>-0.82607078300000003</v>
      </c>
      <c r="E76" s="181" t="s">
        <v>43</v>
      </c>
      <c r="F76" s="185" t="e">
        <f>#REF!</f>
        <v>#REF!</v>
      </c>
      <c r="G76" s="185" t="s">
        <v>105</v>
      </c>
    </row>
    <row r="77" spans="1:7" ht="18">
      <c r="A77" s="180">
        <v>252</v>
      </c>
      <c r="B77" s="180">
        <v>-25.800576459999998</v>
      </c>
      <c r="C77" s="180">
        <v>4.3081822999999998E-2</v>
      </c>
      <c r="D77" s="180">
        <v>-0.52306630399999998</v>
      </c>
      <c r="E77" s="181" t="s">
        <v>43</v>
      </c>
      <c r="F77" s="185" t="e">
        <f>#REF!</f>
        <v>#REF!</v>
      </c>
      <c r="G77" s="185" t="s">
        <v>105</v>
      </c>
    </row>
    <row r="78" spans="1:7" ht="18">
      <c r="A78" s="180">
        <v>252</v>
      </c>
      <c r="B78" s="180">
        <v>-30.930214020000001</v>
      </c>
      <c r="C78" s="180">
        <v>7.8476877E-2</v>
      </c>
      <c r="D78" s="180">
        <v>-0.53400466199999996</v>
      </c>
      <c r="E78" s="181" t="s">
        <v>43</v>
      </c>
      <c r="F78" s="185" t="e">
        <f>#REF!</f>
        <v>#REF!</v>
      </c>
      <c r="G78" s="185" t="s">
        <v>105</v>
      </c>
    </row>
    <row r="79" spans="1:7" ht="18">
      <c r="A79" s="180">
        <v>252</v>
      </c>
      <c r="B79" s="180">
        <v>-17.542784380000001</v>
      </c>
      <c r="C79" s="180">
        <v>0.122638018</v>
      </c>
      <c r="D79" s="180">
        <v>-0.90002569099999996</v>
      </c>
      <c r="E79" s="181" t="s">
        <v>43</v>
      </c>
      <c r="F79" s="185" t="e">
        <f>#REF!</f>
        <v>#REF!</v>
      </c>
      <c r="G79" s="185" t="s">
        <v>105</v>
      </c>
    </row>
    <row r="80" spans="1:7" ht="18">
      <c r="A80" s="180">
        <v>252</v>
      </c>
      <c r="B80" s="180">
        <v>-19.93897084</v>
      </c>
      <c r="C80" s="180">
        <v>0.10686604600000001</v>
      </c>
      <c r="D80" s="180">
        <v>-0.52984254399999997</v>
      </c>
      <c r="E80" s="181" t="s">
        <v>43</v>
      </c>
      <c r="F80" s="185" t="e">
        <f>#REF!</f>
        <v>#REF!</v>
      </c>
      <c r="G80" s="185" t="s">
        <v>105</v>
      </c>
    </row>
    <row r="81" spans="1:7" ht="18">
      <c r="A81" s="180">
        <v>252</v>
      </c>
      <c r="B81" s="180">
        <v>2.884827601</v>
      </c>
      <c r="C81" s="180">
        <v>-4.9230564999999997E-2</v>
      </c>
      <c r="D81" s="180">
        <v>-2.6582599999999999E-4</v>
      </c>
      <c r="E81" s="181" t="s">
        <v>43</v>
      </c>
      <c r="F81" s="185" t="e">
        <f>#REF!</f>
        <v>#REF!</v>
      </c>
      <c r="G81" s="185" t="s">
        <v>105</v>
      </c>
    </row>
    <row r="82" spans="1:7" ht="18">
      <c r="A82" s="180">
        <v>252</v>
      </c>
      <c r="B82" s="180">
        <v>-33.005714410000003</v>
      </c>
      <c r="C82" s="180">
        <v>4.9596228999999999E-2</v>
      </c>
      <c r="D82" s="180">
        <v>-0.27990926599999999</v>
      </c>
      <c r="E82" s="181" t="s">
        <v>43</v>
      </c>
      <c r="F82" s="185" t="e">
        <f>#REF!</f>
        <v>#REF!</v>
      </c>
      <c r="G82" s="185" t="s">
        <v>105</v>
      </c>
    </row>
    <row r="83" spans="1:7" ht="18">
      <c r="A83" s="180">
        <v>252</v>
      </c>
      <c r="B83" s="180">
        <v>-22.544817340000002</v>
      </c>
      <c r="C83" s="180">
        <v>7.1755583999999997E-2</v>
      </c>
      <c r="D83" s="180">
        <v>-0.696692741</v>
      </c>
      <c r="E83" s="181" t="s">
        <v>43</v>
      </c>
      <c r="F83" s="185" t="e">
        <f>#REF!</f>
        <v>#REF!</v>
      </c>
      <c r="G83" s="185" t="s">
        <v>105</v>
      </c>
    </row>
    <row r="84" spans="1:7" ht="18">
      <c r="A84" s="180">
        <v>252</v>
      </c>
      <c r="B84" s="180">
        <v>-17.171357889999999</v>
      </c>
      <c r="C84" s="180">
        <v>-1.05463E-4</v>
      </c>
      <c r="D84" s="180">
        <v>-0.29012713400000001</v>
      </c>
      <c r="E84" s="181" t="s">
        <v>43</v>
      </c>
      <c r="F84" s="185" t="e">
        <f>#REF!</f>
        <v>#REF!</v>
      </c>
      <c r="G84" s="185" t="s">
        <v>105</v>
      </c>
    </row>
    <row r="85" spans="1:7" ht="18">
      <c r="A85" s="180">
        <v>252</v>
      </c>
      <c r="B85" s="180">
        <v>-23.48969417</v>
      </c>
      <c r="C85" s="180">
        <v>2.3465659999999999E-2</v>
      </c>
      <c r="D85" s="180">
        <v>-0.46531568499999998</v>
      </c>
      <c r="E85" s="181" t="s">
        <v>43</v>
      </c>
      <c r="F85" s="185" t="e">
        <f>#REF!</f>
        <v>#REF!</v>
      </c>
      <c r="G85" s="185" t="s">
        <v>105</v>
      </c>
    </row>
    <row r="86" spans="1:7" ht="18">
      <c r="A86" s="180">
        <v>252</v>
      </c>
      <c r="B86" s="180">
        <v>-17.816012270000002</v>
      </c>
      <c r="C86" s="180">
        <v>-2.7678695E-2</v>
      </c>
      <c r="D86" s="180">
        <v>7.7120169000000002E-2</v>
      </c>
      <c r="E86" s="181" t="s">
        <v>43</v>
      </c>
      <c r="F86" s="185" t="e">
        <f>#REF!</f>
        <v>#REF!</v>
      </c>
      <c r="G86" s="185" t="s">
        <v>105</v>
      </c>
    </row>
    <row r="87" spans="1:7" ht="18">
      <c r="A87" s="180">
        <v>252</v>
      </c>
      <c r="B87" s="180">
        <v>-29.866172590000001</v>
      </c>
      <c r="C87" s="180">
        <v>2.3461528999999998E-2</v>
      </c>
      <c r="D87" s="180">
        <v>-0.40488840999999998</v>
      </c>
      <c r="E87" s="181" t="s">
        <v>43</v>
      </c>
      <c r="F87" s="185" t="e">
        <f>#REF!</f>
        <v>#REF!</v>
      </c>
      <c r="G87" s="185" t="s">
        <v>105</v>
      </c>
    </row>
    <row r="88" spans="1:7" ht="18">
      <c r="A88" s="180">
        <v>252</v>
      </c>
      <c r="B88" s="180">
        <v>-31.682109839999999</v>
      </c>
      <c r="C88" s="180">
        <v>5.6368712000000001E-2</v>
      </c>
      <c r="D88" s="180">
        <v>-0.59640550199999998</v>
      </c>
      <c r="E88" s="181" t="s">
        <v>43</v>
      </c>
      <c r="F88" s="185" t="e">
        <f>#REF!</f>
        <v>#REF!</v>
      </c>
      <c r="G88" s="185" t="s">
        <v>105</v>
      </c>
    </row>
    <row r="89" spans="1:7" ht="18">
      <c r="A89" s="180">
        <v>252</v>
      </c>
      <c r="B89" s="180">
        <v>-28.682899580000001</v>
      </c>
      <c r="C89" s="180">
        <v>9.2336577000000003E-2</v>
      </c>
      <c r="D89" s="180">
        <v>-0.67858507099999998</v>
      </c>
      <c r="E89" s="181" t="s">
        <v>43</v>
      </c>
      <c r="F89" s="185" t="e">
        <f>#REF!</f>
        <v>#REF!</v>
      </c>
      <c r="G89" s="185" t="s">
        <v>105</v>
      </c>
    </row>
    <row r="90" spans="1:7" ht="18">
      <c r="A90" s="180">
        <v>252</v>
      </c>
      <c r="B90" s="180">
        <v>-26.33175988</v>
      </c>
      <c r="C90" s="180">
        <v>6.8883736000000001E-2</v>
      </c>
      <c r="D90" s="180">
        <v>-0.796314207</v>
      </c>
      <c r="E90" s="181" t="s">
        <v>43</v>
      </c>
      <c r="F90" s="185" t="e">
        <f>#REF!</f>
        <v>#REF!</v>
      </c>
      <c r="G90" s="185" t="s">
        <v>105</v>
      </c>
    </row>
    <row r="91" spans="1:7" ht="18">
      <c r="A91" s="180">
        <v>252</v>
      </c>
      <c r="B91" s="182">
        <v>-27.067</v>
      </c>
      <c r="C91" s="182">
        <v>3.6929999999999998E-2</v>
      </c>
      <c r="D91" s="182">
        <v>-0.78759999999999997</v>
      </c>
      <c r="E91" s="181" t="s">
        <v>43</v>
      </c>
      <c r="F91" s="185" t="e">
        <f>#REF!</f>
        <v>#REF!</v>
      </c>
      <c r="G91" s="185" t="s">
        <v>105</v>
      </c>
    </row>
    <row r="92" spans="1:7" ht="18">
      <c r="A92" s="180">
        <v>252</v>
      </c>
      <c r="B92" s="180">
        <v>-27.695420899999998</v>
      </c>
      <c r="C92" s="180">
        <v>6.7740268000000006E-2</v>
      </c>
      <c r="D92" s="180">
        <v>-0.34538701399999999</v>
      </c>
      <c r="E92" s="181" t="s">
        <v>43</v>
      </c>
      <c r="F92" s="185" t="e">
        <f>#REF!</f>
        <v>#REF!</v>
      </c>
      <c r="G92" s="185" t="s">
        <v>105</v>
      </c>
    </row>
    <row r="93" spans="1:7" ht="18">
      <c r="A93" s="180">
        <v>252</v>
      </c>
      <c r="B93" s="180">
        <v>-6.2635145559999996</v>
      </c>
      <c r="C93" s="180">
        <v>-1.5184100000000001E-2</v>
      </c>
      <c r="D93" s="180">
        <v>5.6174763000000003E-2</v>
      </c>
      <c r="E93" s="181" t="s">
        <v>43</v>
      </c>
      <c r="F93" s="185" t="e">
        <f>#REF!</f>
        <v>#REF!</v>
      </c>
      <c r="G93" s="185" t="s">
        <v>105</v>
      </c>
    </row>
    <row r="94" spans="1:7" ht="18">
      <c r="A94" s="180">
        <v>252</v>
      </c>
      <c r="B94" s="180">
        <v>-22.449155059999999</v>
      </c>
      <c r="C94" s="180">
        <v>2.9756092000000001E-2</v>
      </c>
      <c r="D94" s="180">
        <v>-0.91898148000000002</v>
      </c>
      <c r="E94" s="181" t="s">
        <v>43</v>
      </c>
      <c r="F94" s="185" t="e">
        <f>#REF!</f>
        <v>#REF!</v>
      </c>
      <c r="G94" s="185" t="s">
        <v>105</v>
      </c>
    </row>
    <row r="95" spans="1:7" ht="18">
      <c r="A95" s="180">
        <v>252</v>
      </c>
      <c r="B95" s="180">
        <v>-24.106292839999998</v>
      </c>
      <c r="C95" s="180">
        <v>7.3997198E-2</v>
      </c>
      <c r="D95" s="180">
        <v>-1.1263050480000001</v>
      </c>
      <c r="E95" s="181" t="s">
        <v>43</v>
      </c>
      <c r="F95" s="185" t="e">
        <f>#REF!</f>
        <v>#REF!</v>
      </c>
      <c r="G95" s="185" t="s">
        <v>105</v>
      </c>
    </row>
    <row r="96" spans="1:7" ht="18">
      <c r="A96" s="180">
        <v>252</v>
      </c>
      <c r="B96" s="180">
        <v>-22.760644429999999</v>
      </c>
      <c r="C96" s="180">
        <v>4.2091280000000002E-2</v>
      </c>
      <c r="D96" s="180">
        <v>-0.87909015499999998</v>
      </c>
      <c r="E96" s="181" t="s">
        <v>43</v>
      </c>
      <c r="F96" s="185" t="e">
        <f>#REF!</f>
        <v>#REF!</v>
      </c>
      <c r="G96" s="185" t="s">
        <v>105</v>
      </c>
    </row>
    <row r="97" spans="1:7" ht="18">
      <c r="A97" s="180">
        <v>252</v>
      </c>
      <c r="B97" s="180">
        <v>-21.16352277</v>
      </c>
      <c r="C97" s="180">
        <v>0.101815526</v>
      </c>
      <c r="D97" s="180">
        <v>-0.31120438700000003</v>
      </c>
      <c r="E97" s="181" t="s">
        <v>43</v>
      </c>
      <c r="F97" s="185" t="e">
        <f>#REF!</f>
        <v>#REF!</v>
      </c>
      <c r="G97" s="185" t="s">
        <v>105</v>
      </c>
    </row>
    <row r="98" spans="1:7" ht="18">
      <c r="A98" s="180">
        <v>252</v>
      </c>
      <c r="B98" s="180">
        <v>-29.792657609999999</v>
      </c>
      <c r="C98" s="180">
        <v>5.2373309999999999E-2</v>
      </c>
      <c r="D98" s="180">
        <v>-0.712762758</v>
      </c>
      <c r="E98" s="181" t="s">
        <v>43</v>
      </c>
      <c r="F98" s="185" t="e">
        <f>#REF!</f>
        <v>#REF!</v>
      </c>
      <c r="G98" s="185" t="s">
        <v>105</v>
      </c>
    </row>
    <row r="99" spans="1:7" ht="18">
      <c r="A99" s="180">
        <v>252</v>
      </c>
      <c r="B99" s="180">
        <v>-26.947678100000001</v>
      </c>
      <c r="C99" s="180">
        <v>8.4511262000000004E-2</v>
      </c>
      <c r="D99" s="180">
        <v>-0.466873021</v>
      </c>
      <c r="E99" s="181" t="s">
        <v>43</v>
      </c>
      <c r="F99" s="185" t="e">
        <f>#REF!</f>
        <v>#REF!</v>
      </c>
      <c r="G99" s="185" t="s">
        <v>105</v>
      </c>
    </row>
    <row r="100" spans="1:7" ht="18">
      <c r="A100" s="180">
        <v>252</v>
      </c>
      <c r="B100" s="180">
        <v>-24.663354980000001</v>
      </c>
      <c r="C100" s="180">
        <v>4.5989804000000002E-2</v>
      </c>
      <c r="D100" s="180">
        <v>-0.54885216999999997</v>
      </c>
      <c r="E100" s="181" t="s">
        <v>43</v>
      </c>
      <c r="F100" s="185" t="e">
        <f>#REF!</f>
        <v>#REF!</v>
      </c>
      <c r="G100" s="185" t="s">
        <v>105</v>
      </c>
    </row>
    <row r="101" spans="1:7" ht="18">
      <c r="A101" s="180">
        <v>252</v>
      </c>
      <c r="B101" s="180">
        <v>-24.915370450000001</v>
      </c>
      <c r="C101" s="180">
        <v>7.6476672999999995E-2</v>
      </c>
      <c r="D101" s="180">
        <v>-0.49239962700000001</v>
      </c>
      <c r="E101" s="181" t="s">
        <v>43</v>
      </c>
      <c r="F101" s="185" t="e">
        <f>#REF!</f>
        <v>#REF!</v>
      </c>
      <c r="G101" s="185" t="s">
        <v>105</v>
      </c>
    </row>
    <row r="102" spans="1:7" ht="18">
      <c r="A102" s="180">
        <v>252</v>
      </c>
      <c r="B102" s="180">
        <v>-23.49933987</v>
      </c>
      <c r="C102" s="180">
        <v>0.12933869100000001</v>
      </c>
      <c r="D102" s="180">
        <v>-0.390009196</v>
      </c>
      <c r="E102" s="181" t="s">
        <v>43</v>
      </c>
      <c r="F102" s="185" t="e">
        <f>#REF!</f>
        <v>#REF!</v>
      </c>
      <c r="G102" s="185" t="s">
        <v>105</v>
      </c>
    </row>
    <row r="103" spans="1:7" ht="18">
      <c r="A103" s="180">
        <v>252</v>
      </c>
      <c r="B103" s="180">
        <v>-24.534124200000001</v>
      </c>
      <c r="C103" s="180">
        <v>3.5795525000000002E-2</v>
      </c>
      <c r="D103" s="180">
        <v>-0.91149094100000005</v>
      </c>
      <c r="E103" s="181" t="s">
        <v>43</v>
      </c>
      <c r="F103" s="185" t="e">
        <f>#REF!</f>
        <v>#REF!</v>
      </c>
      <c r="G103" s="185" t="s">
        <v>105</v>
      </c>
    </row>
    <row r="104" spans="1:7" ht="18">
      <c r="A104" s="180">
        <v>252</v>
      </c>
      <c r="B104" s="180">
        <v>-23.61648658</v>
      </c>
      <c r="C104" s="180">
        <v>3.9033959E-2</v>
      </c>
      <c r="D104" s="180">
        <v>-0.84298431299999999</v>
      </c>
      <c r="E104" s="181" t="s">
        <v>43</v>
      </c>
      <c r="F104" s="185" t="e">
        <f>#REF!</f>
        <v>#REF!</v>
      </c>
      <c r="G104" s="185" t="s">
        <v>105</v>
      </c>
    </row>
    <row r="105" spans="1:7" ht="18">
      <c r="A105" s="180">
        <v>252</v>
      </c>
      <c r="B105" s="180">
        <v>-30.553823640000001</v>
      </c>
      <c r="C105" s="180">
        <v>1.6406255000000002E-2</v>
      </c>
      <c r="D105" s="180">
        <v>-0.79287238500000001</v>
      </c>
      <c r="E105" s="181" t="s">
        <v>43</v>
      </c>
      <c r="F105" s="185" t="e">
        <f>#REF!</f>
        <v>#REF!</v>
      </c>
      <c r="G105" s="185" t="s">
        <v>105</v>
      </c>
    </row>
    <row r="106" spans="1:7" ht="18">
      <c r="A106" s="180">
        <v>252</v>
      </c>
      <c r="B106" s="180">
        <v>-18.961506279999998</v>
      </c>
      <c r="C106" s="180">
        <v>0.118681606</v>
      </c>
      <c r="D106" s="180">
        <v>-0.39029788399999998</v>
      </c>
      <c r="E106" s="181" t="s">
        <v>43</v>
      </c>
      <c r="F106" s="185" t="e">
        <f>#REF!</f>
        <v>#REF!</v>
      </c>
      <c r="G106" s="185" t="s">
        <v>105</v>
      </c>
    </row>
    <row r="107" spans="1:7" ht="18">
      <c r="A107" s="180">
        <v>252</v>
      </c>
      <c r="B107" s="180">
        <v>-21.35551577</v>
      </c>
      <c r="C107" s="180">
        <v>4.0915858999999999E-2</v>
      </c>
      <c r="D107" s="180">
        <v>-0.95439268600000005</v>
      </c>
      <c r="E107" s="181" t="s">
        <v>43</v>
      </c>
      <c r="F107" s="185" t="e">
        <f>#REF!</f>
        <v>#REF!</v>
      </c>
      <c r="G107" s="185" t="s">
        <v>105</v>
      </c>
    </row>
    <row r="108" spans="1:7" ht="18">
      <c r="A108" s="180">
        <v>252</v>
      </c>
      <c r="B108" s="180">
        <v>-16.030012379999999</v>
      </c>
      <c r="C108" s="180">
        <v>3.1655376999999998E-2</v>
      </c>
      <c r="D108" s="180">
        <v>-0.857820998</v>
      </c>
      <c r="E108" s="181" t="s">
        <v>43</v>
      </c>
      <c r="F108" s="185" t="e">
        <f>#REF!</f>
        <v>#REF!</v>
      </c>
      <c r="G108" s="185" t="s">
        <v>105</v>
      </c>
    </row>
    <row r="109" spans="1:7" ht="18">
      <c r="A109" s="180">
        <v>252</v>
      </c>
      <c r="B109" s="180">
        <v>-22.338171590000002</v>
      </c>
      <c r="C109" s="180">
        <v>8.5286110999999998E-2</v>
      </c>
      <c r="D109" s="180">
        <v>-0.46132876299999998</v>
      </c>
      <c r="E109" s="181" t="s">
        <v>43</v>
      </c>
      <c r="F109" s="185" t="e">
        <f>#REF!</f>
        <v>#REF!</v>
      </c>
      <c r="G109" s="185" t="s">
        <v>105</v>
      </c>
    </row>
    <row r="110" spans="1:7" ht="18">
      <c r="A110" s="180">
        <v>252</v>
      </c>
      <c r="B110" s="180">
        <v>-16.869929729999999</v>
      </c>
      <c r="C110" s="180">
        <v>4.9033342000000001E-2</v>
      </c>
      <c r="D110" s="180">
        <v>-0.27533363599999999</v>
      </c>
      <c r="E110" s="181" t="s">
        <v>43</v>
      </c>
      <c r="F110" s="185" t="e">
        <f>#REF!</f>
        <v>#REF!</v>
      </c>
      <c r="G110" s="185" t="s">
        <v>105</v>
      </c>
    </row>
    <row r="111" spans="1:7" ht="18">
      <c r="A111" s="180">
        <v>252</v>
      </c>
      <c r="B111" s="182">
        <v>-15.577999999999999</v>
      </c>
      <c r="C111" s="182">
        <v>7.4700000000000001E-3</v>
      </c>
      <c r="D111" s="182">
        <v>-0.66020000000000001</v>
      </c>
      <c r="E111" s="181" t="s">
        <v>43</v>
      </c>
      <c r="F111" s="185" t="e">
        <f>#REF!</f>
        <v>#REF!</v>
      </c>
      <c r="G111" s="185" t="s">
        <v>105</v>
      </c>
    </row>
    <row r="112" spans="1:7" ht="18">
      <c r="A112" s="180">
        <v>252</v>
      </c>
      <c r="B112" s="180">
        <v>-18.558932219999999</v>
      </c>
      <c r="C112" s="180">
        <v>6.6428746999999996E-2</v>
      </c>
      <c r="D112" s="180">
        <v>-0.27811129699999998</v>
      </c>
      <c r="E112" s="181" t="s">
        <v>43</v>
      </c>
      <c r="F112" s="185" t="e">
        <f>#REF!</f>
        <v>#REF!</v>
      </c>
      <c r="G112" s="185" t="s">
        <v>105</v>
      </c>
    </row>
    <row r="113" spans="1:23" ht="18">
      <c r="A113" s="180">
        <v>252</v>
      </c>
      <c r="B113" s="180">
        <v>-11.82393465</v>
      </c>
      <c r="C113" s="180">
        <v>-1.8958645999999999E-2</v>
      </c>
      <c r="D113" s="180">
        <v>-0.43891792200000002</v>
      </c>
      <c r="E113" s="181" t="s">
        <v>43</v>
      </c>
      <c r="F113" s="185" t="e">
        <f>#REF!</f>
        <v>#REF!</v>
      </c>
      <c r="G113" s="185" t="s">
        <v>105</v>
      </c>
    </row>
    <row r="114" spans="1:23" ht="18">
      <c r="A114" s="180">
        <v>252</v>
      </c>
      <c r="B114" s="180">
        <v>-16.04009392</v>
      </c>
      <c r="C114" s="180">
        <v>2.5727300000000002E-2</v>
      </c>
      <c r="D114" s="180">
        <v>-0.84988519799999995</v>
      </c>
      <c r="E114" s="181" t="s">
        <v>43</v>
      </c>
      <c r="F114" s="185" t="e">
        <f>#REF!</f>
        <v>#REF!</v>
      </c>
      <c r="G114" s="185" t="s">
        <v>105</v>
      </c>
    </row>
    <row r="115" spans="1:23" ht="18">
      <c r="A115" s="180">
        <v>252</v>
      </c>
      <c r="B115" s="180">
        <v>-17.71995716</v>
      </c>
      <c r="C115" s="180">
        <v>8.5521825999999995E-2</v>
      </c>
      <c r="D115" s="180">
        <v>-0.20018034400000001</v>
      </c>
      <c r="E115" s="181" t="s">
        <v>43</v>
      </c>
      <c r="F115" s="185" t="e">
        <f>#REF!</f>
        <v>#REF!</v>
      </c>
      <c r="G115" s="185" t="s">
        <v>105</v>
      </c>
    </row>
    <row r="116" spans="1:23" ht="18">
      <c r="A116" s="180">
        <v>252</v>
      </c>
      <c r="B116" s="180">
        <v>-25.64669387</v>
      </c>
      <c r="C116" s="184">
        <v>0</v>
      </c>
      <c r="D116" s="180">
        <v>-1.0631882109999999</v>
      </c>
      <c r="E116" s="181" t="s">
        <v>43</v>
      </c>
      <c r="F116" s="185" t="e">
        <f>#REF!</f>
        <v>#REF!</v>
      </c>
      <c r="G116" s="185" t="s">
        <v>105</v>
      </c>
    </row>
    <row r="117" spans="1:23" ht="18">
      <c r="A117" s="180">
        <v>252</v>
      </c>
      <c r="B117" s="180">
        <v>-22.667398129999999</v>
      </c>
      <c r="C117" s="180">
        <v>4.0354589000000003E-2</v>
      </c>
      <c r="D117" s="180">
        <v>-0.33092155200000001</v>
      </c>
      <c r="E117" s="181" t="s">
        <v>43</v>
      </c>
      <c r="F117" s="185" t="e">
        <f>#REF!</f>
        <v>#REF!</v>
      </c>
      <c r="G117" s="185" t="s">
        <v>105</v>
      </c>
    </row>
    <row r="118" spans="1:23" ht="18">
      <c r="A118" s="180">
        <v>252</v>
      </c>
      <c r="B118" s="180">
        <v>-22.404904439999999</v>
      </c>
      <c r="C118" s="180">
        <v>5.8297652999999998E-2</v>
      </c>
      <c r="D118" s="180">
        <v>-0.345845399</v>
      </c>
      <c r="E118" s="181" t="s">
        <v>43</v>
      </c>
      <c r="F118" s="185" t="e">
        <f>#REF!</f>
        <v>#REF!</v>
      </c>
      <c r="G118" s="185" t="s">
        <v>105</v>
      </c>
    </row>
    <row r="119" spans="1:23" ht="18">
      <c r="A119" s="180">
        <v>252</v>
      </c>
      <c r="B119" s="180">
        <v>-21.12649734</v>
      </c>
      <c r="C119" s="180">
        <v>3.6886519E-2</v>
      </c>
      <c r="D119" s="180">
        <v>-0.91485262899999997</v>
      </c>
      <c r="E119" s="181" t="s">
        <v>43</v>
      </c>
      <c r="F119" s="185" t="e">
        <f>#REF!</f>
        <v>#REF!</v>
      </c>
      <c r="G119" s="185" t="s">
        <v>105</v>
      </c>
    </row>
    <row r="120" spans="1:23" ht="18">
      <c r="A120" s="180">
        <v>252</v>
      </c>
      <c r="B120" s="180">
        <v>-21.8604904</v>
      </c>
      <c r="C120" s="180">
        <v>-3.6925297000000003E-2</v>
      </c>
      <c r="D120" s="180">
        <v>0.90965098300000002</v>
      </c>
      <c r="E120" s="181" t="s">
        <v>43</v>
      </c>
      <c r="F120" s="185" t="e">
        <f>#REF!</f>
        <v>#REF!</v>
      </c>
      <c r="G120" s="185" t="s">
        <v>105</v>
      </c>
    </row>
    <row r="121" spans="1:23" ht="18">
      <c r="A121" s="180">
        <v>252</v>
      </c>
      <c r="B121" s="180">
        <v>-22.043232499999998</v>
      </c>
      <c r="C121" s="180">
        <v>6.6770547999999999E-2</v>
      </c>
      <c r="D121" s="180">
        <v>-0.43152987999999998</v>
      </c>
      <c r="E121" s="181" t="s">
        <v>43</v>
      </c>
      <c r="F121" s="185" t="e">
        <f>#REF!</f>
        <v>#REF!</v>
      </c>
      <c r="G121" s="185" t="s">
        <v>105</v>
      </c>
    </row>
    <row r="122" spans="1:23">
      <c r="A122" s="5"/>
      <c r="B122" s="5"/>
      <c r="C122" s="5"/>
      <c r="D122" s="5"/>
      <c r="G122" s="5"/>
    </row>
    <row r="123" spans="1:23">
      <c r="A123" s="5">
        <v>0</v>
      </c>
      <c r="B123" s="5">
        <v>20.010000000000002</v>
      </c>
      <c r="C123" s="5">
        <v>0.10330093624844494</v>
      </c>
      <c r="D123" s="5"/>
      <c r="E123">
        <f>E1+1</f>
        <v>2</v>
      </c>
      <c r="G123">
        <f>G1+0.25</f>
        <v>-2.75</v>
      </c>
      <c r="O123">
        <f>O125/O124</f>
        <v>-4.4530094756358718</v>
      </c>
    </row>
    <row r="124" spans="1:23" ht="15">
      <c r="A124" s="5">
        <v>0</v>
      </c>
      <c r="B124" s="5">
        <v>20.329999999999998</v>
      </c>
      <c r="C124" s="5">
        <v>6.0521726034162171E-2</v>
      </c>
      <c r="D124" s="5"/>
      <c r="E124">
        <f t="shared" ref="E124:E154" si="0">E123+1</f>
        <v>3</v>
      </c>
      <c r="G124">
        <f t="shared" ref="G124:G180" si="1">G123+0.25</f>
        <v>-2.5</v>
      </c>
      <c r="K124">
        <v>1</v>
      </c>
      <c r="L124" s="81">
        <v>0.24199999999999999</v>
      </c>
      <c r="M124">
        <f>AVERAGE(L124:L772)</f>
        <v>2.2085655508742579</v>
      </c>
      <c r="O124">
        <f>MIN(L124:L772)</f>
        <v>-2.5099999999999998</v>
      </c>
      <c r="P124">
        <v>-2.625</v>
      </c>
      <c r="R124">
        <f t="shared" ref="R124:R187" ca="1" si="2">RANDBETWEEN(1,773)</f>
        <v>405</v>
      </c>
      <c r="S124">
        <f t="shared" ref="S124:S187" ca="1" si="3">INDEX(L$124:L$928,R124)</f>
        <v>0.9</v>
      </c>
      <c r="U124">
        <f ca="1">AVERAGE(S124:S928)</f>
        <v>2.1959632789265351</v>
      </c>
      <c r="W124">
        <f ca="1">AVERAGE(U124:U1176)</f>
        <v>2.2258650264817179</v>
      </c>
    </row>
    <row r="125" spans="1:23">
      <c r="A125" s="5">
        <v>0</v>
      </c>
      <c r="B125" s="5">
        <v>20.49</v>
      </c>
      <c r="C125" s="5">
        <v>2.9250081621920998E-2</v>
      </c>
      <c r="D125" s="5"/>
      <c r="E125">
        <f t="shared" si="0"/>
        <v>4</v>
      </c>
      <c r="G125">
        <f t="shared" si="1"/>
        <v>-2.25</v>
      </c>
      <c r="K125">
        <f>K124+1</f>
        <v>2</v>
      </c>
      <c r="L125">
        <v>0.54</v>
      </c>
      <c r="O125">
        <f>MAX(L124:L772)</f>
        <v>11.177053783846038</v>
      </c>
      <c r="P125">
        <f>P124+0.25</f>
        <v>-2.375</v>
      </c>
      <c r="R125">
        <f t="shared" ca="1" si="2"/>
        <v>604</v>
      </c>
      <c r="S125">
        <f t="shared" ca="1" si="3"/>
        <v>3.8</v>
      </c>
      <c r="U125">
        <v>2.224990974571694</v>
      </c>
      <c r="W125">
        <f ca="1">PERCENTILE(U124:U1176,0.95)</f>
        <v>2.3849107766274065</v>
      </c>
    </row>
    <row r="126" spans="1:23">
      <c r="A126" s="5">
        <v>0</v>
      </c>
      <c r="B126" s="5">
        <v>21.33</v>
      </c>
      <c r="C126" s="5">
        <v>7.0504797205432013E-2</v>
      </c>
      <c r="D126" s="5"/>
      <c r="E126">
        <f t="shared" si="0"/>
        <v>5</v>
      </c>
      <c r="G126">
        <f t="shared" si="1"/>
        <v>-2</v>
      </c>
      <c r="I126" t="s">
        <v>693</v>
      </c>
      <c r="J126" t="s">
        <v>694</v>
      </c>
      <c r="K126">
        <f t="shared" ref="K126:K189" si="4">K125+1</f>
        <v>3</v>
      </c>
      <c r="L126">
        <v>0.68799999999999994</v>
      </c>
      <c r="P126">
        <f t="shared" ref="P126:P182" si="5">P125+0.25</f>
        <v>-2.125</v>
      </c>
      <c r="R126">
        <f t="shared" ca="1" si="2"/>
        <v>620</v>
      </c>
      <c r="S126">
        <f t="shared" ca="1" si="3"/>
        <v>3.8877536999952778</v>
      </c>
      <c r="U126">
        <v>2.1561105373329683</v>
      </c>
      <c r="W126">
        <f ca="1">PERCENTILE(U124:U1176,0.05)</f>
        <v>2.0652847346984764</v>
      </c>
    </row>
    <row r="127" spans="1:23">
      <c r="A127" s="5">
        <v>0</v>
      </c>
      <c r="B127" s="5">
        <v>19.88</v>
      </c>
      <c r="C127" s="5">
        <v>0.11945319470333438</v>
      </c>
      <c r="D127" s="5"/>
      <c r="E127">
        <f t="shared" si="0"/>
        <v>6</v>
      </c>
      <c r="G127">
        <f t="shared" si="1"/>
        <v>-1.75</v>
      </c>
      <c r="I127" s="2">
        <f>AVERAGE(C1:C459)</f>
        <v>4.6305788768850359E-2</v>
      </c>
      <c r="J127" s="2">
        <f>STDEV(C1:C459)</f>
        <v>7.3242035322890073E-2</v>
      </c>
      <c r="K127">
        <f t="shared" si="4"/>
        <v>4</v>
      </c>
      <c r="L127">
        <v>0.81</v>
      </c>
      <c r="P127">
        <f t="shared" si="5"/>
        <v>-1.875</v>
      </c>
      <c r="R127">
        <f t="shared" ca="1" si="2"/>
        <v>399</v>
      </c>
      <c r="S127">
        <f t="shared" ca="1" si="3"/>
        <v>7.38</v>
      </c>
      <c r="U127">
        <v>2.1451772153304898</v>
      </c>
    </row>
    <row r="128" spans="1:23" ht="15">
      <c r="A128" s="5">
        <v>0</v>
      </c>
      <c r="B128" s="5">
        <v>7.76</v>
      </c>
      <c r="C128" s="5">
        <v>1.0873386882352953E-3</v>
      </c>
      <c r="D128" s="5"/>
      <c r="E128">
        <f t="shared" si="0"/>
        <v>7</v>
      </c>
      <c r="G128">
        <f t="shared" si="1"/>
        <v>-1.5</v>
      </c>
      <c r="I128" s="2"/>
      <c r="J128" s="2"/>
      <c r="K128">
        <f t="shared" si="4"/>
        <v>5</v>
      </c>
      <c r="L128" s="81">
        <v>0.627</v>
      </c>
      <c r="P128">
        <f t="shared" si="5"/>
        <v>-1.625</v>
      </c>
      <c r="R128">
        <f t="shared" ca="1" si="2"/>
        <v>117</v>
      </c>
      <c r="S128">
        <f t="shared" ca="1" si="3"/>
        <v>-0.41938879796799</v>
      </c>
      <c r="U128">
        <v>2.2215436686755732</v>
      </c>
      <c r="W128">
        <f ca="1">W124-W125</f>
        <v>-0.15904575014568856</v>
      </c>
    </row>
    <row r="129" spans="1:23" ht="15">
      <c r="A129" s="5">
        <v>0</v>
      </c>
      <c r="B129" s="5">
        <v>15.88</v>
      </c>
      <c r="C129" s="5">
        <v>2.286177146058499E-2</v>
      </c>
      <c r="D129" s="5"/>
      <c r="E129">
        <f t="shared" si="0"/>
        <v>8</v>
      </c>
      <c r="G129">
        <f t="shared" si="1"/>
        <v>-1.25</v>
      </c>
      <c r="I129" s="2">
        <f>AVERAGE(C460:C517)</f>
        <v>0.39359345806393337</v>
      </c>
      <c r="J129" s="2">
        <f>STDEV(C460:C517)</f>
        <v>0.6224985552772998</v>
      </c>
      <c r="K129">
        <f t="shared" si="4"/>
        <v>6</v>
      </c>
      <c r="L129" s="81">
        <v>1.18</v>
      </c>
      <c r="P129">
        <f t="shared" si="5"/>
        <v>-1.375</v>
      </c>
      <c r="R129">
        <f t="shared" ca="1" si="2"/>
        <v>553</v>
      </c>
      <c r="S129">
        <f t="shared" ca="1" si="3"/>
        <v>6.4906347533233433</v>
      </c>
      <c r="U129">
        <v>2.3330437461482654</v>
      </c>
      <c r="W129">
        <f ca="1">W125-W126</f>
        <v>0.31962604192893007</v>
      </c>
    </row>
    <row r="130" spans="1:23">
      <c r="A130" s="5">
        <v>0</v>
      </c>
      <c r="B130" s="5">
        <v>8.36</v>
      </c>
      <c r="C130" s="5">
        <v>3.2783129713802595E-3</v>
      </c>
      <c r="D130" s="5"/>
      <c r="E130">
        <f t="shared" si="0"/>
        <v>9</v>
      </c>
      <c r="G130">
        <f t="shared" si="1"/>
        <v>-1</v>
      </c>
      <c r="I130" s="2"/>
      <c r="J130" s="2"/>
      <c r="K130">
        <f t="shared" si="4"/>
        <v>7</v>
      </c>
      <c r="L130">
        <v>0.78400000000000003</v>
      </c>
      <c r="P130">
        <f t="shared" si="5"/>
        <v>-1.125</v>
      </c>
      <c r="R130">
        <f t="shared" ca="1" si="2"/>
        <v>181</v>
      </c>
      <c r="S130">
        <f t="shared" ca="1" si="3"/>
        <v>0.09</v>
      </c>
      <c r="U130">
        <v>2.3132466055878749</v>
      </c>
    </row>
    <row r="131" spans="1:23">
      <c r="A131" s="5">
        <v>0</v>
      </c>
      <c r="B131" s="5">
        <v>15.99</v>
      </c>
      <c r="C131" s="5">
        <v>3.6530654193205336E-2</v>
      </c>
      <c r="D131" s="5"/>
      <c r="E131">
        <f t="shared" si="0"/>
        <v>10</v>
      </c>
      <c r="G131">
        <f t="shared" si="1"/>
        <v>-0.75</v>
      </c>
      <c r="I131" s="2">
        <f>AVERAGE(C518:C1290)</f>
        <v>2.5086203166547354</v>
      </c>
      <c r="J131" s="2">
        <f>STDEV((C518:C1290))</f>
        <v>2.6574733274719806</v>
      </c>
      <c r="K131">
        <f t="shared" si="4"/>
        <v>8</v>
      </c>
      <c r="L131">
        <v>1.41</v>
      </c>
      <c r="P131">
        <f t="shared" si="5"/>
        <v>-0.875</v>
      </c>
      <c r="R131">
        <f t="shared" ca="1" si="2"/>
        <v>652</v>
      </c>
      <c r="S131">
        <f t="shared" ca="1" si="3"/>
        <v>6.7</v>
      </c>
      <c r="U131">
        <v>2.2167441690004761</v>
      </c>
    </row>
    <row r="132" spans="1:23">
      <c r="A132" s="5">
        <v>0</v>
      </c>
      <c r="B132" s="5">
        <v>6.09</v>
      </c>
      <c r="C132" s="5">
        <v>-1.7266642659325981E-3</v>
      </c>
      <c r="D132" s="5"/>
      <c r="E132">
        <f t="shared" si="0"/>
        <v>11</v>
      </c>
      <c r="G132">
        <f t="shared" si="1"/>
        <v>-0.5</v>
      </c>
      <c r="I132" s="2"/>
      <c r="J132" s="2"/>
      <c r="K132">
        <f t="shared" si="4"/>
        <v>9</v>
      </c>
      <c r="L132">
        <v>1.28</v>
      </c>
      <c r="P132">
        <f t="shared" si="5"/>
        <v>-0.625</v>
      </c>
      <c r="R132">
        <f t="shared" ca="1" si="2"/>
        <v>204</v>
      </c>
      <c r="S132">
        <f t="shared" ca="1" si="3"/>
        <v>-0.67</v>
      </c>
      <c r="U132">
        <v>2.0795152576032567</v>
      </c>
    </row>
    <row r="133" spans="1:23">
      <c r="A133" s="5">
        <v>0</v>
      </c>
      <c r="B133" s="5">
        <v>-1.84</v>
      </c>
      <c r="C133" s="5">
        <v>-1.9786731193469631E-3</v>
      </c>
      <c r="D133" s="5"/>
      <c r="E133">
        <f t="shared" si="0"/>
        <v>12</v>
      </c>
      <c r="G133">
        <f t="shared" si="1"/>
        <v>-0.25</v>
      </c>
      <c r="I133" s="2">
        <f>AVERAGE(C1291:C1494)</f>
        <v>5.1581365127419211E-2</v>
      </c>
      <c r="J133" s="2">
        <f>STDEV(C1291:C1494)</f>
        <v>0.30478570355967055</v>
      </c>
      <c r="K133">
        <f t="shared" si="4"/>
        <v>10</v>
      </c>
      <c r="L133">
        <v>1.159</v>
      </c>
      <c r="P133">
        <f t="shared" si="5"/>
        <v>-0.375</v>
      </c>
      <c r="R133">
        <f t="shared" ca="1" si="2"/>
        <v>608</v>
      </c>
      <c r="S133">
        <f t="shared" ca="1" si="3"/>
        <v>5.9</v>
      </c>
      <c r="U133">
        <v>2.21566406237572</v>
      </c>
    </row>
    <row r="134" spans="1:23">
      <c r="A134" s="5">
        <v>0</v>
      </c>
      <c r="B134" s="5">
        <v>0.3</v>
      </c>
      <c r="C134" s="5">
        <v>5.5103717311671407E-3</v>
      </c>
      <c r="D134" s="5"/>
      <c r="E134">
        <f t="shared" si="0"/>
        <v>13</v>
      </c>
      <c r="G134">
        <f t="shared" si="1"/>
        <v>0</v>
      </c>
      <c r="I134" s="2"/>
      <c r="J134" s="2"/>
      <c r="K134">
        <f t="shared" si="4"/>
        <v>11</v>
      </c>
      <c r="L134">
        <v>0.59</v>
      </c>
      <c r="P134">
        <f t="shared" si="5"/>
        <v>-0.125</v>
      </c>
      <c r="R134">
        <f t="shared" ca="1" si="2"/>
        <v>282</v>
      </c>
      <c r="S134">
        <f t="shared" ca="1" si="3"/>
        <v>-0.63</v>
      </c>
      <c r="U134">
        <v>2.4917985261676541</v>
      </c>
    </row>
    <row r="135" spans="1:23">
      <c r="A135" s="5">
        <v>0</v>
      </c>
      <c r="B135" s="5">
        <v>4.93</v>
      </c>
      <c r="C135" s="5">
        <v>0.12375647907482845</v>
      </c>
      <c r="D135" s="5"/>
      <c r="E135">
        <f t="shared" si="0"/>
        <v>14</v>
      </c>
      <c r="G135">
        <f t="shared" si="1"/>
        <v>0.25</v>
      </c>
      <c r="I135" s="2"/>
      <c r="J135" s="2"/>
      <c r="K135">
        <f t="shared" si="4"/>
        <v>12</v>
      </c>
      <c r="L135">
        <v>5.6604783013722848E-2</v>
      </c>
      <c r="P135">
        <f t="shared" si="5"/>
        <v>0.125</v>
      </c>
      <c r="R135">
        <f t="shared" ca="1" si="2"/>
        <v>513</v>
      </c>
      <c r="S135">
        <f t="shared" ca="1" si="3"/>
        <v>3.91</v>
      </c>
      <c r="U135">
        <v>2.2254282385589836</v>
      </c>
    </row>
    <row r="136" spans="1:23">
      <c r="A136" s="5">
        <v>0</v>
      </c>
      <c r="B136" s="5">
        <v>-0.8</v>
      </c>
      <c r="C136" s="5">
        <v>3.2092669650186867E-2</v>
      </c>
      <c r="D136" s="5"/>
      <c r="E136">
        <f t="shared" si="0"/>
        <v>15</v>
      </c>
      <c r="G136">
        <f t="shared" si="1"/>
        <v>0.5</v>
      </c>
      <c r="I136" s="2">
        <f>AVERAGE(C1495:C2037)</f>
        <v>0.65336891251984697</v>
      </c>
      <c r="J136" s="2">
        <f>STDEV(C1495:C2037)</f>
        <v>1.8519162440599322</v>
      </c>
      <c r="K136">
        <f t="shared" si="4"/>
        <v>13</v>
      </c>
      <c r="L136">
        <v>9.9000000000000005E-2</v>
      </c>
      <c r="P136">
        <f t="shared" si="5"/>
        <v>0.375</v>
      </c>
      <c r="R136">
        <f t="shared" ca="1" si="2"/>
        <v>97</v>
      </c>
      <c r="S136">
        <f t="shared" ca="1" si="3"/>
        <v>2.6102906619742683</v>
      </c>
      <c r="U136">
        <v>2.1268932182766656</v>
      </c>
    </row>
    <row r="137" spans="1:23" ht="15">
      <c r="A137" s="5">
        <v>0</v>
      </c>
      <c r="B137" s="5">
        <v>-0.95</v>
      </c>
      <c r="C137" s="5">
        <v>5.9390064526734343E-2</v>
      </c>
      <c r="D137" s="5"/>
      <c r="E137">
        <f t="shared" si="0"/>
        <v>16</v>
      </c>
      <c r="G137">
        <f t="shared" si="1"/>
        <v>0.75</v>
      </c>
      <c r="K137">
        <f t="shared" si="4"/>
        <v>14</v>
      </c>
      <c r="L137" s="81">
        <v>9.9082999206522526E-2</v>
      </c>
      <c r="P137">
        <f t="shared" si="5"/>
        <v>0.625</v>
      </c>
      <c r="R137">
        <f t="shared" ca="1" si="2"/>
        <v>108</v>
      </c>
      <c r="S137">
        <f t="shared" ca="1" si="3"/>
        <v>3.6836033887565067</v>
      </c>
      <c r="U137">
        <v>2.3163958091083394</v>
      </c>
    </row>
    <row r="138" spans="1:23">
      <c r="A138" s="5">
        <v>0</v>
      </c>
      <c r="B138" s="5">
        <v>-0.41</v>
      </c>
      <c r="C138" s="5">
        <v>9.1186097009027925E-2</v>
      </c>
      <c r="D138" s="5"/>
      <c r="E138">
        <f t="shared" si="0"/>
        <v>17</v>
      </c>
      <c r="G138">
        <f t="shared" si="1"/>
        <v>1</v>
      </c>
      <c r="K138">
        <f t="shared" si="4"/>
        <v>15</v>
      </c>
      <c r="L138">
        <v>1.5620000000000001</v>
      </c>
      <c r="P138">
        <f t="shared" si="5"/>
        <v>0.875</v>
      </c>
      <c r="R138">
        <f t="shared" ca="1" si="2"/>
        <v>612</v>
      </c>
      <c r="S138">
        <f t="shared" ca="1" si="3"/>
        <v>6.1</v>
      </c>
      <c r="U138">
        <v>2.1977779929488594</v>
      </c>
    </row>
    <row r="139" spans="1:23" ht="15">
      <c r="A139" s="5">
        <v>0</v>
      </c>
      <c r="B139" s="5">
        <v>7.21</v>
      </c>
      <c r="C139" s="5">
        <v>4.3158188929628416E-2</v>
      </c>
      <c r="D139" s="5"/>
      <c r="E139">
        <f t="shared" si="0"/>
        <v>18</v>
      </c>
      <c r="G139">
        <f t="shared" si="1"/>
        <v>1.25</v>
      </c>
      <c r="K139">
        <f t="shared" si="4"/>
        <v>16</v>
      </c>
      <c r="L139" s="81">
        <v>0.18</v>
      </c>
      <c r="P139">
        <f t="shared" si="5"/>
        <v>1.125</v>
      </c>
      <c r="R139">
        <f t="shared" ca="1" si="2"/>
        <v>174</v>
      </c>
      <c r="S139">
        <f t="shared" ca="1" si="3"/>
        <v>3.48</v>
      </c>
      <c r="U139">
        <v>2.2784285996705473</v>
      </c>
    </row>
    <row r="140" spans="1:23">
      <c r="A140" s="5">
        <v>25</v>
      </c>
      <c r="B140" s="5">
        <v>20.420000000000002</v>
      </c>
      <c r="C140" s="5">
        <v>0.1338456417974605</v>
      </c>
      <c r="D140" s="5"/>
      <c r="E140">
        <f t="shared" si="0"/>
        <v>19</v>
      </c>
      <c r="G140">
        <f t="shared" si="1"/>
        <v>1.5</v>
      </c>
      <c r="K140">
        <f t="shared" si="4"/>
        <v>17</v>
      </c>
      <c r="L140">
        <v>7.0000000000000007E-2</v>
      </c>
      <c r="P140">
        <f t="shared" si="5"/>
        <v>1.375</v>
      </c>
      <c r="R140">
        <f t="shared" ca="1" si="2"/>
        <v>281</v>
      </c>
      <c r="S140">
        <f t="shared" ca="1" si="3"/>
        <v>-0.68</v>
      </c>
      <c r="U140">
        <v>2.3716945515193348</v>
      </c>
    </row>
    <row r="141" spans="1:23">
      <c r="A141" s="5">
        <v>25</v>
      </c>
      <c r="B141" s="5">
        <v>21.23</v>
      </c>
      <c r="C141" s="5">
        <v>6.1582770366854334E-2</v>
      </c>
      <c r="D141" s="5"/>
      <c r="E141">
        <f t="shared" si="0"/>
        <v>20</v>
      </c>
      <c r="G141">
        <f t="shared" si="1"/>
        <v>1.75</v>
      </c>
      <c r="K141">
        <f t="shared" si="4"/>
        <v>18</v>
      </c>
      <c r="L141">
        <v>0.114</v>
      </c>
      <c r="P141">
        <f t="shared" si="5"/>
        <v>1.625</v>
      </c>
      <c r="R141">
        <f t="shared" ca="1" si="2"/>
        <v>27</v>
      </c>
      <c r="S141">
        <f t="shared" ca="1" si="3"/>
        <v>0.3</v>
      </c>
      <c r="U141">
        <v>2.1811962244698839</v>
      </c>
    </row>
    <row r="142" spans="1:23">
      <c r="A142" s="5">
        <v>25</v>
      </c>
      <c r="B142" s="5">
        <v>21.27</v>
      </c>
      <c r="C142" s="5">
        <v>0.1403243585314673</v>
      </c>
      <c r="D142" s="5"/>
      <c r="E142">
        <f t="shared" si="0"/>
        <v>21</v>
      </c>
      <c r="G142">
        <f t="shared" si="1"/>
        <v>2</v>
      </c>
      <c r="K142">
        <f t="shared" si="4"/>
        <v>19</v>
      </c>
      <c r="L142">
        <v>-0.35499999999999998</v>
      </c>
      <c r="P142">
        <f t="shared" si="5"/>
        <v>1.875</v>
      </c>
      <c r="R142">
        <f t="shared" ca="1" si="2"/>
        <v>714</v>
      </c>
      <c r="S142">
        <f t="shared" ca="1" si="3"/>
        <v>1.6</v>
      </c>
      <c r="U142">
        <v>2.1840454087631045</v>
      </c>
    </row>
    <row r="143" spans="1:23">
      <c r="A143" s="5">
        <v>25</v>
      </c>
      <c r="B143" s="5">
        <v>21.26</v>
      </c>
      <c r="C143" s="5">
        <v>7.6129088673287271E-2</v>
      </c>
      <c r="D143" s="5"/>
      <c r="E143">
        <f t="shared" si="0"/>
        <v>22</v>
      </c>
      <c r="G143">
        <f t="shared" si="1"/>
        <v>2.25</v>
      </c>
      <c r="K143">
        <f t="shared" si="4"/>
        <v>20</v>
      </c>
      <c r="L143">
        <v>1.180723151588186</v>
      </c>
      <c r="P143">
        <f t="shared" si="5"/>
        <v>2.125</v>
      </c>
      <c r="R143">
        <f t="shared" ca="1" si="2"/>
        <v>458</v>
      </c>
      <c r="S143">
        <f t="shared" ca="1" si="3"/>
        <v>2.8</v>
      </c>
      <c r="U143">
        <v>2.1546996906073832</v>
      </c>
    </row>
    <row r="144" spans="1:23" ht="15">
      <c r="A144" s="5">
        <v>25</v>
      </c>
      <c r="B144" s="5">
        <v>21.75</v>
      </c>
      <c r="C144" s="5">
        <v>7.6348312818481645E-2</v>
      </c>
      <c r="D144" s="5"/>
      <c r="E144">
        <f t="shared" si="0"/>
        <v>23</v>
      </c>
      <c r="G144">
        <f t="shared" si="1"/>
        <v>2.5</v>
      </c>
      <c r="K144">
        <f t="shared" si="4"/>
        <v>21</v>
      </c>
      <c r="L144" s="81">
        <v>2.0348227177718439</v>
      </c>
      <c r="P144">
        <f t="shared" si="5"/>
        <v>2.375</v>
      </c>
      <c r="R144">
        <f t="shared" ca="1" si="2"/>
        <v>215</v>
      </c>
      <c r="S144">
        <f t="shared" ca="1" si="3"/>
        <v>2.42</v>
      </c>
      <c r="U144">
        <v>2.1314431639533122</v>
      </c>
    </row>
    <row r="145" spans="1:21">
      <c r="A145" s="5">
        <v>25</v>
      </c>
      <c r="B145" s="5">
        <v>22</v>
      </c>
      <c r="C145" s="5">
        <v>7.890374948844503E-2</v>
      </c>
      <c r="D145" s="5"/>
      <c r="E145">
        <f t="shared" si="0"/>
        <v>24</v>
      </c>
      <c r="G145">
        <f t="shared" si="1"/>
        <v>2.75</v>
      </c>
      <c r="K145">
        <f t="shared" si="4"/>
        <v>22</v>
      </c>
      <c r="L145">
        <v>0.7</v>
      </c>
      <c r="P145">
        <f t="shared" si="5"/>
        <v>2.625</v>
      </c>
      <c r="R145">
        <f t="shared" ca="1" si="2"/>
        <v>224</v>
      </c>
      <c r="S145">
        <f t="shared" ca="1" si="3"/>
        <v>2.19</v>
      </c>
      <c r="U145">
        <v>2.3036336487536091</v>
      </c>
    </row>
    <row r="146" spans="1:21">
      <c r="A146" s="5">
        <v>25</v>
      </c>
      <c r="B146" s="5">
        <v>21.61</v>
      </c>
      <c r="C146" s="5">
        <v>3.8132943434419531E-2</v>
      </c>
      <c r="D146" s="5"/>
      <c r="E146">
        <f t="shared" si="0"/>
        <v>25</v>
      </c>
      <c r="G146">
        <f t="shared" si="1"/>
        <v>3</v>
      </c>
      <c r="K146">
        <f t="shared" si="4"/>
        <v>23</v>
      </c>
      <c r="L146">
        <v>0.7</v>
      </c>
      <c r="P146">
        <f t="shared" si="5"/>
        <v>2.875</v>
      </c>
      <c r="R146">
        <f t="shared" ca="1" si="2"/>
        <v>66</v>
      </c>
      <c r="S146">
        <f t="shared" ca="1" si="3"/>
        <v>2.4676521445986532</v>
      </c>
      <c r="U146">
        <v>2.2142614280591069</v>
      </c>
    </row>
    <row r="147" spans="1:21">
      <c r="A147" s="5">
        <v>25</v>
      </c>
      <c r="B147" s="5">
        <v>22.69</v>
      </c>
      <c r="C147" s="5">
        <v>0.10698531636951358</v>
      </c>
      <c r="D147" s="5"/>
      <c r="E147">
        <f t="shared" si="0"/>
        <v>26</v>
      </c>
      <c r="G147">
        <f t="shared" si="1"/>
        <v>3.25</v>
      </c>
      <c r="K147">
        <f t="shared" si="4"/>
        <v>24</v>
      </c>
      <c r="L147">
        <v>1</v>
      </c>
      <c r="P147">
        <f t="shared" si="5"/>
        <v>3.125</v>
      </c>
      <c r="R147">
        <f t="shared" ca="1" si="2"/>
        <v>118</v>
      </c>
      <c r="S147">
        <f t="shared" ca="1" si="3"/>
        <v>2.367914522093062</v>
      </c>
      <c r="U147">
        <v>2.1233995665909302</v>
      </c>
    </row>
    <row r="148" spans="1:21">
      <c r="A148" s="5">
        <v>25</v>
      </c>
      <c r="B148" s="5">
        <v>21.91</v>
      </c>
      <c r="C148" s="5">
        <v>9.4594235745740107E-2</v>
      </c>
      <c r="D148" s="5"/>
      <c r="E148">
        <f t="shared" si="0"/>
        <v>27</v>
      </c>
      <c r="G148">
        <f t="shared" si="1"/>
        <v>3.5</v>
      </c>
      <c r="K148">
        <f t="shared" si="4"/>
        <v>25</v>
      </c>
      <c r="L148">
        <v>2.4</v>
      </c>
      <c r="P148">
        <f t="shared" si="5"/>
        <v>3.375</v>
      </c>
      <c r="R148">
        <f t="shared" ca="1" si="2"/>
        <v>547</v>
      </c>
      <c r="S148">
        <f t="shared" ca="1" si="3"/>
        <v>2.5902306996283819</v>
      </c>
      <c r="U148">
        <v>2.2274134400621159</v>
      </c>
    </row>
    <row r="149" spans="1:21" ht="15">
      <c r="A149" s="5">
        <v>25</v>
      </c>
      <c r="B149" s="5">
        <v>22.56</v>
      </c>
      <c r="C149" s="5">
        <v>9.3378479351677868E-2</v>
      </c>
      <c r="D149" s="5"/>
      <c r="E149">
        <f t="shared" si="0"/>
        <v>28</v>
      </c>
      <c r="G149">
        <f t="shared" si="1"/>
        <v>3.75</v>
      </c>
      <c r="K149">
        <f t="shared" si="4"/>
        <v>26</v>
      </c>
      <c r="L149" s="81">
        <v>0.4</v>
      </c>
      <c r="P149">
        <f t="shared" si="5"/>
        <v>3.625</v>
      </c>
      <c r="R149">
        <f t="shared" ca="1" si="2"/>
        <v>557</v>
      </c>
      <c r="S149">
        <f t="shared" ca="1" si="3"/>
        <v>6.9034124981197653</v>
      </c>
      <c r="U149">
        <v>2.1691050575139066</v>
      </c>
    </row>
    <row r="150" spans="1:21">
      <c r="A150" s="5">
        <v>25</v>
      </c>
      <c r="B150" s="5">
        <v>21.24</v>
      </c>
      <c r="C150" s="5">
        <v>0.14556194901473063</v>
      </c>
      <c r="D150" s="5"/>
      <c r="E150">
        <f t="shared" si="0"/>
        <v>29</v>
      </c>
      <c r="G150">
        <f t="shared" si="1"/>
        <v>4</v>
      </c>
      <c r="K150">
        <f t="shared" si="4"/>
        <v>27</v>
      </c>
      <c r="L150">
        <v>0.3</v>
      </c>
      <c r="P150">
        <f t="shared" si="5"/>
        <v>3.875</v>
      </c>
      <c r="R150">
        <f t="shared" ca="1" si="2"/>
        <v>280</v>
      </c>
      <c r="S150">
        <f t="shared" ca="1" si="3"/>
        <v>-1.17</v>
      </c>
      <c r="U150">
        <v>2.4039616936902544</v>
      </c>
    </row>
    <row r="151" spans="1:21">
      <c r="A151" s="5">
        <v>25</v>
      </c>
      <c r="B151" s="5">
        <v>21.17</v>
      </c>
      <c r="C151" s="5">
        <v>0.1116246618411445</v>
      </c>
      <c r="D151" s="5"/>
      <c r="E151">
        <f t="shared" si="0"/>
        <v>30</v>
      </c>
      <c r="G151">
        <f t="shared" si="1"/>
        <v>4.25</v>
      </c>
      <c r="K151">
        <f t="shared" si="4"/>
        <v>28</v>
      </c>
      <c r="L151">
        <v>0.4</v>
      </c>
      <c r="P151">
        <f t="shared" si="5"/>
        <v>4.125</v>
      </c>
      <c r="R151">
        <f t="shared" ca="1" si="2"/>
        <v>102</v>
      </c>
      <c r="S151">
        <f t="shared" ca="1" si="3"/>
        <v>1.9002183666972927</v>
      </c>
      <c r="U151">
        <v>2.1687216826468774</v>
      </c>
    </row>
    <row r="152" spans="1:21">
      <c r="A152" s="5">
        <v>25</v>
      </c>
      <c r="B152" s="5">
        <v>21.07</v>
      </c>
      <c r="C152" s="5">
        <v>0.11260031450193964</v>
      </c>
      <c r="D152" s="5"/>
      <c r="E152">
        <f t="shared" si="0"/>
        <v>31</v>
      </c>
      <c r="G152">
        <f>G151+0.25</f>
        <v>4.5</v>
      </c>
      <c r="K152">
        <f t="shared" si="4"/>
        <v>29</v>
      </c>
      <c r="L152">
        <v>0.18</v>
      </c>
      <c r="P152">
        <f t="shared" si="5"/>
        <v>4.375</v>
      </c>
      <c r="R152">
        <f t="shared" ca="1" si="2"/>
        <v>568</v>
      </c>
      <c r="S152">
        <f t="shared" ca="1" si="3"/>
        <v>2.4</v>
      </c>
      <c r="U152">
        <v>2.3079782705380247</v>
      </c>
    </row>
    <row r="153" spans="1:21">
      <c r="A153" s="5">
        <v>25</v>
      </c>
      <c r="B153" s="5">
        <v>21.11</v>
      </c>
      <c r="C153" s="5">
        <v>6.2749122459578643E-2</v>
      </c>
      <c r="D153" s="5"/>
      <c r="E153">
        <f t="shared" si="0"/>
        <v>32</v>
      </c>
      <c r="G153">
        <f t="shared" si="1"/>
        <v>4.75</v>
      </c>
      <c r="K153">
        <f t="shared" si="4"/>
        <v>30</v>
      </c>
      <c r="L153">
        <v>0.3</v>
      </c>
      <c r="P153">
        <f t="shared" si="5"/>
        <v>4.625</v>
      </c>
      <c r="R153">
        <f t="shared" ca="1" si="2"/>
        <v>664</v>
      </c>
      <c r="S153">
        <f t="shared" ca="1" si="3"/>
        <v>-0.51566106342681994</v>
      </c>
      <c r="U153">
        <v>2.3015780293677142</v>
      </c>
    </row>
    <row r="154" spans="1:21">
      <c r="A154" s="5">
        <v>25</v>
      </c>
      <c r="B154" s="5">
        <v>20.77</v>
      </c>
      <c r="C154" s="5">
        <v>7.596727042727025E-2</v>
      </c>
      <c r="D154" s="5"/>
      <c r="E154">
        <f t="shared" si="0"/>
        <v>33</v>
      </c>
      <c r="G154">
        <f t="shared" si="1"/>
        <v>5</v>
      </c>
      <c r="K154">
        <f t="shared" si="4"/>
        <v>31</v>
      </c>
      <c r="L154">
        <v>-1.04</v>
      </c>
      <c r="P154">
        <f t="shared" si="5"/>
        <v>4.875</v>
      </c>
      <c r="R154">
        <f t="shared" ca="1" si="2"/>
        <v>609</v>
      </c>
      <c r="S154">
        <f t="shared" ca="1" si="3"/>
        <v>8.9</v>
      </c>
      <c r="U154">
        <v>2.2541010519385933</v>
      </c>
    </row>
    <row r="155" spans="1:21">
      <c r="A155" s="5">
        <v>25</v>
      </c>
      <c r="B155" s="5">
        <v>21.22</v>
      </c>
      <c r="C155" s="5">
        <v>8.640910555150505E-2</v>
      </c>
      <c r="D155" s="5"/>
      <c r="E155">
        <f t="shared" ref="E155:E186" si="6">E154+1</f>
        <v>34</v>
      </c>
      <c r="G155">
        <f t="shared" si="1"/>
        <v>5.25</v>
      </c>
      <c r="K155">
        <f t="shared" si="4"/>
        <v>32</v>
      </c>
      <c r="L155">
        <v>-1.02</v>
      </c>
      <c r="P155">
        <f t="shared" si="5"/>
        <v>5.125</v>
      </c>
      <c r="R155">
        <f t="shared" ca="1" si="2"/>
        <v>114</v>
      </c>
      <c r="S155">
        <f t="shared" ca="1" si="3"/>
        <v>2.6441585194119099</v>
      </c>
      <c r="U155">
        <v>2.3721354003030832</v>
      </c>
    </row>
    <row r="156" spans="1:21">
      <c r="A156" s="5">
        <v>25</v>
      </c>
      <c r="B156" s="5">
        <v>21.11</v>
      </c>
      <c r="C156" s="5">
        <v>0.11220975427987767</v>
      </c>
      <c r="D156" s="5"/>
      <c r="E156">
        <f t="shared" si="6"/>
        <v>35</v>
      </c>
      <c r="G156">
        <f t="shared" si="1"/>
        <v>5.5</v>
      </c>
      <c r="K156">
        <f t="shared" si="4"/>
        <v>33</v>
      </c>
      <c r="L156">
        <v>0.02</v>
      </c>
      <c r="P156">
        <f t="shared" si="5"/>
        <v>5.375</v>
      </c>
      <c r="R156">
        <f t="shared" ca="1" si="2"/>
        <v>68</v>
      </c>
      <c r="S156">
        <f t="shared" ca="1" si="3"/>
        <v>1.0071972010647912</v>
      </c>
      <c r="U156">
        <v>2.334705648031659</v>
      </c>
    </row>
    <row r="157" spans="1:21">
      <c r="A157" s="5">
        <v>25</v>
      </c>
      <c r="B157" s="5">
        <v>21.07</v>
      </c>
      <c r="C157" s="5">
        <v>0.11260031450193964</v>
      </c>
      <c r="D157" s="5"/>
      <c r="E157">
        <f t="shared" si="6"/>
        <v>36</v>
      </c>
      <c r="G157">
        <f t="shared" si="1"/>
        <v>5.75</v>
      </c>
      <c r="K157">
        <f t="shared" si="4"/>
        <v>34</v>
      </c>
      <c r="L157">
        <v>-7.0000000000000007E-2</v>
      </c>
      <c r="P157">
        <f t="shared" si="5"/>
        <v>5.625</v>
      </c>
      <c r="R157">
        <f t="shared" ca="1" si="2"/>
        <v>512</v>
      </c>
      <c r="S157">
        <f t="shared" ca="1" si="3"/>
        <v>3.87</v>
      </c>
      <c r="U157">
        <v>2.1279510906710271</v>
      </c>
    </row>
    <row r="158" spans="1:21">
      <c r="A158" s="5">
        <v>25</v>
      </c>
      <c r="B158" s="5">
        <v>20.91</v>
      </c>
      <c r="C158" s="5">
        <v>9.438062878216158E-2</v>
      </c>
      <c r="D158" s="5"/>
      <c r="E158">
        <f t="shared" si="6"/>
        <v>37</v>
      </c>
      <c r="G158">
        <f t="shared" si="1"/>
        <v>6</v>
      </c>
      <c r="K158">
        <f t="shared" si="4"/>
        <v>35</v>
      </c>
      <c r="L158">
        <v>-0.01</v>
      </c>
      <c r="P158">
        <f t="shared" si="5"/>
        <v>5.875</v>
      </c>
      <c r="R158">
        <f t="shared" ca="1" si="2"/>
        <v>297</v>
      </c>
      <c r="S158">
        <f t="shared" ca="1" si="3"/>
        <v>3.6081329486672833</v>
      </c>
      <c r="U158">
        <v>2.3553033316187855</v>
      </c>
    </row>
    <row r="159" spans="1:21">
      <c r="A159" s="5">
        <v>25</v>
      </c>
      <c r="B159" s="5">
        <v>20.95</v>
      </c>
      <c r="C159" s="5">
        <v>0.26215334907731247</v>
      </c>
      <c r="D159" s="5"/>
      <c r="E159">
        <f t="shared" si="6"/>
        <v>38</v>
      </c>
      <c r="G159">
        <f t="shared" si="1"/>
        <v>6.25</v>
      </c>
      <c r="K159">
        <f t="shared" si="4"/>
        <v>36</v>
      </c>
      <c r="L159">
        <v>-0.27</v>
      </c>
      <c r="P159">
        <f t="shared" si="5"/>
        <v>6.125</v>
      </c>
      <c r="R159">
        <f t="shared" ca="1" si="2"/>
        <v>42</v>
      </c>
      <c r="S159">
        <f t="shared" ca="1" si="3"/>
        <v>0</v>
      </c>
      <c r="U159">
        <v>2.1490809953807117</v>
      </c>
    </row>
    <row r="160" spans="1:21">
      <c r="A160" s="5">
        <v>25</v>
      </c>
      <c r="B160" s="5">
        <v>20.27</v>
      </c>
      <c r="C160" s="5">
        <v>0.10070317422044006</v>
      </c>
      <c r="D160" s="5"/>
      <c r="E160">
        <f t="shared" si="6"/>
        <v>39</v>
      </c>
      <c r="G160">
        <f t="shared" si="1"/>
        <v>6.5</v>
      </c>
      <c r="K160">
        <f t="shared" si="4"/>
        <v>37</v>
      </c>
      <c r="L160">
        <v>-0.3</v>
      </c>
      <c r="P160">
        <f t="shared" si="5"/>
        <v>6.375</v>
      </c>
      <c r="R160">
        <f t="shared" ca="1" si="2"/>
        <v>761</v>
      </c>
      <c r="S160">
        <f t="shared" ca="1" si="3"/>
        <v>1.74</v>
      </c>
      <c r="U160">
        <v>2.3595480063476026</v>
      </c>
    </row>
    <row r="161" spans="1:21">
      <c r="A161" s="5">
        <v>25</v>
      </c>
      <c r="B161" s="5">
        <v>20.73</v>
      </c>
      <c r="C161" s="5">
        <v>8.6254523773918734E-2</v>
      </c>
      <c r="D161" s="5"/>
      <c r="E161">
        <f t="shared" si="6"/>
        <v>40</v>
      </c>
      <c r="G161">
        <f t="shared" si="1"/>
        <v>6.75</v>
      </c>
      <c r="K161">
        <f t="shared" si="4"/>
        <v>38</v>
      </c>
      <c r="L161">
        <v>0.14000000000000001</v>
      </c>
      <c r="P161">
        <f t="shared" si="5"/>
        <v>6.625</v>
      </c>
      <c r="R161">
        <f t="shared" ca="1" si="2"/>
        <v>70</v>
      </c>
      <c r="S161">
        <f t="shared" ca="1" si="3"/>
        <v>1.8348972921444773</v>
      </c>
      <c r="U161">
        <v>2.1501721380588412</v>
      </c>
    </row>
    <row r="162" spans="1:21">
      <c r="A162" s="5">
        <v>25</v>
      </c>
      <c r="B162" s="5">
        <v>21.21</v>
      </c>
      <c r="C162" s="5">
        <v>7.1668745965057568E-2</v>
      </c>
      <c r="D162" s="5"/>
      <c r="E162">
        <f t="shared" si="6"/>
        <v>41</v>
      </c>
      <c r="G162">
        <f t="shared" si="1"/>
        <v>7</v>
      </c>
      <c r="K162">
        <f t="shared" si="4"/>
        <v>39</v>
      </c>
      <c r="L162">
        <v>0.06</v>
      </c>
      <c r="P162">
        <f t="shared" si="5"/>
        <v>6.875</v>
      </c>
      <c r="R162">
        <f t="shared" ca="1" si="2"/>
        <v>740</v>
      </c>
      <c r="S162">
        <f t="shared" ca="1" si="3"/>
        <v>2.9749303683509978</v>
      </c>
      <c r="U162">
        <v>2.3260051884044697</v>
      </c>
    </row>
    <row r="163" spans="1:21">
      <c r="A163" s="5">
        <v>25</v>
      </c>
      <c r="B163" s="5">
        <v>21.02</v>
      </c>
      <c r="C163" s="5">
        <v>8.8357964785265253E-2</v>
      </c>
      <c r="D163" s="5"/>
      <c r="E163">
        <f t="shared" si="6"/>
        <v>42</v>
      </c>
      <c r="G163">
        <f t="shared" si="1"/>
        <v>7.25</v>
      </c>
      <c r="K163">
        <f t="shared" si="4"/>
        <v>40</v>
      </c>
      <c r="L163">
        <v>0.28999999999999998</v>
      </c>
      <c r="P163">
        <f t="shared" si="5"/>
        <v>7.125</v>
      </c>
      <c r="R163">
        <f t="shared" ca="1" si="2"/>
        <v>130</v>
      </c>
      <c r="S163">
        <f t="shared" ca="1" si="3"/>
        <v>2.64</v>
      </c>
      <c r="U163">
        <v>2.1219477047066886</v>
      </c>
    </row>
    <row r="164" spans="1:21">
      <c r="A164" s="5">
        <v>25</v>
      </c>
      <c r="B164" s="5">
        <v>21.67</v>
      </c>
      <c r="C164" s="5">
        <v>6.7226419737377086E-2</v>
      </c>
      <c r="D164" s="5"/>
      <c r="E164">
        <f t="shared" si="6"/>
        <v>43</v>
      </c>
      <c r="G164">
        <f t="shared" si="1"/>
        <v>7.5</v>
      </c>
      <c r="K164">
        <f t="shared" si="4"/>
        <v>41</v>
      </c>
      <c r="L164">
        <v>0.02</v>
      </c>
      <c r="P164">
        <f t="shared" si="5"/>
        <v>7.375</v>
      </c>
      <c r="R164">
        <f t="shared" ca="1" si="2"/>
        <v>667</v>
      </c>
      <c r="S164">
        <f t="shared" ca="1" si="3"/>
        <v>2.0909586743016462</v>
      </c>
      <c r="U164">
        <v>2.2859245151381407</v>
      </c>
    </row>
    <row r="165" spans="1:21">
      <c r="A165" s="5">
        <v>25</v>
      </c>
      <c r="B165" s="5">
        <v>22.04</v>
      </c>
      <c r="C165" s="5">
        <v>7.8522940160324239E-2</v>
      </c>
      <c r="D165" s="5"/>
      <c r="E165">
        <f t="shared" si="6"/>
        <v>44</v>
      </c>
      <c r="G165">
        <f t="shared" si="1"/>
        <v>7.75</v>
      </c>
      <c r="K165">
        <f t="shared" si="4"/>
        <v>42</v>
      </c>
      <c r="L165">
        <v>0</v>
      </c>
      <c r="P165">
        <f t="shared" si="5"/>
        <v>7.625</v>
      </c>
      <c r="R165">
        <f t="shared" ca="1" si="2"/>
        <v>408</v>
      </c>
      <c r="S165">
        <f t="shared" ca="1" si="3"/>
        <v>2.7</v>
      </c>
      <c r="U165">
        <v>2.3081185719825781</v>
      </c>
    </row>
    <row r="166" spans="1:21">
      <c r="A166" s="5">
        <v>25</v>
      </c>
      <c r="B166" s="5">
        <v>21.17</v>
      </c>
      <c r="C166" s="5">
        <v>0.10173302472559698</v>
      </c>
      <c r="D166" s="5"/>
      <c r="E166">
        <f t="shared" si="6"/>
        <v>45</v>
      </c>
      <c r="G166">
        <f t="shared" si="1"/>
        <v>8</v>
      </c>
      <c r="K166">
        <f t="shared" si="4"/>
        <v>43</v>
      </c>
      <c r="L166">
        <v>-0.05</v>
      </c>
      <c r="P166">
        <f t="shared" si="5"/>
        <v>7.875</v>
      </c>
      <c r="R166">
        <f t="shared" ca="1" si="2"/>
        <v>191</v>
      </c>
      <c r="S166">
        <f t="shared" ca="1" si="3"/>
        <v>4.03</v>
      </c>
      <c r="U166">
        <v>2.2111366886105359</v>
      </c>
    </row>
    <row r="167" spans="1:21">
      <c r="A167" s="5">
        <v>25</v>
      </c>
      <c r="B167" s="5">
        <v>21.46</v>
      </c>
      <c r="C167" s="5">
        <v>0.12364450660902548</v>
      </c>
      <c r="D167" s="5"/>
      <c r="E167">
        <f t="shared" si="6"/>
        <v>46</v>
      </c>
      <c r="G167">
        <f t="shared" si="1"/>
        <v>8.25</v>
      </c>
      <c r="K167">
        <f t="shared" si="4"/>
        <v>44</v>
      </c>
      <c r="L167">
        <v>-0.09</v>
      </c>
      <c r="P167">
        <f t="shared" si="5"/>
        <v>8.125</v>
      </c>
      <c r="R167">
        <f t="shared" ca="1" si="2"/>
        <v>611</v>
      </c>
      <c r="S167">
        <f t="shared" ca="1" si="3"/>
        <v>3</v>
      </c>
      <c r="U167">
        <v>2.2663915294789057</v>
      </c>
    </row>
    <row r="168" spans="1:21">
      <c r="A168" s="5">
        <v>25</v>
      </c>
      <c r="B168" s="5">
        <v>21.2</v>
      </c>
      <c r="C168" s="5">
        <v>6.6819975029835277E-2</v>
      </c>
      <c r="D168" s="5"/>
      <c r="E168">
        <f t="shared" si="6"/>
        <v>47</v>
      </c>
      <c r="G168">
        <f t="shared" si="1"/>
        <v>8.5</v>
      </c>
      <c r="K168">
        <f t="shared" si="4"/>
        <v>45</v>
      </c>
      <c r="L168">
        <v>0.15</v>
      </c>
      <c r="P168">
        <f t="shared" si="5"/>
        <v>8.375</v>
      </c>
      <c r="R168">
        <f t="shared" ca="1" si="2"/>
        <v>616</v>
      </c>
      <c r="S168">
        <f t="shared" ca="1" si="3"/>
        <v>4.2</v>
      </c>
      <c r="U168">
        <v>2.1901472220354599</v>
      </c>
    </row>
    <row r="169" spans="1:21">
      <c r="A169" s="5">
        <v>25</v>
      </c>
      <c r="B169" s="5">
        <v>22.2</v>
      </c>
      <c r="C169" s="5">
        <v>0.11655008302738068</v>
      </c>
      <c r="D169" s="5"/>
      <c r="E169">
        <f t="shared" si="6"/>
        <v>48</v>
      </c>
      <c r="G169">
        <f t="shared" si="1"/>
        <v>8.75</v>
      </c>
      <c r="K169">
        <f t="shared" si="4"/>
        <v>46</v>
      </c>
      <c r="L169">
        <v>0.36</v>
      </c>
      <c r="P169">
        <f t="shared" si="5"/>
        <v>8.625</v>
      </c>
      <c r="R169">
        <f t="shared" ca="1" si="2"/>
        <v>563</v>
      </c>
      <c r="S169">
        <f t="shared" ca="1" si="3"/>
        <v>3.4272738736902397</v>
      </c>
      <c r="U169">
        <v>2.3562476896326636</v>
      </c>
    </row>
    <row r="170" spans="1:21">
      <c r="A170" s="5">
        <v>25</v>
      </c>
      <c r="B170" s="5">
        <v>21.3</v>
      </c>
      <c r="C170" s="5">
        <v>0.10541455134815969</v>
      </c>
      <c r="D170" s="5"/>
      <c r="E170">
        <f t="shared" si="6"/>
        <v>49</v>
      </c>
      <c r="G170">
        <f t="shared" si="1"/>
        <v>9</v>
      </c>
      <c r="K170">
        <f t="shared" si="4"/>
        <v>47</v>
      </c>
      <c r="L170">
        <v>0.24</v>
      </c>
      <c r="P170">
        <f t="shared" si="5"/>
        <v>8.875</v>
      </c>
      <c r="R170">
        <f t="shared" ca="1" si="2"/>
        <v>504</v>
      </c>
      <c r="S170">
        <f t="shared" ca="1" si="3"/>
        <v>3.18</v>
      </c>
      <c r="U170">
        <v>2.2189634959311428</v>
      </c>
    </row>
    <row r="171" spans="1:21">
      <c r="A171" s="5">
        <v>25</v>
      </c>
      <c r="B171" s="5">
        <v>21.21</v>
      </c>
      <c r="C171" s="5">
        <v>0.12112644233466163</v>
      </c>
      <c r="D171" s="5"/>
      <c r="E171">
        <f t="shared" si="6"/>
        <v>50</v>
      </c>
      <c r="G171">
        <f t="shared" si="1"/>
        <v>9.25</v>
      </c>
      <c r="K171">
        <f t="shared" si="4"/>
        <v>48</v>
      </c>
      <c r="L171">
        <v>-0.16</v>
      </c>
      <c r="P171">
        <f t="shared" si="5"/>
        <v>9.125</v>
      </c>
      <c r="R171">
        <f t="shared" ca="1" si="2"/>
        <v>720</v>
      </c>
      <c r="S171">
        <f t="shared" ca="1" si="3"/>
        <v>0.6</v>
      </c>
      <c r="U171">
        <v>2.2880225189905792</v>
      </c>
    </row>
    <row r="172" spans="1:21">
      <c r="A172" s="5">
        <v>25</v>
      </c>
      <c r="B172" s="5">
        <v>20.94</v>
      </c>
      <c r="C172" s="5">
        <v>7.9247293815246422E-2</v>
      </c>
      <c r="D172" s="5"/>
      <c r="E172">
        <f t="shared" si="6"/>
        <v>51</v>
      </c>
      <c r="G172">
        <f t="shared" si="1"/>
        <v>9.5</v>
      </c>
      <c r="K172">
        <f t="shared" si="4"/>
        <v>49</v>
      </c>
      <c r="L172">
        <v>0.12</v>
      </c>
      <c r="P172">
        <f t="shared" si="5"/>
        <v>9.375</v>
      </c>
      <c r="R172">
        <f t="shared" ca="1" si="2"/>
        <v>138</v>
      </c>
      <c r="S172">
        <f t="shared" ca="1" si="3"/>
        <v>2.97</v>
      </c>
      <c r="U172">
        <v>2.1579503879337154</v>
      </c>
    </row>
    <row r="173" spans="1:21">
      <c r="A173" s="5">
        <v>25</v>
      </c>
      <c r="B173" s="5">
        <v>21.67</v>
      </c>
      <c r="C173" s="5">
        <v>8.7005291946859131E-2</v>
      </c>
      <c r="D173" s="5"/>
      <c r="E173">
        <f t="shared" si="6"/>
        <v>52</v>
      </c>
      <c r="G173">
        <f t="shared" si="1"/>
        <v>9.75</v>
      </c>
      <c r="K173">
        <f t="shared" si="4"/>
        <v>50</v>
      </c>
      <c r="L173">
        <v>0.19</v>
      </c>
      <c r="P173">
        <f t="shared" si="5"/>
        <v>9.625</v>
      </c>
      <c r="R173">
        <f t="shared" ca="1" si="2"/>
        <v>84</v>
      </c>
      <c r="S173">
        <f t="shared" ca="1" si="3"/>
        <v>1.3060635581969571</v>
      </c>
      <c r="U173">
        <v>2.3269146560606631</v>
      </c>
    </row>
    <row r="174" spans="1:21">
      <c r="A174" s="5">
        <v>25</v>
      </c>
      <c r="B174" s="5">
        <v>21.3</v>
      </c>
      <c r="C174" s="5">
        <v>7.5741107594492263E-2</v>
      </c>
      <c r="D174" s="5"/>
      <c r="E174">
        <f t="shared" si="6"/>
        <v>53</v>
      </c>
      <c r="G174">
        <f t="shared" si="1"/>
        <v>10</v>
      </c>
      <c r="K174">
        <f t="shared" si="4"/>
        <v>51</v>
      </c>
      <c r="L174">
        <v>0.19</v>
      </c>
      <c r="P174">
        <f t="shared" si="5"/>
        <v>9.875</v>
      </c>
      <c r="R174">
        <f t="shared" ca="1" si="2"/>
        <v>14</v>
      </c>
      <c r="S174">
        <f t="shared" ca="1" si="3"/>
        <v>9.9082999206522526E-2</v>
      </c>
      <c r="U174">
        <v>2.1236289242922264</v>
      </c>
    </row>
    <row r="175" spans="1:21">
      <c r="A175" s="5">
        <v>25</v>
      </c>
      <c r="B175" s="5">
        <v>22.66</v>
      </c>
      <c r="C175" s="5">
        <v>5.2901941730873148E-2</v>
      </c>
      <c r="D175" s="5"/>
      <c r="E175">
        <f t="shared" si="6"/>
        <v>54</v>
      </c>
      <c r="G175">
        <f t="shared" si="1"/>
        <v>10.25</v>
      </c>
      <c r="K175">
        <f t="shared" si="4"/>
        <v>52</v>
      </c>
      <c r="L175">
        <v>0.44</v>
      </c>
      <c r="P175">
        <f t="shared" si="5"/>
        <v>10.125</v>
      </c>
      <c r="R175">
        <f t="shared" ca="1" si="2"/>
        <v>87</v>
      </c>
      <c r="S175">
        <f t="shared" ca="1" si="3"/>
        <v>1.9195419178890116</v>
      </c>
      <c r="U175">
        <v>2.124051954644012</v>
      </c>
    </row>
    <row r="176" spans="1:21">
      <c r="A176" s="5">
        <v>25</v>
      </c>
      <c r="B176" s="5">
        <v>20.190000000000001</v>
      </c>
      <c r="C176" s="5">
        <v>0.20046159623531956</v>
      </c>
      <c r="D176" s="5"/>
      <c r="E176">
        <f t="shared" si="6"/>
        <v>55</v>
      </c>
      <c r="G176">
        <f t="shared" si="1"/>
        <v>10.5</v>
      </c>
      <c r="K176">
        <f t="shared" si="4"/>
        <v>53</v>
      </c>
      <c r="L176">
        <v>-0.6004003609602071</v>
      </c>
      <c r="P176">
        <f t="shared" si="5"/>
        <v>10.375</v>
      </c>
      <c r="R176">
        <f t="shared" ca="1" si="2"/>
        <v>446</v>
      </c>
      <c r="S176">
        <f t="shared" ca="1" si="3"/>
        <v>2.2000000000000002</v>
      </c>
      <c r="U176">
        <v>2.2363167650250331</v>
      </c>
    </row>
    <row r="177" spans="1:21" ht="15">
      <c r="A177" s="5">
        <v>25</v>
      </c>
      <c r="B177" s="5">
        <v>23.16</v>
      </c>
      <c r="C177" s="5">
        <v>7.7903669483841753E-2</v>
      </c>
      <c r="D177" s="5"/>
      <c r="E177">
        <f t="shared" si="6"/>
        <v>56</v>
      </c>
      <c r="G177">
        <f t="shared" si="1"/>
        <v>10.75</v>
      </c>
      <c r="K177">
        <f t="shared" si="4"/>
        <v>54</v>
      </c>
      <c r="L177" s="81">
        <v>-0.22622990694143397</v>
      </c>
      <c r="P177">
        <f t="shared" si="5"/>
        <v>10.625</v>
      </c>
      <c r="R177">
        <f t="shared" ca="1" si="2"/>
        <v>662</v>
      </c>
      <c r="S177">
        <f t="shared" ca="1" si="3"/>
        <v>0.97417569829616468</v>
      </c>
      <c r="U177">
        <v>2.2713938611451212</v>
      </c>
    </row>
    <row r="178" spans="1:21" ht="15">
      <c r="A178" s="5">
        <v>25</v>
      </c>
      <c r="B178" s="5">
        <v>23.03</v>
      </c>
      <c r="C178" s="5">
        <v>8.404855221640517E-2</v>
      </c>
      <c r="D178" s="5"/>
      <c r="E178">
        <f t="shared" si="6"/>
        <v>57</v>
      </c>
      <c r="G178">
        <f t="shared" si="1"/>
        <v>11</v>
      </c>
      <c r="K178">
        <f t="shared" si="4"/>
        <v>55</v>
      </c>
      <c r="L178" s="81">
        <v>0.62492153448312493</v>
      </c>
      <c r="P178">
        <f t="shared" si="5"/>
        <v>10.875</v>
      </c>
      <c r="R178">
        <f t="shared" ca="1" si="2"/>
        <v>699</v>
      </c>
      <c r="S178">
        <f t="shared" ca="1" si="3"/>
        <v>4.3</v>
      </c>
      <c r="U178">
        <v>2.2236451957362164</v>
      </c>
    </row>
    <row r="179" spans="1:21">
      <c r="A179" s="5">
        <v>25</v>
      </c>
      <c r="B179" s="5">
        <v>22.49</v>
      </c>
      <c r="C179" s="5">
        <v>0.10886446246682802</v>
      </c>
      <c r="D179" s="5"/>
      <c r="E179">
        <f t="shared" si="6"/>
        <v>58</v>
      </c>
      <c r="G179">
        <f t="shared" si="1"/>
        <v>11.25</v>
      </c>
      <c r="K179">
        <f t="shared" si="4"/>
        <v>56</v>
      </c>
      <c r="L179">
        <v>0.46211646830252029</v>
      </c>
      <c r="P179">
        <f t="shared" si="5"/>
        <v>11.125</v>
      </c>
      <c r="R179">
        <f t="shared" ca="1" si="2"/>
        <v>434</v>
      </c>
      <c r="S179">
        <f t="shared" ca="1" si="3"/>
        <v>0.6</v>
      </c>
      <c r="U179">
        <v>2.3332090058557107</v>
      </c>
    </row>
    <row r="180" spans="1:21">
      <c r="A180" s="5">
        <v>25</v>
      </c>
      <c r="B180" s="5">
        <v>21.3</v>
      </c>
      <c r="C180" s="5">
        <v>0.18453943022954888</v>
      </c>
      <c r="D180" s="5"/>
      <c r="E180">
        <f t="shared" si="6"/>
        <v>59</v>
      </c>
      <c r="G180">
        <f t="shared" si="1"/>
        <v>11.5</v>
      </c>
      <c r="K180">
        <f t="shared" si="4"/>
        <v>57</v>
      </c>
      <c r="L180">
        <v>0.97881139478539492</v>
      </c>
      <c r="P180">
        <f t="shared" si="5"/>
        <v>11.375</v>
      </c>
      <c r="R180">
        <f t="shared" ca="1" si="2"/>
        <v>127</v>
      </c>
      <c r="S180">
        <f t="shared" ca="1" si="3"/>
        <v>4.6100000000000003</v>
      </c>
      <c r="U180">
        <v>2.222893093592913</v>
      </c>
    </row>
    <row r="181" spans="1:21">
      <c r="A181" s="5">
        <v>25</v>
      </c>
      <c r="B181" s="5">
        <v>21.86</v>
      </c>
      <c r="C181" s="5">
        <v>0.10001643620658562</v>
      </c>
      <c r="D181" s="5"/>
      <c r="E181">
        <f t="shared" si="6"/>
        <v>60</v>
      </c>
      <c r="K181">
        <f t="shared" si="4"/>
        <v>58</v>
      </c>
      <c r="L181">
        <v>-1.5940382394525887</v>
      </c>
      <c r="P181">
        <f t="shared" si="5"/>
        <v>11.625</v>
      </c>
      <c r="R181">
        <f t="shared" ca="1" si="2"/>
        <v>62</v>
      </c>
      <c r="S181">
        <f t="shared" ca="1" si="3"/>
        <v>2.0340790399298037</v>
      </c>
      <c r="U181">
        <v>2.3776688862056807</v>
      </c>
    </row>
    <row r="182" spans="1:21">
      <c r="A182" s="5">
        <v>25</v>
      </c>
      <c r="B182" s="5">
        <v>20.010000000000002</v>
      </c>
      <c r="C182" s="5">
        <v>6.371030338718775E-2</v>
      </c>
      <c r="D182" s="5"/>
      <c r="E182">
        <f t="shared" si="6"/>
        <v>61</v>
      </c>
      <c r="K182">
        <f t="shared" si="4"/>
        <v>59</v>
      </c>
      <c r="L182">
        <v>0.79483527994317349</v>
      </c>
      <c r="P182">
        <f t="shared" si="5"/>
        <v>11.875</v>
      </c>
      <c r="R182">
        <f t="shared" ca="1" si="2"/>
        <v>383</v>
      </c>
      <c r="S182">
        <f t="shared" ca="1" si="3"/>
        <v>4.46</v>
      </c>
      <c r="U182">
        <v>2.1606741483570739</v>
      </c>
    </row>
    <row r="183" spans="1:21">
      <c r="A183" s="5">
        <v>25</v>
      </c>
      <c r="B183" s="5">
        <v>19.440000000000001</v>
      </c>
      <c r="C183" s="5">
        <v>0.13380553822985597</v>
      </c>
      <c r="D183" s="5"/>
      <c r="E183">
        <f t="shared" si="6"/>
        <v>62</v>
      </c>
      <c r="K183">
        <f t="shared" si="4"/>
        <v>60</v>
      </c>
      <c r="L183">
        <v>2.2525270930845442</v>
      </c>
      <c r="R183">
        <f t="shared" ca="1" si="2"/>
        <v>351</v>
      </c>
      <c r="S183">
        <f t="shared" ca="1" si="3"/>
        <v>-1.38</v>
      </c>
      <c r="U183">
        <v>2.3077368169885326</v>
      </c>
    </row>
    <row r="184" spans="1:21">
      <c r="A184" s="5">
        <v>25</v>
      </c>
      <c r="B184" s="5">
        <v>17.72</v>
      </c>
      <c r="C184" s="5">
        <v>0.13186720833825305</v>
      </c>
      <c r="D184" s="5"/>
      <c r="E184">
        <f t="shared" si="6"/>
        <v>63</v>
      </c>
      <c r="K184">
        <f t="shared" si="4"/>
        <v>61</v>
      </c>
      <c r="L184">
        <v>2.164092105014559</v>
      </c>
      <c r="R184">
        <f t="shared" ca="1" si="2"/>
        <v>220</v>
      </c>
      <c r="S184">
        <f t="shared" ca="1" si="3"/>
        <v>0.41</v>
      </c>
      <c r="U184">
        <v>2.1128668257521919</v>
      </c>
    </row>
    <row r="185" spans="1:21">
      <c r="A185" s="5">
        <v>25</v>
      </c>
      <c r="B185" s="5">
        <v>17.36</v>
      </c>
      <c r="C185" s="5">
        <v>4.6502213623583089E-2</v>
      </c>
      <c r="D185" s="5"/>
      <c r="E185">
        <f t="shared" si="6"/>
        <v>64</v>
      </c>
      <c r="K185">
        <f t="shared" si="4"/>
        <v>62</v>
      </c>
      <c r="L185">
        <v>2.0340790399298037</v>
      </c>
      <c r="R185">
        <f t="shared" ca="1" si="2"/>
        <v>159</v>
      </c>
      <c r="S185">
        <f t="shared" ca="1" si="3"/>
        <v>-0.14000000000000001</v>
      </c>
      <c r="U185">
        <v>2.0267483327907878</v>
      </c>
    </row>
    <row r="186" spans="1:21">
      <c r="A186" s="5">
        <v>25</v>
      </c>
      <c r="B186" s="5">
        <v>17.78</v>
      </c>
      <c r="C186" s="5">
        <v>4.2052496449924703E-2</v>
      </c>
      <c r="D186" s="5"/>
      <c r="E186">
        <f t="shared" si="6"/>
        <v>65</v>
      </c>
      <c r="K186">
        <f t="shared" si="4"/>
        <v>63</v>
      </c>
      <c r="L186">
        <v>2.2686833440684895</v>
      </c>
      <c r="R186">
        <f t="shared" ca="1" si="2"/>
        <v>194</v>
      </c>
      <c r="S186">
        <f t="shared" ca="1" si="3"/>
        <v>3.84</v>
      </c>
      <c r="U186">
        <v>2.3470954233703178</v>
      </c>
    </row>
    <row r="187" spans="1:21" ht="15">
      <c r="A187" s="5">
        <v>25</v>
      </c>
      <c r="B187" s="5">
        <v>18.04</v>
      </c>
      <c r="C187" s="5">
        <v>3.9320161736188908E-2</v>
      </c>
      <c r="D187" s="5"/>
      <c r="E187">
        <f t="shared" ref="E187:E218" si="7">E186+1</f>
        <v>66</v>
      </c>
      <c r="K187">
        <f t="shared" si="4"/>
        <v>64</v>
      </c>
      <c r="L187" s="81">
        <v>3.1349625114976964</v>
      </c>
      <c r="R187">
        <f t="shared" ca="1" si="2"/>
        <v>104</v>
      </c>
      <c r="S187">
        <f t="shared" ca="1" si="3"/>
        <v>0.77043480297778189</v>
      </c>
      <c r="U187">
        <v>2.2999610470942846</v>
      </c>
    </row>
    <row r="188" spans="1:21">
      <c r="A188" s="5">
        <v>25</v>
      </c>
      <c r="B188" s="5">
        <v>20.71</v>
      </c>
      <c r="C188" s="5">
        <v>7.6557174431123087E-2</v>
      </c>
      <c r="D188" s="5"/>
      <c r="E188">
        <f t="shared" si="7"/>
        <v>67</v>
      </c>
      <c r="K188">
        <f t="shared" si="4"/>
        <v>65</v>
      </c>
      <c r="L188">
        <v>4.0094570908952853</v>
      </c>
      <c r="R188">
        <f t="shared" ref="R188:R251" ca="1" si="8">RANDBETWEEN(1,773)</f>
        <v>473</v>
      </c>
      <c r="S188">
        <f t="shared" ref="S188:S251" ca="1" si="9">INDEX(L$124:L$928,R188)</f>
        <v>-2.31</v>
      </c>
      <c r="U188">
        <v>2.3453917771677002</v>
      </c>
    </row>
    <row r="189" spans="1:21">
      <c r="A189" s="5">
        <v>25</v>
      </c>
      <c r="B189" s="5">
        <v>20.95</v>
      </c>
      <c r="C189" s="5">
        <v>0.11377438894171732</v>
      </c>
      <c r="D189" s="5"/>
      <c r="E189">
        <f t="shared" si="7"/>
        <v>68</v>
      </c>
      <c r="K189">
        <f t="shared" si="4"/>
        <v>66</v>
      </c>
      <c r="L189">
        <v>2.4676521445986532</v>
      </c>
      <c r="R189">
        <f t="shared" ca="1" si="8"/>
        <v>72</v>
      </c>
      <c r="S189">
        <f t="shared" ca="1" si="9"/>
        <v>1.4144347220813591</v>
      </c>
      <c r="U189">
        <v>2.3128831515164134</v>
      </c>
    </row>
    <row r="190" spans="1:21">
      <c r="A190" s="5">
        <v>25</v>
      </c>
      <c r="B190" s="5">
        <v>20.97</v>
      </c>
      <c r="C190" s="5">
        <v>0.16304007086436378</v>
      </c>
      <c r="D190" s="5"/>
      <c r="E190">
        <f t="shared" si="7"/>
        <v>69</v>
      </c>
      <c r="K190">
        <f t="shared" ref="K190:K253" si="10">K189+1</f>
        <v>67</v>
      </c>
      <c r="L190">
        <v>-0.5976493002995964</v>
      </c>
      <c r="R190">
        <f t="shared" ca="1" si="8"/>
        <v>211</v>
      </c>
      <c r="S190">
        <f t="shared" ca="1" si="9"/>
        <v>1.26</v>
      </c>
      <c r="U190">
        <v>2.2405107138053499</v>
      </c>
    </row>
    <row r="191" spans="1:21">
      <c r="A191" s="5">
        <v>25</v>
      </c>
      <c r="B191" s="5">
        <v>21.42</v>
      </c>
      <c r="C191" s="5">
        <v>0.13392204127639928</v>
      </c>
      <c r="D191" s="5"/>
      <c r="E191">
        <f t="shared" si="7"/>
        <v>70</v>
      </c>
      <c r="K191">
        <f t="shared" si="10"/>
        <v>68</v>
      </c>
      <c r="L191">
        <v>1.0071972010647912</v>
      </c>
      <c r="R191">
        <f t="shared" ca="1" si="8"/>
        <v>33</v>
      </c>
      <c r="S191">
        <f t="shared" ca="1" si="9"/>
        <v>0.02</v>
      </c>
      <c r="U191">
        <v>2.1038750220648952</v>
      </c>
    </row>
    <row r="192" spans="1:21">
      <c r="A192" s="5">
        <v>25</v>
      </c>
      <c r="B192" s="5">
        <v>21.36</v>
      </c>
      <c r="C192" s="5">
        <v>0.13450412950466806</v>
      </c>
      <c r="D192" s="5"/>
      <c r="E192">
        <f t="shared" si="7"/>
        <v>71</v>
      </c>
      <c r="K192">
        <f t="shared" si="10"/>
        <v>69</v>
      </c>
      <c r="L192">
        <v>1.4608086241139073</v>
      </c>
      <c r="R192">
        <f t="shared" ca="1" si="8"/>
        <v>104</v>
      </c>
      <c r="S192">
        <f t="shared" ca="1" si="9"/>
        <v>0.77043480297778189</v>
      </c>
      <c r="U192">
        <v>2.0961667718667449</v>
      </c>
    </row>
    <row r="193" spans="1:21">
      <c r="A193" s="5">
        <v>25</v>
      </c>
      <c r="B193" s="5">
        <v>21.51</v>
      </c>
      <c r="C193" s="5">
        <v>0.15777448613876466</v>
      </c>
      <c r="D193" s="5"/>
      <c r="E193">
        <f t="shared" si="7"/>
        <v>72</v>
      </c>
      <c r="K193">
        <f t="shared" si="10"/>
        <v>70</v>
      </c>
      <c r="L193">
        <v>1.8348972921444773</v>
      </c>
      <c r="R193">
        <f t="shared" ca="1" si="8"/>
        <v>566</v>
      </c>
      <c r="S193">
        <f t="shared" ca="1" si="9"/>
        <v>2.2000000000000002</v>
      </c>
      <c r="U193">
        <v>2.2252518543458852</v>
      </c>
    </row>
    <row r="194" spans="1:21">
      <c r="A194" s="5">
        <v>25</v>
      </c>
      <c r="B194" s="5">
        <v>21.71</v>
      </c>
      <c r="C194" s="5">
        <v>8.6621101305714987E-2</v>
      </c>
      <c r="D194" s="5"/>
      <c r="E194">
        <f t="shared" si="7"/>
        <v>73</v>
      </c>
      <c r="K194">
        <f t="shared" si="10"/>
        <v>71</v>
      </c>
      <c r="L194">
        <v>-1.6252718136674504</v>
      </c>
      <c r="R194">
        <f t="shared" ca="1" si="8"/>
        <v>757</v>
      </c>
      <c r="S194">
        <f t="shared" ca="1" si="9"/>
        <v>0.359647183783109</v>
      </c>
      <c r="U194">
        <v>2.2208822373763955</v>
      </c>
    </row>
    <row r="195" spans="1:21">
      <c r="A195" s="5">
        <v>25</v>
      </c>
      <c r="B195" s="5">
        <v>18.38</v>
      </c>
      <c r="C195" s="5">
        <v>0.12492536327666848</v>
      </c>
      <c r="D195" s="5"/>
      <c r="E195">
        <f t="shared" si="7"/>
        <v>74</v>
      </c>
      <c r="K195">
        <f t="shared" si="10"/>
        <v>72</v>
      </c>
      <c r="L195">
        <v>1.4144347220813591</v>
      </c>
      <c r="R195">
        <f t="shared" ca="1" si="8"/>
        <v>181</v>
      </c>
      <c r="S195">
        <f t="shared" ca="1" si="9"/>
        <v>0.09</v>
      </c>
      <c r="U195">
        <v>2.2107627809817942</v>
      </c>
    </row>
    <row r="196" spans="1:21">
      <c r="A196" s="5">
        <v>25</v>
      </c>
      <c r="B196" s="5">
        <v>17.23</v>
      </c>
      <c r="C196" s="5">
        <v>7.2668037320045897E-2</v>
      </c>
      <c r="D196" s="5"/>
      <c r="E196">
        <f t="shared" si="7"/>
        <v>75</v>
      </c>
      <c r="K196">
        <f t="shared" si="10"/>
        <v>73</v>
      </c>
      <c r="L196">
        <v>2.0253865728849796</v>
      </c>
      <c r="R196">
        <f t="shared" ca="1" si="8"/>
        <v>617</v>
      </c>
      <c r="S196">
        <f t="shared" ca="1" si="9"/>
        <v>0.8</v>
      </c>
      <c r="U196">
        <v>2.0570741278069815</v>
      </c>
    </row>
    <row r="197" spans="1:21">
      <c r="A197" s="5">
        <v>25</v>
      </c>
      <c r="B197" s="5">
        <v>16.64</v>
      </c>
      <c r="C197" s="5">
        <v>0.11372096723034808</v>
      </c>
      <c r="D197" s="5"/>
      <c r="E197">
        <f t="shared" si="7"/>
        <v>76</v>
      </c>
      <c r="K197">
        <f t="shared" si="10"/>
        <v>74</v>
      </c>
      <c r="L197">
        <v>-0.76119817058994954</v>
      </c>
      <c r="R197">
        <f t="shared" ca="1" si="8"/>
        <v>211</v>
      </c>
      <c r="S197">
        <f t="shared" ca="1" si="9"/>
        <v>1.26</v>
      </c>
      <c r="U197">
        <v>2.2747322023702519</v>
      </c>
    </row>
    <row r="198" spans="1:21">
      <c r="A198" s="5">
        <v>25</v>
      </c>
      <c r="B198" s="5">
        <v>17.489999999999998</v>
      </c>
      <c r="C198" s="5">
        <v>8.9717127767753979E-2</v>
      </c>
      <c r="D198" s="5"/>
      <c r="E198">
        <f t="shared" si="7"/>
        <v>77</v>
      </c>
      <c r="K198">
        <f t="shared" si="10"/>
        <v>75</v>
      </c>
      <c r="L198">
        <v>-0.7122223102093983</v>
      </c>
      <c r="R198">
        <f t="shared" ca="1" si="8"/>
        <v>513</v>
      </c>
      <c r="S198">
        <f t="shared" ca="1" si="9"/>
        <v>3.91</v>
      </c>
      <c r="U198">
        <v>2.1967714241007807</v>
      </c>
    </row>
    <row r="199" spans="1:21">
      <c r="A199" s="5">
        <v>25</v>
      </c>
      <c r="B199" s="5">
        <v>21.59</v>
      </c>
      <c r="C199" s="5">
        <v>7.7885089515710604E-2</v>
      </c>
      <c r="D199" s="5"/>
      <c r="E199">
        <f t="shared" si="7"/>
        <v>78</v>
      </c>
      <c r="K199">
        <f t="shared" si="10"/>
        <v>76</v>
      </c>
      <c r="L199">
        <v>-0.3720243226602582</v>
      </c>
      <c r="R199">
        <f t="shared" ca="1" si="8"/>
        <v>519</v>
      </c>
      <c r="S199">
        <f t="shared" ca="1" si="9"/>
        <v>4.78</v>
      </c>
      <c r="U199">
        <v>2.2463995063751763</v>
      </c>
    </row>
    <row r="200" spans="1:21">
      <c r="A200" s="5">
        <v>25</v>
      </c>
      <c r="B200" s="5">
        <v>21.65</v>
      </c>
      <c r="C200" s="5">
        <v>5.7528788171021361E-2</v>
      </c>
      <c r="D200" s="5"/>
      <c r="E200">
        <f t="shared" si="7"/>
        <v>79</v>
      </c>
      <c r="K200">
        <f t="shared" si="10"/>
        <v>77</v>
      </c>
      <c r="L200">
        <v>-0.46855269737511307</v>
      </c>
      <c r="R200">
        <f t="shared" ca="1" si="8"/>
        <v>687</v>
      </c>
      <c r="S200">
        <f t="shared" ca="1" si="9"/>
        <v>3.0630439776729856</v>
      </c>
      <c r="U200">
        <v>2.209173275593395</v>
      </c>
    </row>
    <row r="201" spans="1:21">
      <c r="A201" s="5">
        <v>25</v>
      </c>
      <c r="B201" s="5">
        <v>21.06</v>
      </c>
      <c r="C201" s="5">
        <v>0.1374280270045638</v>
      </c>
      <c r="D201" s="5"/>
      <c r="E201">
        <f t="shared" si="7"/>
        <v>80</v>
      </c>
      <c r="K201">
        <f t="shared" si="10"/>
        <v>78</v>
      </c>
      <c r="L201">
        <v>1.629106158424154</v>
      </c>
      <c r="R201">
        <f t="shared" ca="1" si="8"/>
        <v>309</v>
      </c>
      <c r="S201">
        <f t="shared" ca="1" si="9"/>
        <v>6.0943244114937123</v>
      </c>
      <c r="U201">
        <v>2.1585820348422486</v>
      </c>
    </row>
    <row r="202" spans="1:21">
      <c r="A202" s="5">
        <v>25</v>
      </c>
      <c r="B202" s="5">
        <v>18.920000000000002</v>
      </c>
      <c r="C202" s="5">
        <v>5.9908802967619579E-2</v>
      </c>
      <c r="D202" s="5"/>
      <c r="E202">
        <f t="shared" si="7"/>
        <v>81</v>
      </c>
      <c r="K202">
        <f t="shared" si="10"/>
        <v>79</v>
      </c>
      <c r="L202">
        <v>3.4173811559421452</v>
      </c>
      <c r="R202">
        <f t="shared" ca="1" si="8"/>
        <v>6</v>
      </c>
      <c r="S202">
        <f t="shared" ca="1" si="9"/>
        <v>1.18</v>
      </c>
      <c r="U202">
        <v>2.3429853596196875</v>
      </c>
    </row>
    <row r="203" spans="1:21">
      <c r="A203" s="5">
        <v>25</v>
      </c>
      <c r="B203" s="5">
        <v>17.57</v>
      </c>
      <c r="C203" s="5">
        <v>4.9226921069903895E-2</v>
      </c>
      <c r="D203" s="5"/>
      <c r="E203">
        <f t="shared" si="7"/>
        <v>82</v>
      </c>
      <c r="K203">
        <f t="shared" si="10"/>
        <v>80</v>
      </c>
      <c r="L203">
        <v>-1.9856345147504229</v>
      </c>
      <c r="R203">
        <f t="shared" ca="1" si="8"/>
        <v>235</v>
      </c>
      <c r="S203">
        <f t="shared" ca="1" si="9"/>
        <v>6.53</v>
      </c>
      <c r="U203">
        <v>2.2418200305891212</v>
      </c>
    </row>
    <row r="204" spans="1:21">
      <c r="A204" s="5">
        <v>25</v>
      </c>
      <c r="B204" s="5">
        <v>17.53</v>
      </c>
      <c r="C204" s="5">
        <v>4.9651003133028837E-2</v>
      </c>
      <c r="D204" s="5"/>
      <c r="E204">
        <f t="shared" si="7"/>
        <v>83</v>
      </c>
      <c r="K204">
        <f t="shared" si="10"/>
        <v>81</v>
      </c>
      <c r="L204">
        <v>1.0637594286766472E-2</v>
      </c>
      <c r="R204">
        <f t="shared" ca="1" si="8"/>
        <v>84</v>
      </c>
      <c r="S204">
        <f t="shared" ca="1" si="9"/>
        <v>1.3060635581969571</v>
      </c>
      <c r="U204">
        <v>2.1618245932748152</v>
      </c>
    </row>
    <row r="205" spans="1:21">
      <c r="A205" s="5">
        <v>25</v>
      </c>
      <c r="B205" s="5">
        <v>16.41</v>
      </c>
      <c r="C205" s="5">
        <v>0.13109806844205352</v>
      </c>
      <c r="D205" s="5"/>
      <c r="E205">
        <f t="shared" si="7"/>
        <v>84</v>
      </c>
      <c r="K205">
        <f t="shared" si="10"/>
        <v>82</v>
      </c>
      <c r="L205">
        <v>2.507851150491458</v>
      </c>
      <c r="R205">
        <f t="shared" ca="1" si="8"/>
        <v>752</v>
      </c>
      <c r="S205">
        <f t="shared" ca="1" si="9"/>
        <v>-0.48193481004970362</v>
      </c>
      <c r="U205">
        <v>2.1495095370894299</v>
      </c>
    </row>
    <row r="206" spans="1:21">
      <c r="A206" s="5">
        <v>25</v>
      </c>
      <c r="B206" s="5">
        <v>16.77</v>
      </c>
      <c r="C206" s="5">
        <v>7.7613274111170583E-2</v>
      </c>
      <c r="D206" s="5"/>
      <c r="E206">
        <f t="shared" si="7"/>
        <v>85</v>
      </c>
      <c r="K206">
        <f t="shared" si="10"/>
        <v>83</v>
      </c>
      <c r="L206">
        <v>1.2893954852266631</v>
      </c>
      <c r="R206">
        <f t="shared" ca="1" si="8"/>
        <v>504</v>
      </c>
      <c r="S206">
        <f t="shared" ca="1" si="9"/>
        <v>3.18</v>
      </c>
      <c r="U206">
        <v>2.2437171066669777</v>
      </c>
    </row>
    <row r="207" spans="1:21">
      <c r="A207" s="5">
        <v>25</v>
      </c>
      <c r="B207" s="5">
        <v>17.11</v>
      </c>
      <c r="C207" s="5">
        <v>9.3777309604552883E-2</v>
      </c>
      <c r="D207" s="5"/>
      <c r="E207">
        <f t="shared" si="7"/>
        <v>86</v>
      </c>
      <c r="K207">
        <f t="shared" si="10"/>
        <v>84</v>
      </c>
      <c r="L207">
        <v>1.3060635581969571</v>
      </c>
      <c r="R207">
        <f t="shared" ca="1" si="8"/>
        <v>675</v>
      </c>
      <c r="S207">
        <f t="shared" ca="1" si="9"/>
        <v>6.6898200127858409</v>
      </c>
      <c r="U207">
        <v>2.2377309027214811</v>
      </c>
    </row>
    <row r="208" spans="1:21">
      <c r="A208" s="5">
        <v>25</v>
      </c>
      <c r="B208" s="5">
        <v>17.25</v>
      </c>
      <c r="C208" s="5">
        <v>8.2365777121172101E-2</v>
      </c>
      <c r="D208" s="5"/>
      <c r="E208">
        <f t="shared" si="7"/>
        <v>87</v>
      </c>
      <c r="K208">
        <f t="shared" si="10"/>
        <v>85</v>
      </c>
      <c r="L208">
        <v>6.089446850098934</v>
      </c>
      <c r="R208">
        <f t="shared" ca="1" si="8"/>
        <v>48</v>
      </c>
      <c r="S208">
        <f t="shared" ca="1" si="9"/>
        <v>-0.16</v>
      </c>
      <c r="U208">
        <v>2.3266122467308108</v>
      </c>
    </row>
    <row r="209" spans="1:21">
      <c r="A209" s="5">
        <v>25</v>
      </c>
      <c r="B209" s="5">
        <v>17.37</v>
      </c>
      <c r="C209" s="5">
        <v>7.1173556647686098E-2</v>
      </c>
      <c r="D209" s="5"/>
      <c r="E209">
        <f t="shared" si="7"/>
        <v>88</v>
      </c>
      <c r="K209">
        <f t="shared" si="10"/>
        <v>86</v>
      </c>
      <c r="L209">
        <v>8.2167867674787232</v>
      </c>
      <c r="R209">
        <f t="shared" ca="1" si="8"/>
        <v>647</v>
      </c>
      <c r="S209">
        <f t="shared" ca="1" si="9"/>
        <v>-0.80216913159780745</v>
      </c>
      <c r="U209">
        <v>2.0440076147454769</v>
      </c>
    </row>
    <row r="210" spans="1:21">
      <c r="A210" s="5">
        <v>25</v>
      </c>
      <c r="B210" s="5">
        <v>17.829999999999998</v>
      </c>
      <c r="C210" s="5">
        <v>0.16538038078097017</v>
      </c>
      <c r="D210" s="5"/>
      <c r="E210">
        <f t="shared" si="7"/>
        <v>89</v>
      </c>
      <c r="K210">
        <f t="shared" si="10"/>
        <v>87</v>
      </c>
      <c r="L210">
        <v>1.9195419178890116</v>
      </c>
      <c r="R210">
        <f t="shared" ca="1" si="8"/>
        <v>307</v>
      </c>
      <c r="S210">
        <f t="shared" ca="1" si="9"/>
        <v>2.6416057915388258</v>
      </c>
      <c r="U210">
        <v>2.2208040888709264</v>
      </c>
    </row>
    <row r="211" spans="1:21">
      <c r="A211" s="5">
        <v>25</v>
      </c>
      <c r="B211" s="5">
        <v>18.02</v>
      </c>
      <c r="C211" s="5">
        <v>0.14851238468554584</v>
      </c>
      <c r="D211" s="5"/>
      <c r="E211">
        <f t="shared" si="7"/>
        <v>90</v>
      </c>
      <c r="K211">
        <f t="shared" si="10"/>
        <v>88</v>
      </c>
      <c r="L211">
        <v>8.2211914657124296</v>
      </c>
      <c r="R211">
        <f t="shared" ca="1" si="8"/>
        <v>614</v>
      </c>
      <c r="S211">
        <f t="shared" ca="1" si="9"/>
        <v>-0.1</v>
      </c>
      <c r="U211">
        <v>2.2566178185366956</v>
      </c>
    </row>
    <row r="212" spans="1:21">
      <c r="A212" s="5">
        <v>25</v>
      </c>
      <c r="B212" s="5">
        <v>19.07</v>
      </c>
      <c r="C212" s="5">
        <v>6.3322422253561328E-2</v>
      </c>
      <c r="D212" s="5"/>
      <c r="E212">
        <f t="shared" si="7"/>
        <v>91</v>
      </c>
      <c r="K212">
        <f t="shared" si="10"/>
        <v>89</v>
      </c>
      <c r="L212">
        <v>3.5622136601136667</v>
      </c>
      <c r="R212">
        <f t="shared" ca="1" si="8"/>
        <v>66</v>
      </c>
      <c r="S212">
        <f t="shared" ca="1" si="9"/>
        <v>2.4676521445986532</v>
      </c>
      <c r="U212">
        <v>2.2083475242037296</v>
      </c>
    </row>
    <row r="213" spans="1:21">
      <c r="A213" s="5">
        <v>25</v>
      </c>
      <c r="B213" s="5">
        <v>18.399999999999999</v>
      </c>
      <c r="C213" s="5">
        <v>0.10490590734408478</v>
      </c>
      <c r="D213" s="5"/>
      <c r="E213">
        <f t="shared" si="7"/>
        <v>92</v>
      </c>
      <c r="K213">
        <f t="shared" si="10"/>
        <v>90</v>
      </c>
      <c r="L213">
        <v>6.102688203209361</v>
      </c>
      <c r="R213">
        <f t="shared" ca="1" si="8"/>
        <v>365</v>
      </c>
      <c r="S213">
        <f t="shared" ca="1" si="9"/>
        <v>1.37</v>
      </c>
      <c r="U213">
        <v>2.3836291831313359</v>
      </c>
    </row>
    <row r="214" spans="1:21">
      <c r="A214" s="5">
        <v>25</v>
      </c>
      <c r="B214" s="5">
        <v>19.100000000000001</v>
      </c>
      <c r="C214" s="5">
        <v>4.8161763426179505E-2</v>
      </c>
      <c r="D214" s="5"/>
      <c r="E214">
        <f t="shared" si="7"/>
        <v>93</v>
      </c>
      <c r="K214">
        <f t="shared" si="10"/>
        <v>91</v>
      </c>
      <c r="L214">
        <v>2.0802576577139131</v>
      </c>
      <c r="R214">
        <f t="shared" ca="1" si="8"/>
        <v>323</v>
      </c>
      <c r="S214">
        <f t="shared" ca="1" si="9"/>
        <v>-0.90246877039518725</v>
      </c>
      <c r="U214">
        <v>2.2408724715330304</v>
      </c>
    </row>
    <row r="215" spans="1:21">
      <c r="A215" s="5">
        <v>25</v>
      </c>
      <c r="B215" s="5">
        <v>19.21</v>
      </c>
      <c r="C215" s="5">
        <v>6.1892008482134386E-2</v>
      </c>
      <c r="D215" s="5"/>
      <c r="E215">
        <f t="shared" si="7"/>
        <v>94</v>
      </c>
      <c r="K215">
        <f t="shared" si="10"/>
        <v>92</v>
      </c>
      <c r="L215">
        <v>3.9046392791606266</v>
      </c>
      <c r="R215">
        <f t="shared" ca="1" si="8"/>
        <v>77</v>
      </c>
      <c r="S215">
        <f t="shared" ca="1" si="9"/>
        <v>-0.46855269737511307</v>
      </c>
      <c r="U215">
        <v>2.325321338230526</v>
      </c>
    </row>
    <row r="216" spans="1:21" ht="15">
      <c r="A216" s="5">
        <v>25</v>
      </c>
      <c r="B216" s="5">
        <v>18.940000000000001</v>
      </c>
      <c r="C216" s="5">
        <v>4.9800159586540715E-2</v>
      </c>
      <c r="D216" s="5"/>
      <c r="E216">
        <f t="shared" si="7"/>
        <v>95</v>
      </c>
      <c r="K216">
        <f t="shared" si="10"/>
        <v>93</v>
      </c>
      <c r="L216" s="81">
        <v>9.5327479211630983</v>
      </c>
      <c r="R216">
        <f t="shared" ca="1" si="8"/>
        <v>455</v>
      </c>
      <c r="S216">
        <f t="shared" ca="1" si="9"/>
        <v>1.3</v>
      </c>
      <c r="U216">
        <v>2.2800607959712988</v>
      </c>
    </row>
    <row r="217" spans="1:21">
      <c r="A217" s="5">
        <v>25</v>
      </c>
      <c r="B217" s="5">
        <v>19.059999999999999</v>
      </c>
      <c r="C217" s="5">
        <v>7.827858416684208E-2</v>
      </c>
      <c r="D217" s="5"/>
      <c r="E217">
        <f t="shared" si="7"/>
        <v>96</v>
      </c>
      <c r="K217">
        <f t="shared" si="10"/>
        <v>94</v>
      </c>
      <c r="L217">
        <v>4.7516304985348867</v>
      </c>
      <c r="R217">
        <f t="shared" ca="1" si="8"/>
        <v>570</v>
      </c>
      <c r="S217">
        <f t="shared" ca="1" si="9"/>
        <v>2.9</v>
      </c>
      <c r="U217">
        <v>2.239564700509038</v>
      </c>
    </row>
    <row r="218" spans="1:21">
      <c r="A218" s="5">
        <v>25</v>
      </c>
      <c r="B218" s="5">
        <v>19.010000000000002</v>
      </c>
      <c r="C218" s="5">
        <v>7.3839765113829614E-2</v>
      </c>
      <c r="D218" s="5"/>
      <c r="E218">
        <f t="shared" si="7"/>
        <v>97</v>
      </c>
      <c r="K218">
        <f t="shared" si="10"/>
        <v>95</v>
      </c>
      <c r="L218">
        <v>2.8532507835157261</v>
      </c>
      <c r="R218">
        <f t="shared" ca="1" si="8"/>
        <v>455</v>
      </c>
      <c r="S218">
        <f t="shared" ca="1" si="9"/>
        <v>1.3</v>
      </c>
      <c r="U218">
        <v>2.289588211178696</v>
      </c>
    </row>
    <row r="219" spans="1:21">
      <c r="A219" s="5">
        <v>25</v>
      </c>
      <c r="B219" s="5">
        <v>19.25</v>
      </c>
      <c r="C219" s="5">
        <v>5.1582495891670632E-2</v>
      </c>
      <c r="D219" s="5"/>
      <c r="E219">
        <f t="shared" ref="E219:E250" si="11">E218+1</f>
        <v>98</v>
      </c>
      <c r="K219">
        <f t="shared" si="10"/>
        <v>96</v>
      </c>
      <c r="L219">
        <v>0.23067478762994753</v>
      </c>
      <c r="R219">
        <f t="shared" ca="1" si="8"/>
        <v>68</v>
      </c>
      <c r="S219">
        <f t="shared" ca="1" si="9"/>
        <v>1.0071972010647912</v>
      </c>
      <c r="U219">
        <v>2.3064054833373677</v>
      </c>
    </row>
    <row r="220" spans="1:21">
      <c r="A220" s="5">
        <v>25</v>
      </c>
      <c r="B220" s="5">
        <v>18.95</v>
      </c>
      <c r="C220" s="5">
        <v>4.4745912301284108E-2</v>
      </c>
      <c r="D220" s="5"/>
      <c r="E220">
        <f t="shared" si="11"/>
        <v>99</v>
      </c>
      <c r="K220">
        <f t="shared" si="10"/>
        <v>97</v>
      </c>
      <c r="L220">
        <v>2.6102906619742683</v>
      </c>
      <c r="R220">
        <f t="shared" ca="1" si="8"/>
        <v>246</v>
      </c>
      <c r="S220">
        <f t="shared" ca="1" si="9"/>
        <v>1.37</v>
      </c>
      <c r="U220">
        <v>2.1959946429854802</v>
      </c>
    </row>
    <row r="221" spans="1:21">
      <c r="A221" s="5">
        <v>25</v>
      </c>
      <c r="B221" s="5">
        <v>19.66</v>
      </c>
      <c r="C221" s="5">
        <v>5.2377668269128819E-2</v>
      </c>
      <c r="D221" s="5"/>
      <c r="E221">
        <f t="shared" si="11"/>
        <v>100</v>
      </c>
      <c r="K221">
        <f t="shared" si="10"/>
        <v>98</v>
      </c>
      <c r="L221">
        <v>1.1814284828877142</v>
      </c>
      <c r="R221">
        <f t="shared" ca="1" si="8"/>
        <v>663</v>
      </c>
      <c r="S221">
        <f t="shared" ca="1" si="9"/>
        <v>1.6258260990988926</v>
      </c>
      <c r="U221">
        <v>2.2498125428316964</v>
      </c>
    </row>
    <row r="222" spans="1:21">
      <c r="A222" s="5">
        <v>50</v>
      </c>
      <c r="B222" s="5">
        <v>19.25</v>
      </c>
      <c r="C222" s="5">
        <v>-2.763483690202051E-2</v>
      </c>
      <c r="D222" s="5"/>
      <c r="E222">
        <f t="shared" si="11"/>
        <v>101</v>
      </c>
      <c r="K222">
        <f t="shared" si="10"/>
        <v>99</v>
      </c>
      <c r="L222">
        <v>1.3742129511689072</v>
      </c>
      <c r="R222">
        <f t="shared" ca="1" si="8"/>
        <v>619</v>
      </c>
      <c r="S222">
        <f t="shared" ca="1" si="9"/>
        <v>5.0999999999999996</v>
      </c>
      <c r="U222">
        <v>2.2130807606223817</v>
      </c>
    </row>
    <row r="223" spans="1:21">
      <c r="A223" s="5">
        <v>50</v>
      </c>
      <c r="B223" s="5">
        <v>17.760000000000002</v>
      </c>
      <c r="C223" s="5">
        <v>2.6252764724095101E-3</v>
      </c>
      <c r="D223" s="5"/>
      <c r="E223">
        <f t="shared" si="11"/>
        <v>102</v>
      </c>
      <c r="K223">
        <f t="shared" si="10"/>
        <v>100</v>
      </c>
      <c r="L223">
        <v>1.0890076323850639</v>
      </c>
      <c r="R223">
        <f t="shared" ca="1" si="8"/>
        <v>59</v>
      </c>
      <c r="S223">
        <f t="shared" ca="1" si="9"/>
        <v>0.79483527994317349</v>
      </c>
      <c r="U223">
        <v>2.3086282659708237</v>
      </c>
    </row>
    <row r="224" spans="1:21">
      <c r="A224" s="5">
        <v>50</v>
      </c>
      <c r="B224" s="5">
        <v>18.41</v>
      </c>
      <c r="C224" s="5">
        <v>2.0601827993090183E-2</v>
      </c>
      <c r="D224" s="5"/>
      <c r="E224">
        <f t="shared" si="11"/>
        <v>103</v>
      </c>
      <c r="K224">
        <f t="shared" si="10"/>
        <v>101</v>
      </c>
      <c r="L224">
        <v>2.3231224405330098</v>
      </c>
      <c r="R224">
        <f t="shared" ca="1" si="8"/>
        <v>629</v>
      </c>
      <c r="S224">
        <f t="shared" ca="1" si="9"/>
        <v>3.077501410349015</v>
      </c>
      <c r="U224">
        <v>2.2151057155648299</v>
      </c>
    </row>
    <row r="225" spans="1:21">
      <c r="A225" s="5">
        <v>50</v>
      </c>
      <c r="B225" s="5">
        <v>3.27</v>
      </c>
      <c r="C225" s="5">
        <v>0.12706135787425077</v>
      </c>
      <c r="D225" s="5"/>
      <c r="E225">
        <f t="shared" si="11"/>
        <v>104</v>
      </c>
      <c r="K225">
        <f t="shared" si="10"/>
        <v>102</v>
      </c>
      <c r="L225">
        <v>1.9002183666972927</v>
      </c>
      <c r="R225">
        <f t="shared" ca="1" si="8"/>
        <v>683</v>
      </c>
      <c r="S225">
        <f t="shared" ca="1" si="9"/>
        <v>6.0533936206286221</v>
      </c>
      <c r="U225">
        <v>2.1475462624002533</v>
      </c>
    </row>
    <row r="226" spans="1:21">
      <c r="A226" s="5">
        <v>50</v>
      </c>
      <c r="B226" s="5">
        <v>0.67</v>
      </c>
      <c r="C226" s="5">
        <v>1.5000755692693712E-2</v>
      </c>
      <c r="D226" s="5"/>
      <c r="E226">
        <f t="shared" si="11"/>
        <v>105</v>
      </c>
      <c r="K226">
        <f t="shared" si="10"/>
        <v>103</v>
      </c>
      <c r="L226">
        <v>2.5201884588091916</v>
      </c>
      <c r="R226">
        <f t="shared" ca="1" si="8"/>
        <v>662</v>
      </c>
      <c r="S226">
        <f t="shared" ca="1" si="9"/>
        <v>0.97417569829616468</v>
      </c>
      <c r="U226">
        <v>2.3862285368280309</v>
      </c>
    </row>
    <row r="227" spans="1:21">
      <c r="A227" s="5">
        <v>50</v>
      </c>
      <c r="B227" s="5">
        <v>0.98</v>
      </c>
      <c r="C227" s="5">
        <v>2.5406741153246704E-2</v>
      </c>
      <c r="D227" s="5"/>
      <c r="E227">
        <f t="shared" si="11"/>
        <v>106</v>
      </c>
      <c r="K227">
        <f t="shared" si="10"/>
        <v>104</v>
      </c>
      <c r="L227">
        <v>0.77043480297778189</v>
      </c>
      <c r="R227">
        <f t="shared" ca="1" si="8"/>
        <v>704</v>
      </c>
      <c r="S227">
        <f t="shared" ca="1" si="9"/>
        <v>2.0379999999999998</v>
      </c>
      <c r="U227">
        <v>2.1828996456733716</v>
      </c>
    </row>
    <row r="228" spans="1:21">
      <c r="A228" s="5">
        <v>50</v>
      </c>
      <c r="B228" s="5">
        <v>4.29</v>
      </c>
      <c r="C228" s="5">
        <v>-7.0409110022997545E-3</v>
      </c>
      <c r="D228" s="5"/>
      <c r="E228">
        <f t="shared" si="11"/>
        <v>107</v>
      </c>
      <c r="K228">
        <f t="shared" si="10"/>
        <v>105</v>
      </c>
      <c r="L228">
        <v>2.0371272524859485</v>
      </c>
      <c r="R228">
        <f t="shared" ca="1" si="8"/>
        <v>640</v>
      </c>
      <c r="S228">
        <f t="shared" ca="1" si="9"/>
        <v>4.0374879517826034</v>
      </c>
      <c r="U228">
        <v>2.2384984014929783</v>
      </c>
    </row>
    <row r="229" spans="1:21">
      <c r="A229" s="5">
        <v>50</v>
      </c>
      <c r="B229" s="5">
        <v>1.72</v>
      </c>
      <c r="C229" s="5">
        <v>2.4547116627397725E-2</v>
      </c>
      <c r="D229" s="5"/>
      <c r="E229">
        <f t="shared" si="11"/>
        <v>108</v>
      </c>
      <c r="K229">
        <f t="shared" si="10"/>
        <v>106</v>
      </c>
      <c r="L229">
        <v>2.0258329654525564</v>
      </c>
      <c r="R229">
        <f t="shared" ca="1" si="8"/>
        <v>662</v>
      </c>
      <c r="S229">
        <f t="shared" ca="1" si="9"/>
        <v>0.97417569829616468</v>
      </c>
      <c r="U229">
        <v>2.1585894513939254</v>
      </c>
    </row>
    <row r="230" spans="1:21">
      <c r="A230" s="5">
        <v>50</v>
      </c>
      <c r="B230" s="5">
        <v>-6.93</v>
      </c>
      <c r="C230" s="5">
        <v>0.17558070834314643</v>
      </c>
      <c r="D230" s="5"/>
      <c r="E230">
        <f t="shared" si="11"/>
        <v>109</v>
      </c>
      <c r="K230">
        <f t="shared" si="10"/>
        <v>107</v>
      </c>
      <c r="L230">
        <v>1.7135668450438679</v>
      </c>
      <c r="R230">
        <f t="shared" ca="1" si="8"/>
        <v>75</v>
      </c>
      <c r="S230">
        <f t="shared" ca="1" si="9"/>
        <v>-0.7122223102093983</v>
      </c>
      <c r="U230">
        <v>2.2100114607796431</v>
      </c>
    </row>
    <row r="231" spans="1:21">
      <c r="A231" s="5">
        <v>50</v>
      </c>
      <c r="B231" s="5">
        <v>7.45</v>
      </c>
      <c r="C231" s="5">
        <v>4.9963518820387076E-2</v>
      </c>
      <c r="D231" s="5"/>
      <c r="E231">
        <f t="shared" si="11"/>
        <v>110</v>
      </c>
      <c r="K231">
        <f t="shared" si="10"/>
        <v>108</v>
      </c>
      <c r="L231">
        <v>3.6836033887565067</v>
      </c>
      <c r="R231">
        <f t="shared" ca="1" si="8"/>
        <v>162</v>
      </c>
      <c r="S231">
        <f t="shared" ca="1" si="9"/>
        <v>-1.24</v>
      </c>
      <c r="U231">
        <v>2.10261252627605</v>
      </c>
    </row>
    <row r="232" spans="1:21">
      <c r="A232" s="5">
        <v>175</v>
      </c>
      <c r="B232" s="5">
        <v>-7.8330000000000002</v>
      </c>
      <c r="C232" s="5">
        <v>0.33800000000000002</v>
      </c>
      <c r="D232" s="5">
        <v>-2.4</v>
      </c>
      <c r="E232">
        <f t="shared" si="11"/>
        <v>111</v>
      </c>
      <c r="K232">
        <f t="shared" si="10"/>
        <v>109</v>
      </c>
      <c r="L232">
        <v>2.4101415289659034</v>
      </c>
      <c r="R232">
        <f t="shared" ca="1" si="8"/>
        <v>265</v>
      </c>
      <c r="S232">
        <f t="shared" ca="1" si="9"/>
        <v>-0.56999999999999995</v>
      </c>
      <c r="U232">
        <v>2.3530232812250924</v>
      </c>
    </row>
    <row r="233" spans="1:21">
      <c r="A233" s="5">
        <v>175</v>
      </c>
      <c r="B233" s="5">
        <v>-14.496</v>
      </c>
      <c r="C233" s="5">
        <v>0.316</v>
      </c>
      <c r="D233" s="5">
        <v>-2.35</v>
      </c>
      <c r="E233">
        <f t="shared" si="11"/>
        <v>112</v>
      </c>
      <c r="K233">
        <f t="shared" si="10"/>
        <v>110</v>
      </c>
      <c r="L233">
        <v>1.1521319863405655</v>
      </c>
      <c r="R233">
        <f t="shared" ca="1" si="8"/>
        <v>332</v>
      </c>
      <c r="S233">
        <f t="shared" ca="1" si="9"/>
        <v>-0.60261752495915233</v>
      </c>
      <c r="U233">
        <v>2.2448833888249733</v>
      </c>
    </row>
    <row r="234" spans="1:21">
      <c r="A234" s="5">
        <v>175</v>
      </c>
      <c r="B234" s="5">
        <v>-22.983000000000001</v>
      </c>
      <c r="C234" s="5">
        <v>0.27100000000000002</v>
      </c>
      <c r="D234" s="5">
        <v>-2.14</v>
      </c>
      <c r="E234">
        <f t="shared" si="11"/>
        <v>113</v>
      </c>
      <c r="K234">
        <f t="shared" si="10"/>
        <v>111</v>
      </c>
      <c r="L234">
        <v>4.0600863084354621</v>
      </c>
      <c r="R234">
        <f t="shared" ca="1" si="8"/>
        <v>352</v>
      </c>
      <c r="S234">
        <f t="shared" ca="1" si="9"/>
        <v>-0.97</v>
      </c>
      <c r="U234">
        <v>2.1958167667691972</v>
      </c>
    </row>
    <row r="235" spans="1:21">
      <c r="A235" s="5">
        <v>175</v>
      </c>
      <c r="B235" s="5">
        <v>-19.225000000000001</v>
      </c>
      <c r="C235" s="5">
        <v>0.28499999999999998</v>
      </c>
      <c r="D235" s="5">
        <v>-2.2799999999999998</v>
      </c>
      <c r="E235">
        <f t="shared" si="11"/>
        <v>114</v>
      </c>
      <c r="K235">
        <f t="shared" si="10"/>
        <v>112</v>
      </c>
      <c r="L235">
        <v>0.28765402626640402</v>
      </c>
      <c r="R235">
        <f t="shared" ca="1" si="8"/>
        <v>585</v>
      </c>
      <c r="S235">
        <f t="shared" ca="1" si="9"/>
        <v>4.8</v>
      </c>
      <c r="U235">
        <v>2.2800849132803194</v>
      </c>
    </row>
    <row r="236" spans="1:21">
      <c r="A236" s="5">
        <v>175</v>
      </c>
      <c r="B236" s="5">
        <v>-22.550999999999998</v>
      </c>
      <c r="C236" s="5">
        <v>0.27</v>
      </c>
      <c r="D236" s="5">
        <v>-2.08</v>
      </c>
      <c r="E236">
        <f t="shared" si="11"/>
        <v>115</v>
      </c>
      <c r="K236">
        <f t="shared" si="10"/>
        <v>113</v>
      </c>
      <c r="L236">
        <v>1.2397855938914848</v>
      </c>
      <c r="R236">
        <f t="shared" ca="1" si="8"/>
        <v>53</v>
      </c>
      <c r="S236">
        <f t="shared" ca="1" si="9"/>
        <v>-0.6004003609602071</v>
      </c>
      <c r="U236">
        <v>2.2264866268404822</v>
      </c>
    </row>
    <row r="237" spans="1:21">
      <c r="A237" s="5">
        <v>175</v>
      </c>
      <c r="B237" s="5">
        <v>-13.896000000000001</v>
      </c>
      <c r="C237" s="5">
        <v>0.30499999999999999</v>
      </c>
      <c r="D237" s="5">
        <v>-2.1</v>
      </c>
      <c r="E237">
        <f t="shared" si="11"/>
        <v>116</v>
      </c>
      <c r="K237">
        <f t="shared" si="10"/>
        <v>114</v>
      </c>
      <c r="L237">
        <v>2.6441585194119099</v>
      </c>
      <c r="R237">
        <f t="shared" ca="1" si="8"/>
        <v>376</v>
      </c>
      <c r="S237">
        <f t="shared" ca="1" si="9"/>
        <v>2.14</v>
      </c>
      <c r="U237">
        <v>2.1423860090196749</v>
      </c>
    </row>
    <row r="238" spans="1:21">
      <c r="A238" s="5">
        <v>175</v>
      </c>
      <c r="B238" s="5">
        <v>-18.446000000000002</v>
      </c>
      <c r="C238" s="5">
        <v>0.28599999999999998</v>
      </c>
      <c r="D238" s="5">
        <v>-1.92</v>
      </c>
      <c r="E238">
        <f t="shared" si="11"/>
        <v>117</v>
      </c>
      <c r="K238">
        <f t="shared" si="10"/>
        <v>115</v>
      </c>
      <c r="L238">
        <v>1.9243302884335289</v>
      </c>
      <c r="R238">
        <f t="shared" ca="1" si="8"/>
        <v>163</v>
      </c>
      <c r="S238">
        <f t="shared" ca="1" si="9"/>
        <v>-0.41</v>
      </c>
      <c r="U238">
        <v>2.0815294888680578</v>
      </c>
    </row>
    <row r="239" spans="1:21">
      <c r="A239" s="5">
        <v>175</v>
      </c>
      <c r="B239" s="5">
        <v>-6.1429999999999998</v>
      </c>
      <c r="C239" s="5">
        <v>0.33600000000000002</v>
      </c>
      <c r="D239" s="5">
        <v>-2.04</v>
      </c>
      <c r="E239">
        <f t="shared" si="11"/>
        <v>118</v>
      </c>
      <c r="K239">
        <f t="shared" si="10"/>
        <v>116</v>
      </c>
      <c r="L239">
        <v>0.15180982169804569</v>
      </c>
      <c r="R239">
        <f t="shared" ca="1" si="8"/>
        <v>282</v>
      </c>
      <c r="S239">
        <f t="shared" ca="1" si="9"/>
        <v>-0.63</v>
      </c>
      <c r="U239">
        <v>2.345572981867861</v>
      </c>
    </row>
    <row r="240" spans="1:21">
      <c r="A240" s="5">
        <v>250</v>
      </c>
      <c r="B240" s="5">
        <v>31.09</v>
      </c>
      <c r="C240" s="5">
        <v>4.6797310462007857E-2</v>
      </c>
      <c r="D240" s="5"/>
      <c r="E240">
        <f t="shared" si="11"/>
        <v>119</v>
      </c>
      <c r="K240">
        <f t="shared" si="10"/>
        <v>117</v>
      </c>
      <c r="L240">
        <v>-0.41938879796799</v>
      </c>
      <c r="R240">
        <f t="shared" ca="1" si="8"/>
        <v>271</v>
      </c>
      <c r="S240">
        <f t="shared" ca="1" si="9"/>
        <v>-0.77</v>
      </c>
      <c r="U240">
        <v>2.3990393404169539</v>
      </c>
    </row>
    <row r="241" spans="1:21">
      <c r="A241" s="5">
        <v>263</v>
      </c>
      <c r="B241" s="5">
        <v>13.058168719737656</v>
      </c>
      <c r="C241" s="5">
        <v>-2.3624077804145216E-3</v>
      </c>
      <c r="D241" s="5">
        <v>3.5495015188325874E-2</v>
      </c>
      <c r="E241">
        <f t="shared" si="11"/>
        <v>120</v>
      </c>
      <c r="K241">
        <f t="shared" si="10"/>
        <v>118</v>
      </c>
      <c r="L241">
        <v>2.367914522093062</v>
      </c>
      <c r="R241">
        <f t="shared" ca="1" si="8"/>
        <v>697</v>
      </c>
      <c r="S241">
        <f t="shared" ca="1" si="9"/>
        <v>4.5</v>
      </c>
      <c r="U241">
        <v>2.226833907188412</v>
      </c>
    </row>
    <row r="242" spans="1:21">
      <c r="A242" s="5">
        <v>280</v>
      </c>
      <c r="B242" s="5">
        <v>13.19</v>
      </c>
      <c r="C242" s="5">
        <v>1.4999999999999999E-2</v>
      </c>
      <c r="D242" s="5"/>
      <c r="E242">
        <f t="shared" si="11"/>
        <v>121</v>
      </c>
      <c r="K242">
        <f t="shared" si="10"/>
        <v>119</v>
      </c>
      <c r="L242">
        <v>4.9084595369266459</v>
      </c>
      <c r="R242">
        <f t="shared" ca="1" si="8"/>
        <v>418</v>
      </c>
      <c r="S242">
        <f t="shared" ca="1" si="9"/>
        <v>-0.79</v>
      </c>
      <c r="U242">
        <v>2.0505651985790236</v>
      </c>
    </row>
    <row r="243" spans="1:21">
      <c r="A243" s="152">
        <v>280</v>
      </c>
      <c r="B243" s="152">
        <v>13.191501917547255</v>
      </c>
      <c r="C243" s="152">
        <v>1.5452902077832675E-2</v>
      </c>
      <c r="D243" s="5"/>
      <c r="E243">
        <f t="shared" si="11"/>
        <v>122</v>
      </c>
      <c r="K243">
        <f t="shared" si="10"/>
        <v>120</v>
      </c>
      <c r="L243">
        <v>3.5473613847041285</v>
      </c>
      <c r="M243" s="80"/>
      <c r="R243">
        <f t="shared" ca="1" si="8"/>
        <v>311</v>
      </c>
      <c r="S243">
        <f t="shared" ca="1" si="9"/>
        <v>10.385808066734059</v>
      </c>
      <c r="U243">
        <v>2.3017552341913476</v>
      </c>
    </row>
    <row r="244" spans="1:21">
      <c r="A244" s="5">
        <v>300</v>
      </c>
      <c r="B244" s="5">
        <v>15.165346756179479</v>
      </c>
      <c r="C244" s="5">
        <v>-6.2807541250249344E-3</v>
      </c>
      <c r="D244" s="5">
        <v>-0.14823951359489695</v>
      </c>
      <c r="E244">
        <f t="shared" si="11"/>
        <v>123</v>
      </c>
      <c r="K244">
        <f t="shared" si="10"/>
        <v>121</v>
      </c>
      <c r="L244" s="28">
        <v>0.51619622292364831</v>
      </c>
      <c r="R244">
        <f t="shared" ca="1" si="8"/>
        <v>724</v>
      </c>
      <c r="S244">
        <f t="shared" ca="1" si="9"/>
        <v>1.6</v>
      </c>
      <c r="U244">
        <v>2.2361555531551165</v>
      </c>
    </row>
    <row r="245" spans="1:21" ht="15">
      <c r="A245" s="5">
        <v>303</v>
      </c>
      <c r="B245" s="5">
        <v>15.33</v>
      </c>
      <c r="C245" s="5">
        <v>1.2E-2</v>
      </c>
      <c r="D245" s="5"/>
      <c r="E245">
        <f t="shared" si="11"/>
        <v>124</v>
      </c>
      <c r="K245">
        <f t="shared" si="10"/>
        <v>122</v>
      </c>
      <c r="L245" s="81">
        <v>11.177053783846038</v>
      </c>
      <c r="R245">
        <f t="shared" ca="1" si="8"/>
        <v>520</v>
      </c>
      <c r="S245">
        <f t="shared" ca="1" si="9"/>
        <v>4.8</v>
      </c>
      <c r="U245">
        <v>2.1905721876931232</v>
      </c>
    </row>
    <row r="246" spans="1:21">
      <c r="A246" s="152">
        <v>303</v>
      </c>
      <c r="B246" s="152">
        <v>15.328727763969763</v>
      </c>
      <c r="C246" s="152">
        <v>1.153455573322848E-2</v>
      </c>
      <c r="D246" s="5"/>
      <c r="E246">
        <f t="shared" si="11"/>
        <v>125</v>
      </c>
      <c r="K246">
        <f t="shared" si="10"/>
        <v>123</v>
      </c>
      <c r="L246">
        <v>9.428108701702298</v>
      </c>
      <c r="M246" s="80"/>
      <c r="R246">
        <f t="shared" ca="1" si="8"/>
        <v>589</v>
      </c>
      <c r="S246">
        <f t="shared" ca="1" si="9"/>
        <v>6.9</v>
      </c>
      <c r="U246">
        <v>2.1401707743756471</v>
      </c>
    </row>
    <row r="247" spans="1:21">
      <c r="A247" s="5">
        <v>382.5</v>
      </c>
      <c r="B247" s="5">
        <v>0.90700000000000003</v>
      </c>
      <c r="C247" s="5">
        <v>0.10199999999999999</v>
      </c>
      <c r="D247" s="5">
        <v>-0.64</v>
      </c>
      <c r="E247">
        <f t="shared" si="11"/>
        <v>126</v>
      </c>
      <c r="K247">
        <f t="shared" si="10"/>
        <v>124</v>
      </c>
      <c r="L247">
        <v>-1.22</v>
      </c>
      <c r="R247">
        <f t="shared" ca="1" si="8"/>
        <v>139</v>
      </c>
      <c r="S247">
        <f t="shared" ca="1" si="9"/>
        <v>6.51</v>
      </c>
      <c r="U247">
        <v>2.3466197452711293</v>
      </c>
    </row>
    <row r="248" spans="1:21" ht="15">
      <c r="A248" s="5">
        <v>382.5</v>
      </c>
      <c r="B248" s="5">
        <v>-1.7689999999999999</v>
      </c>
      <c r="C248" s="5">
        <v>0.109</v>
      </c>
      <c r="D248" s="5">
        <v>-0.6</v>
      </c>
      <c r="E248">
        <f t="shared" si="11"/>
        <v>127</v>
      </c>
      <c r="K248">
        <f t="shared" si="10"/>
        <v>125</v>
      </c>
      <c r="L248" s="81">
        <v>1</v>
      </c>
      <c r="R248">
        <f t="shared" ca="1" si="8"/>
        <v>172</v>
      </c>
      <c r="S248">
        <f t="shared" ca="1" si="9"/>
        <v>1.69</v>
      </c>
      <c r="U248">
        <v>2.1027514093553332</v>
      </c>
    </row>
    <row r="249" spans="1:21">
      <c r="A249" s="5">
        <v>382.5</v>
      </c>
      <c r="B249" s="5">
        <v>-1.6359999999999999</v>
      </c>
      <c r="C249" s="5">
        <v>0.10100000000000001</v>
      </c>
      <c r="D249" s="5">
        <v>-0.61</v>
      </c>
      <c r="E249">
        <f t="shared" si="11"/>
        <v>128</v>
      </c>
      <c r="K249">
        <f t="shared" si="10"/>
        <v>126</v>
      </c>
      <c r="L249">
        <v>2.65</v>
      </c>
      <c r="R249">
        <f t="shared" ca="1" si="8"/>
        <v>555</v>
      </c>
      <c r="S249">
        <f t="shared" ca="1" si="9"/>
        <v>4.7791528872860312</v>
      </c>
      <c r="U249">
        <v>2.3215825820660259</v>
      </c>
    </row>
    <row r="250" spans="1:21">
      <c r="A250" s="5">
        <v>382.5</v>
      </c>
      <c r="B250" s="5">
        <v>-1.0469999999999999</v>
      </c>
      <c r="C250" s="5">
        <v>9.8000000000000004E-2</v>
      </c>
      <c r="D250" s="5">
        <v>-0.56999999999999995</v>
      </c>
      <c r="E250">
        <f t="shared" si="11"/>
        <v>129</v>
      </c>
      <c r="K250">
        <f t="shared" si="10"/>
        <v>127</v>
      </c>
      <c r="L250">
        <v>4.6100000000000003</v>
      </c>
      <c r="R250">
        <f t="shared" ca="1" si="8"/>
        <v>143</v>
      </c>
      <c r="S250">
        <f t="shared" ca="1" si="9"/>
        <v>2.56</v>
      </c>
      <c r="U250">
        <v>2.0697393899614509</v>
      </c>
    </row>
    <row r="251" spans="1:21">
      <c r="A251" s="5">
        <v>382.5</v>
      </c>
      <c r="B251" s="5">
        <v>-4.133</v>
      </c>
      <c r="C251" s="5">
        <v>0.09</v>
      </c>
      <c r="D251" s="5">
        <v>-0.52</v>
      </c>
      <c r="E251">
        <f t="shared" ref="E251:E257" si="12">E250+1</f>
        <v>130</v>
      </c>
      <c r="K251">
        <f t="shared" si="10"/>
        <v>128</v>
      </c>
      <c r="L251">
        <v>2.38</v>
      </c>
      <c r="R251">
        <f t="shared" ca="1" si="8"/>
        <v>486</v>
      </c>
      <c r="S251">
        <f t="shared" ca="1" si="9"/>
        <v>1.91</v>
      </c>
      <c r="U251">
        <v>2.1813211062045403</v>
      </c>
    </row>
    <row r="252" spans="1:21">
      <c r="A252" s="5">
        <v>382.5</v>
      </c>
      <c r="B252" s="5">
        <v>-2.3069999999999999</v>
      </c>
      <c r="C252" s="5">
        <v>9.0999999999999998E-2</v>
      </c>
      <c r="D252" s="5">
        <v>-0.46</v>
      </c>
      <c r="E252">
        <f t="shared" si="12"/>
        <v>131</v>
      </c>
      <c r="K252">
        <f t="shared" si="10"/>
        <v>129</v>
      </c>
      <c r="L252">
        <v>4.16</v>
      </c>
      <c r="R252">
        <f t="shared" ref="R252:R315" ca="1" si="13">RANDBETWEEN(1,773)</f>
        <v>55</v>
      </c>
      <c r="S252">
        <f t="shared" ref="S252:S315" ca="1" si="14">INDEX(L$124:L$928,R252)</f>
        <v>0.62492153448312493</v>
      </c>
      <c r="U252">
        <v>2.3592978040575625</v>
      </c>
    </row>
    <row r="253" spans="1:21">
      <c r="A253" s="5">
        <v>424</v>
      </c>
      <c r="B253" s="5">
        <v>-19.177</v>
      </c>
      <c r="C253" s="5">
        <v>8.1000000000000003E-2</v>
      </c>
      <c r="D253" s="5">
        <v>-0.36</v>
      </c>
      <c r="E253">
        <f t="shared" si="12"/>
        <v>132</v>
      </c>
      <c r="K253">
        <f t="shared" si="10"/>
        <v>130</v>
      </c>
      <c r="L253">
        <v>2.64</v>
      </c>
      <c r="R253">
        <f t="shared" ca="1" si="13"/>
        <v>766</v>
      </c>
      <c r="S253">
        <f t="shared" ca="1" si="14"/>
        <v>-1.1838252345297562E-2</v>
      </c>
      <c r="U253">
        <v>2.0638857004415394</v>
      </c>
    </row>
    <row r="254" spans="1:21">
      <c r="A254" s="5">
        <v>424</v>
      </c>
      <c r="B254" s="5">
        <v>-19.082999999999998</v>
      </c>
      <c r="C254" s="5">
        <v>6.6000000000000003E-2</v>
      </c>
      <c r="D254" s="5">
        <v>-0.48</v>
      </c>
      <c r="E254">
        <f t="shared" si="12"/>
        <v>133</v>
      </c>
      <c r="K254">
        <f t="shared" ref="K254:K317" si="15">K253+1</f>
        <v>131</v>
      </c>
      <c r="L254">
        <v>3.19</v>
      </c>
      <c r="R254">
        <f t="shared" ca="1" si="13"/>
        <v>166</v>
      </c>
      <c r="S254">
        <f t="shared" ca="1" si="14"/>
        <v>-1.1100000000000001</v>
      </c>
      <c r="U254">
        <v>2.1346727271134744</v>
      </c>
    </row>
    <row r="255" spans="1:21">
      <c r="A255" s="5">
        <v>424</v>
      </c>
      <c r="B255" s="5">
        <v>-20.056999999999999</v>
      </c>
      <c r="C255" s="5">
        <v>5.6000000000000001E-2</v>
      </c>
      <c r="D255" s="5">
        <v>-0.55000000000000004</v>
      </c>
      <c r="E255">
        <f t="shared" si="12"/>
        <v>134</v>
      </c>
      <c r="K255">
        <f t="shared" si="15"/>
        <v>132</v>
      </c>
      <c r="L255">
        <v>3.18</v>
      </c>
      <c r="R255">
        <f t="shared" ca="1" si="13"/>
        <v>409</v>
      </c>
      <c r="S255">
        <f t="shared" ca="1" si="14"/>
        <v>1.4</v>
      </c>
      <c r="U255">
        <v>2.3114408182768331</v>
      </c>
    </row>
    <row r="256" spans="1:21">
      <c r="A256">
        <v>500</v>
      </c>
      <c r="B256">
        <v>35.17</v>
      </c>
      <c r="C256">
        <v>7.7892902022551169E-2</v>
      </c>
      <c r="E256">
        <f t="shared" si="12"/>
        <v>135</v>
      </c>
      <c r="K256">
        <f t="shared" si="15"/>
        <v>133</v>
      </c>
      <c r="L256">
        <v>0.19</v>
      </c>
      <c r="R256">
        <f t="shared" ca="1" si="13"/>
        <v>150</v>
      </c>
      <c r="S256">
        <f t="shared" ca="1" si="14"/>
        <v>0.08</v>
      </c>
      <c r="U256">
        <v>2.2562078065664264</v>
      </c>
    </row>
    <row r="257" spans="1:21">
      <c r="A257">
        <v>500</v>
      </c>
      <c r="B257">
        <v>35.17</v>
      </c>
      <c r="C257">
        <v>7.7892902022551169E-2</v>
      </c>
      <c r="E257">
        <f t="shared" si="12"/>
        <v>136</v>
      </c>
      <c r="K257">
        <f t="shared" si="15"/>
        <v>134</v>
      </c>
      <c r="L257">
        <v>2.39</v>
      </c>
      <c r="R257">
        <f t="shared" ca="1" si="13"/>
        <v>610</v>
      </c>
      <c r="S257">
        <f t="shared" ca="1" si="14"/>
        <v>7.1</v>
      </c>
      <c r="U257">
        <v>2.2193442229988167</v>
      </c>
    </row>
    <row r="258" spans="1:21">
      <c r="A258">
        <v>510.7</v>
      </c>
      <c r="B258">
        <v>35.019720095298013</v>
      </c>
      <c r="C258">
        <v>1.5948021037804239E-2</v>
      </c>
      <c r="D258">
        <v>9.5845757310877411E-2</v>
      </c>
      <c r="E258">
        <v>1</v>
      </c>
      <c r="F258">
        <f>AVERAGE(B258:B285)</f>
        <v>31.219867778529196</v>
      </c>
      <c r="G258">
        <f>AVERAGE(C258:C285)</f>
        <v>6.1842652803729839E-3</v>
      </c>
      <c r="H258">
        <f>AVERAGE(D258:D285)</f>
        <v>9.8987016381077542E-2</v>
      </c>
      <c r="K258">
        <f t="shared" si="15"/>
        <v>135</v>
      </c>
      <c r="L258">
        <v>4.1100000000000003</v>
      </c>
      <c r="R258">
        <f t="shared" ca="1" si="13"/>
        <v>136</v>
      </c>
      <c r="S258">
        <f t="shared" ca="1" si="14"/>
        <v>2.5499999999999998</v>
      </c>
      <c r="U258">
        <v>2.3679400186387207</v>
      </c>
    </row>
    <row r="259" spans="1:21" ht="15">
      <c r="A259">
        <v>517.1</v>
      </c>
      <c r="B259">
        <v>39.614605573701638</v>
      </c>
      <c r="C259">
        <v>-3.2111395087550676E-2</v>
      </c>
      <c r="D259">
        <v>6.4105938170195054E-2</v>
      </c>
      <c r="E259">
        <f t="shared" ref="E259:E285" si="16">E258+1</f>
        <v>2</v>
      </c>
      <c r="K259">
        <f t="shared" si="15"/>
        <v>136</v>
      </c>
      <c r="L259" s="81">
        <v>2.5499999999999998</v>
      </c>
      <c r="R259">
        <f t="shared" ca="1" si="13"/>
        <v>522</v>
      </c>
      <c r="S259">
        <f t="shared" ca="1" si="14"/>
        <v>4.83</v>
      </c>
      <c r="U259">
        <v>2.3706904272730687</v>
      </c>
    </row>
    <row r="260" spans="1:21">
      <c r="A260">
        <v>520</v>
      </c>
      <c r="B260">
        <v>33.46</v>
      </c>
      <c r="C260">
        <v>1.4E-2</v>
      </c>
      <c r="E260">
        <f t="shared" si="16"/>
        <v>3</v>
      </c>
      <c r="K260">
        <f t="shared" si="15"/>
        <v>137</v>
      </c>
      <c r="L260">
        <v>1.84</v>
      </c>
      <c r="R260">
        <f t="shared" ca="1" si="13"/>
        <v>57</v>
      </c>
      <c r="S260">
        <f t="shared" ca="1" si="14"/>
        <v>0.97881139478539492</v>
      </c>
      <c r="U260">
        <v>2.1934525286773798</v>
      </c>
    </row>
    <row r="261" spans="1:21">
      <c r="A261">
        <v>520</v>
      </c>
      <c r="B261">
        <v>31.76</v>
      </c>
      <c r="C261">
        <v>1.4E-2</v>
      </c>
      <c r="E261">
        <f t="shared" si="16"/>
        <v>4</v>
      </c>
      <c r="K261">
        <f t="shared" si="15"/>
        <v>138</v>
      </c>
      <c r="L261">
        <v>2.97</v>
      </c>
      <c r="R261">
        <f t="shared" ca="1" si="13"/>
        <v>71</v>
      </c>
      <c r="S261">
        <f t="shared" ca="1" si="14"/>
        <v>-1.6252718136674504</v>
      </c>
      <c r="U261">
        <v>2.1747020634827754</v>
      </c>
    </row>
    <row r="262" spans="1:21">
      <c r="A262">
        <v>520</v>
      </c>
      <c r="B262">
        <v>32.340000000000003</v>
      </c>
      <c r="C262">
        <v>8.0000000000000002E-3</v>
      </c>
      <c r="E262">
        <f t="shared" si="16"/>
        <v>5</v>
      </c>
      <c r="K262">
        <f t="shared" si="15"/>
        <v>139</v>
      </c>
      <c r="L262">
        <v>6.51</v>
      </c>
      <c r="R262">
        <f t="shared" ca="1" si="13"/>
        <v>411</v>
      </c>
      <c r="S262">
        <f t="shared" ca="1" si="14"/>
        <v>1.8819999999999999</v>
      </c>
      <c r="U262">
        <v>2.2531377209833732</v>
      </c>
    </row>
    <row r="263" spans="1:21">
      <c r="A263" s="80">
        <v>520</v>
      </c>
      <c r="B263" s="80">
        <v>33.461536643063951</v>
      </c>
      <c r="C263" s="80">
        <v>1.3871632023047198E-2</v>
      </c>
      <c r="E263">
        <f t="shared" si="16"/>
        <v>6</v>
      </c>
      <c r="K263">
        <f t="shared" si="15"/>
        <v>140</v>
      </c>
      <c r="L263">
        <v>4.67</v>
      </c>
      <c r="M263" s="80"/>
      <c r="R263">
        <f t="shared" ca="1" si="13"/>
        <v>628</v>
      </c>
      <c r="S263">
        <f t="shared" ca="1" si="14"/>
        <v>5.8477122775215662</v>
      </c>
      <c r="U263">
        <v>2.3022676224188547</v>
      </c>
    </row>
    <row r="264" spans="1:21" ht="15">
      <c r="A264" s="80">
        <v>520</v>
      </c>
      <c r="B264" s="80">
        <v>31.75846305691077</v>
      </c>
      <c r="C264" s="80">
        <v>1.3777429977622546E-2</v>
      </c>
      <c r="E264">
        <f t="shared" si="16"/>
        <v>7</v>
      </c>
      <c r="K264">
        <f t="shared" si="15"/>
        <v>141</v>
      </c>
      <c r="L264" s="81">
        <v>0.91</v>
      </c>
      <c r="M264" s="80"/>
      <c r="R264">
        <f t="shared" ca="1" si="13"/>
        <v>485</v>
      </c>
      <c r="S264">
        <f t="shared" ca="1" si="14"/>
        <v>1.66</v>
      </c>
      <c r="U264">
        <v>2.2637572049667907</v>
      </c>
    </row>
    <row r="265" spans="1:21">
      <c r="A265" s="80">
        <v>520</v>
      </c>
      <c r="B265" s="80">
        <v>32.341377088013658</v>
      </c>
      <c r="C265" s="80">
        <v>7.9471302895193219E-3</v>
      </c>
      <c r="E265">
        <f t="shared" si="16"/>
        <v>8</v>
      </c>
      <c r="K265">
        <f t="shared" si="15"/>
        <v>142</v>
      </c>
      <c r="L265">
        <v>5.56</v>
      </c>
      <c r="M265" s="80"/>
      <c r="R265">
        <f t="shared" ca="1" si="13"/>
        <v>657</v>
      </c>
      <c r="S265">
        <f t="shared" ca="1" si="14"/>
        <v>7.5</v>
      </c>
      <c r="U265">
        <v>2.3584340074526815</v>
      </c>
    </row>
    <row r="266" spans="1:21">
      <c r="A266">
        <v>530</v>
      </c>
      <c r="B266">
        <v>32.866799825030249</v>
      </c>
      <c r="C266">
        <v>-3.9436778351884527E-3</v>
      </c>
      <c r="D266">
        <v>1.423698741187851E-2</v>
      </c>
      <c r="E266">
        <f t="shared" si="16"/>
        <v>9</v>
      </c>
      <c r="K266">
        <f t="shared" si="15"/>
        <v>143</v>
      </c>
      <c r="L266">
        <v>2.56</v>
      </c>
      <c r="R266">
        <f t="shared" ca="1" si="13"/>
        <v>493</v>
      </c>
      <c r="S266">
        <f t="shared" ca="1" si="14"/>
        <v>2.36</v>
      </c>
      <c r="U266">
        <v>2.1943074184522557</v>
      </c>
    </row>
    <row r="267" spans="1:21">
      <c r="A267">
        <v>530</v>
      </c>
      <c r="B267">
        <v>31.217509219232202</v>
      </c>
      <c r="C267">
        <v>-4.0378798805917882E-3</v>
      </c>
      <c r="D267">
        <v>3.7598701397806189E-2</v>
      </c>
      <c r="E267">
        <f t="shared" si="16"/>
        <v>10</v>
      </c>
      <c r="K267">
        <f t="shared" si="15"/>
        <v>144</v>
      </c>
      <c r="L267">
        <v>1.49</v>
      </c>
      <c r="R267">
        <f t="shared" ca="1" si="13"/>
        <v>14</v>
      </c>
      <c r="S267">
        <f t="shared" ca="1" si="14"/>
        <v>9.9082999206522526E-2</v>
      </c>
      <c r="U267">
        <v>2.1710302239526245</v>
      </c>
    </row>
    <row r="268" spans="1:21">
      <c r="A268">
        <v>530</v>
      </c>
      <c r="B268">
        <v>31.782321090501149</v>
      </c>
      <c r="C268">
        <v>-9.8681795685529039E-3</v>
      </c>
      <c r="D268">
        <v>1.4781795308289269E-2</v>
      </c>
      <c r="E268">
        <f t="shared" si="16"/>
        <v>11</v>
      </c>
      <c r="K268">
        <f t="shared" si="15"/>
        <v>145</v>
      </c>
      <c r="L268">
        <v>-1.21</v>
      </c>
      <c r="R268">
        <f t="shared" ca="1" si="13"/>
        <v>676</v>
      </c>
      <c r="S268">
        <f t="shared" ca="1" si="14"/>
        <v>4.3272048753506542</v>
      </c>
      <c r="U268">
        <v>2.2818445102966622</v>
      </c>
    </row>
    <row r="269" spans="1:21">
      <c r="A269">
        <v>537</v>
      </c>
      <c r="B269">
        <v>43.728253029325366</v>
      </c>
      <c r="C269">
        <v>-3.7873596328406478E-2</v>
      </c>
      <c r="D269">
        <v>0.84848943679247102</v>
      </c>
      <c r="E269">
        <f t="shared" si="16"/>
        <v>12</v>
      </c>
      <c r="K269">
        <f t="shared" si="15"/>
        <v>146</v>
      </c>
      <c r="L269">
        <v>0.42</v>
      </c>
      <c r="R269">
        <f t="shared" ca="1" si="13"/>
        <v>742</v>
      </c>
      <c r="S269">
        <f t="shared" ca="1" si="14"/>
        <v>6.6895272705891795E-2</v>
      </c>
      <c r="U269">
        <v>2.2287974419201428</v>
      </c>
    </row>
    <row r="270" spans="1:21">
      <c r="A270">
        <v>540</v>
      </c>
      <c r="B270">
        <v>32.940155197253944</v>
      </c>
      <c r="C270">
        <v>1.2732746519770188E-2</v>
      </c>
      <c r="D270">
        <v>-0.25167114177726402</v>
      </c>
      <c r="E270">
        <f t="shared" si="16"/>
        <v>13</v>
      </c>
      <c r="K270">
        <f t="shared" si="15"/>
        <v>147</v>
      </c>
      <c r="L270">
        <v>1.65</v>
      </c>
      <c r="R270">
        <f t="shared" ca="1" si="13"/>
        <v>549</v>
      </c>
      <c r="S270">
        <f t="shared" ca="1" si="14"/>
        <v>4.6262253758184713</v>
      </c>
      <c r="U270">
        <v>2.2133275791014557</v>
      </c>
    </row>
    <row r="271" spans="1:21">
      <c r="A271">
        <v>556.5</v>
      </c>
      <c r="B271">
        <v>34.492529302739946</v>
      </c>
      <c r="C271">
        <v>-1.5086954863473778E-2</v>
      </c>
      <c r="D271">
        <v>0.4032618553280628</v>
      </c>
      <c r="E271">
        <f t="shared" si="16"/>
        <v>14</v>
      </c>
      <c r="K271">
        <f t="shared" si="15"/>
        <v>148</v>
      </c>
      <c r="L271">
        <v>0.62</v>
      </c>
      <c r="R271">
        <f t="shared" ca="1" si="13"/>
        <v>194</v>
      </c>
      <c r="S271">
        <f t="shared" ca="1" si="14"/>
        <v>3.84</v>
      </c>
      <c r="U271">
        <v>2.1972826421892413</v>
      </c>
    </row>
    <row r="272" spans="1:21">
      <c r="A272">
        <v>559.79999999999995</v>
      </c>
      <c r="B272">
        <v>38.311946389959644</v>
      </c>
      <c r="C272">
        <v>1.8207856074639039E-3</v>
      </c>
      <c r="D272">
        <v>-3.2299905253657335E-2</v>
      </c>
      <c r="E272">
        <f t="shared" si="16"/>
        <v>15</v>
      </c>
      <c r="K272">
        <f t="shared" si="15"/>
        <v>149</v>
      </c>
      <c r="L272">
        <v>0.18</v>
      </c>
      <c r="R272">
        <f t="shared" ca="1" si="13"/>
        <v>207</v>
      </c>
      <c r="S272">
        <f t="shared" ca="1" si="14"/>
        <v>0.45</v>
      </c>
      <c r="U272">
        <v>2.1914867009294774</v>
      </c>
    </row>
    <row r="273" spans="1:21">
      <c r="A273">
        <v>561.20000000000005</v>
      </c>
      <c r="B273">
        <v>33.967731248128771</v>
      </c>
      <c r="C273">
        <v>-6.810713417593206E-3</v>
      </c>
      <c r="D273">
        <v>0.33302116854539465</v>
      </c>
      <c r="E273">
        <f t="shared" si="16"/>
        <v>16</v>
      </c>
      <c r="K273">
        <f t="shared" si="15"/>
        <v>150</v>
      </c>
      <c r="L273">
        <v>0.08</v>
      </c>
      <c r="R273">
        <f t="shared" ca="1" si="13"/>
        <v>485</v>
      </c>
      <c r="S273">
        <f t="shared" ca="1" si="14"/>
        <v>1.66</v>
      </c>
      <c r="U273">
        <v>2.3069733425054699</v>
      </c>
    </row>
    <row r="274" spans="1:21">
      <c r="A274">
        <v>571</v>
      </c>
      <c r="B274">
        <v>32.669603244098717</v>
      </c>
      <c r="C274">
        <v>-2.781641392355283E-2</v>
      </c>
      <c r="D274">
        <v>0.30152050963311583</v>
      </c>
      <c r="E274">
        <f t="shared" si="16"/>
        <v>17</v>
      </c>
      <c r="K274">
        <f t="shared" si="15"/>
        <v>151</v>
      </c>
      <c r="L274">
        <v>1.81</v>
      </c>
      <c r="R274">
        <f t="shared" ca="1" si="13"/>
        <v>224</v>
      </c>
      <c r="S274">
        <f t="shared" ca="1" si="14"/>
        <v>2.19</v>
      </c>
      <c r="U274">
        <v>2.2914024362067487</v>
      </c>
    </row>
    <row r="275" spans="1:21">
      <c r="A275">
        <v>571</v>
      </c>
      <c r="B275">
        <v>31.026570179034916</v>
      </c>
      <c r="C275">
        <v>-3.8623793425820452E-3</v>
      </c>
      <c r="D275">
        <v>0.3361757308208283</v>
      </c>
      <c r="E275">
        <f t="shared" si="16"/>
        <v>18</v>
      </c>
      <c r="K275">
        <f t="shared" si="15"/>
        <v>152</v>
      </c>
      <c r="L275" s="80">
        <v>-1.08</v>
      </c>
      <c r="R275">
        <f t="shared" ca="1" si="13"/>
        <v>693</v>
      </c>
      <c r="S275">
        <f t="shared" ca="1" si="14"/>
        <v>6.9</v>
      </c>
      <c r="U275">
        <v>2.1832340276313844</v>
      </c>
    </row>
    <row r="276" spans="1:21">
      <c r="A276">
        <v>571</v>
      </c>
      <c r="B276">
        <v>31.907872629329557</v>
      </c>
      <c r="C276">
        <v>-4.2640766954633591E-3</v>
      </c>
      <c r="D276">
        <v>1.12853195318664E-2</v>
      </c>
      <c r="E276">
        <f t="shared" si="16"/>
        <v>19</v>
      </c>
      <c r="K276">
        <f t="shared" si="15"/>
        <v>153</v>
      </c>
      <c r="L276">
        <v>-0.52</v>
      </c>
      <c r="R276">
        <f t="shared" ca="1" si="13"/>
        <v>110</v>
      </c>
      <c r="S276">
        <f t="shared" ca="1" si="14"/>
        <v>1.1521319863405655</v>
      </c>
      <c r="U276">
        <v>2.3600068191847061</v>
      </c>
    </row>
    <row r="277" spans="1:21">
      <c r="A277">
        <v>571</v>
      </c>
      <c r="B277">
        <v>30.579536914378274</v>
      </c>
      <c r="C277">
        <v>2.6317844960566106E-3</v>
      </c>
      <c r="D277">
        <v>0.2085583684675868</v>
      </c>
      <c r="E277">
        <f t="shared" si="16"/>
        <v>20</v>
      </c>
      <c r="K277">
        <f t="shared" si="15"/>
        <v>154</v>
      </c>
      <c r="L277">
        <v>-0.41</v>
      </c>
      <c r="R277">
        <f t="shared" ca="1" si="13"/>
        <v>633</v>
      </c>
      <c r="S277">
        <f t="shared" ca="1" si="14"/>
        <v>2.7556447992644895</v>
      </c>
      <c r="U277">
        <v>2.4059725864513233</v>
      </c>
    </row>
    <row r="278" spans="1:21">
      <c r="A278">
        <v>700</v>
      </c>
      <c r="B278">
        <v>33.18</v>
      </c>
      <c r="C278">
        <v>8.6113931112382858E-2</v>
      </c>
      <c r="E278">
        <f t="shared" si="16"/>
        <v>21</v>
      </c>
      <c r="K278">
        <f t="shared" si="15"/>
        <v>155</v>
      </c>
      <c r="L278">
        <v>-0.66</v>
      </c>
      <c r="R278">
        <f t="shared" ca="1" si="13"/>
        <v>746</v>
      </c>
      <c r="S278">
        <f t="shared" ca="1" si="14"/>
        <v>2.2555166628637306</v>
      </c>
      <c r="U278">
        <v>2.1142867623919677</v>
      </c>
    </row>
    <row r="279" spans="1:21">
      <c r="A279">
        <v>700</v>
      </c>
      <c r="B279">
        <v>31.61</v>
      </c>
      <c r="C279">
        <v>-1.6019719778046948E-2</v>
      </c>
      <c r="E279">
        <f t="shared" si="16"/>
        <v>22</v>
      </c>
      <c r="K279">
        <f t="shared" si="15"/>
        <v>156</v>
      </c>
      <c r="L279">
        <v>-0.45</v>
      </c>
      <c r="R279">
        <f t="shared" ca="1" si="13"/>
        <v>491</v>
      </c>
      <c r="S279">
        <f t="shared" ca="1" si="14"/>
        <v>2.2999999999999998</v>
      </c>
      <c r="U279">
        <v>2.0807965492706537</v>
      </c>
    </row>
    <row r="280" spans="1:21">
      <c r="A280">
        <v>700</v>
      </c>
      <c r="B280">
        <v>43.13</v>
      </c>
      <c r="C280">
        <v>0.18152697065765011</v>
      </c>
      <c r="E280">
        <f t="shared" si="16"/>
        <v>23</v>
      </c>
      <c r="K280">
        <f t="shared" si="15"/>
        <v>157</v>
      </c>
      <c r="L280" s="80">
        <v>-0.14000000000000001</v>
      </c>
      <c r="R280">
        <f t="shared" ca="1" si="13"/>
        <v>610</v>
      </c>
      <c r="S280">
        <f t="shared" ca="1" si="14"/>
        <v>7.1</v>
      </c>
      <c r="U280">
        <v>2.1459217462577453</v>
      </c>
    </row>
    <row r="281" spans="1:21">
      <c r="A281">
        <v>750</v>
      </c>
      <c r="B281">
        <v>16.423374326225023</v>
      </c>
      <c r="C281">
        <v>-1.4805443838243448E-2</v>
      </c>
      <c r="D281">
        <v>-0.10480591023514518</v>
      </c>
      <c r="E281">
        <f t="shared" si="16"/>
        <v>24</v>
      </c>
      <c r="K281">
        <f t="shared" si="15"/>
        <v>158</v>
      </c>
      <c r="L281" s="80">
        <v>-0.46</v>
      </c>
      <c r="R281">
        <f t="shared" ca="1" si="13"/>
        <v>74</v>
      </c>
      <c r="S281">
        <f t="shared" ca="1" si="14"/>
        <v>-0.76119817058994954</v>
      </c>
      <c r="U281">
        <v>2.3367145330601544</v>
      </c>
    </row>
    <row r="282" spans="1:21">
      <c r="A282">
        <v>750</v>
      </c>
      <c r="B282">
        <v>17.421153855784954</v>
      </c>
      <c r="C282">
        <v>-1.2401552776960756E-2</v>
      </c>
      <c r="D282">
        <v>-1.9981139994838748E-2</v>
      </c>
      <c r="E282">
        <f t="shared" si="16"/>
        <v>25</v>
      </c>
      <c r="K282">
        <f t="shared" si="15"/>
        <v>159</v>
      </c>
      <c r="L282">
        <v>-0.14000000000000001</v>
      </c>
      <c r="R282">
        <f t="shared" ca="1" si="13"/>
        <v>468</v>
      </c>
      <c r="S282">
        <f t="shared" ca="1" si="14"/>
        <v>6.2</v>
      </c>
      <c r="U282">
        <v>1.9854476272335739</v>
      </c>
    </row>
    <row r="283" spans="1:21">
      <c r="A283">
        <v>750</v>
      </c>
      <c r="B283">
        <v>17.028582195305741</v>
      </c>
      <c r="C283">
        <v>-1.8885475344864844E-2</v>
      </c>
      <c r="D283">
        <v>-2.4307499016169465E-2</v>
      </c>
      <c r="E283">
        <f t="shared" si="16"/>
        <v>26</v>
      </c>
      <c r="K283">
        <f t="shared" si="15"/>
        <v>160</v>
      </c>
      <c r="L283" s="80">
        <v>0.22</v>
      </c>
      <c r="R283">
        <f t="shared" ca="1" si="13"/>
        <v>632</v>
      </c>
      <c r="S283">
        <f t="shared" ca="1" si="14"/>
        <v>2.4070699758176328</v>
      </c>
      <c r="U283">
        <v>2.2528674591123146</v>
      </c>
    </row>
    <row r="284" spans="1:21">
      <c r="A284" s="5">
        <v>850</v>
      </c>
      <c r="B284" s="5">
        <v>20.967305359113894</v>
      </c>
      <c r="C284" s="5">
        <v>-9.3096850502529804E-3</v>
      </c>
      <c r="D284" s="5">
        <v>-0.18092602969475846</v>
      </c>
      <c r="E284">
        <f t="shared" si="16"/>
        <v>27</v>
      </c>
      <c r="K284">
        <f t="shared" si="15"/>
        <v>161</v>
      </c>
      <c r="L284" s="80">
        <v>-0.16</v>
      </c>
      <c r="R284">
        <f t="shared" ca="1" si="13"/>
        <v>490</v>
      </c>
      <c r="S284">
        <f t="shared" ca="1" si="14"/>
        <v>2.14</v>
      </c>
      <c r="U284">
        <v>2.2637390549620955</v>
      </c>
    </row>
    <row r="285" spans="1:21">
      <c r="A285" s="5">
        <v>850</v>
      </c>
      <c r="B285" s="5">
        <v>19.149351336387102</v>
      </c>
      <c r="C285" s="5">
        <v>1.7886139860451067E-2</v>
      </c>
      <c r="D285" s="5">
        <v>-0.17413663150606451</v>
      </c>
      <c r="E285">
        <f t="shared" si="16"/>
        <v>28</v>
      </c>
      <c r="K285">
        <f t="shared" si="15"/>
        <v>162</v>
      </c>
      <c r="L285">
        <v>-1.24</v>
      </c>
      <c r="R285">
        <f t="shared" ca="1" si="13"/>
        <v>97</v>
      </c>
      <c r="S285">
        <f t="shared" ca="1" si="14"/>
        <v>2.6102906619742683</v>
      </c>
      <c r="U285">
        <v>2.1013403223472755</v>
      </c>
    </row>
    <row r="286" spans="1:21">
      <c r="A286" s="5">
        <v>850</v>
      </c>
      <c r="B286" s="5">
        <v>21.393248761316308</v>
      </c>
      <c r="C286" s="5">
        <v>1.0794312081873869E-2</v>
      </c>
      <c r="D286" s="5">
        <v>-4.5442000274823591E-2</v>
      </c>
      <c r="E286">
        <v>1</v>
      </c>
      <c r="F286">
        <f>AVERAGE(B286:B361)</f>
        <v>18.337935022259984</v>
      </c>
      <c r="G286">
        <f>AVERAGE(C286:C361)</f>
        <v>-1.3743850975077304E-2</v>
      </c>
      <c r="H286">
        <f>AVERAGE(D286:D361)</f>
        <v>0.1952091796375387</v>
      </c>
      <c r="K286">
        <f t="shared" si="15"/>
        <v>163</v>
      </c>
      <c r="L286" s="80">
        <v>-0.41</v>
      </c>
      <c r="R286">
        <f t="shared" ca="1" si="13"/>
        <v>372</v>
      </c>
      <c r="S286">
        <f t="shared" ca="1" si="14"/>
        <v>0</v>
      </c>
      <c r="U286">
        <v>2.2244934901765392</v>
      </c>
    </row>
    <row r="287" spans="1:21">
      <c r="A287" s="5">
        <v>850</v>
      </c>
      <c r="B287" s="5">
        <v>19.940803887655726</v>
      </c>
      <c r="C287" s="5">
        <v>1.0471327017111065E-2</v>
      </c>
      <c r="D287" s="5">
        <v>-0.11575734501551549</v>
      </c>
      <c r="E287">
        <f t="shared" ref="E287:E318" si="17">E286+1</f>
        <v>2</v>
      </c>
      <c r="K287">
        <f t="shared" si="15"/>
        <v>164</v>
      </c>
      <c r="L287" s="80">
        <v>-1.5</v>
      </c>
      <c r="R287">
        <f t="shared" ca="1" si="13"/>
        <v>566</v>
      </c>
      <c r="S287">
        <f t="shared" ca="1" si="14"/>
        <v>2.2000000000000002</v>
      </c>
      <c r="U287">
        <v>2.3572024367721292</v>
      </c>
    </row>
    <row r="288" spans="1:21">
      <c r="A288" s="5">
        <v>850</v>
      </c>
      <c r="B288" s="5">
        <v>23.101346770326099</v>
      </c>
      <c r="C288" s="5">
        <v>-1.9775005950837254E-3</v>
      </c>
      <c r="D288" s="5">
        <v>-0.16124118603028703</v>
      </c>
      <c r="E288">
        <f t="shared" si="17"/>
        <v>3</v>
      </c>
      <c r="K288">
        <f t="shared" si="15"/>
        <v>165</v>
      </c>
      <c r="L288" s="80">
        <v>1.75</v>
      </c>
      <c r="R288">
        <f t="shared" ca="1" si="13"/>
        <v>60</v>
      </c>
      <c r="S288">
        <f t="shared" ca="1" si="14"/>
        <v>2.2525270930845442</v>
      </c>
      <c r="U288">
        <v>2.224355038826098</v>
      </c>
    </row>
    <row r="289" spans="1:21">
      <c r="A289" s="5">
        <v>930</v>
      </c>
      <c r="B289" s="5">
        <v>12.109877786063372</v>
      </c>
      <c r="C289" s="5">
        <v>-3.6390589861635014E-2</v>
      </c>
      <c r="D289" s="5"/>
      <c r="E289">
        <f t="shared" si="17"/>
        <v>4</v>
      </c>
      <c r="K289">
        <f t="shared" si="15"/>
        <v>166</v>
      </c>
      <c r="L289" s="80">
        <v>-1.1100000000000001</v>
      </c>
      <c r="R289">
        <f t="shared" ca="1" si="13"/>
        <v>342</v>
      </c>
      <c r="S289">
        <f t="shared" ca="1" si="14"/>
        <v>3.7</v>
      </c>
      <c r="U289">
        <v>2.3086112965921415</v>
      </c>
    </row>
    <row r="290" spans="1:21">
      <c r="A290" s="5">
        <v>940</v>
      </c>
      <c r="B290" s="5">
        <v>31.150755718884167</v>
      </c>
      <c r="C290" s="5">
        <v>-3.2631172054170321E-2</v>
      </c>
      <c r="D290" s="5"/>
      <c r="E290">
        <f t="shared" si="17"/>
        <v>5</v>
      </c>
      <c r="K290">
        <f t="shared" si="15"/>
        <v>167</v>
      </c>
      <c r="L290" s="80">
        <v>-1.03</v>
      </c>
      <c r="R290">
        <f t="shared" ca="1" si="13"/>
        <v>361</v>
      </c>
      <c r="S290">
        <f t="shared" ca="1" si="14"/>
        <v>0.76</v>
      </c>
      <c r="U290">
        <v>2.2107949256615824</v>
      </c>
    </row>
    <row r="291" spans="1:21">
      <c r="A291" s="5">
        <v>1200</v>
      </c>
      <c r="B291" s="5">
        <v>32.384143848272977</v>
      </c>
      <c r="C291" s="5">
        <v>2.5544424629249107E-2</v>
      </c>
      <c r="D291" s="5">
        <v>5.4570583835706565E-2</v>
      </c>
      <c r="E291">
        <f t="shared" si="17"/>
        <v>6</v>
      </c>
      <c r="K291">
        <f t="shared" si="15"/>
        <v>168</v>
      </c>
      <c r="L291" s="80">
        <v>-1.1599999999999999</v>
      </c>
      <c r="R291">
        <f t="shared" ca="1" si="13"/>
        <v>76</v>
      </c>
      <c r="S291">
        <f t="shared" ca="1" si="14"/>
        <v>-0.3720243226602582</v>
      </c>
      <c r="U291">
        <v>2.3445276698499975</v>
      </c>
    </row>
    <row r="292" spans="1:21">
      <c r="A292" s="5">
        <v>1200</v>
      </c>
      <c r="B292" s="5">
        <v>29.315786391488871</v>
      </c>
      <c r="C292" s="5">
        <v>5.1097723705147757E-2</v>
      </c>
      <c r="D292" s="5">
        <v>6.876816061352431E-2</v>
      </c>
      <c r="E292">
        <f t="shared" si="17"/>
        <v>7</v>
      </c>
      <c r="K292">
        <f t="shared" si="15"/>
        <v>169</v>
      </c>
      <c r="L292" s="80">
        <v>-1.1100000000000001</v>
      </c>
      <c r="R292">
        <f t="shared" ca="1" si="13"/>
        <v>586</v>
      </c>
      <c r="S292">
        <f t="shared" ca="1" si="14"/>
        <v>6.8</v>
      </c>
      <c r="U292">
        <v>2.0426403879465118</v>
      </c>
    </row>
    <row r="293" spans="1:21">
      <c r="A293" s="5">
        <v>1200</v>
      </c>
      <c r="B293" s="5">
        <v>34.111863727248668</v>
      </c>
      <c r="C293" s="5">
        <v>3.6341884983599471E-2</v>
      </c>
      <c r="D293" s="5">
        <v>-9.6153033276563327E-2</v>
      </c>
      <c r="E293">
        <f t="shared" si="17"/>
        <v>8</v>
      </c>
      <c r="K293">
        <f t="shared" si="15"/>
        <v>170</v>
      </c>
      <c r="L293" s="80">
        <v>0.65</v>
      </c>
      <c r="R293">
        <f t="shared" ca="1" si="13"/>
        <v>613</v>
      </c>
      <c r="S293">
        <f t="shared" ca="1" si="14"/>
        <v>4.9000000000000004</v>
      </c>
      <c r="U293">
        <v>2.3521341533902862</v>
      </c>
    </row>
    <row r="294" spans="1:21">
      <c r="A294" s="5">
        <v>1200</v>
      </c>
      <c r="B294" s="5">
        <v>34.216814061440104</v>
      </c>
      <c r="C294" s="5">
        <v>5.7967060500104139E-2</v>
      </c>
      <c r="D294" s="5"/>
      <c r="E294">
        <f t="shared" si="17"/>
        <v>9</v>
      </c>
      <c r="K294">
        <f t="shared" si="15"/>
        <v>171</v>
      </c>
      <c r="L294">
        <v>-0.17</v>
      </c>
      <c r="R294">
        <f t="shared" ca="1" si="13"/>
        <v>696</v>
      </c>
      <c r="S294">
        <f t="shared" ca="1" si="14"/>
        <v>6.4</v>
      </c>
      <c r="U294">
        <v>2.3123426153819597</v>
      </c>
    </row>
    <row r="295" spans="1:21">
      <c r="A295" s="5">
        <v>1200</v>
      </c>
      <c r="B295" s="5">
        <v>26.330227150994101</v>
      </c>
      <c r="C295" s="5">
        <v>3.6781033904029314E-2</v>
      </c>
      <c r="D295" s="5">
        <v>-0.23015894980846097</v>
      </c>
      <c r="E295">
        <f t="shared" si="17"/>
        <v>10</v>
      </c>
      <c r="K295">
        <f t="shared" si="15"/>
        <v>172</v>
      </c>
      <c r="L295">
        <v>1.69</v>
      </c>
      <c r="R295">
        <f t="shared" ca="1" si="13"/>
        <v>489</v>
      </c>
      <c r="S295">
        <f t="shared" ca="1" si="14"/>
        <v>2.04</v>
      </c>
      <c r="U295">
        <v>2.2972981014142837</v>
      </c>
    </row>
    <row r="296" spans="1:21">
      <c r="A296" s="5">
        <v>1200</v>
      </c>
      <c r="B296" s="5">
        <v>28.200390123502366</v>
      </c>
      <c r="C296" s="5">
        <v>2.9713943399858778E-2</v>
      </c>
      <c r="D296" s="5">
        <v>-0.26672183458538112</v>
      </c>
      <c r="E296">
        <f t="shared" si="17"/>
        <v>11</v>
      </c>
      <c r="K296">
        <f t="shared" si="15"/>
        <v>173</v>
      </c>
      <c r="L296">
        <v>1.18</v>
      </c>
      <c r="R296">
        <f t="shared" ca="1" si="13"/>
        <v>225</v>
      </c>
      <c r="S296">
        <f t="shared" ca="1" si="14"/>
        <v>-0.3</v>
      </c>
      <c r="U296">
        <v>2.1389168871589788</v>
      </c>
    </row>
    <row r="297" spans="1:21">
      <c r="A297" s="5">
        <v>1200</v>
      </c>
      <c r="B297" s="5">
        <v>32.001512351324763</v>
      </c>
      <c r="C297" s="5">
        <v>1.4373290625837143E-2</v>
      </c>
      <c r="D297" s="5">
        <v>-0.19683701859896841</v>
      </c>
      <c r="E297">
        <f t="shared" si="17"/>
        <v>12</v>
      </c>
      <c r="K297">
        <f t="shared" si="15"/>
        <v>174</v>
      </c>
      <c r="L297">
        <v>3.48</v>
      </c>
      <c r="R297">
        <f t="shared" ca="1" si="13"/>
        <v>577</v>
      </c>
      <c r="S297">
        <f t="shared" ca="1" si="14"/>
        <v>5.9</v>
      </c>
      <c r="U297">
        <v>2.2364663698395546</v>
      </c>
    </row>
    <row r="298" spans="1:21">
      <c r="A298" s="5">
        <v>1200</v>
      </c>
      <c r="B298" s="5">
        <v>22.066469296446424</v>
      </c>
      <c r="C298" s="5">
        <v>-2.8115121579153524E-2</v>
      </c>
      <c r="D298" s="5">
        <v>0.30890777995820573</v>
      </c>
      <c r="E298">
        <f t="shared" si="17"/>
        <v>13</v>
      </c>
      <c r="K298">
        <f t="shared" si="15"/>
        <v>175</v>
      </c>
      <c r="L298" s="80">
        <v>-1.27</v>
      </c>
      <c r="R298">
        <f t="shared" ca="1" si="13"/>
        <v>508</v>
      </c>
      <c r="S298">
        <f t="shared" ca="1" si="14"/>
        <v>3.43</v>
      </c>
      <c r="U298">
        <v>2.1238421311868292</v>
      </c>
    </row>
    <row r="299" spans="1:21">
      <c r="A299" s="5">
        <v>1300</v>
      </c>
      <c r="B299" s="5">
        <v>16.100858930733438</v>
      </c>
      <c r="C299" s="5">
        <v>-5.0516532107740986E-2</v>
      </c>
      <c r="D299" s="5"/>
      <c r="E299">
        <f t="shared" si="17"/>
        <v>14</v>
      </c>
      <c r="K299">
        <f t="shared" si="15"/>
        <v>176</v>
      </c>
      <c r="L299" s="80">
        <v>-1.1499999999999999</v>
      </c>
      <c r="R299">
        <f t="shared" ca="1" si="13"/>
        <v>767</v>
      </c>
      <c r="S299">
        <f t="shared" ca="1" si="14"/>
        <v>0.32633649205027204</v>
      </c>
      <c r="U299">
        <v>2.3182849513194981</v>
      </c>
    </row>
    <row r="300" spans="1:21">
      <c r="A300" s="5">
        <v>1300</v>
      </c>
      <c r="B300" s="5">
        <v>30.537145254906363</v>
      </c>
      <c r="C300" s="5">
        <v>-2.6734056568269438E-3</v>
      </c>
      <c r="D300" s="5"/>
      <c r="E300">
        <f t="shared" si="17"/>
        <v>15</v>
      </c>
      <c r="K300">
        <f t="shared" si="15"/>
        <v>177</v>
      </c>
      <c r="L300">
        <v>-0.37</v>
      </c>
      <c r="R300">
        <f t="shared" ca="1" si="13"/>
        <v>548</v>
      </c>
      <c r="S300">
        <f t="shared" ca="1" si="14"/>
        <v>2.9891629332503555</v>
      </c>
      <c r="U300">
        <v>2.3359183070879577</v>
      </c>
    </row>
    <row r="301" spans="1:21">
      <c r="A301" s="5">
        <v>1300</v>
      </c>
      <c r="B301" s="5">
        <v>21.400133192371985</v>
      </c>
      <c r="C301" s="5">
        <v>6.7531028848168972E-3</v>
      </c>
      <c r="D301" s="5"/>
      <c r="E301">
        <f t="shared" si="17"/>
        <v>16</v>
      </c>
      <c r="K301">
        <f t="shared" si="15"/>
        <v>178</v>
      </c>
      <c r="L301">
        <v>-1.48</v>
      </c>
      <c r="R301">
        <f t="shared" ca="1" si="13"/>
        <v>346</v>
      </c>
      <c r="S301">
        <f t="shared" ca="1" si="14"/>
        <v>6.5</v>
      </c>
      <c r="U301">
        <v>2.1920938623996697</v>
      </c>
    </row>
    <row r="302" spans="1:21">
      <c r="A302" s="5">
        <v>1300</v>
      </c>
      <c r="B302" s="5">
        <v>28.450262401001289</v>
      </c>
      <c r="C302" s="5">
        <v>-2.0183107949240053E-2</v>
      </c>
      <c r="D302" s="5"/>
      <c r="E302">
        <f t="shared" si="17"/>
        <v>17</v>
      </c>
      <c r="K302">
        <f t="shared" si="15"/>
        <v>179</v>
      </c>
      <c r="L302">
        <v>0.23</v>
      </c>
      <c r="R302">
        <f t="shared" ca="1" si="13"/>
        <v>438</v>
      </c>
      <c r="S302">
        <f t="shared" ca="1" si="14"/>
        <v>5.0999999999999996</v>
      </c>
      <c r="U302">
        <v>2.1083752414764079</v>
      </c>
    </row>
    <row r="303" spans="1:21">
      <c r="A303" s="5">
        <v>1300</v>
      </c>
      <c r="B303" s="5">
        <v>24.133601444440256</v>
      </c>
      <c r="C303" s="5">
        <v>-9.1235887525975556E-3</v>
      </c>
      <c r="D303" s="5">
        <v>0.30465632391128994</v>
      </c>
      <c r="E303">
        <f t="shared" si="17"/>
        <v>18</v>
      </c>
      <c r="K303">
        <f t="shared" si="15"/>
        <v>180</v>
      </c>
      <c r="L303">
        <v>1.26</v>
      </c>
      <c r="R303">
        <f t="shared" ca="1" si="13"/>
        <v>287</v>
      </c>
      <c r="S303">
        <f t="shared" ca="1" si="14"/>
        <v>-1.9186512857981062</v>
      </c>
      <c r="U303">
        <v>2.1654360052824098</v>
      </c>
    </row>
    <row r="304" spans="1:21">
      <c r="A304" s="5">
        <v>1450</v>
      </c>
      <c r="B304" s="5">
        <v>17.28117899918799</v>
      </c>
      <c r="C304" s="5">
        <v>-7.2459720474990164E-2</v>
      </c>
      <c r="D304" s="5">
        <v>0.22398589285746484</v>
      </c>
      <c r="E304">
        <f t="shared" si="17"/>
        <v>19</v>
      </c>
      <c r="K304">
        <f t="shared" si="15"/>
        <v>181</v>
      </c>
      <c r="L304">
        <v>0.09</v>
      </c>
      <c r="R304">
        <f t="shared" ca="1" si="13"/>
        <v>33</v>
      </c>
      <c r="S304">
        <f t="shared" ca="1" si="14"/>
        <v>0.02</v>
      </c>
      <c r="U304">
        <v>2.0337873859106272</v>
      </c>
    </row>
    <row r="305" spans="1:21">
      <c r="A305" s="5">
        <v>1450</v>
      </c>
      <c r="B305" s="5">
        <v>9.6577180602601356</v>
      </c>
      <c r="C305" s="5">
        <v>-2.3859487754046782E-2</v>
      </c>
      <c r="D305" s="5"/>
      <c r="E305">
        <f t="shared" si="17"/>
        <v>20</v>
      </c>
      <c r="K305">
        <f t="shared" si="15"/>
        <v>182</v>
      </c>
      <c r="L305">
        <v>1.77</v>
      </c>
      <c r="R305">
        <f t="shared" ca="1" si="13"/>
        <v>659</v>
      </c>
      <c r="S305">
        <f t="shared" ca="1" si="14"/>
        <v>5.0999999999999996</v>
      </c>
      <c r="U305">
        <v>2.177713948072892</v>
      </c>
    </row>
    <row r="306" spans="1:21">
      <c r="A306" s="5">
        <v>1450</v>
      </c>
      <c r="B306" s="5">
        <v>18.559480653295207</v>
      </c>
      <c r="C306" s="5">
        <v>-5.0622318613889661E-2</v>
      </c>
      <c r="D306" s="5">
        <v>0.28135968507660325</v>
      </c>
      <c r="E306">
        <f t="shared" si="17"/>
        <v>21</v>
      </c>
      <c r="K306">
        <f t="shared" si="15"/>
        <v>183</v>
      </c>
      <c r="L306">
        <v>2.62</v>
      </c>
      <c r="R306">
        <f t="shared" ca="1" si="13"/>
        <v>331</v>
      </c>
      <c r="S306">
        <f t="shared" ca="1" si="14"/>
        <v>1.5430269574412541</v>
      </c>
      <c r="U306">
        <v>2.1858036234319704</v>
      </c>
    </row>
    <row r="307" spans="1:21">
      <c r="A307" s="5">
        <v>1450</v>
      </c>
      <c r="B307" s="5">
        <v>13.056433198970257</v>
      </c>
      <c r="C307" s="5">
        <v>-3.781350368873504E-2</v>
      </c>
      <c r="D307" s="5">
        <v>7.7460383896509222E-2</v>
      </c>
      <c r="E307">
        <f t="shared" si="17"/>
        <v>22</v>
      </c>
      <c r="K307">
        <f t="shared" si="15"/>
        <v>184</v>
      </c>
      <c r="L307">
        <v>1.26</v>
      </c>
      <c r="R307">
        <f t="shared" ca="1" si="13"/>
        <v>344</v>
      </c>
      <c r="S307">
        <f t="shared" ca="1" si="14"/>
        <v>6.4</v>
      </c>
      <c r="U307">
        <v>2.2508703572242488</v>
      </c>
    </row>
    <row r="308" spans="1:21">
      <c r="A308" s="5">
        <v>1600</v>
      </c>
      <c r="B308" s="5">
        <v>33.240034713064709</v>
      </c>
      <c r="C308" s="5">
        <v>-9.5137921227767208E-2</v>
      </c>
      <c r="D308" s="5">
        <v>0.36174629331006403</v>
      </c>
      <c r="E308">
        <f t="shared" si="17"/>
        <v>23</v>
      </c>
      <c r="K308">
        <f t="shared" si="15"/>
        <v>185</v>
      </c>
      <c r="L308">
        <v>1.61</v>
      </c>
      <c r="R308">
        <f t="shared" ca="1" si="13"/>
        <v>191</v>
      </c>
      <c r="S308">
        <f t="shared" ca="1" si="14"/>
        <v>4.03</v>
      </c>
      <c r="U308">
        <v>2.3997614637346327</v>
      </c>
    </row>
    <row r="309" spans="1:21">
      <c r="A309" s="5">
        <v>1670</v>
      </c>
      <c r="B309" s="5">
        <v>20.14</v>
      </c>
      <c r="C309" s="5">
        <v>7.9756794719418878E-3</v>
      </c>
      <c r="D309" s="5"/>
      <c r="E309">
        <f t="shared" si="17"/>
        <v>24</v>
      </c>
      <c r="K309">
        <f t="shared" si="15"/>
        <v>186</v>
      </c>
      <c r="L309">
        <v>5.35</v>
      </c>
      <c r="R309">
        <f t="shared" ca="1" si="13"/>
        <v>520</v>
      </c>
      <c r="S309">
        <f t="shared" ca="1" si="14"/>
        <v>4.8</v>
      </c>
      <c r="U309">
        <v>2.4221201676205837</v>
      </c>
    </row>
    <row r="310" spans="1:21">
      <c r="A310" s="5">
        <v>1670</v>
      </c>
      <c r="B310" s="5">
        <v>20.76</v>
      </c>
      <c r="C310" s="5">
        <v>1.8578775000008818E-3</v>
      </c>
      <c r="D310" s="5"/>
      <c r="E310">
        <f t="shared" si="17"/>
        <v>25</v>
      </c>
      <c r="K310">
        <f t="shared" si="15"/>
        <v>187</v>
      </c>
      <c r="L310">
        <v>0.39</v>
      </c>
      <c r="R310">
        <f t="shared" ca="1" si="13"/>
        <v>101</v>
      </c>
      <c r="S310">
        <f t="shared" ca="1" si="14"/>
        <v>2.3231224405330098</v>
      </c>
      <c r="U310">
        <v>2.2928005665458411</v>
      </c>
    </row>
    <row r="311" spans="1:21">
      <c r="A311" s="5">
        <v>1680</v>
      </c>
      <c r="B311" s="5">
        <v>31.08103514778513</v>
      </c>
      <c r="C311" s="5">
        <v>-4.3257366051758339E-2</v>
      </c>
      <c r="D311" s="5"/>
      <c r="E311">
        <f t="shared" si="17"/>
        <v>26</v>
      </c>
      <c r="K311">
        <f t="shared" si="15"/>
        <v>188</v>
      </c>
      <c r="L311">
        <v>7.58</v>
      </c>
      <c r="R311">
        <f t="shared" ca="1" si="13"/>
        <v>648</v>
      </c>
      <c r="S311">
        <f t="shared" ca="1" si="14"/>
        <v>-1.083204646139535</v>
      </c>
      <c r="U311">
        <v>2.2624741564822153</v>
      </c>
    </row>
    <row r="312" spans="1:21">
      <c r="A312" s="5">
        <v>1700</v>
      </c>
      <c r="B312" s="5">
        <v>32.820324054503693</v>
      </c>
      <c r="C312" s="5">
        <v>1.2642446406410102E-3</v>
      </c>
      <c r="D312" s="5">
        <v>0.43400311714946016</v>
      </c>
      <c r="E312">
        <f t="shared" si="17"/>
        <v>27</v>
      </c>
      <c r="K312">
        <f t="shared" si="15"/>
        <v>189</v>
      </c>
      <c r="L312">
        <v>2.1800000000000002</v>
      </c>
      <c r="R312">
        <f t="shared" ca="1" si="13"/>
        <v>51</v>
      </c>
      <c r="S312">
        <f t="shared" ca="1" si="14"/>
        <v>0.19</v>
      </c>
      <c r="U312">
        <v>2.3139042356883222</v>
      </c>
    </row>
    <row r="313" spans="1:21">
      <c r="A313" s="5">
        <v>1700</v>
      </c>
      <c r="B313" s="5">
        <v>38.371898225446451</v>
      </c>
      <c r="C313" s="5">
        <v>5.0994559566284181E-3</v>
      </c>
      <c r="D313" s="5">
        <v>0.31900560358401153</v>
      </c>
      <c r="E313">
        <f t="shared" si="17"/>
        <v>28</v>
      </c>
      <c r="K313">
        <f t="shared" si="15"/>
        <v>190</v>
      </c>
      <c r="L313">
        <v>7.82</v>
      </c>
      <c r="R313">
        <f t="shared" ca="1" si="13"/>
        <v>721</v>
      </c>
      <c r="S313">
        <f t="shared" ca="1" si="14"/>
        <v>0.9</v>
      </c>
      <c r="U313">
        <v>2.1892505428793521</v>
      </c>
    </row>
    <row r="314" spans="1:21">
      <c r="A314" s="5">
        <v>1700</v>
      </c>
      <c r="B314" s="5">
        <v>32.473632222868702</v>
      </c>
      <c r="C314" s="5">
        <v>2.8714215307239499E-3</v>
      </c>
      <c r="D314" s="5">
        <v>0.63780655440288714</v>
      </c>
      <c r="E314">
        <f t="shared" si="17"/>
        <v>29</v>
      </c>
      <c r="K314">
        <f t="shared" si="15"/>
        <v>191</v>
      </c>
      <c r="L314">
        <v>4.03</v>
      </c>
      <c r="R314">
        <f t="shared" ca="1" si="13"/>
        <v>312</v>
      </c>
      <c r="S314">
        <f t="shared" ca="1" si="14"/>
        <v>0.68501074438555598</v>
      </c>
      <c r="U314">
        <v>2.3436630823887752</v>
      </c>
    </row>
    <row r="315" spans="1:21">
      <c r="A315" s="5">
        <v>1700</v>
      </c>
      <c r="B315" s="5">
        <v>17.200196943582377</v>
      </c>
      <c r="C315" s="5">
        <v>-4.9196886988038813E-3</v>
      </c>
      <c r="D315" s="5">
        <v>2.6615148271036393E-4</v>
      </c>
      <c r="E315">
        <f t="shared" si="17"/>
        <v>30</v>
      </c>
      <c r="K315">
        <f t="shared" si="15"/>
        <v>192</v>
      </c>
      <c r="L315" s="80">
        <v>5.75</v>
      </c>
      <c r="R315">
        <f t="shared" ca="1" si="13"/>
        <v>77</v>
      </c>
      <c r="S315">
        <f t="shared" ca="1" si="14"/>
        <v>-0.46855269737511307</v>
      </c>
      <c r="U315">
        <v>2.2084527465516164</v>
      </c>
    </row>
    <row r="316" spans="1:21">
      <c r="A316" s="5">
        <v>1750</v>
      </c>
      <c r="B316" s="5">
        <v>4</v>
      </c>
      <c r="C316" s="5">
        <v>-5.7888291138732173E-2</v>
      </c>
      <c r="D316" s="5"/>
      <c r="E316">
        <f t="shared" si="17"/>
        <v>31</v>
      </c>
      <c r="K316">
        <f t="shared" si="15"/>
        <v>193</v>
      </c>
      <c r="L316">
        <v>2.0699999999999998</v>
      </c>
      <c r="R316">
        <f t="shared" ref="R316:R379" ca="1" si="18">RANDBETWEEN(1,773)</f>
        <v>530</v>
      </c>
      <c r="S316">
        <f t="shared" ref="S316:S379" ca="1" si="19">INDEX(L$124:L$928,R316)</f>
        <v>2.4528173427703637</v>
      </c>
      <c r="U316">
        <v>2.1042474215476381</v>
      </c>
    </row>
    <row r="317" spans="1:21">
      <c r="A317" s="5">
        <v>1750</v>
      </c>
      <c r="B317" s="5">
        <v>3.8</v>
      </c>
      <c r="C317" s="5">
        <v>-5.5093809848309583E-2</v>
      </c>
      <c r="D317" s="5"/>
      <c r="E317">
        <f t="shared" si="17"/>
        <v>32</v>
      </c>
      <c r="K317">
        <f t="shared" si="15"/>
        <v>194</v>
      </c>
      <c r="L317">
        <v>3.84</v>
      </c>
      <c r="R317">
        <f t="shared" ca="1" si="18"/>
        <v>310</v>
      </c>
      <c r="S317">
        <f t="shared" ca="1" si="19"/>
        <v>8.019263934377129</v>
      </c>
      <c r="U317">
        <v>2.1734406634687269</v>
      </c>
    </row>
    <row r="318" spans="1:21">
      <c r="A318" s="5">
        <v>1750</v>
      </c>
      <c r="B318" s="5">
        <v>4</v>
      </c>
      <c r="C318" s="5">
        <v>-5.7888291138732173E-2</v>
      </c>
      <c r="D318" s="5"/>
      <c r="E318">
        <f t="shared" si="17"/>
        <v>33</v>
      </c>
      <c r="K318">
        <f t="shared" ref="K318:K381" si="20">K317+1</f>
        <v>195</v>
      </c>
      <c r="L318" s="27">
        <v>8.99</v>
      </c>
      <c r="R318">
        <f t="shared" ca="1" si="18"/>
        <v>212</v>
      </c>
      <c r="S318">
        <f t="shared" ca="1" si="19"/>
        <v>1.1299999999999999</v>
      </c>
      <c r="U318">
        <v>2.0634421680826969</v>
      </c>
    </row>
    <row r="319" spans="1:21">
      <c r="A319" s="5">
        <v>1750</v>
      </c>
      <c r="B319" s="5">
        <v>4.0999999999999996</v>
      </c>
      <c r="C319" s="5">
        <v>-9.3851380294625031E-3</v>
      </c>
      <c r="D319" s="5"/>
      <c r="E319">
        <f t="shared" ref="E319:E340" si="21">E318+1</f>
        <v>34</v>
      </c>
      <c r="K319">
        <f t="shared" si="20"/>
        <v>196</v>
      </c>
      <c r="L319">
        <v>4.17</v>
      </c>
      <c r="R319">
        <f t="shared" ca="1" si="18"/>
        <v>643</v>
      </c>
      <c r="S319">
        <f t="shared" ca="1" si="19"/>
        <v>-1.2428926295521281</v>
      </c>
      <c r="U319">
        <v>2.2222294705350292</v>
      </c>
    </row>
    <row r="320" spans="1:21">
      <c r="A320" s="5">
        <v>1750</v>
      </c>
      <c r="B320" s="5">
        <v>3.7</v>
      </c>
      <c r="C320" s="5">
        <v>-0.10360155499367019</v>
      </c>
      <c r="D320" s="5"/>
      <c r="E320">
        <f t="shared" si="21"/>
        <v>35</v>
      </c>
      <c r="K320">
        <f t="shared" si="20"/>
        <v>197</v>
      </c>
      <c r="L320">
        <v>-0.1</v>
      </c>
      <c r="R320">
        <f t="shared" ca="1" si="18"/>
        <v>683</v>
      </c>
      <c r="S320">
        <f t="shared" ca="1" si="19"/>
        <v>6.0533936206286221</v>
      </c>
      <c r="U320">
        <v>2.2342000275805853</v>
      </c>
    </row>
    <row r="321" spans="1:21">
      <c r="A321" s="5">
        <v>1750</v>
      </c>
      <c r="B321" s="5">
        <v>3.9</v>
      </c>
      <c r="C321" s="5">
        <v>-6.5909157290267029E-3</v>
      </c>
      <c r="D321" s="5"/>
      <c r="E321">
        <f t="shared" si="21"/>
        <v>36</v>
      </c>
      <c r="K321">
        <f t="shared" si="20"/>
        <v>198</v>
      </c>
      <c r="L321">
        <v>2.66</v>
      </c>
      <c r="R321">
        <f t="shared" ca="1" si="18"/>
        <v>41</v>
      </c>
      <c r="S321">
        <f t="shared" ca="1" si="19"/>
        <v>0.02</v>
      </c>
      <c r="U321">
        <v>2.2210683810957725</v>
      </c>
    </row>
    <row r="322" spans="1:21">
      <c r="A322" s="5">
        <v>1750</v>
      </c>
      <c r="B322" s="5">
        <v>3.8</v>
      </c>
      <c r="C322" s="5">
        <v>-5.5093809848309583E-2</v>
      </c>
      <c r="D322" s="5"/>
      <c r="E322">
        <f t="shared" si="21"/>
        <v>37</v>
      </c>
      <c r="K322">
        <f t="shared" si="20"/>
        <v>199</v>
      </c>
      <c r="L322">
        <v>0.65</v>
      </c>
      <c r="R322">
        <f t="shared" ca="1" si="18"/>
        <v>617</v>
      </c>
      <c r="S322">
        <f t="shared" ca="1" si="19"/>
        <v>0.8</v>
      </c>
      <c r="U322">
        <v>2.2450400532728185</v>
      </c>
    </row>
    <row r="323" spans="1:21">
      <c r="A323" s="5">
        <v>1750</v>
      </c>
      <c r="B323" s="5">
        <v>3.7</v>
      </c>
      <c r="C323" s="5">
        <v>-0.10360155499367019</v>
      </c>
      <c r="D323" s="5"/>
      <c r="E323">
        <f t="shared" si="21"/>
        <v>38</v>
      </c>
      <c r="K323">
        <f t="shared" si="20"/>
        <v>200</v>
      </c>
      <c r="L323">
        <v>0.99</v>
      </c>
      <c r="R323">
        <f t="shared" ca="1" si="18"/>
        <v>250</v>
      </c>
      <c r="S323">
        <f t="shared" ca="1" si="19"/>
        <v>1.06</v>
      </c>
      <c r="U323">
        <v>2.3252837477602313</v>
      </c>
    </row>
    <row r="324" spans="1:21">
      <c r="A324" s="5">
        <v>1840</v>
      </c>
      <c r="B324" s="5">
        <v>17.838653510189538</v>
      </c>
      <c r="C324" s="5">
        <v>-2.7460526463851664E-2</v>
      </c>
      <c r="D324" s="5">
        <v>0.47961254950479315</v>
      </c>
      <c r="E324">
        <f>E323+1</f>
        <v>39</v>
      </c>
      <c r="K324">
        <f>K323+1</f>
        <v>201</v>
      </c>
      <c r="L324">
        <v>-0.14000000000000001</v>
      </c>
      <c r="R324">
        <f t="shared" ca="1" si="18"/>
        <v>59</v>
      </c>
      <c r="S324">
        <f t="shared" ca="1" si="19"/>
        <v>0.79483527994317349</v>
      </c>
      <c r="U324">
        <v>2.2736651614475942</v>
      </c>
    </row>
    <row r="325" spans="1:21">
      <c r="A325" s="5">
        <v>1840</v>
      </c>
      <c r="B325" s="5">
        <v>25.186979236186513</v>
      </c>
      <c r="C325" s="5">
        <v>6.0680394582401931E-3</v>
      </c>
      <c r="D325" s="5">
        <v>0.25181948257780107</v>
      </c>
      <c r="E325">
        <f t="shared" si="21"/>
        <v>40</v>
      </c>
      <c r="K325">
        <f t="shared" si="20"/>
        <v>202</v>
      </c>
      <c r="L325">
        <v>-0.45</v>
      </c>
      <c r="R325">
        <f t="shared" ca="1" si="18"/>
        <v>357</v>
      </c>
      <c r="S325">
        <f t="shared" ca="1" si="19"/>
        <v>-0.15</v>
      </c>
      <c r="U325">
        <v>2.2943981916014948</v>
      </c>
    </row>
    <row r="326" spans="1:21">
      <c r="A326" s="5">
        <v>1840</v>
      </c>
      <c r="B326" s="5">
        <v>23.022456115593393</v>
      </c>
      <c r="C326" s="5">
        <v>-3.0501301750751608E-2</v>
      </c>
      <c r="D326" s="5">
        <v>0.3299762033681688</v>
      </c>
      <c r="E326">
        <f t="shared" si="21"/>
        <v>41</v>
      </c>
      <c r="K326">
        <f t="shared" si="20"/>
        <v>203</v>
      </c>
      <c r="L326">
        <v>-0.76</v>
      </c>
      <c r="R326">
        <f t="shared" ca="1" si="18"/>
        <v>352</v>
      </c>
      <c r="S326">
        <f t="shared" ca="1" si="19"/>
        <v>-0.97</v>
      </c>
      <c r="U326">
        <v>2.1007965796846575</v>
      </c>
    </row>
    <row r="327" spans="1:21">
      <c r="A327" s="5">
        <v>1840</v>
      </c>
      <c r="B327" s="5">
        <v>17.975642284862261</v>
      </c>
      <c r="C327" s="5">
        <v>5.4138154171212705E-2</v>
      </c>
      <c r="D327" s="5">
        <v>0.27183165143983956</v>
      </c>
      <c r="E327">
        <f t="shared" si="21"/>
        <v>42</v>
      </c>
      <c r="K327">
        <f t="shared" si="20"/>
        <v>204</v>
      </c>
      <c r="L327" s="80">
        <v>-0.67</v>
      </c>
      <c r="R327">
        <f t="shared" ca="1" si="18"/>
        <v>359</v>
      </c>
      <c r="S327">
        <f t="shared" ca="1" si="19"/>
        <v>0.39</v>
      </c>
      <c r="U327">
        <v>2.1901264165174794</v>
      </c>
    </row>
    <row r="328" spans="1:21">
      <c r="A328" s="5">
        <v>1840</v>
      </c>
      <c r="B328" s="5">
        <v>11.665450317051684</v>
      </c>
      <c r="C328" s="5">
        <v>4.1236227486418642E-2</v>
      </c>
      <c r="D328" s="5">
        <v>2.2482305402697023E-2</v>
      </c>
      <c r="E328">
        <f t="shared" si="21"/>
        <v>43</v>
      </c>
      <c r="K328">
        <f t="shared" si="20"/>
        <v>205</v>
      </c>
      <c r="L328">
        <v>-0.24</v>
      </c>
      <c r="R328">
        <f t="shared" ca="1" si="18"/>
        <v>178</v>
      </c>
      <c r="S328">
        <f t="shared" ca="1" si="19"/>
        <v>-1.48</v>
      </c>
      <c r="U328">
        <v>2.2548989440510492</v>
      </c>
    </row>
    <row r="329" spans="1:21">
      <c r="A329" s="5">
        <v>1840</v>
      </c>
      <c r="B329" s="5">
        <v>17.422663147980579</v>
      </c>
      <c r="C329" s="5">
        <v>-4.7277476950213781E-2</v>
      </c>
      <c r="D329" s="5">
        <v>0.63652853656037678</v>
      </c>
      <c r="E329">
        <f t="shared" si="21"/>
        <v>44</v>
      </c>
      <c r="K329">
        <f t="shared" si="20"/>
        <v>206</v>
      </c>
      <c r="L329">
        <v>-0.37</v>
      </c>
      <c r="R329">
        <f t="shared" ca="1" si="18"/>
        <v>615</v>
      </c>
      <c r="S329">
        <f t="shared" ca="1" si="19"/>
        <v>1.8</v>
      </c>
      <c r="U329">
        <v>2.3520409639176183</v>
      </c>
    </row>
    <row r="330" spans="1:21">
      <c r="A330" s="5">
        <v>1840</v>
      </c>
      <c r="B330" s="5">
        <v>22.427609993787012</v>
      </c>
      <c r="C330" s="5">
        <v>-1.8532587335862161E-2</v>
      </c>
      <c r="D330" s="5">
        <v>0.46383570497399518</v>
      </c>
      <c r="E330">
        <f t="shared" si="21"/>
        <v>45</v>
      </c>
      <c r="K330">
        <f t="shared" si="20"/>
        <v>207</v>
      </c>
      <c r="L330">
        <v>0.45</v>
      </c>
      <c r="R330">
        <f t="shared" ca="1" si="18"/>
        <v>479</v>
      </c>
      <c r="S330">
        <f t="shared" ca="1" si="19"/>
        <v>0.27</v>
      </c>
      <c r="U330">
        <v>2.2091566889321843</v>
      </c>
    </row>
    <row r="331" spans="1:21">
      <c r="A331" s="5">
        <v>1840</v>
      </c>
      <c r="B331" s="5">
        <v>4.9509907428104682</v>
      </c>
      <c r="C331" s="5">
        <v>3.8107020583710849E-2</v>
      </c>
      <c r="D331" s="5">
        <v>1.6876099232732145E-2</v>
      </c>
      <c r="E331">
        <f t="shared" si="21"/>
        <v>46</v>
      </c>
      <c r="K331">
        <f t="shared" si="20"/>
        <v>208</v>
      </c>
      <c r="L331">
        <v>2.54</v>
      </c>
      <c r="R331">
        <f t="shared" ca="1" si="18"/>
        <v>24</v>
      </c>
      <c r="S331">
        <f t="shared" ca="1" si="19"/>
        <v>1</v>
      </c>
      <c r="U331">
        <v>2.293329622442724</v>
      </c>
    </row>
    <row r="332" spans="1:21" ht="15">
      <c r="A332" s="5">
        <v>1840</v>
      </c>
      <c r="B332" s="5">
        <v>9.2776924328412669</v>
      </c>
      <c r="C332" s="5">
        <v>7.7785373319372297E-2</v>
      </c>
      <c r="D332" s="5">
        <v>-0.28801401319755726</v>
      </c>
      <c r="E332">
        <f t="shared" si="21"/>
        <v>47</v>
      </c>
      <c r="K332">
        <f t="shared" si="20"/>
        <v>209</v>
      </c>
      <c r="L332" s="81">
        <v>-0.32</v>
      </c>
      <c r="R332">
        <f t="shared" ca="1" si="18"/>
        <v>72</v>
      </c>
      <c r="S332">
        <f t="shared" ca="1" si="19"/>
        <v>1.4144347220813591</v>
      </c>
      <c r="U332">
        <v>2.2073185376475597</v>
      </c>
    </row>
    <row r="333" spans="1:21">
      <c r="A333" s="5">
        <v>1840</v>
      </c>
      <c r="B333" s="5">
        <v>18.064400292902238</v>
      </c>
      <c r="C333" s="5">
        <v>1.9716542309922147E-3</v>
      </c>
      <c r="D333" s="5">
        <v>0.37941904475546551</v>
      </c>
      <c r="E333">
        <f t="shared" si="21"/>
        <v>48</v>
      </c>
      <c r="K333">
        <f t="shared" si="20"/>
        <v>210</v>
      </c>
      <c r="L333">
        <v>0.79</v>
      </c>
      <c r="R333">
        <f t="shared" ca="1" si="18"/>
        <v>532</v>
      </c>
      <c r="S333">
        <f t="shared" ca="1" si="19"/>
        <v>6.6297079214658883</v>
      </c>
      <c r="U333">
        <v>2.3354613629925227</v>
      </c>
    </row>
    <row r="334" spans="1:21">
      <c r="A334" s="5">
        <v>1840</v>
      </c>
      <c r="B334" s="5">
        <v>11.995027222376775</v>
      </c>
      <c r="C334" s="5">
        <v>-8.2340659091073576E-3</v>
      </c>
      <c r="D334" s="5">
        <v>0.13234231181469625</v>
      </c>
      <c r="E334">
        <f t="shared" si="21"/>
        <v>49</v>
      </c>
      <c r="K334">
        <f t="shared" si="20"/>
        <v>211</v>
      </c>
      <c r="L334">
        <v>1.26</v>
      </c>
      <c r="R334">
        <f t="shared" ca="1" si="18"/>
        <v>153</v>
      </c>
      <c r="S334">
        <f t="shared" ca="1" si="19"/>
        <v>-0.52</v>
      </c>
      <c r="U334">
        <v>2.2515009575960954</v>
      </c>
    </row>
    <row r="335" spans="1:21">
      <c r="A335" s="5">
        <v>1840</v>
      </c>
      <c r="B335" s="5">
        <v>9.9907709200741657</v>
      </c>
      <c r="C335" s="5">
        <v>-1.5402920884310944E-2</v>
      </c>
      <c r="D335" s="5">
        <v>0.5838020216362132</v>
      </c>
      <c r="E335">
        <f t="shared" si="21"/>
        <v>50</v>
      </c>
      <c r="K335">
        <f t="shared" si="20"/>
        <v>212</v>
      </c>
      <c r="L335">
        <v>1.1299999999999999</v>
      </c>
      <c r="R335">
        <f t="shared" ca="1" si="18"/>
        <v>581</v>
      </c>
      <c r="S335">
        <f t="shared" ca="1" si="19"/>
        <v>1.9</v>
      </c>
      <c r="U335">
        <v>2.383156839773251</v>
      </c>
    </row>
    <row r="336" spans="1:21">
      <c r="A336" s="5">
        <v>1840</v>
      </c>
      <c r="B336" s="5">
        <v>4.1468096963819256</v>
      </c>
      <c r="C336" s="5">
        <v>-1.3137826353482041E-2</v>
      </c>
      <c r="D336" s="5">
        <v>0.26356560142337671</v>
      </c>
      <c r="E336">
        <f t="shared" si="21"/>
        <v>51</v>
      </c>
      <c r="K336">
        <f t="shared" si="20"/>
        <v>213</v>
      </c>
      <c r="L336">
        <v>3.63</v>
      </c>
      <c r="R336">
        <f t="shared" ca="1" si="18"/>
        <v>259</v>
      </c>
      <c r="S336">
        <f t="shared" ca="1" si="19"/>
        <v>-0.42</v>
      </c>
      <c r="U336">
        <v>2.2217402266854727</v>
      </c>
    </row>
    <row r="337" spans="1:21">
      <c r="A337" s="5">
        <v>1840</v>
      </c>
      <c r="B337" s="5">
        <v>32.916796928815103</v>
      </c>
      <c r="C337" s="5">
        <v>3.0931352088760633E-2</v>
      </c>
      <c r="D337" s="5">
        <v>0.21225403541525623</v>
      </c>
      <c r="E337">
        <f t="shared" si="21"/>
        <v>52</v>
      </c>
      <c r="K337">
        <f t="shared" si="20"/>
        <v>214</v>
      </c>
      <c r="L337">
        <v>1.23</v>
      </c>
      <c r="R337">
        <f t="shared" ca="1" si="18"/>
        <v>624</v>
      </c>
      <c r="S337">
        <f t="shared" ca="1" si="19"/>
        <v>6.329951244011145</v>
      </c>
      <c r="U337">
        <v>2.2958911494874163</v>
      </c>
    </row>
    <row r="338" spans="1:21">
      <c r="A338" s="5">
        <v>1840</v>
      </c>
      <c r="B338" s="5">
        <v>22.925324710568518</v>
      </c>
      <c r="C338" s="5">
        <v>3.6349841826766038E-2</v>
      </c>
      <c r="D338" s="5">
        <v>0.33513964360265192</v>
      </c>
      <c r="E338">
        <f t="shared" si="21"/>
        <v>53</v>
      </c>
      <c r="K338">
        <f t="shared" si="20"/>
        <v>215</v>
      </c>
      <c r="L338">
        <v>2.42</v>
      </c>
      <c r="R338">
        <f t="shared" ca="1" si="18"/>
        <v>616</v>
      </c>
      <c r="S338">
        <f t="shared" ca="1" si="19"/>
        <v>4.2</v>
      </c>
      <c r="U338">
        <v>2.1367502234125855</v>
      </c>
    </row>
    <row r="339" spans="1:21">
      <c r="A339" s="5">
        <v>1840</v>
      </c>
      <c r="B339" s="5">
        <v>6.1758512537597454</v>
      </c>
      <c r="C339" s="5">
        <v>-1.4902987267140233E-2</v>
      </c>
      <c r="D339" s="5">
        <v>0.55470843593186103</v>
      </c>
      <c r="E339">
        <f t="shared" si="21"/>
        <v>54</v>
      </c>
      <c r="K339">
        <f t="shared" si="20"/>
        <v>216</v>
      </c>
      <c r="L339">
        <v>0.53</v>
      </c>
      <c r="R339">
        <f t="shared" ca="1" si="18"/>
        <v>484</v>
      </c>
      <c r="S339">
        <f t="shared" ca="1" si="19"/>
        <v>1.59</v>
      </c>
      <c r="U339">
        <v>2.2066441013134073</v>
      </c>
    </row>
    <row r="340" spans="1:21">
      <c r="A340" s="5">
        <v>1840</v>
      </c>
      <c r="B340" s="5">
        <v>-0.96464675907237396</v>
      </c>
      <c r="C340" s="5">
        <v>1.8110569627971529E-2</v>
      </c>
      <c r="D340" s="5">
        <v>0.10680952788388876</v>
      </c>
      <c r="E340">
        <f t="shared" si="21"/>
        <v>55</v>
      </c>
      <c r="K340">
        <f t="shared" si="20"/>
        <v>217</v>
      </c>
      <c r="L340">
        <v>2.6</v>
      </c>
      <c r="R340">
        <f t="shared" ca="1" si="18"/>
        <v>542</v>
      </c>
      <c r="S340">
        <f t="shared" ca="1" si="19"/>
        <v>4.855130491252968</v>
      </c>
      <c r="U340">
        <v>2.4121550722081007</v>
      </c>
    </row>
    <row r="341" spans="1:21">
      <c r="A341" s="5">
        <v>1840</v>
      </c>
      <c r="B341" s="5">
        <v>3.2757322285192458</v>
      </c>
      <c r="C341" s="5">
        <v>-1.9882766307816269E-2</v>
      </c>
      <c r="D341" s="5">
        <v>0.22537684940917124</v>
      </c>
      <c r="E341" t="s">
        <v>1188</v>
      </c>
      <c r="F341" t="s">
        <v>1189</v>
      </c>
      <c r="K341">
        <f t="shared" si="20"/>
        <v>218</v>
      </c>
      <c r="L341">
        <v>0.05</v>
      </c>
      <c r="R341">
        <f t="shared" ca="1" si="18"/>
        <v>490</v>
      </c>
      <c r="S341">
        <f t="shared" ca="1" si="19"/>
        <v>2.14</v>
      </c>
      <c r="U341">
        <v>2.1513070715045819</v>
      </c>
    </row>
    <row r="342" spans="1:21">
      <c r="A342" s="5">
        <v>1840</v>
      </c>
      <c r="B342" s="5">
        <v>19.658560685610155</v>
      </c>
      <c r="C342" s="5">
        <v>-2.363963275202785E-2</v>
      </c>
      <c r="D342" s="5">
        <v>0.37245082962812148</v>
      </c>
      <c r="E342" t="s">
        <v>1188</v>
      </c>
      <c r="F342" t="s">
        <v>1189</v>
      </c>
      <c r="K342">
        <f t="shared" si="20"/>
        <v>219</v>
      </c>
      <c r="L342">
        <v>0.14000000000000001</v>
      </c>
      <c r="R342">
        <f t="shared" ca="1" si="18"/>
        <v>471</v>
      </c>
      <c r="S342">
        <f t="shared" ca="1" si="19"/>
        <v>8</v>
      </c>
      <c r="U342">
        <v>2.1821150050741722</v>
      </c>
    </row>
    <row r="343" spans="1:21">
      <c r="A343" s="5">
        <v>1840</v>
      </c>
      <c r="B343" s="5">
        <v>12.914562048851053</v>
      </c>
      <c r="C343" s="5">
        <v>-4.7383047449489624E-2</v>
      </c>
      <c r="D343" s="5">
        <v>0.41654135228619538</v>
      </c>
      <c r="E343" t="s">
        <v>1188</v>
      </c>
      <c r="F343" t="s">
        <v>1189</v>
      </c>
      <c r="K343">
        <f t="shared" si="20"/>
        <v>220</v>
      </c>
      <c r="L343">
        <v>0.41</v>
      </c>
      <c r="R343">
        <f t="shared" ca="1" si="18"/>
        <v>20</v>
      </c>
      <c r="S343">
        <f t="shared" ca="1" si="19"/>
        <v>1.180723151588186</v>
      </c>
      <c r="U343">
        <v>2.37499431934814</v>
      </c>
    </row>
    <row r="344" spans="1:21">
      <c r="A344" s="5">
        <v>1840</v>
      </c>
      <c r="B344" s="5">
        <v>24.384685791954553</v>
      </c>
      <c r="C344" s="5">
        <v>3.6911180316037573E-2</v>
      </c>
      <c r="D344" s="5">
        <v>-0.20436501515012395</v>
      </c>
      <c r="E344" t="s">
        <v>1188</v>
      </c>
      <c r="F344" t="s">
        <v>1189</v>
      </c>
      <c r="K344">
        <f t="shared" si="20"/>
        <v>221</v>
      </c>
      <c r="L344">
        <v>1.52</v>
      </c>
      <c r="R344">
        <f t="shared" ca="1" si="18"/>
        <v>26</v>
      </c>
      <c r="S344">
        <f t="shared" ca="1" si="19"/>
        <v>0.4</v>
      </c>
      <c r="U344">
        <v>2.2168574783650632</v>
      </c>
    </row>
    <row r="345" spans="1:21">
      <c r="A345" s="5">
        <v>1840</v>
      </c>
      <c r="B345" s="5">
        <v>14.67953144323269</v>
      </c>
      <c r="C345" s="5">
        <v>-6.4742251044028976E-2</v>
      </c>
      <c r="D345" s="5">
        <v>0.49029886926810207</v>
      </c>
      <c r="E345" t="s">
        <v>1188</v>
      </c>
      <c r="F345" t="s">
        <v>1189</v>
      </c>
      <c r="K345">
        <f t="shared" si="20"/>
        <v>222</v>
      </c>
      <c r="L345">
        <v>0.32</v>
      </c>
      <c r="R345">
        <f t="shared" ca="1" si="18"/>
        <v>668</v>
      </c>
      <c r="S345">
        <f t="shared" ca="1" si="19"/>
        <v>-2.2665993558712572E-2</v>
      </c>
      <c r="U345">
        <v>2.345572726549745</v>
      </c>
    </row>
    <row r="346" spans="1:21">
      <c r="A346" s="5">
        <v>1840</v>
      </c>
      <c r="B346" s="5">
        <v>6.9466943832028392</v>
      </c>
      <c r="C346" s="5">
        <v>-5.2734704227699325E-3</v>
      </c>
      <c r="D346" s="5">
        <v>0.20538090168703604</v>
      </c>
      <c r="E346" t="s">
        <v>1188</v>
      </c>
      <c r="F346" t="s">
        <v>1189</v>
      </c>
      <c r="K346">
        <f t="shared" si="20"/>
        <v>223</v>
      </c>
      <c r="L346">
        <v>0.33</v>
      </c>
      <c r="R346">
        <f t="shared" ca="1" si="18"/>
        <v>169</v>
      </c>
      <c r="S346">
        <f t="shared" ca="1" si="19"/>
        <v>-1.1100000000000001</v>
      </c>
      <c r="U346">
        <v>2.2900365127322657</v>
      </c>
    </row>
    <row r="347" spans="1:21">
      <c r="A347" s="5">
        <v>1840</v>
      </c>
      <c r="B347" s="5">
        <v>7.8986858462568534</v>
      </c>
      <c r="C347" s="5">
        <v>-1.6583448678776591E-2</v>
      </c>
      <c r="D347" s="5">
        <v>0.26935504811189759</v>
      </c>
      <c r="E347" t="s">
        <v>1188</v>
      </c>
      <c r="F347" t="s">
        <v>1189</v>
      </c>
      <c r="K347">
        <f t="shared" si="20"/>
        <v>224</v>
      </c>
      <c r="L347">
        <v>2.19</v>
      </c>
      <c r="R347">
        <f t="shared" ca="1" si="18"/>
        <v>686</v>
      </c>
      <c r="S347">
        <f t="shared" ca="1" si="19"/>
        <v>2.602165912803045</v>
      </c>
      <c r="U347">
        <v>2.5000007880216848</v>
      </c>
    </row>
    <row r="348" spans="1:21">
      <c r="A348" s="5">
        <v>1840</v>
      </c>
      <c r="B348" s="5">
        <v>12.43957123442101</v>
      </c>
      <c r="C348" s="5">
        <v>-2.2807086774495389E-2</v>
      </c>
      <c r="D348" s="5">
        <v>0.30557063178730459</v>
      </c>
      <c r="E348" t="s">
        <v>1188</v>
      </c>
      <c r="F348" t="s">
        <v>1189</v>
      </c>
      <c r="K348">
        <f t="shared" si="20"/>
        <v>225</v>
      </c>
      <c r="L348">
        <v>-0.3</v>
      </c>
      <c r="R348">
        <f t="shared" ca="1" si="18"/>
        <v>357</v>
      </c>
      <c r="S348">
        <f t="shared" ca="1" si="19"/>
        <v>-0.15</v>
      </c>
      <c r="U348">
        <v>2.1559724287092217</v>
      </c>
    </row>
    <row r="349" spans="1:21">
      <c r="A349" s="5">
        <v>1840</v>
      </c>
      <c r="B349" s="5">
        <v>5.5786672420651939</v>
      </c>
      <c r="C349" s="5">
        <v>3.7791596776880709E-2</v>
      </c>
      <c r="D349" s="5">
        <v>-0.3204916145045491</v>
      </c>
      <c r="E349" t="s">
        <v>1188</v>
      </c>
      <c r="F349" t="s">
        <v>1189</v>
      </c>
      <c r="K349">
        <f t="shared" si="20"/>
        <v>226</v>
      </c>
      <c r="L349">
        <v>0.12</v>
      </c>
      <c r="R349">
        <f t="shared" ca="1" si="18"/>
        <v>185</v>
      </c>
      <c r="S349">
        <f t="shared" ca="1" si="19"/>
        <v>1.61</v>
      </c>
      <c r="U349">
        <v>2.2398044631878276</v>
      </c>
    </row>
    <row r="350" spans="1:21">
      <c r="A350" s="5">
        <v>1840</v>
      </c>
      <c r="B350" s="5">
        <v>22.055287961525664</v>
      </c>
      <c r="C350" s="5">
        <v>-7.2015329522212568E-2</v>
      </c>
      <c r="D350" s="5">
        <v>0.44466627943309334</v>
      </c>
      <c r="E350" t="s">
        <v>1188</v>
      </c>
      <c r="F350" t="s">
        <v>1189</v>
      </c>
      <c r="K350">
        <f t="shared" si="20"/>
        <v>227</v>
      </c>
      <c r="L350">
        <v>3.16</v>
      </c>
      <c r="R350">
        <f t="shared" ca="1" si="18"/>
        <v>106</v>
      </c>
      <c r="S350">
        <f t="shared" ca="1" si="19"/>
        <v>2.0258329654525564</v>
      </c>
      <c r="U350">
        <v>2.1733308744253521</v>
      </c>
    </row>
    <row r="351" spans="1:21" ht="15">
      <c r="A351" s="5">
        <v>1840</v>
      </c>
      <c r="B351" s="5">
        <v>20.163364040579154</v>
      </c>
      <c r="C351" s="5">
        <v>-1.1789559436870434E-2</v>
      </c>
      <c r="D351" s="5">
        <v>0.15204633993777605</v>
      </c>
      <c r="E351" t="s">
        <v>1188</v>
      </c>
      <c r="F351" t="s">
        <v>1189</v>
      </c>
      <c r="K351">
        <f t="shared" si="20"/>
        <v>228</v>
      </c>
      <c r="L351" s="81">
        <v>0.68</v>
      </c>
      <c r="R351">
        <f t="shared" ca="1" si="18"/>
        <v>472</v>
      </c>
      <c r="S351">
        <f t="shared" ca="1" si="19"/>
        <v>7.2949999999999999</v>
      </c>
      <c r="U351">
        <v>2.2190760284574931</v>
      </c>
    </row>
    <row r="352" spans="1:21">
      <c r="A352" s="5">
        <v>1840</v>
      </c>
      <c r="B352" s="5">
        <v>30.146880425120116</v>
      </c>
      <c r="C352" s="5">
        <v>-3.123380706118084E-2</v>
      </c>
      <c r="D352" s="5">
        <v>0.26791162978049243</v>
      </c>
      <c r="E352" t="s">
        <v>1188</v>
      </c>
      <c r="F352" t="s">
        <v>1189</v>
      </c>
      <c r="K352">
        <f t="shared" si="20"/>
        <v>229</v>
      </c>
      <c r="L352">
        <v>-0.92</v>
      </c>
      <c r="R352">
        <f t="shared" ca="1" si="18"/>
        <v>48</v>
      </c>
      <c r="S352">
        <f t="shared" ca="1" si="19"/>
        <v>-0.16</v>
      </c>
      <c r="U352">
        <v>2.1572019518416949</v>
      </c>
    </row>
    <row r="353" spans="1:21">
      <c r="A353" s="5">
        <v>1840</v>
      </c>
      <c r="B353" s="5">
        <v>12.525726126855034</v>
      </c>
      <c r="C353" s="5">
        <v>-2.4202384405944244E-2</v>
      </c>
      <c r="D353" s="5">
        <v>0.16797881779745438</v>
      </c>
      <c r="E353" t="s">
        <v>1188</v>
      </c>
      <c r="F353" t="s">
        <v>1189</v>
      </c>
      <c r="K353">
        <f t="shared" si="20"/>
        <v>230</v>
      </c>
      <c r="L353" s="80">
        <v>0.5</v>
      </c>
      <c r="R353">
        <f t="shared" ca="1" si="18"/>
        <v>700</v>
      </c>
      <c r="S353">
        <f t="shared" ca="1" si="19"/>
        <v>4.7</v>
      </c>
      <c r="U353">
        <v>2.2624598021639977</v>
      </c>
    </row>
    <row r="354" spans="1:21">
      <c r="A354" s="5">
        <v>1840</v>
      </c>
      <c r="B354" s="5">
        <v>21.380318644828208</v>
      </c>
      <c r="C354" s="5">
        <v>-4.6149749726563272E-2</v>
      </c>
      <c r="D354" s="5">
        <v>0.40325454715730302</v>
      </c>
      <c r="E354" t="s">
        <v>1188</v>
      </c>
      <c r="F354" t="s">
        <v>1189</v>
      </c>
      <c r="K354">
        <f t="shared" si="20"/>
        <v>231</v>
      </c>
      <c r="L354">
        <v>0.51</v>
      </c>
      <c r="R354">
        <f t="shared" ca="1" si="18"/>
        <v>597</v>
      </c>
      <c r="S354">
        <f t="shared" ca="1" si="19"/>
        <v>-1.93</v>
      </c>
      <c r="U354">
        <v>2.2177686666261831</v>
      </c>
    </row>
    <row r="355" spans="1:21" ht="15">
      <c r="A355" s="5">
        <v>1840</v>
      </c>
      <c r="B355" s="5">
        <v>19.569793008724218</v>
      </c>
      <c r="C355" s="5">
        <v>-8.7630082600007597E-2</v>
      </c>
      <c r="D355" s="5">
        <v>0.29044841021032397</v>
      </c>
      <c r="E355" t="s">
        <v>1188</v>
      </c>
      <c r="F355" t="s">
        <v>1189</v>
      </c>
      <c r="K355">
        <f t="shared" si="20"/>
        <v>232</v>
      </c>
      <c r="L355" s="81">
        <v>0.71</v>
      </c>
      <c r="R355">
        <f t="shared" ca="1" si="18"/>
        <v>344</v>
      </c>
      <c r="S355">
        <f t="shared" ca="1" si="19"/>
        <v>6.4</v>
      </c>
      <c r="U355">
        <v>2.3545997774046072</v>
      </c>
    </row>
    <row r="356" spans="1:21">
      <c r="A356" s="5">
        <v>1840</v>
      </c>
      <c r="B356" s="5">
        <v>20.726452587164204</v>
      </c>
      <c r="C356" s="5">
        <v>-4.5342402159942452E-3</v>
      </c>
      <c r="D356" s="5">
        <v>0.1104810236244802</v>
      </c>
      <c r="E356" t="s">
        <v>1188</v>
      </c>
      <c r="F356" t="s">
        <v>1189</v>
      </c>
      <c r="K356">
        <f t="shared" si="20"/>
        <v>233</v>
      </c>
      <c r="L356">
        <v>0.42</v>
      </c>
      <c r="R356">
        <f t="shared" ca="1" si="18"/>
        <v>398</v>
      </c>
      <c r="S356">
        <f t="shared" ca="1" si="19"/>
        <v>7.34</v>
      </c>
      <c r="U356">
        <v>2.2555453222901471</v>
      </c>
    </row>
    <row r="357" spans="1:21">
      <c r="A357" s="5">
        <v>1840</v>
      </c>
      <c r="B357" s="5">
        <v>19.987168576270278</v>
      </c>
      <c r="C357" s="5">
        <v>-3.7546026195917293E-2</v>
      </c>
      <c r="D357" s="5">
        <v>0.21246286986384888</v>
      </c>
      <c r="E357" t="s">
        <v>1188</v>
      </c>
      <c r="F357" t="s">
        <v>1189</v>
      </c>
      <c r="K357">
        <f t="shared" si="20"/>
        <v>234</v>
      </c>
      <c r="L357">
        <v>-0.02</v>
      </c>
      <c r="R357">
        <f t="shared" ca="1" si="18"/>
        <v>555</v>
      </c>
      <c r="S357">
        <f t="shared" ca="1" si="19"/>
        <v>4.7791528872860312</v>
      </c>
      <c r="U357">
        <v>2.2523349816394065</v>
      </c>
    </row>
    <row r="358" spans="1:21" ht="15">
      <c r="A358" s="5">
        <v>1840</v>
      </c>
      <c r="B358" s="5">
        <v>20.57604999500677</v>
      </c>
      <c r="C358" s="5">
        <v>-4.4135960845602895E-2</v>
      </c>
      <c r="D358" s="5">
        <v>0.407522260009614</v>
      </c>
      <c r="E358" t="s">
        <v>1188</v>
      </c>
      <c r="F358" t="s">
        <v>1189</v>
      </c>
      <c r="K358">
        <f t="shared" si="20"/>
        <v>235</v>
      </c>
      <c r="L358" s="81">
        <v>6.53</v>
      </c>
      <c r="R358">
        <f t="shared" ca="1" si="18"/>
        <v>63</v>
      </c>
      <c r="S358">
        <f t="shared" ca="1" si="19"/>
        <v>2.2686833440684895</v>
      </c>
      <c r="U358">
        <v>2.2208906996576907</v>
      </c>
    </row>
    <row r="359" spans="1:21">
      <c r="A359" s="5">
        <v>1840</v>
      </c>
      <c r="B359" s="5">
        <v>15.695502628117538</v>
      </c>
      <c r="C359" s="5">
        <v>-8.0284446237435247E-3</v>
      </c>
      <c r="D359" s="5">
        <v>0.12459542583474104</v>
      </c>
      <c r="E359" t="s">
        <v>1188</v>
      </c>
      <c r="F359" t="s">
        <v>1189</v>
      </c>
      <c r="K359">
        <f t="shared" si="20"/>
        <v>236</v>
      </c>
      <c r="L359">
        <v>0.38</v>
      </c>
      <c r="R359">
        <f t="shared" ca="1" si="18"/>
        <v>404</v>
      </c>
      <c r="S359">
        <f t="shared" ca="1" si="19"/>
        <v>5.08</v>
      </c>
      <c r="U359">
        <v>2.347432189970748</v>
      </c>
    </row>
    <row r="360" spans="1:21">
      <c r="A360" s="5">
        <v>1840</v>
      </c>
      <c r="B360" s="5">
        <v>15.664283203643095</v>
      </c>
      <c r="C360" s="5">
        <v>4.9210670554042935E-3</v>
      </c>
      <c r="D360" s="5">
        <v>1.1812041125114803E-2</v>
      </c>
      <c r="E360" t="s">
        <v>1188</v>
      </c>
      <c r="F360" t="s">
        <v>1189</v>
      </c>
      <c r="K360">
        <f t="shared" si="20"/>
        <v>237</v>
      </c>
      <c r="L360">
        <v>0.89</v>
      </c>
      <c r="R360">
        <f t="shared" ca="1" si="18"/>
        <v>356</v>
      </c>
      <c r="S360">
        <f t="shared" ca="1" si="19"/>
        <v>-0.35</v>
      </c>
      <c r="U360">
        <v>2.1324784518314526</v>
      </c>
    </row>
    <row r="361" spans="1:21">
      <c r="A361" s="5">
        <v>1840</v>
      </c>
      <c r="B361" s="5">
        <v>29.809898225320012</v>
      </c>
      <c r="C361" s="5">
        <v>-2.5910162114692881E-2</v>
      </c>
      <c r="D361" s="5">
        <v>6.0411437227614329E-2</v>
      </c>
      <c r="E361" t="s">
        <v>1188</v>
      </c>
      <c r="F361" t="s">
        <v>1189</v>
      </c>
      <c r="K361">
        <f t="shared" si="20"/>
        <v>238</v>
      </c>
      <c r="L361" s="82">
        <v>0.79</v>
      </c>
      <c r="R361">
        <f t="shared" ca="1" si="18"/>
        <v>146</v>
      </c>
      <c r="S361">
        <f t="shared" ca="1" si="19"/>
        <v>0.42</v>
      </c>
      <c r="U361">
        <v>2.2153060968164295</v>
      </c>
    </row>
    <row r="362" spans="1:21">
      <c r="A362" s="5">
        <v>1840</v>
      </c>
      <c r="B362" s="5">
        <v>18.278876506149231</v>
      </c>
      <c r="C362" s="5">
        <v>-5.3610164567160723E-2</v>
      </c>
      <c r="D362" s="5">
        <v>0.36146158826976915</v>
      </c>
      <c r="E362" t="s">
        <v>1188</v>
      </c>
      <c r="F362" t="s">
        <v>1189</v>
      </c>
      <c r="K362">
        <f t="shared" si="20"/>
        <v>239</v>
      </c>
      <c r="L362">
        <v>3.48</v>
      </c>
      <c r="R362">
        <f t="shared" ca="1" si="18"/>
        <v>742</v>
      </c>
      <c r="S362">
        <f t="shared" ca="1" si="19"/>
        <v>6.6895272705891795E-2</v>
      </c>
      <c r="U362">
        <v>2.1645099322365082</v>
      </c>
    </row>
    <row r="363" spans="1:21">
      <c r="A363" s="5">
        <v>1840</v>
      </c>
      <c r="B363" s="5">
        <v>26.492666888717395</v>
      </c>
      <c r="C363" s="5">
        <v>-3.8357219286844213E-2</v>
      </c>
      <c r="D363" s="5">
        <v>0.14696919976895373</v>
      </c>
      <c r="E363" t="s">
        <v>1188</v>
      </c>
      <c r="F363" t="s">
        <v>1189</v>
      </c>
      <c r="K363">
        <f t="shared" si="20"/>
        <v>240</v>
      </c>
      <c r="L363">
        <v>0.83</v>
      </c>
      <c r="R363">
        <f t="shared" ca="1" si="18"/>
        <v>315</v>
      </c>
      <c r="S363">
        <f t="shared" ca="1" si="19"/>
        <v>0.5</v>
      </c>
      <c r="U363">
        <v>2.2306184205933919</v>
      </c>
    </row>
    <row r="364" spans="1:21">
      <c r="A364" s="5">
        <v>1840</v>
      </c>
      <c r="B364" s="5">
        <v>22.388585465304345</v>
      </c>
      <c r="C364" s="5">
        <v>-1.9279081564503642E-2</v>
      </c>
      <c r="D364" s="5">
        <v>0.32132801525845167</v>
      </c>
      <c r="E364" t="s">
        <v>1188</v>
      </c>
      <c r="F364" t="s">
        <v>1189</v>
      </c>
      <c r="K364">
        <f t="shared" si="20"/>
        <v>241</v>
      </c>
      <c r="L364">
        <v>0.19</v>
      </c>
      <c r="R364">
        <f t="shared" ca="1" si="18"/>
        <v>362</v>
      </c>
      <c r="S364">
        <f t="shared" ca="1" si="19"/>
        <v>0.85</v>
      </c>
      <c r="U364">
        <v>2.3418579124209664</v>
      </c>
    </row>
    <row r="365" spans="1:21">
      <c r="A365" s="5">
        <v>1840</v>
      </c>
      <c r="B365" s="5">
        <v>26.672547049048035</v>
      </c>
      <c r="C365" s="5">
        <v>-0.12113551991955696</v>
      </c>
      <c r="D365" s="5">
        <v>0.78502521950922244</v>
      </c>
      <c r="E365" t="s">
        <v>1188</v>
      </c>
      <c r="F365" t="s">
        <v>1189</v>
      </c>
      <c r="K365">
        <f t="shared" si="20"/>
        <v>242</v>
      </c>
      <c r="L365">
        <v>-0.37</v>
      </c>
      <c r="R365">
        <f t="shared" ca="1" si="18"/>
        <v>173</v>
      </c>
      <c r="S365">
        <f t="shared" ca="1" si="19"/>
        <v>1.18</v>
      </c>
      <c r="U365">
        <v>2.0709205923026683</v>
      </c>
    </row>
    <row r="366" spans="1:21">
      <c r="A366" s="5">
        <v>1840</v>
      </c>
      <c r="B366" s="5">
        <v>14.886544365177542</v>
      </c>
      <c r="C366" s="5">
        <v>-4.6282521963808776E-2</v>
      </c>
      <c r="D366" s="5">
        <v>0.10238798099747726</v>
      </c>
      <c r="E366" t="s">
        <v>1188</v>
      </c>
      <c r="F366" t="s">
        <v>1189</v>
      </c>
      <c r="K366">
        <f t="shared" si="20"/>
        <v>243</v>
      </c>
      <c r="L366">
        <v>0.14000000000000001</v>
      </c>
      <c r="R366">
        <f t="shared" ca="1" si="18"/>
        <v>66</v>
      </c>
      <c r="S366">
        <f t="shared" ca="1" si="19"/>
        <v>2.4676521445986532</v>
      </c>
      <c r="U366">
        <v>2.3667844222580476</v>
      </c>
    </row>
    <row r="367" spans="1:21">
      <c r="A367" s="5">
        <v>1840</v>
      </c>
      <c r="B367" s="5">
        <v>15.683108650590157</v>
      </c>
      <c r="C367" s="5">
        <v>-3.511164619257201E-2</v>
      </c>
      <c r="D367" s="5">
        <v>0.27963054265365983</v>
      </c>
      <c r="E367" t="s">
        <v>1188</v>
      </c>
      <c r="F367" t="s">
        <v>1189</v>
      </c>
      <c r="K367">
        <f t="shared" si="20"/>
        <v>244</v>
      </c>
      <c r="L367">
        <v>0.56000000000000005</v>
      </c>
      <c r="R367">
        <f t="shared" ca="1" si="18"/>
        <v>398</v>
      </c>
      <c r="S367">
        <f t="shared" ca="1" si="19"/>
        <v>7.34</v>
      </c>
      <c r="U367">
        <v>2.1789749427981118</v>
      </c>
    </row>
    <row r="368" spans="1:21">
      <c r="A368" s="5">
        <v>1878</v>
      </c>
      <c r="B368" s="5">
        <v>3.8172327910568349</v>
      </c>
      <c r="C368" s="5">
        <v>2.2180091319157214E-3</v>
      </c>
      <c r="D368" s="5">
        <v>7.5622584058576692E-2</v>
      </c>
      <c r="E368" t="e">
        <f t="shared" ref="E368:E388" si="22">E367+1</f>
        <v>#VALUE!</v>
      </c>
      <c r="K368">
        <f t="shared" si="20"/>
        <v>245</v>
      </c>
      <c r="L368">
        <v>0.17</v>
      </c>
      <c r="R368">
        <f t="shared" ca="1" si="18"/>
        <v>486</v>
      </c>
      <c r="S368">
        <f t="shared" ca="1" si="19"/>
        <v>1.91</v>
      </c>
      <c r="U368">
        <v>2.3127050891403527</v>
      </c>
    </row>
    <row r="369" spans="1:21">
      <c r="A369" s="5">
        <v>1878</v>
      </c>
      <c r="B369" s="5">
        <v>1.4679925329770249</v>
      </c>
      <c r="C369" s="5">
        <v>4.9310699411719838E-2</v>
      </c>
      <c r="D369" s="5">
        <v>-0.34914425284271466</v>
      </c>
      <c r="E369" t="e">
        <f t="shared" si="22"/>
        <v>#VALUE!</v>
      </c>
      <c r="K369">
        <f t="shared" si="20"/>
        <v>246</v>
      </c>
      <c r="L369">
        <v>1.37</v>
      </c>
      <c r="R369">
        <f t="shared" ca="1" si="18"/>
        <v>747</v>
      </c>
      <c r="S369">
        <f t="shared" ca="1" si="19"/>
        <v>2.1678647670118107</v>
      </c>
      <c r="U369">
        <v>2.2555097190792983</v>
      </c>
    </row>
    <row r="370" spans="1:21">
      <c r="A370" s="5">
        <v>1878</v>
      </c>
      <c r="B370" s="5">
        <v>13.752770717444296</v>
      </c>
      <c r="C370" s="5">
        <v>3.3908961685202854E-3</v>
      </c>
      <c r="D370" s="5">
        <v>0.17162132580850198</v>
      </c>
      <c r="E370" t="e">
        <f t="shared" si="22"/>
        <v>#VALUE!</v>
      </c>
      <c r="K370">
        <f t="shared" si="20"/>
        <v>247</v>
      </c>
      <c r="L370">
        <v>0.5</v>
      </c>
      <c r="R370">
        <f t="shared" ca="1" si="18"/>
        <v>169</v>
      </c>
      <c r="S370">
        <f t="shared" ca="1" si="19"/>
        <v>-1.1100000000000001</v>
      </c>
      <c r="U370">
        <v>2.1751821176675721</v>
      </c>
    </row>
    <row r="371" spans="1:21">
      <c r="A371" s="5">
        <v>1878</v>
      </c>
      <c r="B371" s="5">
        <v>21.955685339718922</v>
      </c>
      <c r="C371" s="5">
        <v>1.2414494789725339E-2</v>
      </c>
      <c r="D371" s="5">
        <v>0.24300379627528912</v>
      </c>
      <c r="E371" t="e">
        <f t="shared" si="22"/>
        <v>#VALUE!</v>
      </c>
      <c r="K371">
        <f t="shared" si="20"/>
        <v>248</v>
      </c>
      <c r="L371">
        <v>3.04</v>
      </c>
      <c r="R371">
        <f t="shared" ca="1" si="18"/>
        <v>607</v>
      </c>
      <c r="S371">
        <f t="shared" ca="1" si="19"/>
        <v>1.7</v>
      </c>
      <c r="U371">
        <v>2.2161875330927612</v>
      </c>
    </row>
    <row r="372" spans="1:21">
      <c r="A372" s="5">
        <v>1878</v>
      </c>
      <c r="B372" s="5">
        <v>10.204460011128624</v>
      </c>
      <c r="C372" s="5">
        <v>-3.4025348641719688E-2</v>
      </c>
      <c r="D372" s="5">
        <v>0.50687134702132397</v>
      </c>
      <c r="E372" t="e">
        <f t="shared" si="22"/>
        <v>#VALUE!</v>
      </c>
      <c r="K372">
        <f t="shared" si="20"/>
        <v>249</v>
      </c>
      <c r="L372">
        <v>0.87</v>
      </c>
      <c r="R372">
        <f t="shared" ca="1" si="18"/>
        <v>30</v>
      </c>
      <c r="S372">
        <f t="shared" ca="1" si="19"/>
        <v>0.3</v>
      </c>
      <c r="U372">
        <v>2.1650280639837787</v>
      </c>
    </row>
    <row r="373" spans="1:21">
      <c r="A373" s="5">
        <v>1878</v>
      </c>
      <c r="B373" s="5">
        <v>10.216350234846905</v>
      </c>
      <c r="C373" s="5">
        <v>-9.041499818174259E-3</v>
      </c>
      <c r="D373" s="5">
        <v>0.56958604964352588</v>
      </c>
      <c r="E373" t="e">
        <f t="shared" si="22"/>
        <v>#VALUE!</v>
      </c>
      <c r="K373">
        <f t="shared" si="20"/>
        <v>250</v>
      </c>
      <c r="L373">
        <v>1.06</v>
      </c>
      <c r="R373">
        <f t="shared" ca="1" si="18"/>
        <v>538</v>
      </c>
      <c r="S373">
        <f t="shared" ca="1" si="19"/>
        <v>4.4975795465733714</v>
      </c>
      <c r="U373">
        <v>2.2877366045611449</v>
      </c>
    </row>
    <row r="374" spans="1:21">
      <c r="A374" s="5">
        <v>1878</v>
      </c>
      <c r="B374" s="5">
        <v>13.33410086819975</v>
      </c>
      <c r="C374" s="5">
        <v>-4.6385601294440804E-2</v>
      </c>
      <c r="D374" s="5">
        <v>0.75515278256288454</v>
      </c>
      <c r="E374" t="e">
        <f t="shared" si="22"/>
        <v>#VALUE!</v>
      </c>
      <c r="K374">
        <f t="shared" si="20"/>
        <v>251</v>
      </c>
      <c r="L374">
        <v>1.5</v>
      </c>
      <c r="R374">
        <f t="shared" ca="1" si="18"/>
        <v>546</v>
      </c>
      <c r="S374">
        <f t="shared" ca="1" si="19"/>
        <v>0.58037224551965494</v>
      </c>
      <c r="U374">
        <v>2.2627913042622523</v>
      </c>
    </row>
    <row r="375" spans="1:21" ht="15">
      <c r="A375" s="5">
        <v>1878</v>
      </c>
      <c r="B375" s="5">
        <v>-0.50243524550674934</v>
      </c>
      <c r="C375" s="5">
        <v>-2.8203165917450868E-2</v>
      </c>
      <c r="D375" s="5">
        <v>0.4494380259862929</v>
      </c>
      <c r="E375" t="e">
        <f t="shared" si="22"/>
        <v>#VALUE!</v>
      </c>
      <c r="K375">
        <f t="shared" si="20"/>
        <v>252</v>
      </c>
      <c r="L375" s="81">
        <v>0.69</v>
      </c>
      <c r="R375">
        <f t="shared" ca="1" si="18"/>
        <v>201</v>
      </c>
      <c r="S375">
        <f t="shared" ca="1" si="19"/>
        <v>-0.14000000000000001</v>
      </c>
      <c r="U375">
        <v>2.2901354571346264</v>
      </c>
    </row>
    <row r="376" spans="1:21">
      <c r="A376" s="5">
        <v>1878</v>
      </c>
      <c r="B376" s="5">
        <v>-0.42807948028089626</v>
      </c>
      <c r="C376" s="5">
        <v>-3.0139376728799405E-3</v>
      </c>
      <c r="D376" s="5">
        <v>0.25953931746192094</v>
      </c>
      <c r="E376" t="e">
        <f t="shared" si="22"/>
        <v>#VALUE!</v>
      </c>
      <c r="K376">
        <f t="shared" si="20"/>
        <v>253</v>
      </c>
      <c r="L376">
        <v>1.04</v>
      </c>
      <c r="R376">
        <f t="shared" ca="1" si="18"/>
        <v>178</v>
      </c>
      <c r="S376">
        <f t="shared" ca="1" si="19"/>
        <v>-1.48</v>
      </c>
      <c r="U376">
        <v>2.2185795744606578</v>
      </c>
    </row>
    <row r="377" spans="1:21">
      <c r="A377" s="5">
        <v>1878</v>
      </c>
      <c r="B377" s="5">
        <v>4.068099764723998</v>
      </c>
      <c r="C377" s="5">
        <v>-8.438226977380836E-3</v>
      </c>
      <c r="D377" s="5">
        <v>0.32398998931859602</v>
      </c>
      <c r="E377" t="e">
        <f t="shared" si="22"/>
        <v>#VALUE!</v>
      </c>
      <c r="K377">
        <f t="shared" si="20"/>
        <v>254</v>
      </c>
      <c r="L377">
        <v>1.78</v>
      </c>
      <c r="R377">
        <f t="shared" ca="1" si="18"/>
        <v>539</v>
      </c>
      <c r="S377">
        <f t="shared" ca="1" si="19"/>
        <v>5.732942914089989</v>
      </c>
      <c r="U377">
        <v>2.211995139559594</v>
      </c>
    </row>
    <row r="378" spans="1:21">
      <c r="A378" s="5">
        <v>1878</v>
      </c>
      <c r="B378" s="5">
        <v>6.9743383902385325</v>
      </c>
      <c r="C378" s="5">
        <v>-3.15082850528281E-2</v>
      </c>
      <c r="D378" s="5">
        <v>0.18704546107883857</v>
      </c>
      <c r="E378" t="e">
        <f t="shared" si="22"/>
        <v>#VALUE!</v>
      </c>
      <c r="K378">
        <f t="shared" si="20"/>
        <v>255</v>
      </c>
      <c r="L378">
        <v>-0.56000000000000005</v>
      </c>
      <c r="R378">
        <f t="shared" ca="1" si="18"/>
        <v>179</v>
      </c>
      <c r="S378">
        <f t="shared" ca="1" si="19"/>
        <v>0.23</v>
      </c>
      <c r="U378">
        <v>2.2746753342515236</v>
      </c>
    </row>
    <row r="379" spans="1:21">
      <c r="A379" s="5">
        <v>1878</v>
      </c>
      <c r="B379" s="5">
        <v>9.8333510567583104</v>
      </c>
      <c r="C379" s="5">
        <v>-5.5685820845363665E-2</v>
      </c>
      <c r="D379" s="5">
        <v>0.4429455773176123</v>
      </c>
      <c r="E379" t="e">
        <f t="shared" si="22"/>
        <v>#VALUE!</v>
      </c>
      <c r="K379">
        <f t="shared" si="20"/>
        <v>256</v>
      </c>
      <c r="L379">
        <v>0.41</v>
      </c>
      <c r="R379">
        <f t="shared" ca="1" si="18"/>
        <v>617</v>
      </c>
      <c r="S379">
        <f t="shared" ca="1" si="19"/>
        <v>0.8</v>
      </c>
      <c r="U379">
        <v>2.2450225925299523</v>
      </c>
    </row>
    <row r="380" spans="1:21">
      <c r="A380" s="5">
        <v>1878</v>
      </c>
      <c r="B380" s="5">
        <v>3.2649235259336606</v>
      </c>
      <c r="C380" s="5">
        <v>3.1334601344745749E-3</v>
      </c>
      <c r="D380" s="5">
        <v>0.26617166669939962</v>
      </c>
      <c r="E380" t="e">
        <f t="shared" si="22"/>
        <v>#VALUE!</v>
      </c>
      <c r="K380">
        <f t="shared" si="20"/>
        <v>257</v>
      </c>
      <c r="L380">
        <v>0.33</v>
      </c>
      <c r="R380">
        <f t="shared" ref="R380:R443" ca="1" si="23">RANDBETWEEN(1,773)</f>
        <v>32</v>
      </c>
      <c r="S380">
        <f t="shared" ref="S380:S443" ca="1" si="24">INDEX(L$124:L$928,R380)</f>
        <v>-1.02</v>
      </c>
      <c r="U380">
        <v>2.2879249399463024</v>
      </c>
    </row>
    <row r="381" spans="1:21">
      <c r="A381" s="5">
        <v>1878</v>
      </c>
      <c r="B381" s="5">
        <v>12.236850927300313</v>
      </c>
      <c r="C381" s="5">
        <v>-5.1180370858938673E-2</v>
      </c>
      <c r="D381" s="5">
        <v>0.48553409657769819</v>
      </c>
      <c r="E381" t="e">
        <f t="shared" si="22"/>
        <v>#VALUE!</v>
      </c>
      <c r="K381">
        <f t="shared" si="20"/>
        <v>258</v>
      </c>
      <c r="L381">
        <v>-0.3</v>
      </c>
      <c r="R381">
        <f t="shared" ca="1" si="23"/>
        <v>433</v>
      </c>
      <c r="S381">
        <f t="shared" ca="1" si="24"/>
        <v>2.1</v>
      </c>
      <c r="U381">
        <v>2.1933847347233888</v>
      </c>
    </row>
    <row r="382" spans="1:21">
      <c r="A382" s="5">
        <v>1878</v>
      </c>
      <c r="B382" s="5">
        <v>15.52893568587832</v>
      </c>
      <c r="C382" s="5">
        <v>-7.3175323648921875E-2</v>
      </c>
      <c r="D382" s="5">
        <v>0.69858989744653144</v>
      </c>
      <c r="E382" t="e">
        <f t="shared" si="22"/>
        <v>#VALUE!</v>
      </c>
      <c r="K382">
        <f t="shared" ref="K382:K445" si="25">K381+1</f>
        <v>259</v>
      </c>
      <c r="L382">
        <v>-0.42</v>
      </c>
      <c r="R382">
        <f t="shared" ca="1" si="23"/>
        <v>12</v>
      </c>
      <c r="S382">
        <f t="shared" ca="1" si="24"/>
        <v>5.6604783013722848E-2</v>
      </c>
      <c r="U382">
        <v>2.2700987439038705</v>
      </c>
    </row>
    <row r="383" spans="1:21">
      <c r="A383" s="5">
        <v>1878</v>
      </c>
      <c r="B383" s="5">
        <v>7.73455910249643</v>
      </c>
      <c r="C383" s="5">
        <v>-4.7996327541488526E-2</v>
      </c>
      <c r="D383" s="5">
        <v>0.54366783457404644</v>
      </c>
      <c r="E383" t="e">
        <f t="shared" si="22"/>
        <v>#VALUE!</v>
      </c>
      <c r="K383">
        <f t="shared" si="25"/>
        <v>260</v>
      </c>
      <c r="L383">
        <v>-0.06</v>
      </c>
      <c r="R383">
        <f t="shared" ca="1" si="23"/>
        <v>389</v>
      </c>
      <c r="S383">
        <f t="shared" ca="1" si="24"/>
        <v>5.04</v>
      </c>
      <c r="U383">
        <v>2.2347148609356235</v>
      </c>
    </row>
    <row r="384" spans="1:21">
      <c r="A384" s="5">
        <v>1878</v>
      </c>
      <c r="B384" s="5">
        <v>8.0488126913391689</v>
      </c>
      <c r="C384" s="5">
        <v>-2.7143680540575588E-2</v>
      </c>
      <c r="D384" s="5">
        <v>0.73334791275336819</v>
      </c>
      <c r="E384" t="e">
        <f t="shared" si="22"/>
        <v>#VALUE!</v>
      </c>
      <c r="K384">
        <f t="shared" si="25"/>
        <v>261</v>
      </c>
      <c r="L384">
        <v>-0.51</v>
      </c>
      <c r="R384">
        <f t="shared" ca="1" si="23"/>
        <v>623</v>
      </c>
      <c r="S384">
        <f t="shared" ca="1" si="24"/>
        <v>5.6606868789776943</v>
      </c>
      <c r="U384">
        <v>2.355225701614323</v>
      </c>
    </row>
    <row r="385" spans="1:21">
      <c r="A385" s="5">
        <v>1878</v>
      </c>
      <c r="B385" s="5">
        <v>8.6453334925427061</v>
      </c>
      <c r="C385" s="5">
        <v>-5.1415924378073186E-2</v>
      </c>
      <c r="D385" s="5">
        <v>0.69511770267949302</v>
      </c>
      <c r="E385" t="e">
        <f t="shared" si="22"/>
        <v>#VALUE!</v>
      </c>
      <c r="K385">
        <f t="shared" si="25"/>
        <v>262</v>
      </c>
      <c r="L385">
        <v>-0.28999999999999998</v>
      </c>
      <c r="R385">
        <f t="shared" ca="1" si="23"/>
        <v>210</v>
      </c>
      <c r="S385">
        <f t="shared" ca="1" si="24"/>
        <v>0.79</v>
      </c>
      <c r="U385">
        <v>2.1597981153745263</v>
      </c>
    </row>
    <row r="386" spans="1:21">
      <c r="A386" s="5">
        <v>1878</v>
      </c>
      <c r="B386" s="5">
        <v>9.7134440119348575</v>
      </c>
      <c r="C386" s="5">
        <v>-6.1725351622632374E-2</v>
      </c>
      <c r="D386" s="5">
        <v>0.51199351219688083</v>
      </c>
      <c r="E386" t="e">
        <f t="shared" si="22"/>
        <v>#VALUE!</v>
      </c>
      <c r="K386">
        <f t="shared" si="25"/>
        <v>263</v>
      </c>
      <c r="L386">
        <v>-0.78</v>
      </c>
      <c r="R386">
        <f t="shared" ca="1" si="23"/>
        <v>24</v>
      </c>
      <c r="S386">
        <f t="shared" ca="1" si="24"/>
        <v>1</v>
      </c>
      <c r="U386">
        <v>2.2768707224503202</v>
      </c>
    </row>
    <row r="387" spans="1:21">
      <c r="A387" s="5">
        <v>1878</v>
      </c>
      <c r="B387" s="5">
        <v>9.5945417747493877</v>
      </c>
      <c r="C387" s="5">
        <v>-5.1902409218262946E-2</v>
      </c>
      <c r="D387" s="5">
        <v>1.0342031021040015</v>
      </c>
      <c r="E387" t="e">
        <f t="shared" si="22"/>
        <v>#VALUE!</v>
      </c>
      <c r="K387">
        <f t="shared" si="25"/>
        <v>264</v>
      </c>
      <c r="L387">
        <v>-0.56000000000000005</v>
      </c>
      <c r="R387">
        <f t="shared" ca="1" si="23"/>
        <v>39</v>
      </c>
      <c r="S387">
        <f t="shared" ca="1" si="24"/>
        <v>0.06</v>
      </c>
      <c r="U387">
        <v>2.2869351667270337</v>
      </c>
    </row>
    <row r="388" spans="1:21">
      <c r="A388" s="5">
        <v>1878</v>
      </c>
      <c r="B388" s="5">
        <v>13.579943803676109</v>
      </c>
      <c r="C388" s="5">
        <v>-5.0875144287365615E-2</v>
      </c>
      <c r="D388" s="5">
        <v>0.76249111262893976</v>
      </c>
      <c r="E388" t="e">
        <f t="shared" si="22"/>
        <v>#VALUE!</v>
      </c>
      <c r="K388">
        <f t="shared" si="25"/>
        <v>265</v>
      </c>
      <c r="L388">
        <v>-0.56999999999999995</v>
      </c>
      <c r="R388">
        <f t="shared" ca="1" si="23"/>
        <v>174</v>
      </c>
      <c r="S388">
        <f t="shared" ca="1" si="24"/>
        <v>3.48</v>
      </c>
      <c r="U388">
        <v>2.2158102764164704</v>
      </c>
    </row>
    <row r="389" spans="1:21">
      <c r="A389" s="5">
        <v>1878</v>
      </c>
      <c r="B389" s="5">
        <v>-0.75</v>
      </c>
      <c r="C389" s="5">
        <v>3.3833496893348511E-2</v>
      </c>
      <c r="D389" s="5"/>
      <c r="E389">
        <v>1</v>
      </c>
      <c r="F389">
        <f>AVERAGE(B389:B436)</f>
        <v>5.4614446107387948</v>
      </c>
      <c r="G389">
        <f>AVERAGE(C389:C436)</f>
        <v>2.9537859193036406E-2</v>
      </c>
      <c r="H389">
        <f>AVERAGE(D389:D436)</f>
        <v>0.15734304615109865</v>
      </c>
      <c r="K389">
        <f t="shared" si="25"/>
        <v>266</v>
      </c>
      <c r="L389">
        <v>-0.41</v>
      </c>
      <c r="R389">
        <f t="shared" ca="1" si="23"/>
        <v>8</v>
      </c>
      <c r="S389">
        <f t="shared" ca="1" si="24"/>
        <v>1.41</v>
      </c>
      <c r="U389">
        <v>2.0827590290943556</v>
      </c>
    </row>
    <row r="390" spans="1:21">
      <c r="A390" s="5">
        <v>1920</v>
      </c>
      <c r="B390" s="5">
        <v>-9.0299999999999994</v>
      </c>
      <c r="C390" s="5">
        <v>2.0679265198142449E-2</v>
      </c>
      <c r="D390" s="5"/>
      <c r="E390">
        <f t="shared" ref="E390:E436" si="26">E389+1</f>
        <v>2</v>
      </c>
      <c r="K390">
        <f t="shared" si="25"/>
        <v>267</v>
      </c>
      <c r="L390">
        <v>-0.54</v>
      </c>
      <c r="R390">
        <f t="shared" ca="1" si="23"/>
        <v>527</v>
      </c>
      <c r="S390">
        <f t="shared" ca="1" si="24"/>
        <v>5.96</v>
      </c>
      <c r="U390">
        <v>2.2018261027800898</v>
      </c>
    </row>
    <row r="391" spans="1:21">
      <c r="A391" s="5">
        <v>1920</v>
      </c>
      <c r="B391" s="5">
        <v>-13.07</v>
      </c>
      <c r="C391" s="5">
        <v>-8.7476951449992235E-2</v>
      </c>
      <c r="D391" s="5"/>
      <c r="E391">
        <f t="shared" si="26"/>
        <v>3</v>
      </c>
      <c r="K391">
        <f t="shared" si="25"/>
        <v>268</v>
      </c>
      <c r="L391">
        <v>-0.89</v>
      </c>
      <c r="R391">
        <f t="shared" ca="1" si="23"/>
        <v>297</v>
      </c>
      <c r="S391">
        <f t="shared" ca="1" si="24"/>
        <v>3.6081329486672833</v>
      </c>
      <c r="U391">
        <v>2.2588223869771764</v>
      </c>
    </row>
    <row r="392" spans="1:21">
      <c r="A392" s="5">
        <v>1920</v>
      </c>
      <c r="B392" s="5">
        <v>2.7416666666666667</v>
      </c>
      <c r="C392" s="5">
        <v>7.4468069729250463E-2</v>
      </c>
      <c r="D392" s="5"/>
      <c r="E392">
        <f t="shared" si="26"/>
        <v>4</v>
      </c>
      <c r="K392">
        <f t="shared" si="25"/>
        <v>269</v>
      </c>
      <c r="L392">
        <v>-0.97</v>
      </c>
      <c r="R392">
        <f t="shared" ca="1" si="23"/>
        <v>247</v>
      </c>
      <c r="S392">
        <f t="shared" ca="1" si="24"/>
        <v>0.5</v>
      </c>
      <c r="U392">
        <v>2.1753526912782939</v>
      </c>
    </row>
    <row r="393" spans="1:21">
      <c r="A393" s="5">
        <v>1970</v>
      </c>
      <c r="B393" s="5">
        <v>-9.01</v>
      </c>
      <c r="C393" s="5">
        <v>3.0403164889627021E-2</v>
      </c>
      <c r="D393" s="5"/>
      <c r="E393">
        <f t="shared" si="26"/>
        <v>5</v>
      </c>
      <c r="K393">
        <f t="shared" si="25"/>
        <v>270</v>
      </c>
      <c r="L393">
        <v>-0.71</v>
      </c>
      <c r="R393">
        <f t="shared" ca="1" si="23"/>
        <v>140</v>
      </c>
      <c r="S393">
        <f t="shared" ca="1" si="24"/>
        <v>4.67</v>
      </c>
      <c r="U393">
        <v>2.1506339453461245</v>
      </c>
    </row>
    <row r="394" spans="1:21">
      <c r="A394" s="5">
        <v>2000</v>
      </c>
      <c r="B394" s="5">
        <v>13.57992801464467</v>
      </c>
      <c r="C394" s="5">
        <v>-3.933860526763322E-2</v>
      </c>
      <c r="D394" s="5"/>
      <c r="E394">
        <f t="shared" si="26"/>
        <v>6</v>
      </c>
      <c r="K394">
        <f t="shared" si="25"/>
        <v>271</v>
      </c>
      <c r="L394">
        <v>-0.77</v>
      </c>
      <c r="R394">
        <f t="shared" ca="1" si="23"/>
        <v>26</v>
      </c>
      <c r="S394">
        <f t="shared" ca="1" si="24"/>
        <v>0.4</v>
      </c>
      <c r="U394">
        <v>2.1974647797386435</v>
      </c>
    </row>
    <row r="395" spans="1:21">
      <c r="A395" s="5">
        <v>2000</v>
      </c>
      <c r="B395" s="5">
        <v>-7.6533333333333333</v>
      </c>
      <c r="C395" s="5">
        <v>-4.5095305522793909E-3</v>
      </c>
      <c r="D395" s="5"/>
      <c r="E395">
        <f t="shared" si="26"/>
        <v>7</v>
      </c>
      <c r="K395">
        <f t="shared" si="25"/>
        <v>272</v>
      </c>
      <c r="L395">
        <v>-0.91</v>
      </c>
      <c r="R395">
        <f t="shared" ca="1" si="23"/>
        <v>745</v>
      </c>
      <c r="S395">
        <f t="shared" ca="1" si="24"/>
        <v>1.8646649338594539</v>
      </c>
      <c r="U395">
        <v>2.3255398617506051</v>
      </c>
    </row>
    <row r="396" spans="1:21">
      <c r="A396" s="5">
        <v>2010</v>
      </c>
      <c r="B396" s="5">
        <v>-7.4524999999999997</v>
      </c>
      <c r="C396" s="5">
        <v>8.0019081350875543E-2</v>
      </c>
      <c r="D396" s="5"/>
      <c r="E396">
        <f t="shared" si="26"/>
        <v>8</v>
      </c>
      <c r="K396">
        <f t="shared" si="25"/>
        <v>273</v>
      </c>
      <c r="L396">
        <v>-0.84</v>
      </c>
      <c r="R396">
        <f t="shared" ca="1" si="23"/>
        <v>657</v>
      </c>
      <c r="S396">
        <f t="shared" ca="1" si="24"/>
        <v>7.5</v>
      </c>
      <c r="U396">
        <v>2.363897602306396</v>
      </c>
    </row>
    <row r="397" spans="1:21" ht="15">
      <c r="A397" s="5">
        <v>2075</v>
      </c>
      <c r="B397" s="5">
        <v>7.083333333333333</v>
      </c>
      <c r="C397" s="5">
        <v>7.6206543668601981E-2</v>
      </c>
      <c r="D397" s="5"/>
      <c r="E397">
        <f t="shared" si="26"/>
        <v>9</v>
      </c>
      <c r="K397">
        <f t="shared" si="25"/>
        <v>274</v>
      </c>
      <c r="L397" s="81">
        <v>-1.1000000000000001</v>
      </c>
      <c r="R397">
        <f t="shared" ca="1" si="23"/>
        <v>745</v>
      </c>
      <c r="S397">
        <f t="shared" ca="1" si="24"/>
        <v>1.8646649338594539</v>
      </c>
      <c r="U397">
        <v>1.9881092817408419</v>
      </c>
    </row>
    <row r="398" spans="1:21">
      <c r="A398" s="5">
        <v>2075</v>
      </c>
      <c r="B398" s="5">
        <v>11.545</v>
      </c>
      <c r="C398" s="5">
        <v>3.6439887749819322E-2</v>
      </c>
      <c r="D398" s="5"/>
      <c r="E398">
        <f t="shared" si="26"/>
        <v>10</v>
      </c>
      <c r="K398">
        <f t="shared" si="25"/>
        <v>275</v>
      </c>
      <c r="L398">
        <v>-0.97</v>
      </c>
      <c r="R398">
        <f t="shared" ca="1" si="23"/>
        <v>275</v>
      </c>
      <c r="S398">
        <f t="shared" ca="1" si="24"/>
        <v>-0.97</v>
      </c>
      <c r="U398">
        <v>2.2657020110691573</v>
      </c>
    </row>
    <row r="399" spans="1:21">
      <c r="A399" s="5">
        <v>2075</v>
      </c>
      <c r="B399" s="5">
        <v>8.3000000000000007</v>
      </c>
      <c r="C399" s="5">
        <v>-4.3297094807510761E-2</v>
      </c>
      <c r="D399" s="5"/>
      <c r="E399">
        <f t="shared" si="26"/>
        <v>11</v>
      </c>
      <c r="K399">
        <f t="shared" si="25"/>
        <v>276</v>
      </c>
      <c r="L399">
        <v>-0.9</v>
      </c>
      <c r="R399">
        <f t="shared" ca="1" si="23"/>
        <v>754</v>
      </c>
      <c r="S399">
        <f t="shared" ca="1" si="24"/>
        <v>-1.9620989024301299</v>
      </c>
      <c r="U399">
        <v>2.1403331413969369</v>
      </c>
    </row>
    <row r="400" spans="1:21">
      <c r="A400" s="5">
        <v>2075</v>
      </c>
      <c r="B400" s="5">
        <v>6.2050000000000001</v>
      </c>
      <c r="C400" s="5">
        <v>-1.549350468303401E-2</v>
      </c>
      <c r="D400" s="5"/>
      <c r="E400">
        <f t="shared" si="26"/>
        <v>12</v>
      </c>
      <c r="K400">
        <f t="shared" si="25"/>
        <v>277</v>
      </c>
      <c r="L400">
        <v>-0.87</v>
      </c>
      <c r="R400">
        <f t="shared" ca="1" si="23"/>
        <v>421</v>
      </c>
      <c r="S400">
        <f t="shared" ca="1" si="24"/>
        <v>1.23</v>
      </c>
      <c r="U400">
        <v>2.3227130887786687</v>
      </c>
    </row>
    <row r="401" spans="1:21">
      <c r="A401" s="5">
        <v>2075</v>
      </c>
      <c r="B401" s="5">
        <v>7.3150000000000004</v>
      </c>
      <c r="C401" s="5">
        <v>3.2651700992528516E-2</v>
      </c>
      <c r="D401" s="5"/>
      <c r="E401">
        <f t="shared" si="26"/>
        <v>13</v>
      </c>
      <c r="K401">
        <f t="shared" si="25"/>
        <v>278</v>
      </c>
      <c r="L401">
        <v>-1</v>
      </c>
      <c r="R401">
        <f t="shared" ca="1" si="23"/>
        <v>314</v>
      </c>
      <c r="S401">
        <f t="shared" ca="1" si="24"/>
        <v>7.9292697483749919</v>
      </c>
      <c r="U401">
        <v>2.1224203622019044</v>
      </c>
    </row>
    <row r="402" spans="1:21">
      <c r="A402" s="5">
        <v>2075</v>
      </c>
      <c r="B402" s="5">
        <v>14.97</v>
      </c>
      <c r="C402" s="5">
        <v>8.3760297950383009E-3</v>
      </c>
      <c r="D402" s="5"/>
      <c r="E402">
        <f t="shared" si="26"/>
        <v>14</v>
      </c>
      <c r="K402">
        <f t="shared" si="25"/>
        <v>279</v>
      </c>
      <c r="L402">
        <v>-1.23</v>
      </c>
      <c r="R402">
        <f t="shared" ca="1" si="23"/>
        <v>512</v>
      </c>
      <c r="S402">
        <f t="shared" ca="1" si="24"/>
        <v>3.87</v>
      </c>
      <c r="U402">
        <v>2.1194757599539833</v>
      </c>
    </row>
    <row r="403" spans="1:21">
      <c r="A403" s="5">
        <v>2075</v>
      </c>
      <c r="B403" s="5">
        <v>14.164999999999999</v>
      </c>
      <c r="C403" s="5">
        <v>3.4921296317985462E-2</v>
      </c>
      <c r="D403" s="5"/>
      <c r="E403">
        <f t="shared" si="26"/>
        <v>15</v>
      </c>
      <c r="K403">
        <f t="shared" si="25"/>
        <v>280</v>
      </c>
      <c r="L403">
        <v>-1.17</v>
      </c>
      <c r="R403">
        <f t="shared" ca="1" si="23"/>
        <v>741</v>
      </c>
      <c r="S403">
        <f t="shared" ca="1" si="24"/>
        <v>2.5497967953433336</v>
      </c>
      <c r="U403">
        <v>2.3098071846866635</v>
      </c>
    </row>
    <row r="404" spans="1:21">
      <c r="A404" s="5">
        <v>2075</v>
      </c>
      <c r="B404" s="5">
        <v>16.14</v>
      </c>
      <c r="C404" s="5">
        <v>9.2743598616269241E-2</v>
      </c>
      <c r="D404" s="5"/>
      <c r="E404">
        <f t="shared" si="26"/>
        <v>16</v>
      </c>
      <c r="K404">
        <f t="shared" si="25"/>
        <v>281</v>
      </c>
      <c r="L404">
        <v>-0.68</v>
      </c>
      <c r="R404">
        <f t="shared" ca="1" si="23"/>
        <v>655</v>
      </c>
      <c r="S404">
        <f t="shared" ca="1" si="24"/>
        <v>6.1</v>
      </c>
      <c r="U404">
        <v>2.3118971117199001</v>
      </c>
    </row>
    <row r="405" spans="1:21">
      <c r="A405" s="5">
        <v>2075</v>
      </c>
      <c r="B405" s="5">
        <v>11.86</v>
      </c>
      <c r="C405" s="5">
        <v>6.6331942532475985E-2</v>
      </c>
      <c r="D405" s="5"/>
      <c r="E405">
        <f t="shared" si="26"/>
        <v>17</v>
      </c>
      <c r="K405">
        <f t="shared" si="25"/>
        <v>282</v>
      </c>
      <c r="L405">
        <v>-0.63</v>
      </c>
      <c r="R405">
        <f t="shared" ca="1" si="23"/>
        <v>141</v>
      </c>
      <c r="S405">
        <f t="shared" ca="1" si="24"/>
        <v>0.91</v>
      </c>
      <c r="U405">
        <v>2.4778828594122388</v>
      </c>
    </row>
    <row r="406" spans="1:21">
      <c r="A406" s="5">
        <v>2075</v>
      </c>
      <c r="B406" s="5">
        <v>13.6</v>
      </c>
      <c r="C406" s="5">
        <v>3.8944989761731108E-2</v>
      </c>
      <c r="D406" s="5"/>
      <c r="E406">
        <f t="shared" si="26"/>
        <v>18</v>
      </c>
      <c r="K406">
        <f t="shared" si="25"/>
        <v>283</v>
      </c>
      <c r="L406">
        <v>0.15950410669984372</v>
      </c>
      <c r="R406">
        <f t="shared" ca="1" si="23"/>
        <v>253</v>
      </c>
      <c r="S406">
        <f t="shared" ca="1" si="24"/>
        <v>1.04</v>
      </c>
      <c r="U406">
        <v>2.2897816485481619</v>
      </c>
    </row>
    <row r="407" spans="1:21">
      <c r="A407" s="5">
        <v>2075</v>
      </c>
      <c r="B407" s="5">
        <v>12.994999999999999</v>
      </c>
      <c r="C407" s="5">
        <v>-2.6142307165922585E-2</v>
      </c>
      <c r="D407" s="5"/>
      <c r="E407">
        <f t="shared" si="26"/>
        <v>19</v>
      </c>
      <c r="K407">
        <f t="shared" si="25"/>
        <v>284</v>
      </c>
      <c r="L407">
        <v>0.16213506951116852</v>
      </c>
      <c r="R407">
        <f t="shared" ca="1" si="23"/>
        <v>469</v>
      </c>
      <c r="S407">
        <f t="shared" ca="1" si="24"/>
        <v>6.5</v>
      </c>
      <c r="U407">
        <v>2.2610741391407152</v>
      </c>
    </row>
    <row r="408" spans="1:21">
      <c r="A408" s="5">
        <v>2075</v>
      </c>
      <c r="B408" s="5">
        <v>15.57</v>
      </c>
      <c r="C408" s="5">
        <v>-8.3757020043539274E-3</v>
      </c>
      <c r="D408" s="5"/>
      <c r="E408">
        <f t="shared" si="26"/>
        <v>20</v>
      </c>
      <c r="K408">
        <f t="shared" si="25"/>
        <v>285</v>
      </c>
      <c r="L408">
        <v>-0.68449491171694754</v>
      </c>
      <c r="R408">
        <f t="shared" ca="1" si="23"/>
        <v>761</v>
      </c>
      <c r="S408">
        <f t="shared" ca="1" si="24"/>
        <v>1.74</v>
      </c>
      <c r="U408">
        <v>1.9681158551731257</v>
      </c>
    </row>
    <row r="409" spans="1:21">
      <c r="A409" s="5">
        <v>2075</v>
      </c>
      <c r="B409" s="5">
        <v>9.6549999999999994</v>
      </c>
      <c r="C409" s="5">
        <v>4.2702292438772105E-3</v>
      </c>
      <c r="D409" s="5"/>
      <c r="E409">
        <f t="shared" si="26"/>
        <v>21</v>
      </c>
      <c r="K409">
        <f t="shared" si="25"/>
        <v>286</v>
      </c>
      <c r="L409">
        <v>-0.81290705980608635</v>
      </c>
      <c r="R409">
        <f t="shared" ca="1" si="23"/>
        <v>717</v>
      </c>
      <c r="S409">
        <f t="shared" ca="1" si="24"/>
        <v>1.8</v>
      </c>
      <c r="U409">
        <v>2.1770833908746381</v>
      </c>
    </row>
    <row r="410" spans="1:21">
      <c r="A410" s="5">
        <v>2075</v>
      </c>
      <c r="B410" s="5">
        <v>6.7166666666666659</v>
      </c>
      <c r="C410" s="5">
        <v>2.6867254963892861E-2</v>
      </c>
      <c r="D410" s="5"/>
      <c r="E410">
        <f t="shared" si="26"/>
        <v>22</v>
      </c>
      <c r="K410">
        <f t="shared" si="25"/>
        <v>287</v>
      </c>
      <c r="L410">
        <v>-1.9186512857981062</v>
      </c>
      <c r="R410">
        <f t="shared" ca="1" si="23"/>
        <v>349</v>
      </c>
      <c r="S410">
        <f t="shared" ca="1" si="24"/>
        <v>-1.76</v>
      </c>
      <c r="U410">
        <v>2.1625382537601623</v>
      </c>
    </row>
    <row r="411" spans="1:21">
      <c r="A411" s="5">
        <v>2075</v>
      </c>
      <c r="B411" s="5">
        <v>19.736000000000001</v>
      </c>
      <c r="C411" s="5">
        <v>8.4311152951379136E-3</v>
      </c>
      <c r="D411" s="5"/>
      <c r="E411">
        <f t="shared" si="26"/>
        <v>23</v>
      </c>
      <c r="K411">
        <f t="shared" si="25"/>
        <v>288</v>
      </c>
      <c r="L411">
        <v>-1.7769171221541171</v>
      </c>
      <c r="R411">
        <f t="shared" ca="1" si="23"/>
        <v>157</v>
      </c>
      <c r="S411">
        <f t="shared" ca="1" si="24"/>
        <v>-0.14000000000000001</v>
      </c>
      <c r="U411">
        <v>2.3443590338308944</v>
      </c>
    </row>
    <row r="412" spans="1:21">
      <c r="A412" s="5">
        <v>2075</v>
      </c>
      <c r="B412" s="5">
        <v>13.565</v>
      </c>
      <c r="C412" s="5">
        <v>7.6855766734838404E-2</v>
      </c>
      <c r="D412" s="5"/>
      <c r="E412">
        <f t="shared" si="26"/>
        <v>24</v>
      </c>
      <c r="K412">
        <f t="shared" si="25"/>
        <v>289</v>
      </c>
      <c r="L412" s="80">
        <v>-1.0410458256535493</v>
      </c>
      <c r="R412">
        <f t="shared" ca="1" si="23"/>
        <v>544</v>
      </c>
      <c r="S412">
        <f t="shared" ca="1" si="24"/>
        <v>4.9617279172567974</v>
      </c>
      <c r="U412">
        <v>2.2599160159446909</v>
      </c>
    </row>
    <row r="413" spans="1:21">
      <c r="A413" s="5"/>
      <c r="B413" s="5"/>
      <c r="C413" s="5"/>
      <c r="D413" s="5"/>
      <c r="E413">
        <f t="shared" si="26"/>
        <v>25</v>
      </c>
      <c r="K413">
        <f t="shared" si="25"/>
        <v>290</v>
      </c>
      <c r="L413">
        <v>-0.77894525051818775</v>
      </c>
      <c r="R413">
        <f t="shared" ca="1" si="23"/>
        <v>730</v>
      </c>
      <c r="S413">
        <f t="shared" ca="1" si="24"/>
        <v>2.2000000000000002</v>
      </c>
      <c r="U413">
        <v>2.1187730027301939</v>
      </c>
    </row>
    <row r="414" spans="1:21">
      <c r="A414" s="5">
        <v>2090</v>
      </c>
      <c r="B414" s="5">
        <v>6.33</v>
      </c>
      <c r="C414" s="5">
        <v>4.4891355978946113E-2</v>
      </c>
      <c r="D414" s="5"/>
      <c r="E414">
        <f t="shared" si="26"/>
        <v>26</v>
      </c>
      <c r="K414">
        <f t="shared" si="25"/>
        <v>291</v>
      </c>
      <c r="L414">
        <v>0.71288672797117181</v>
      </c>
      <c r="R414">
        <f t="shared" ca="1" si="23"/>
        <v>537</v>
      </c>
      <c r="S414">
        <f t="shared" ca="1" si="24"/>
        <v>4.0622254030251437</v>
      </c>
      <c r="U414">
        <v>2.2966844479215909</v>
      </c>
    </row>
    <row r="415" spans="1:21">
      <c r="A415" s="5">
        <v>2100</v>
      </c>
      <c r="B415" s="5">
        <v>6.5720000000000001</v>
      </c>
      <c r="C415" s="5">
        <v>2.1000000000000001E-2</v>
      </c>
      <c r="D415" s="5">
        <v>0.04</v>
      </c>
      <c r="E415">
        <f t="shared" si="26"/>
        <v>27</v>
      </c>
      <c r="K415">
        <f t="shared" si="25"/>
        <v>292</v>
      </c>
      <c r="L415">
        <v>0.7257575627115479</v>
      </c>
      <c r="R415">
        <f t="shared" ca="1" si="23"/>
        <v>589</v>
      </c>
      <c r="S415">
        <f t="shared" ca="1" si="24"/>
        <v>6.9</v>
      </c>
      <c r="U415">
        <v>2.364912228677682</v>
      </c>
    </row>
    <row r="416" spans="1:21">
      <c r="A416" s="5">
        <v>2150</v>
      </c>
      <c r="B416" s="5">
        <v>-0.79</v>
      </c>
      <c r="C416" s="5">
        <v>6.9279727830776627E-3</v>
      </c>
      <c r="D416" s="5"/>
      <c r="E416">
        <f t="shared" si="26"/>
        <v>28</v>
      </c>
      <c r="K416">
        <f t="shared" si="25"/>
        <v>293</v>
      </c>
      <c r="L416">
        <v>3.920220043253114</v>
      </c>
      <c r="R416">
        <f t="shared" ca="1" si="23"/>
        <v>714</v>
      </c>
      <c r="S416">
        <f t="shared" ca="1" si="24"/>
        <v>1.6</v>
      </c>
      <c r="U416">
        <v>2.1110596421310324</v>
      </c>
    </row>
    <row r="417" spans="1:21">
      <c r="A417" s="5">
        <v>2170</v>
      </c>
      <c r="B417" s="5">
        <v>8.48</v>
      </c>
      <c r="C417" s="5">
        <v>-1.7999999999999999E-2</v>
      </c>
      <c r="D417" s="5">
        <v>-0.08</v>
      </c>
      <c r="E417">
        <f t="shared" si="26"/>
        <v>29</v>
      </c>
      <c r="K417">
        <f t="shared" si="25"/>
        <v>294</v>
      </c>
      <c r="L417">
        <v>1.0107319291281422</v>
      </c>
      <c r="R417">
        <f t="shared" ca="1" si="23"/>
        <v>218</v>
      </c>
      <c r="S417">
        <f t="shared" ca="1" si="24"/>
        <v>0.05</v>
      </c>
      <c r="U417">
        <v>2.2080263791851134</v>
      </c>
    </row>
    <row r="418" spans="1:21">
      <c r="A418" s="5">
        <v>2171</v>
      </c>
      <c r="B418" s="5">
        <v>10.579000000000001</v>
      </c>
      <c r="C418" s="5">
        <v>-5.0000000000000001E-3</v>
      </c>
      <c r="D418" s="5">
        <v>-0.24</v>
      </c>
      <c r="E418">
        <f t="shared" si="26"/>
        <v>30</v>
      </c>
      <c r="K418">
        <f t="shared" si="25"/>
        <v>295</v>
      </c>
      <c r="L418">
        <v>0.18175611906013966</v>
      </c>
      <c r="R418">
        <f t="shared" ca="1" si="23"/>
        <v>42</v>
      </c>
      <c r="S418">
        <f t="shared" ca="1" si="24"/>
        <v>0</v>
      </c>
      <c r="U418">
        <v>2.357199462611133</v>
      </c>
    </row>
    <row r="419" spans="1:21">
      <c r="A419" s="5">
        <v>2172</v>
      </c>
      <c r="B419" s="5">
        <v>4.9029999999999996</v>
      </c>
      <c r="C419" s="5">
        <v>0</v>
      </c>
      <c r="D419" s="5">
        <v>-0.24</v>
      </c>
      <c r="E419">
        <f t="shared" si="26"/>
        <v>31</v>
      </c>
      <c r="K419">
        <f t="shared" si="25"/>
        <v>296</v>
      </c>
      <c r="L419">
        <v>3.1112213677463503</v>
      </c>
      <c r="R419">
        <f t="shared" ca="1" si="23"/>
        <v>448</v>
      </c>
      <c r="S419">
        <f t="shared" ca="1" si="24"/>
        <v>6.4</v>
      </c>
      <c r="U419">
        <v>2.1124666288577729</v>
      </c>
    </row>
    <row r="420" spans="1:21">
      <c r="A420" s="5">
        <v>2173</v>
      </c>
      <c r="B420" s="5">
        <v>6.97</v>
      </c>
      <c r="C420" s="5">
        <v>-7.0000000000000001E-3</v>
      </c>
      <c r="D420" s="5">
        <v>-0.18</v>
      </c>
      <c r="E420">
        <f t="shared" si="26"/>
        <v>32</v>
      </c>
      <c r="K420">
        <f t="shared" si="25"/>
        <v>297</v>
      </c>
      <c r="L420">
        <v>3.6081329486672833</v>
      </c>
      <c r="R420">
        <f t="shared" ca="1" si="23"/>
        <v>20</v>
      </c>
      <c r="S420">
        <f t="shared" ca="1" si="24"/>
        <v>1.180723151588186</v>
      </c>
      <c r="U420">
        <v>2.2197080817084278</v>
      </c>
    </row>
    <row r="421" spans="1:21" ht="15">
      <c r="A421" s="5">
        <v>2174</v>
      </c>
      <c r="B421" s="5">
        <v>-9.0570000000000004</v>
      </c>
      <c r="C421" s="5">
        <v>4.4999999999999998E-2</v>
      </c>
      <c r="D421" s="5">
        <v>0.43</v>
      </c>
      <c r="E421">
        <f t="shared" si="26"/>
        <v>33</v>
      </c>
      <c r="K421">
        <f t="shared" si="25"/>
        <v>298</v>
      </c>
      <c r="L421" s="81">
        <v>4.3746461244623944</v>
      </c>
      <c r="R421">
        <f t="shared" ca="1" si="23"/>
        <v>430</v>
      </c>
      <c r="S421">
        <f t="shared" ca="1" si="24"/>
        <v>2.98</v>
      </c>
      <c r="U421">
        <v>2.3221672292360211</v>
      </c>
    </row>
    <row r="422" spans="1:21">
      <c r="A422" s="5">
        <v>2200</v>
      </c>
      <c r="B422" s="5">
        <v>22.176485866986905</v>
      </c>
      <c r="C422" s="5">
        <v>1.082078205150161E-2</v>
      </c>
      <c r="D422" s="5">
        <v>-2.2232831118792262E-2</v>
      </c>
      <c r="E422">
        <f t="shared" si="26"/>
        <v>34</v>
      </c>
      <c r="K422">
        <f t="shared" si="25"/>
        <v>299</v>
      </c>
      <c r="L422">
        <v>6.8786067910199407</v>
      </c>
      <c r="R422">
        <f t="shared" ca="1" si="23"/>
        <v>243</v>
      </c>
      <c r="S422">
        <f t="shared" ca="1" si="24"/>
        <v>0.14000000000000001</v>
      </c>
      <c r="U422">
        <v>2.4121187820470014</v>
      </c>
    </row>
    <row r="423" spans="1:21">
      <c r="A423" s="5">
        <v>2200</v>
      </c>
      <c r="B423" s="5">
        <v>23.368013686255704</v>
      </c>
      <c r="C423" s="5">
        <v>1.6725535227801736E-2</v>
      </c>
      <c r="D423" s="5">
        <v>-0.1260091341264129</v>
      </c>
      <c r="E423">
        <f t="shared" si="26"/>
        <v>35</v>
      </c>
      <c r="K423">
        <f t="shared" si="25"/>
        <v>300</v>
      </c>
      <c r="L423">
        <v>5.5087947130343595</v>
      </c>
      <c r="R423">
        <f t="shared" ca="1" si="23"/>
        <v>449</v>
      </c>
      <c r="S423">
        <f t="shared" ca="1" si="24"/>
        <v>4.5</v>
      </c>
      <c r="U423">
        <v>2.2674553454040027</v>
      </c>
    </row>
    <row r="424" spans="1:21">
      <c r="A424" s="5">
        <v>2200</v>
      </c>
      <c r="B424" s="5">
        <v>-1.3377784920070945</v>
      </c>
      <c r="C424" s="5">
        <v>6.7162658166641798E-2</v>
      </c>
      <c r="D424" s="5">
        <v>4.5252215471802693E-2</v>
      </c>
      <c r="E424">
        <f t="shared" si="26"/>
        <v>36</v>
      </c>
      <c r="K424">
        <f t="shared" si="25"/>
        <v>301</v>
      </c>
      <c r="L424">
        <v>4.5489442984579078</v>
      </c>
      <c r="R424">
        <f t="shared" ca="1" si="23"/>
        <v>481</v>
      </c>
      <c r="S424">
        <f t="shared" ca="1" si="24"/>
        <v>0.85</v>
      </c>
      <c r="U424">
        <v>2.213148995694957</v>
      </c>
    </row>
    <row r="425" spans="1:21">
      <c r="A425" s="5">
        <v>2200</v>
      </c>
      <c r="B425" s="5">
        <v>6.5114313262000039</v>
      </c>
      <c r="C425" s="5">
        <v>6.4972126432083499E-2</v>
      </c>
      <c r="D425" s="5">
        <v>0.46366362344474332</v>
      </c>
      <c r="E425">
        <f t="shared" si="26"/>
        <v>37</v>
      </c>
      <c r="K425">
        <f t="shared" si="25"/>
        <v>302</v>
      </c>
      <c r="L425">
        <v>-0.83459285158759922</v>
      </c>
      <c r="R425">
        <f t="shared" ca="1" si="23"/>
        <v>398</v>
      </c>
      <c r="S425">
        <f t="shared" ca="1" si="24"/>
        <v>7.34</v>
      </c>
      <c r="U425">
        <v>2.3128255685633721</v>
      </c>
    </row>
    <row r="426" spans="1:21">
      <c r="A426" s="5">
        <v>2200</v>
      </c>
      <c r="B426" s="5">
        <v>4.8773770934512859</v>
      </c>
      <c r="C426" s="5">
        <v>2.5740025250575727E-2</v>
      </c>
      <c r="D426" s="5">
        <v>0.31240924833819683</v>
      </c>
      <c r="E426">
        <f t="shared" si="26"/>
        <v>38</v>
      </c>
      <c r="K426">
        <f t="shared" si="25"/>
        <v>303</v>
      </c>
      <c r="L426">
        <v>0.68500000000000005</v>
      </c>
      <c r="R426">
        <f t="shared" ca="1" si="23"/>
        <v>109</v>
      </c>
      <c r="S426">
        <f t="shared" ca="1" si="24"/>
        <v>2.4101415289659034</v>
      </c>
      <c r="U426">
        <v>2.3241002153916432</v>
      </c>
    </row>
    <row r="427" spans="1:21">
      <c r="A427" s="5">
        <v>2200</v>
      </c>
      <c r="B427" s="5">
        <v>0.72060587585854818</v>
      </c>
      <c r="C427" s="5">
        <v>-4.6059615172566737E-2</v>
      </c>
      <c r="D427" s="5">
        <v>0.33174866255913926</v>
      </c>
      <c r="E427">
        <f t="shared" si="26"/>
        <v>39</v>
      </c>
      <c r="K427">
        <f t="shared" si="25"/>
        <v>304</v>
      </c>
      <c r="L427">
        <v>10.098000000000001</v>
      </c>
      <c r="R427">
        <f t="shared" ca="1" si="23"/>
        <v>42</v>
      </c>
      <c r="S427">
        <f t="shared" ca="1" si="24"/>
        <v>0</v>
      </c>
      <c r="U427">
        <v>2.3044068053091289</v>
      </c>
    </row>
    <row r="428" spans="1:21">
      <c r="A428" s="5">
        <v>2200</v>
      </c>
      <c r="B428" s="5">
        <v>5.423</v>
      </c>
      <c r="C428" s="5">
        <v>-1.7000000000000001E-2</v>
      </c>
      <c r="D428" s="5">
        <v>0.7</v>
      </c>
      <c r="E428">
        <f t="shared" si="26"/>
        <v>40</v>
      </c>
      <c r="K428">
        <f t="shared" si="25"/>
        <v>305</v>
      </c>
      <c r="L428">
        <v>7.9290000000000003</v>
      </c>
      <c r="R428">
        <f t="shared" ca="1" si="23"/>
        <v>165</v>
      </c>
      <c r="S428">
        <f t="shared" ca="1" si="24"/>
        <v>1.75</v>
      </c>
      <c r="U428">
        <v>2.1665168015215008</v>
      </c>
    </row>
    <row r="429" spans="1:21">
      <c r="A429" s="5">
        <v>2201</v>
      </c>
      <c r="B429" s="5">
        <v>-4.57</v>
      </c>
      <c r="C429" s="5">
        <v>-4.2999999999999997E-2</v>
      </c>
      <c r="D429" s="5">
        <v>0.76</v>
      </c>
      <c r="E429">
        <f t="shared" si="26"/>
        <v>41</v>
      </c>
      <c r="K429">
        <f t="shared" si="25"/>
        <v>306</v>
      </c>
      <c r="L429">
        <v>1.5873722661730039</v>
      </c>
      <c r="R429">
        <f t="shared" ca="1" si="23"/>
        <v>601</v>
      </c>
      <c r="S429">
        <f t="shared" ca="1" si="24"/>
        <v>5.6</v>
      </c>
      <c r="U429">
        <v>2.3630487341177697</v>
      </c>
    </row>
    <row r="430" spans="1:21">
      <c r="A430" s="5">
        <v>2201.5</v>
      </c>
      <c r="B430" s="5">
        <v>15.577999999999999</v>
      </c>
      <c r="C430" s="5">
        <v>-1.2999999999999999E-2</v>
      </c>
      <c r="D430" s="5">
        <v>0.19</v>
      </c>
      <c r="E430">
        <f t="shared" si="26"/>
        <v>42</v>
      </c>
      <c r="K430">
        <f t="shared" si="25"/>
        <v>307</v>
      </c>
      <c r="L430">
        <v>2.6416057915388258</v>
      </c>
      <c r="R430">
        <f t="shared" ca="1" si="23"/>
        <v>477</v>
      </c>
      <c r="S430">
        <f t="shared" ca="1" si="24"/>
        <v>0.17</v>
      </c>
      <c r="U430">
        <v>2.1256792038853498</v>
      </c>
    </row>
    <row r="431" spans="1:21">
      <c r="A431" s="5">
        <v>2201.8000000000002</v>
      </c>
      <c r="B431" s="5">
        <v>-1.9419999999999999</v>
      </c>
      <c r="C431" s="5">
        <v>8.9999999999999993E-3</v>
      </c>
      <c r="D431" s="5">
        <v>7.0000000000000007E-2</v>
      </c>
      <c r="E431">
        <f t="shared" si="26"/>
        <v>43</v>
      </c>
      <c r="K431">
        <f t="shared" si="25"/>
        <v>308</v>
      </c>
      <c r="L431">
        <v>6.8122496503641994</v>
      </c>
      <c r="R431">
        <f t="shared" ca="1" si="23"/>
        <v>465</v>
      </c>
      <c r="S431">
        <f t="shared" ca="1" si="24"/>
        <v>1.9</v>
      </c>
      <c r="U431">
        <v>2.1409649399005701</v>
      </c>
    </row>
    <row r="432" spans="1:21">
      <c r="A432" s="5">
        <v>2202</v>
      </c>
      <c r="B432" s="5">
        <v>7.3890000000000002</v>
      </c>
      <c r="C432" s="5">
        <v>8.9999999999999993E-3</v>
      </c>
      <c r="D432" s="5">
        <v>0.22</v>
      </c>
      <c r="E432">
        <f t="shared" si="26"/>
        <v>44</v>
      </c>
      <c r="K432">
        <f t="shared" si="25"/>
        <v>309</v>
      </c>
      <c r="L432">
        <v>6.0943244114937123</v>
      </c>
      <c r="R432">
        <f t="shared" ca="1" si="23"/>
        <v>594</v>
      </c>
      <c r="S432">
        <f t="shared" ca="1" si="24"/>
        <v>2.7</v>
      </c>
      <c r="U432">
        <v>2.1353457399974847</v>
      </c>
    </row>
    <row r="433" spans="1:21">
      <c r="A433" s="5">
        <v>2250</v>
      </c>
      <c r="B433" s="5">
        <v>2.67</v>
      </c>
      <c r="C433" s="5">
        <v>0.15561317323874957</v>
      </c>
      <c r="D433" s="5"/>
      <c r="E433">
        <f t="shared" si="26"/>
        <v>45</v>
      </c>
      <c r="K433">
        <f t="shared" si="25"/>
        <v>310</v>
      </c>
      <c r="L433">
        <v>8.019263934377129</v>
      </c>
      <c r="R433">
        <f t="shared" ca="1" si="23"/>
        <v>325</v>
      </c>
      <c r="S433">
        <f t="shared" ca="1" si="24"/>
        <v>-0.90564989180913491</v>
      </c>
      <c r="U433">
        <v>2.2026144131409295</v>
      </c>
    </row>
    <row r="434" spans="1:21">
      <c r="A434" s="5">
        <v>2250</v>
      </c>
      <c r="B434" s="5">
        <v>2.81</v>
      </c>
      <c r="C434" s="5">
        <v>0.3432793040290556</v>
      </c>
      <c r="D434" s="5"/>
      <c r="E434">
        <f t="shared" si="26"/>
        <v>46</v>
      </c>
      <c r="K434">
        <f t="shared" si="25"/>
        <v>311</v>
      </c>
      <c r="L434">
        <v>10.385808066734059</v>
      </c>
      <c r="R434">
        <f t="shared" ca="1" si="23"/>
        <v>157</v>
      </c>
      <c r="S434">
        <f t="shared" ca="1" si="24"/>
        <v>-0.14000000000000001</v>
      </c>
      <c r="U434">
        <v>2.1495402906099197</v>
      </c>
    </row>
    <row r="435" spans="1:21" ht="15">
      <c r="A435" s="5">
        <v>2250</v>
      </c>
      <c r="B435" s="5">
        <v>5.81</v>
      </c>
      <c r="C435" s="5">
        <v>8.1805846668574489E-2</v>
      </c>
      <c r="D435" s="5"/>
      <c r="E435">
        <f t="shared" si="26"/>
        <v>47</v>
      </c>
      <c r="K435">
        <f t="shared" si="25"/>
        <v>312</v>
      </c>
      <c r="L435" s="81">
        <v>0.68501074438555598</v>
      </c>
      <c r="R435">
        <f t="shared" ca="1" si="23"/>
        <v>744</v>
      </c>
      <c r="S435">
        <f t="shared" ca="1" si="24"/>
        <v>3.2146335469152767</v>
      </c>
      <c r="U435">
        <v>2.0401643372529845</v>
      </c>
    </row>
    <row r="436" spans="1:21" ht="15">
      <c r="A436" s="5">
        <v>2322</v>
      </c>
      <c r="B436" s="5">
        <v>-25.56</v>
      </c>
      <c r="C436" s="5">
        <v>0.11759047961555602</v>
      </c>
      <c r="D436" s="5"/>
      <c r="E436">
        <f t="shared" si="26"/>
        <v>48</v>
      </c>
      <c r="K436">
        <f t="shared" si="25"/>
        <v>313</v>
      </c>
      <c r="L436" s="81">
        <v>10.098219692280766</v>
      </c>
      <c r="R436">
        <f t="shared" ca="1" si="23"/>
        <v>488</v>
      </c>
      <c r="S436">
        <f t="shared" ca="1" si="24"/>
        <v>1.97</v>
      </c>
      <c r="U436">
        <v>2.2512751660514185</v>
      </c>
    </row>
    <row r="437" spans="1:21">
      <c r="A437" s="5">
        <v>2322</v>
      </c>
      <c r="B437" s="5">
        <v>-26.23</v>
      </c>
      <c r="C437" s="5">
        <v>8.6683152216782133E-2</v>
      </c>
      <c r="D437" s="5"/>
      <c r="E437">
        <v>1</v>
      </c>
      <c r="F437">
        <f>AVERAGE(B437:B634)</f>
        <v>-1.077638466708349</v>
      </c>
      <c r="G437">
        <f>AVERAGE(C437:C634)</f>
        <v>1.1897547023006789</v>
      </c>
      <c r="H437">
        <f>AVERAGE(D437:D634)</f>
        <v>-0.69304347826086965</v>
      </c>
      <c r="K437">
        <f t="shared" si="25"/>
        <v>314</v>
      </c>
      <c r="L437">
        <v>7.9292697483749919</v>
      </c>
      <c r="R437">
        <f t="shared" ca="1" si="23"/>
        <v>323</v>
      </c>
      <c r="S437">
        <f t="shared" ca="1" si="24"/>
        <v>-0.90246877039518725</v>
      </c>
      <c r="U437">
        <v>2.1523875419531304</v>
      </c>
    </row>
    <row r="438" spans="1:21">
      <c r="A438" s="5">
        <v>2322</v>
      </c>
      <c r="B438" s="5">
        <v>-25.6</v>
      </c>
      <c r="C438" s="5">
        <v>0.10833165802030109</v>
      </c>
      <c r="D438" s="5"/>
      <c r="E438">
        <f t="shared" ref="E438:E469" si="27">E437+1</f>
        <v>2</v>
      </c>
      <c r="K438">
        <f t="shared" si="25"/>
        <v>315</v>
      </c>
      <c r="L438">
        <v>0.5</v>
      </c>
      <c r="R438">
        <f t="shared" ca="1" si="23"/>
        <v>551</v>
      </c>
      <c r="S438">
        <f t="shared" ca="1" si="24"/>
        <v>6.5328156394350856</v>
      </c>
      <c r="U438">
        <v>2.3230657723886776</v>
      </c>
    </row>
    <row r="439" spans="1:21" ht="15">
      <c r="A439" s="5">
        <v>2322</v>
      </c>
      <c r="B439" s="5">
        <v>-31.07</v>
      </c>
      <c r="C439" s="5">
        <v>-5.7427294038159715E-2</v>
      </c>
      <c r="D439" s="5"/>
      <c r="E439">
        <f t="shared" si="27"/>
        <v>3</v>
      </c>
      <c r="K439">
        <f t="shared" si="25"/>
        <v>316</v>
      </c>
      <c r="L439" s="81">
        <v>0.88</v>
      </c>
      <c r="R439">
        <f t="shared" ca="1" si="23"/>
        <v>449</v>
      </c>
      <c r="S439">
        <f t="shared" ca="1" si="24"/>
        <v>4.5</v>
      </c>
      <c r="U439">
        <v>2.1552614239410062</v>
      </c>
    </row>
    <row r="440" spans="1:21">
      <c r="A440" s="5">
        <v>2322</v>
      </c>
      <c r="B440" s="5">
        <v>-34.69</v>
      </c>
      <c r="C440" s="5">
        <v>8.9892566888956082E-2</v>
      </c>
      <c r="D440" s="5"/>
      <c r="E440">
        <f t="shared" si="27"/>
        <v>4</v>
      </c>
      <c r="K440">
        <f t="shared" si="25"/>
        <v>317</v>
      </c>
      <c r="L440">
        <v>10.06</v>
      </c>
      <c r="R440">
        <f t="shared" ca="1" si="23"/>
        <v>111</v>
      </c>
      <c r="S440">
        <f t="shared" ca="1" si="24"/>
        <v>4.0600863084354621</v>
      </c>
      <c r="U440">
        <v>2.2548858594584207</v>
      </c>
    </row>
    <row r="441" spans="1:21">
      <c r="A441" s="5">
        <v>2322</v>
      </c>
      <c r="B441" s="5">
        <v>-33.28</v>
      </c>
      <c r="C441" s="5">
        <v>8.1247768559389755E-2</v>
      </c>
      <c r="D441" s="5"/>
      <c r="E441">
        <f t="shared" si="27"/>
        <v>5</v>
      </c>
      <c r="K441">
        <f t="shared" si="25"/>
        <v>318</v>
      </c>
      <c r="L441">
        <v>10.51</v>
      </c>
      <c r="R441">
        <f t="shared" ca="1" si="23"/>
        <v>95</v>
      </c>
      <c r="S441">
        <f t="shared" ca="1" si="24"/>
        <v>2.8532507835157261</v>
      </c>
      <c r="U441">
        <v>2.3104196872092366</v>
      </c>
    </row>
    <row r="442" spans="1:21" ht="15">
      <c r="A442" s="5">
        <v>2322</v>
      </c>
      <c r="B442" s="5">
        <v>-33.39</v>
      </c>
      <c r="C442" s="5">
        <v>0.22124808653231298</v>
      </c>
      <c r="D442" s="5"/>
      <c r="E442">
        <f t="shared" si="27"/>
        <v>6</v>
      </c>
      <c r="K442">
        <f t="shared" si="25"/>
        <v>319</v>
      </c>
      <c r="L442" s="81">
        <v>10.86</v>
      </c>
      <c r="R442">
        <f t="shared" ca="1" si="23"/>
        <v>36</v>
      </c>
      <c r="S442">
        <f t="shared" ca="1" si="24"/>
        <v>-0.27</v>
      </c>
      <c r="U442">
        <v>2.2089387369021223</v>
      </c>
    </row>
    <row r="443" spans="1:21">
      <c r="A443" s="5">
        <v>2322</v>
      </c>
      <c r="B443" s="5">
        <v>-33.450000000000003</v>
      </c>
      <c r="C443" s="5">
        <v>5.9888325313739443E-2</v>
      </c>
      <c r="D443" s="5"/>
      <c r="E443">
        <f t="shared" si="27"/>
        <v>7</v>
      </c>
      <c r="K443">
        <f t="shared" si="25"/>
        <v>320</v>
      </c>
      <c r="L443">
        <v>3.02</v>
      </c>
      <c r="R443">
        <f t="shared" ca="1" si="23"/>
        <v>49</v>
      </c>
      <c r="S443">
        <f t="shared" ca="1" si="24"/>
        <v>0.12</v>
      </c>
      <c r="U443">
        <v>2.3193454198398746</v>
      </c>
    </row>
    <row r="444" spans="1:21">
      <c r="A444" s="5">
        <v>2322</v>
      </c>
      <c r="B444" s="5">
        <v>-31.06</v>
      </c>
      <c r="C444" s="5">
        <v>-6.2742408055175503E-2</v>
      </c>
      <c r="D444" s="5"/>
      <c r="E444">
        <f t="shared" si="27"/>
        <v>8</v>
      </c>
      <c r="K444">
        <f t="shared" si="25"/>
        <v>321</v>
      </c>
      <c r="L444">
        <v>2.81</v>
      </c>
      <c r="R444">
        <f t="shared" ref="R444:R488" ca="1" si="28">RANDBETWEEN(1,773)</f>
        <v>67</v>
      </c>
      <c r="S444">
        <f t="shared" ref="S444:S488" ca="1" si="29">INDEX(L$124:L$928,R444)</f>
        <v>-0.5976493002995964</v>
      </c>
      <c r="U444">
        <v>2.2737847066236765</v>
      </c>
    </row>
    <row r="445" spans="1:21">
      <c r="A445" s="5">
        <v>2322</v>
      </c>
      <c r="B445" s="5">
        <v>-32.590000000000003</v>
      </c>
      <c r="C445" s="5">
        <v>-0.1030708665231117</v>
      </c>
      <c r="D445" s="5"/>
      <c r="E445">
        <f t="shared" si="27"/>
        <v>9</v>
      </c>
      <c r="K445">
        <f t="shared" si="25"/>
        <v>322</v>
      </c>
      <c r="L445">
        <v>2.83</v>
      </c>
      <c r="M445" s="80"/>
      <c r="R445">
        <f t="shared" ca="1" si="28"/>
        <v>503</v>
      </c>
      <c r="S445">
        <f t="shared" ca="1" si="29"/>
        <v>3.09</v>
      </c>
      <c r="U445">
        <v>2.4082573594205732</v>
      </c>
    </row>
    <row r="446" spans="1:21">
      <c r="A446" s="5">
        <v>2322</v>
      </c>
      <c r="B446" s="5">
        <v>-29.88</v>
      </c>
      <c r="C446" s="5">
        <v>-9.0017589666016917E-2</v>
      </c>
      <c r="D446" s="5"/>
      <c r="E446">
        <f t="shared" si="27"/>
        <v>10</v>
      </c>
      <c r="K446">
        <f t="shared" ref="K446:K516" si="30">K445+1</f>
        <v>323</v>
      </c>
      <c r="L446">
        <v>-0.90246877039518725</v>
      </c>
      <c r="R446">
        <f t="shared" ca="1" si="28"/>
        <v>6</v>
      </c>
      <c r="S446">
        <f t="shared" ca="1" si="29"/>
        <v>1.18</v>
      </c>
      <c r="U446">
        <v>2.2737012266546786</v>
      </c>
    </row>
    <row r="447" spans="1:21">
      <c r="A447" s="5">
        <v>2322</v>
      </c>
      <c r="B447" s="5">
        <v>-26.92</v>
      </c>
      <c r="C447" s="5">
        <v>0.17799928675248111</v>
      </c>
      <c r="D447" s="5"/>
      <c r="E447">
        <f t="shared" si="27"/>
        <v>11</v>
      </c>
      <c r="K447">
        <f t="shared" si="30"/>
        <v>324</v>
      </c>
      <c r="L447">
        <v>-0.88927561736442196</v>
      </c>
      <c r="R447">
        <f t="shared" ca="1" si="28"/>
        <v>658</v>
      </c>
      <c r="S447">
        <f t="shared" ca="1" si="29"/>
        <v>6.4</v>
      </c>
      <c r="U447">
        <v>2.0850624882977269</v>
      </c>
    </row>
    <row r="448" spans="1:21">
      <c r="A448" s="5">
        <v>2322</v>
      </c>
      <c r="B448" s="5">
        <v>-23.91</v>
      </c>
      <c r="C448" s="5">
        <v>0.16797101426241667</v>
      </c>
      <c r="D448" s="5"/>
      <c r="E448">
        <f t="shared" si="27"/>
        <v>12</v>
      </c>
      <c r="K448">
        <f t="shared" si="30"/>
        <v>325</v>
      </c>
      <c r="L448">
        <v>-0.90564989180913491</v>
      </c>
      <c r="R448">
        <f t="shared" ca="1" si="28"/>
        <v>590</v>
      </c>
      <c r="S448">
        <f t="shared" ca="1" si="29"/>
        <v>5.2</v>
      </c>
      <c r="U448">
        <v>2.1610676640469793</v>
      </c>
    </row>
    <row r="449" spans="1:21">
      <c r="A449" s="5">
        <v>2322</v>
      </c>
      <c r="B449" s="5">
        <v>-25.34</v>
      </c>
      <c r="C449" s="5">
        <v>0.31540682034067835</v>
      </c>
      <c r="D449" s="5"/>
      <c r="E449">
        <f t="shared" si="27"/>
        <v>13</v>
      </c>
      <c r="K449">
        <f t="shared" si="30"/>
        <v>326</v>
      </c>
      <c r="L449">
        <v>-0.47184449188861499</v>
      </c>
      <c r="M449" s="27"/>
      <c r="N449" s="17"/>
      <c r="R449">
        <f t="shared" ca="1" si="28"/>
        <v>65</v>
      </c>
      <c r="S449">
        <f t="shared" ca="1" si="29"/>
        <v>4.0094570908952853</v>
      </c>
      <c r="U449">
        <v>2.2710685308606275</v>
      </c>
    </row>
    <row r="450" spans="1:21">
      <c r="A450" s="5">
        <v>2322</v>
      </c>
      <c r="B450" s="5">
        <v>-29.07</v>
      </c>
      <c r="C450" s="5">
        <v>0.21129869443711868</v>
      </c>
      <c r="D450" s="5"/>
      <c r="E450">
        <f t="shared" si="27"/>
        <v>14</v>
      </c>
      <c r="K450">
        <f t="shared" si="30"/>
        <v>327</v>
      </c>
      <c r="L450">
        <v>-0.75253977294311891</v>
      </c>
      <c r="M450" s="28"/>
      <c r="N450" s="25"/>
      <c r="R450">
        <f t="shared" ca="1" si="28"/>
        <v>450</v>
      </c>
      <c r="S450">
        <f t="shared" ca="1" si="29"/>
        <v>6.2</v>
      </c>
      <c r="U450">
        <v>2.2211407188707106</v>
      </c>
    </row>
    <row r="451" spans="1:21" ht="15">
      <c r="A451" s="5">
        <v>2322</v>
      </c>
      <c r="B451" s="5">
        <v>-29.58</v>
      </c>
      <c r="C451" s="5">
        <v>5.5453023417118885E-2</v>
      </c>
      <c r="D451" s="5"/>
      <c r="E451">
        <f t="shared" si="27"/>
        <v>15</v>
      </c>
      <c r="K451">
        <f t="shared" si="30"/>
        <v>328</v>
      </c>
      <c r="L451" s="81">
        <v>-0.69237343543830043</v>
      </c>
      <c r="R451">
        <f t="shared" ca="1" si="28"/>
        <v>223</v>
      </c>
      <c r="S451">
        <f t="shared" ca="1" si="29"/>
        <v>0.33</v>
      </c>
      <c r="U451">
        <v>2.3260091658685038</v>
      </c>
    </row>
    <row r="452" spans="1:21">
      <c r="A452" s="5">
        <v>2322</v>
      </c>
      <c r="B452" s="5">
        <v>-25.76</v>
      </c>
      <c r="C452" s="5">
        <v>0.29423187774942861</v>
      </c>
      <c r="D452" s="5"/>
      <c r="E452">
        <f t="shared" si="27"/>
        <v>16</v>
      </c>
      <c r="K452">
        <f t="shared" si="30"/>
        <v>329</v>
      </c>
      <c r="L452">
        <v>1.4951710590574101</v>
      </c>
      <c r="R452">
        <f t="shared" ca="1" si="28"/>
        <v>671</v>
      </c>
      <c r="S452">
        <f t="shared" ca="1" si="29"/>
        <v>5.7139291482146692</v>
      </c>
      <c r="U452">
        <v>2.1551362337329723</v>
      </c>
    </row>
    <row r="453" spans="1:21">
      <c r="A453" s="5">
        <v>2322</v>
      </c>
      <c r="B453" s="5">
        <v>-25.46</v>
      </c>
      <c r="C453" s="5">
        <v>0.36868753424786149</v>
      </c>
      <c r="D453" s="5"/>
      <c r="E453">
        <f t="shared" si="27"/>
        <v>17</v>
      </c>
      <c r="K453">
        <f t="shared" si="30"/>
        <v>330</v>
      </c>
      <c r="L453">
        <v>-0.65370562914250718</v>
      </c>
      <c r="R453">
        <f t="shared" ca="1" si="28"/>
        <v>41</v>
      </c>
      <c r="S453">
        <f t="shared" ca="1" si="29"/>
        <v>0.02</v>
      </c>
      <c r="U453">
        <v>2.1479798285381331</v>
      </c>
    </row>
    <row r="454" spans="1:21">
      <c r="A454" s="5">
        <v>2322</v>
      </c>
      <c r="B454" s="5">
        <v>-28.92</v>
      </c>
      <c r="C454" s="5">
        <v>0.17234490024390858</v>
      </c>
      <c r="D454" s="5"/>
      <c r="E454">
        <f t="shared" si="27"/>
        <v>18</v>
      </c>
      <c r="K454">
        <f t="shared" si="30"/>
        <v>331</v>
      </c>
      <c r="L454">
        <v>1.5430269574412541</v>
      </c>
      <c r="R454">
        <f t="shared" ca="1" si="28"/>
        <v>533</v>
      </c>
      <c r="S454">
        <f t="shared" ca="1" si="29"/>
        <v>4.687345594498904</v>
      </c>
      <c r="U454">
        <v>2.1599398377291412</v>
      </c>
    </row>
    <row r="455" spans="1:21">
      <c r="A455" s="5">
        <v>2322</v>
      </c>
      <c r="B455" s="5">
        <v>-29.98</v>
      </c>
      <c r="C455" s="5">
        <v>0.10527841643417091</v>
      </c>
      <c r="D455" s="5"/>
      <c r="E455">
        <f t="shared" si="27"/>
        <v>19</v>
      </c>
      <c r="K455">
        <f t="shared" si="30"/>
        <v>332</v>
      </c>
      <c r="L455">
        <v>-0.60261752495915233</v>
      </c>
      <c r="R455">
        <f t="shared" ca="1" si="28"/>
        <v>71</v>
      </c>
      <c r="S455">
        <f t="shared" ca="1" si="29"/>
        <v>-1.6252718136674504</v>
      </c>
      <c r="U455">
        <v>2.2545553044998345</v>
      </c>
    </row>
    <row r="456" spans="1:21">
      <c r="A456" s="5">
        <v>2329.9999914087475</v>
      </c>
      <c r="B456" s="5">
        <v>17.099</v>
      </c>
      <c r="C456" s="5">
        <v>0.01</v>
      </c>
      <c r="D456" s="5">
        <v>0.02</v>
      </c>
      <c r="E456">
        <f t="shared" si="27"/>
        <v>20</v>
      </c>
      <c r="K456">
        <f t="shared" si="30"/>
        <v>333</v>
      </c>
      <c r="L456">
        <v>1.7958964566122106</v>
      </c>
      <c r="R456">
        <f t="shared" ca="1" si="28"/>
        <v>43</v>
      </c>
      <c r="S456">
        <f t="shared" ca="1" si="29"/>
        <v>-0.05</v>
      </c>
      <c r="U456">
        <v>2.2195183259684992</v>
      </c>
    </row>
    <row r="457" spans="1:21">
      <c r="A457" s="5">
        <v>2349</v>
      </c>
      <c r="B457" s="5">
        <v>-0.40799999999999997</v>
      </c>
      <c r="C457" s="5">
        <v>0.123</v>
      </c>
      <c r="D457" s="5">
        <v>-0.4</v>
      </c>
      <c r="E457">
        <f t="shared" si="27"/>
        <v>21</v>
      </c>
      <c r="K457">
        <f t="shared" si="30"/>
        <v>334</v>
      </c>
      <c r="L457">
        <v>0.5510985937344659</v>
      </c>
      <c r="R457">
        <f t="shared" ca="1" si="28"/>
        <v>355</v>
      </c>
      <c r="S457">
        <f t="shared" ca="1" si="29"/>
        <v>-0.57999999999999996</v>
      </c>
      <c r="U457">
        <v>2.2094082243547097</v>
      </c>
    </row>
    <row r="458" spans="1:21">
      <c r="A458" s="5">
        <v>2350</v>
      </c>
      <c r="B458" s="5">
        <v>-5.2</v>
      </c>
      <c r="C458" s="5">
        <v>5.0999678600514464E-2</v>
      </c>
      <c r="D458" s="5"/>
      <c r="E458">
        <f t="shared" si="27"/>
        <v>22</v>
      </c>
      <c r="K458">
        <f t="shared" si="30"/>
        <v>335</v>
      </c>
      <c r="L458">
        <v>1.4609379983600839</v>
      </c>
      <c r="R458">
        <f t="shared" ca="1" si="28"/>
        <v>153</v>
      </c>
      <c r="S458">
        <f t="shared" ca="1" si="29"/>
        <v>-0.52</v>
      </c>
      <c r="U458">
        <v>2.1512364860680031</v>
      </c>
    </row>
    <row r="459" spans="1:21">
      <c r="A459" s="5">
        <v>2350</v>
      </c>
      <c r="B459" s="5">
        <v>-1.476</v>
      </c>
      <c r="C459" s="5">
        <v>0.24199999999999999</v>
      </c>
      <c r="D459" s="5">
        <v>-0.53</v>
      </c>
      <c r="E459">
        <f t="shared" si="27"/>
        <v>23</v>
      </c>
      <c r="K459">
        <f t="shared" si="30"/>
        <v>336</v>
      </c>
      <c r="L459">
        <v>0.9435888133554251</v>
      </c>
      <c r="R459">
        <f t="shared" ca="1" si="28"/>
        <v>210</v>
      </c>
      <c r="S459">
        <f t="shared" ca="1" si="29"/>
        <v>0.79</v>
      </c>
      <c r="U459">
        <v>2.1931520821346107</v>
      </c>
    </row>
    <row r="460" spans="1:21" ht="15">
      <c r="A460">
        <v>2378</v>
      </c>
      <c r="B460">
        <v>2.35</v>
      </c>
      <c r="C460">
        <v>0.54</v>
      </c>
      <c r="D460">
        <v>-0.6</v>
      </c>
      <c r="E460">
        <f t="shared" si="27"/>
        <v>24</v>
      </c>
      <c r="K460">
        <f t="shared" si="30"/>
        <v>337</v>
      </c>
      <c r="L460" s="81">
        <v>-0.54426437498397173</v>
      </c>
      <c r="R460">
        <f t="shared" ca="1" si="28"/>
        <v>525</v>
      </c>
      <c r="S460">
        <f t="shared" ca="1" si="29"/>
        <v>5.36</v>
      </c>
      <c r="U460">
        <v>2.1417968630741115</v>
      </c>
    </row>
    <row r="461" spans="1:21">
      <c r="A461">
        <v>2381</v>
      </c>
      <c r="B461">
        <v>9.3889999999999993</v>
      </c>
      <c r="C461">
        <v>0.68799999999999994</v>
      </c>
      <c r="D461">
        <v>-1.23</v>
      </c>
      <c r="E461">
        <f t="shared" si="27"/>
        <v>25</v>
      </c>
      <c r="K461">
        <f t="shared" si="30"/>
        <v>338</v>
      </c>
      <c r="L461">
        <v>-0.53629275071349003</v>
      </c>
      <c r="R461">
        <f t="shared" ca="1" si="28"/>
        <v>540</v>
      </c>
      <c r="S461">
        <f t="shared" ca="1" si="29"/>
        <v>5.6193156186405968</v>
      </c>
      <c r="U461">
        <v>2.1796808478904781</v>
      </c>
    </row>
    <row r="462" spans="1:21">
      <c r="A462">
        <v>2382</v>
      </c>
      <c r="B462">
        <v>-6.1539999999999999</v>
      </c>
      <c r="C462">
        <v>0.81</v>
      </c>
      <c r="D462">
        <v>-0.51</v>
      </c>
      <c r="E462">
        <f t="shared" si="27"/>
        <v>26</v>
      </c>
      <c r="K462">
        <f t="shared" si="30"/>
        <v>339</v>
      </c>
      <c r="L462">
        <v>2.9</v>
      </c>
      <c r="R462">
        <f t="shared" ca="1" si="28"/>
        <v>98</v>
      </c>
      <c r="S462">
        <f t="shared" ca="1" si="29"/>
        <v>1.1814284828877142</v>
      </c>
      <c r="U462">
        <v>2.2935104218584401</v>
      </c>
    </row>
    <row r="463" spans="1:21">
      <c r="A463">
        <v>2383</v>
      </c>
      <c r="B463">
        <v>8.718</v>
      </c>
      <c r="C463">
        <v>0.627</v>
      </c>
      <c r="D463">
        <v>-0.91</v>
      </c>
      <c r="E463">
        <f t="shared" si="27"/>
        <v>27</v>
      </c>
      <c r="K463">
        <f t="shared" si="30"/>
        <v>340</v>
      </c>
      <c r="L463">
        <v>0.4</v>
      </c>
      <c r="R463">
        <f t="shared" ca="1" si="28"/>
        <v>16</v>
      </c>
      <c r="S463">
        <f t="shared" ca="1" si="29"/>
        <v>0.18</v>
      </c>
      <c r="U463">
        <v>2.4029563369748388</v>
      </c>
    </row>
    <row r="464" spans="1:21">
      <c r="A464">
        <v>2385</v>
      </c>
      <c r="B464">
        <v>3.9860000000000002</v>
      </c>
      <c r="C464">
        <v>1.18</v>
      </c>
      <c r="D464">
        <v>-1.6</v>
      </c>
      <c r="E464">
        <f t="shared" si="27"/>
        <v>28</v>
      </c>
      <c r="K464">
        <f t="shared" si="30"/>
        <v>341</v>
      </c>
      <c r="L464">
        <v>-0.1</v>
      </c>
      <c r="R464">
        <f t="shared" ca="1" si="28"/>
        <v>752</v>
      </c>
      <c r="S464">
        <f t="shared" ca="1" si="29"/>
        <v>-0.48193481004970362</v>
      </c>
      <c r="U464">
        <v>2.3641562507178602</v>
      </c>
    </row>
    <row r="465" spans="1:21">
      <c r="A465">
        <v>2385</v>
      </c>
      <c r="B465">
        <v>3.069</v>
      </c>
      <c r="C465">
        <v>0.78400000000000003</v>
      </c>
      <c r="D465">
        <v>-1.04</v>
      </c>
      <c r="E465">
        <f t="shared" si="27"/>
        <v>29</v>
      </c>
      <c r="K465">
        <f t="shared" si="30"/>
        <v>342</v>
      </c>
      <c r="L465">
        <v>3.7</v>
      </c>
      <c r="R465">
        <f t="shared" ca="1" si="28"/>
        <v>15</v>
      </c>
      <c r="S465">
        <f t="shared" ca="1" si="29"/>
        <v>1.5620000000000001</v>
      </c>
      <c r="U465">
        <v>2.0738491071557004</v>
      </c>
    </row>
    <row r="466" spans="1:21">
      <c r="A466">
        <v>2387</v>
      </c>
      <c r="B466">
        <v>-1.456</v>
      </c>
      <c r="C466">
        <v>1.41</v>
      </c>
      <c r="D466">
        <v>-2</v>
      </c>
      <c r="E466">
        <f t="shared" si="27"/>
        <v>30</v>
      </c>
      <c r="K466">
        <f t="shared" si="30"/>
        <v>343</v>
      </c>
      <c r="L466">
        <v>4</v>
      </c>
      <c r="R466">
        <f t="shared" ca="1" si="28"/>
        <v>251</v>
      </c>
      <c r="S466">
        <f t="shared" ca="1" si="29"/>
        <v>1.5</v>
      </c>
      <c r="U466">
        <v>2.2034974881029976</v>
      </c>
    </row>
    <row r="467" spans="1:21">
      <c r="A467">
        <v>2387</v>
      </c>
      <c r="B467">
        <v>4.5609999999999999</v>
      </c>
      <c r="C467">
        <v>1.28</v>
      </c>
      <c r="D467">
        <v>-1.7</v>
      </c>
      <c r="E467">
        <f t="shared" si="27"/>
        <v>31</v>
      </c>
      <c r="K467">
        <f t="shared" si="30"/>
        <v>344</v>
      </c>
      <c r="L467">
        <v>6.4</v>
      </c>
      <c r="R467">
        <f t="shared" ca="1" si="28"/>
        <v>44</v>
      </c>
      <c r="S467">
        <f t="shared" ca="1" si="29"/>
        <v>-0.09</v>
      </c>
      <c r="U467">
        <v>2.1981015273842157</v>
      </c>
    </row>
    <row r="468" spans="1:21">
      <c r="A468">
        <v>2388</v>
      </c>
      <c r="B468">
        <v>5.5090000000000003</v>
      </c>
      <c r="C468">
        <v>1.159</v>
      </c>
      <c r="D468">
        <v>-1.21</v>
      </c>
      <c r="E468">
        <f t="shared" si="27"/>
        <v>32</v>
      </c>
      <c r="K468">
        <f t="shared" si="30"/>
        <v>345</v>
      </c>
      <c r="L468">
        <v>8.9</v>
      </c>
      <c r="R468">
        <f t="shared" ca="1" si="28"/>
        <v>579</v>
      </c>
      <c r="S468">
        <f t="shared" ca="1" si="29"/>
        <v>1.6</v>
      </c>
      <c r="U468">
        <v>2.2677256336100053</v>
      </c>
    </row>
    <row r="469" spans="1:21">
      <c r="A469">
        <v>2390</v>
      </c>
      <c r="B469">
        <v>5.3609999999999998</v>
      </c>
      <c r="C469">
        <v>0.59</v>
      </c>
      <c r="D469">
        <v>-0.3</v>
      </c>
      <c r="E469">
        <f t="shared" si="27"/>
        <v>33</v>
      </c>
      <c r="K469">
        <f t="shared" si="30"/>
        <v>346</v>
      </c>
      <c r="L469">
        <v>6.5</v>
      </c>
      <c r="R469">
        <f t="shared" ca="1" si="28"/>
        <v>389</v>
      </c>
      <c r="S469">
        <f t="shared" ca="1" si="29"/>
        <v>5.04</v>
      </c>
      <c r="U469">
        <v>2.0865444056290343</v>
      </c>
    </row>
    <row r="470" spans="1:21">
      <c r="A470">
        <v>2400</v>
      </c>
      <c r="B470">
        <v>2.96</v>
      </c>
      <c r="C470">
        <v>5.6604783013722848E-2</v>
      </c>
      <c r="E470">
        <f t="shared" ref="E470:E508" si="31">E469+1</f>
        <v>34</v>
      </c>
      <c r="K470">
        <f t="shared" si="30"/>
        <v>347</v>
      </c>
      <c r="L470">
        <v>-2.5099999999999998</v>
      </c>
      <c r="R470">
        <f t="shared" ca="1" si="28"/>
        <v>692</v>
      </c>
      <c r="S470">
        <f t="shared" ca="1" si="29"/>
        <v>4.7</v>
      </c>
      <c r="U470">
        <v>2.3034512554115461</v>
      </c>
    </row>
    <row r="471" spans="1:21">
      <c r="A471">
        <v>2400</v>
      </c>
      <c r="B471">
        <v>4.24</v>
      </c>
      <c r="C471">
        <v>9.9000000000000005E-2</v>
      </c>
      <c r="E471">
        <f t="shared" si="31"/>
        <v>35</v>
      </c>
      <c r="K471">
        <f t="shared" si="30"/>
        <v>348</v>
      </c>
      <c r="L471">
        <v>-1.85</v>
      </c>
      <c r="R471">
        <f t="shared" ca="1" si="28"/>
        <v>536</v>
      </c>
      <c r="S471">
        <f t="shared" ca="1" si="29"/>
        <v>5.1456429519387559</v>
      </c>
      <c r="U471">
        <v>2.5279540623004384</v>
      </c>
    </row>
    <row r="472" spans="1:21">
      <c r="A472" s="80">
        <v>2400</v>
      </c>
      <c r="B472" s="80">
        <v>4.2355677044216833</v>
      </c>
      <c r="C472" s="80">
        <v>9.9082999206522526E-2</v>
      </c>
      <c r="E472">
        <f t="shared" si="31"/>
        <v>36</v>
      </c>
      <c r="K472">
        <f t="shared" si="30"/>
        <v>349</v>
      </c>
      <c r="L472">
        <v>-1.76</v>
      </c>
      <c r="R472">
        <f t="shared" ca="1" si="28"/>
        <v>345</v>
      </c>
      <c r="S472">
        <f t="shared" ca="1" si="29"/>
        <v>8.9</v>
      </c>
      <c r="U472">
        <v>2.1642073266813249</v>
      </c>
    </row>
    <row r="473" spans="1:21">
      <c r="A473">
        <v>2415</v>
      </c>
      <c r="B473">
        <v>0.74099999999999999</v>
      </c>
      <c r="C473">
        <v>1.5620000000000001</v>
      </c>
      <c r="D473">
        <v>-1.95</v>
      </c>
      <c r="E473">
        <f t="shared" si="31"/>
        <v>37</v>
      </c>
      <c r="K473">
        <f t="shared" si="30"/>
        <v>350</v>
      </c>
      <c r="L473">
        <v>-1.59</v>
      </c>
      <c r="R473">
        <f t="shared" ca="1" si="28"/>
        <v>338</v>
      </c>
      <c r="S473">
        <f t="shared" ca="1" si="29"/>
        <v>-0.53629275071349003</v>
      </c>
      <c r="U473">
        <v>2.1893529944660983</v>
      </c>
    </row>
    <row r="474" spans="1:21">
      <c r="A474">
        <v>2420</v>
      </c>
      <c r="B474">
        <v>5.43</v>
      </c>
      <c r="C474">
        <v>0.18</v>
      </c>
      <c r="D474">
        <v>-0.5</v>
      </c>
      <c r="E474">
        <f t="shared" si="31"/>
        <v>38</v>
      </c>
      <c r="K474">
        <f t="shared" si="30"/>
        <v>351</v>
      </c>
      <c r="L474">
        <v>-1.38</v>
      </c>
      <c r="R474">
        <f t="shared" ca="1" si="28"/>
        <v>197</v>
      </c>
      <c r="S474">
        <f t="shared" ca="1" si="29"/>
        <v>-0.1</v>
      </c>
      <c r="U474">
        <v>2.1334935004331368</v>
      </c>
    </row>
    <row r="475" spans="1:21">
      <c r="A475">
        <v>2420</v>
      </c>
      <c r="B475">
        <v>3.379</v>
      </c>
      <c r="C475">
        <v>7.0000000000000007E-2</v>
      </c>
      <c r="D475">
        <v>0.09</v>
      </c>
      <c r="E475">
        <f t="shared" si="31"/>
        <v>39</v>
      </c>
      <c r="K475">
        <f t="shared" si="30"/>
        <v>352</v>
      </c>
      <c r="L475">
        <v>-0.97</v>
      </c>
      <c r="R475">
        <f t="shared" ca="1" si="28"/>
        <v>200</v>
      </c>
      <c r="S475">
        <f t="shared" ca="1" si="29"/>
        <v>0.99</v>
      </c>
      <c r="U475">
        <v>2.3387915896055231</v>
      </c>
    </row>
    <row r="476" spans="1:21">
      <c r="A476">
        <v>2435</v>
      </c>
      <c r="B476">
        <v>20.667999999999999</v>
      </c>
      <c r="C476" s="27">
        <v>0.114</v>
      </c>
      <c r="D476" s="17">
        <v>0.25</v>
      </c>
      <c r="E476">
        <f t="shared" si="31"/>
        <v>40</v>
      </c>
      <c r="K476">
        <f t="shared" si="30"/>
        <v>353</v>
      </c>
      <c r="L476">
        <v>-0.94</v>
      </c>
      <c r="R476">
        <f t="shared" ca="1" si="28"/>
        <v>512</v>
      </c>
      <c r="S476">
        <f t="shared" ca="1" si="29"/>
        <v>3.87</v>
      </c>
      <c r="U476">
        <v>2.3186306498634788</v>
      </c>
    </row>
    <row r="477" spans="1:21">
      <c r="A477" s="2">
        <v>2437</v>
      </c>
      <c r="B477" s="16">
        <v>-1.96</v>
      </c>
      <c r="C477" s="28">
        <v>-0.35499999999999998</v>
      </c>
      <c r="D477" s="25">
        <v>0.04</v>
      </c>
      <c r="E477">
        <f t="shared" si="31"/>
        <v>41</v>
      </c>
      <c r="K477">
        <f t="shared" si="30"/>
        <v>354</v>
      </c>
      <c r="L477">
        <v>-0.88</v>
      </c>
      <c r="R477">
        <f t="shared" ca="1" si="28"/>
        <v>729</v>
      </c>
      <c r="S477">
        <f t="shared" ca="1" si="29"/>
        <v>0.2</v>
      </c>
      <c r="U477">
        <v>2.2606858472933804</v>
      </c>
    </row>
    <row r="478" spans="1:21">
      <c r="A478">
        <v>2450</v>
      </c>
      <c r="B478">
        <v>-0.41</v>
      </c>
      <c r="C478">
        <v>1.180723151588186</v>
      </c>
      <c r="E478">
        <f t="shared" si="31"/>
        <v>42</v>
      </c>
      <c r="K478">
        <f t="shared" si="30"/>
        <v>355</v>
      </c>
      <c r="L478">
        <v>-0.57999999999999996</v>
      </c>
      <c r="R478">
        <f t="shared" ca="1" si="28"/>
        <v>685</v>
      </c>
      <c r="S478">
        <f t="shared" ca="1" si="29"/>
        <v>3.3250248151097672</v>
      </c>
      <c r="U478">
        <v>2.2065529383671554</v>
      </c>
    </row>
    <row r="479" spans="1:21">
      <c r="A479">
        <v>2450</v>
      </c>
      <c r="B479">
        <v>-1.35</v>
      </c>
      <c r="C479">
        <v>2.0348227177718439</v>
      </c>
      <c r="E479">
        <f t="shared" si="31"/>
        <v>43</v>
      </c>
      <c r="K479">
        <f t="shared" si="30"/>
        <v>356</v>
      </c>
      <c r="L479">
        <v>-0.35</v>
      </c>
      <c r="R479">
        <f t="shared" ca="1" si="28"/>
        <v>670</v>
      </c>
      <c r="S479">
        <f t="shared" ca="1" si="29"/>
        <v>3.4167125147921418</v>
      </c>
      <c r="U479">
        <v>2.2730929287422499</v>
      </c>
    </row>
    <row r="480" spans="1:21">
      <c r="A480">
        <v>2450</v>
      </c>
      <c r="B480">
        <v>-4.4000000000000004</v>
      </c>
      <c r="C480">
        <v>0.7</v>
      </c>
      <c r="E480">
        <f t="shared" si="31"/>
        <v>44</v>
      </c>
      <c r="K480">
        <f t="shared" si="30"/>
        <v>357</v>
      </c>
      <c r="L480">
        <v>-0.15</v>
      </c>
      <c r="R480">
        <f t="shared" ca="1" si="28"/>
        <v>92</v>
      </c>
      <c r="S480">
        <f t="shared" ca="1" si="29"/>
        <v>3.9046392791606266</v>
      </c>
      <c r="U480">
        <v>2.2966635127703476</v>
      </c>
    </row>
    <row r="481" spans="1:21">
      <c r="A481">
        <v>2450</v>
      </c>
      <c r="B481">
        <v>-4.5999999999999996</v>
      </c>
      <c r="C481">
        <v>0.7</v>
      </c>
      <c r="E481">
        <f t="shared" si="31"/>
        <v>45</v>
      </c>
      <c r="K481">
        <f t="shared" si="30"/>
        <v>358</v>
      </c>
      <c r="L481">
        <v>0.3</v>
      </c>
      <c r="R481">
        <f t="shared" ca="1" si="28"/>
        <v>557</v>
      </c>
      <c r="S481">
        <f t="shared" ca="1" si="29"/>
        <v>6.9034124981197653</v>
      </c>
      <c r="U481">
        <v>2.308874855698611</v>
      </c>
    </row>
    <row r="482" spans="1:21">
      <c r="A482">
        <v>2450</v>
      </c>
      <c r="B482">
        <v>-5</v>
      </c>
      <c r="C482">
        <v>1</v>
      </c>
      <c r="E482">
        <f t="shared" si="31"/>
        <v>46</v>
      </c>
      <c r="K482">
        <f t="shared" si="30"/>
        <v>359</v>
      </c>
      <c r="L482">
        <v>0.39</v>
      </c>
      <c r="R482">
        <f t="shared" ca="1" si="28"/>
        <v>740</v>
      </c>
      <c r="S482">
        <f t="shared" ca="1" si="29"/>
        <v>2.9749303683509978</v>
      </c>
      <c r="U482">
        <v>2.08595286583743</v>
      </c>
    </row>
    <row r="483" spans="1:21">
      <c r="A483">
        <v>2450</v>
      </c>
      <c r="B483">
        <v>3.7</v>
      </c>
      <c r="C483">
        <v>2.4</v>
      </c>
      <c r="E483">
        <f t="shared" si="31"/>
        <v>47</v>
      </c>
      <c r="K483">
        <f t="shared" si="30"/>
        <v>360</v>
      </c>
      <c r="L483">
        <v>0.57999999999999996</v>
      </c>
      <c r="R483">
        <f t="shared" ca="1" si="28"/>
        <v>657</v>
      </c>
      <c r="S483">
        <f t="shared" ca="1" si="29"/>
        <v>7.5</v>
      </c>
      <c r="U483">
        <v>2.1772136365452011</v>
      </c>
    </row>
    <row r="484" spans="1:21">
      <c r="A484">
        <v>2450</v>
      </c>
      <c r="B484">
        <v>2.2000000000000002</v>
      </c>
      <c r="C484">
        <v>0.4</v>
      </c>
      <c r="E484">
        <f t="shared" si="31"/>
        <v>48</v>
      </c>
      <c r="K484">
        <f t="shared" si="30"/>
        <v>361</v>
      </c>
      <c r="L484">
        <v>0.76</v>
      </c>
      <c r="R484">
        <f t="shared" ca="1" si="28"/>
        <v>731</v>
      </c>
      <c r="S484">
        <f t="shared" ca="1" si="29"/>
        <v>1.3276456443636064</v>
      </c>
      <c r="U484">
        <v>2.3176011752188441</v>
      </c>
    </row>
    <row r="485" spans="1:21">
      <c r="A485">
        <v>2450</v>
      </c>
      <c r="B485">
        <v>-5.2</v>
      </c>
      <c r="C485">
        <v>0.3</v>
      </c>
      <c r="E485">
        <f t="shared" si="31"/>
        <v>49</v>
      </c>
      <c r="K485">
        <f t="shared" si="30"/>
        <v>362</v>
      </c>
      <c r="L485">
        <v>0.85</v>
      </c>
      <c r="R485">
        <f t="shared" ca="1" si="28"/>
        <v>755</v>
      </c>
      <c r="S485">
        <f t="shared" ca="1" si="29"/>
        <v>-1.0474376046151761</v>
      </c>
      <c r="U485">
        <v>2.2315300584347826</v>
      </c>
    </row>
    <row r="486" spans="1:21">
      <c r="A486">
        <v>2450</v>
      </c>
      <c r="B486">
        <v>-4.5</v>
      </c>
      <c r="C486">
        <v>0.4</v>
      </c>
      <c r="E486">
        <f t="shared" si="31"/>
        <v>50</v>
      </c>
      <c r="G486" s="75"/>
      <c r="K486">
        <f t="shared" si="30"/>
        <v>363</v>
      </c>
      <c r="L486">
        <v>0.89</v>
      </c>
      <c r="R486">
        <f t="shared" ca="1" si="28"/>
        <v>268</v>
      </c>
      <c r="S486">
        <f t="shared" ca="1" si="29"/>
        <v>-0.89</v>
      </c>
      <c r="U486">
        <v>2.1816482480988539</v>
      </c>
    </row>
    <row r="487" spans="1:21">
      <c r="A487">
        <v>2463</v>
      </c>
      <c r="B487">
        <v>-0.44</v>
      </c>
      <c r="C487">
        <v>0.18</v>
      </c>
      <c r="E487">
        <f t="shared" si="31"/>
        <v>51</v>
      </c>
      <c r="G487" s="75"/>
      <c r="K487">
        <f t="shared" si="30"/>
        <v>364</v>
      </c>
      <c r="L487">
        <v>1.02</v>
      </c>
      <c r="R487">
        <f t="shared" ca="1" si="28"/>
        <v>644</v>
      </c>
      <c r="S487">
        <f t="shared" ca="1" si="29"/>
        <v>-1.0440831965748965</v>
      </c>
      <c r="U487">
        <v>2.0153941506457489</v>
      </c>
    </row>
    <row r="488" spans="1:21">
      <c r="A488">
        <v>2463</v>
      </c>
      <c r="B488">
        <v>-0.26</v>
      </c>
      <c r="C488">
        <v>0.3</v>
      </c>
      <c r="E488">
        <f t="shared" si="31"/>
        <v>52</v>
      </c>
      <c r="G488" s="75"/>
      <c r="K488">
        <f t="shared" si="30"/>
        <v>365</v>
      </c>
      <c r="L488">
        <v>1.37</v>
      </c>
      <c r="R488">
        <f t="shared" ca="1" si="28"/>
        <v>234</v>
      </c>
      <c r="S488">
        <f t="shared" ca="1" si="29"/>
        <v>-0.02</v>
      </c>
      <c r="U488">
        <v>2.2529024577028309</v>
      </c>
    </row>
    <row r="489" spans="1:21">
      <c r="A489">
        <v>2439</v>
      </c>
      <c r="B489">
        <v>18.584</v>
      </c>
      <c r="C489">
        <v>0.13</v>
      </c>
      <c r="D489">
        <v>0.4</v>
      </c>
      <c r="E489" t="s">
        <v>594</v>
      </c>
      <c r="F489" t="s">
        <v>577</v>
      </c>
      <c r="G489" t="s">
        <v>522</v>
      </c>
      <c r="H489" t="s">
        <v>595</v>
      </c>
      <c r="I489">
        <v>0</v>
      </c>
      <c r="J489" t="s">
        <v>596</v>
      </c>
      <c r="K489">
        <v>0</v>
      </c>
    </row>
    <row r="490" spans="1:21">
      <c r="A490">
        <v>2415</v>
      </c>
      <c r="B490">
        <v>4.6829999999999998</v>
      </c>
      <c r="C490">
        <v>0.44900000000000001</v>
      </c>
      <c r="D490">
        <v>-0.64</v>
      </c>
      <c r="E490" t="s">
        <v>594</v>
      </c>
      <c r="F490" t="s">
        <v>573</v>
      </c>
      <c r="G490" t="s">
        <v>522</v>
      </c>
      <c r="H490" t="s">
        <v>595</v>
      </c>
      <c r="I490">
        <v>-10.8</v>
      </c>
      <c r="J490" t="s">
        <v>596</v>
      </c>
      <c r="K490">
        <v>-18.600000000000001</v>
      </c>
    </row>
    <row r="491" spans="1:21">
      <c r="A491">
        <v>2388</v>
      </c>
      <c r="B491">
        <v>8.0719999999999992</v>
      </c>
      <c r="C491">
        <v>0.81399999999999995</v>
      </c>
      <c r="D491">
        <v>-0.92</v>
      </c>
      <c r="E491" t="s">
        <v>594</v>
      </c>
      <c r="F491" t="s">
        <v>541</v>
      </c>
      <c r="G491" t="s">
        <v>522</v>
      </c>
      <c r="H491" t="s">
        <v>595</v>
      </c>
      <c r="I491">
        <v>0</v>
      </c>
      <c r="J491" t="s">
        <v>596</v>
      </c>
      <c r="K491">
        <v>0</v>
      </c>
    </row>
    <row r="492" spans="1:21">
      <c r="A492">
        <v>2388</v>
      </c>
      <c r="B492">
        <v>9.2870000000000008</v>
      </c>
      <c r="C492">
        <v>0.746</v>
      </c>
      <c r="D492">
        <v>-0.7</v>
      </c>
      <c r="E492" t="s">
        <v>594</v>
      </c>
      <c r="F492" t="s">
        <v>541</v>
      </c>
      <c r="G492" t="s">
        <v>522</v>
      </c>
      <c r="H492" t="s">
        <v>595</v>
      </c>
      <c r="I492">
        <v>-1.71</v>
      </c>
      <c r="J492" t="s">
        <v>596</v>
      </c>
      <c r="K492">
        <v>-11.02</v>
      </c>
    </row>
    <row r="493" spans="1:21">
      <c r="A493">
        <v>2382</v>
      </c>
      <c r="B493">
        <v>6.1660000000000004</v>
      </c>
      <c r="C493">
        <v>0.20300000000000001</v>
      </c>
      <c r="D493">
        <v>0</v>
      </c>
      <c r="E493" t="s">
        <v>594</v>
      </c>
      <c r="F493" t="s">
        <v>541</v>
      </c>
      <c r="G493" t="s">
        <v>522</v>
      </c>
      <c r="H493" t="s">
        <v>595</v>
      </c>
      <c r="I493">
        <v>0.01</v>
      </c>
      <c r="J493" t="s">
        <v>596</v>
      </c>
      <c r="K493">
        <v>-10.029999999999999</v>
      </c>
    </row>
    <row r="494" spans="1:21">
      <c r="G494" s="75"/>
    </row>
    <row r="495" spans="1:21">
      <c r="G495" s="75"/>
    </row>
    <row r="496" spans="1:21">
      <c r="A496">
        <v>2463</v>
      </c>
      <c r="B496">
        <v>8.57</v>
      </c>
      <c r="C496">
        <v>-1.04</v>
      </c>
      <c r="E496">
        <f>E488+1</f>
        <v>53</v>
      </c>
      <c r="G496" s="75"/>
      <c r="K496">
        <f>K488+1</f>
        <v>366</v>
      </c>
      <c r="L496">
        <v>1.38</v>
      </c>
      <c r="R496">
        <f t="shared" ref="R496:R559" ca="1" si="32">RANDBETWEEN(1,773)</f>
        <v>225</v>
      </c>
      <c r="S496">
        <f t="shared" ref="S496:S559" ca="1" si="33">INDEX(L$124:L$928,R496)</f>
        <v>-0.3</v>
      </c>
      <c r="U496">
        <v>2.167448328726453</v>
      </c>
    </row>
    <row r="497" spans="1:21">
      <c r="A497">
        <v>2463</v>
      </c>
      <c r="B497">
        <v>10.11</v>
      </c>
      <c r="C497">
        <v>-1.02</v>
      </c>
      <c r="E497">
        <f t="shared" si="31"/>
        <v>54</v>
      </c>
      <c r="G497" s="75"/>
      <c r="K497">
        <f t="shared" si="30"/>
        <v>367</v>
      </c>
      <c r="L497">
        <v>1.67</v>
      </c>
      <c r="R497">
        <f t="shared" ca="1" si="32"/>
        <v>350</v>
      </c>
      <c r="S497">
        <f t="shared" ca="1" si="33"/>
        <v>-1.59</v>
      </c>
      <c r="U497">
        <v>2.1147997285607341</v>
      </c>
    </row>
    <row r="498" spans="1:21">
      <c r="A498">
        <v>2463</v>
      </c>
      <c r="B498">
        <v>4.95</v>
      </c>
      <c r="C498">
        <v>0.02</v>
      </c>
      <c r="E498">
        <f t="shared" si="31"/>
        <v>55</v>
      </c>
      <c r="G498" s="75"/>
      <c r="K498">
        <f t="shared" si="30"/>
        <v>368</v>
      </c>
      <c r="L498">
        <v>1.9</v>
      </c>
      <c r="R498">
        <f t="shared" ca="1" si="32"/>
        <v>297</v>
      </c>
      <c r="S498">
        <f t="shared" ca="1" si="33"/>
        <v>3.6081329486672833</v>
      </c>
      <c r="U498">
        <v>2.1275769700306526</v>
      </c>
    </row>
    <row r="499" spans="1:21" ht="15">
      <c r="A499">
        <v>2463</v>
      </c>
      <c r="B499">
        <v>5.03</v>
      </c>
      <c r="C499">
        <v>-7.0000000000000007E-2</v>
      </c>
      <c r="E499">
        <f t="shared" si="31"/>
        <v>56</v>
      </c>
      <c r="G499" s="75"/>
      <c r="K499">
        <f t="shared" si="30"/>
        <v>369</v>
      </c>
      <c r="L499" s="81">
        <v>2.14</v>
      </c>
      <c r="R499">
        <f t="shared" ca="1" si="32"/>
        <v>752</v>
      </c>
      <c r="S499">
        <f t="shared" ca="1" si="33"/>
        <v>-0.48193481004970362</v>
      </c>
      <c r="U499">
        <v>2.1183811418619318</v>
      </c>
    </row>
    <row r="500" spans="1:21">
      <c r="A500">
        <v>2463</v>
      </c>
      <c r="B500">
        <v>7.86</v>
      </c>
      <c r="C500">
        <v>-0.01</v>
      </c>
      <c r="E500">
        <f t="shared" si="31"/>
        <v>57</v>
      </c>
      <c r="G500" s="75"/>
      <c r="K500">
        <f t="shared" si="30"/>
        <v>370</v>
      </c>
      <c r="L500">
        <v>2.15</v>
      </c>
      <c r="R500">
        <f t="shared" ca="1" si="32"/>
        <v>253</v>
      </c>
      <c r="S500">
        <f t="shared" ca="1" si="33"/>
        <v>1.04</v>
      </c>
      <c r="U500">
        <v>2.1588168947042927</v>
      </c>
    </row>
    <row r="501" spans="1:21">
      <c r="A501">
        <v>2463</v>
      </c>
      <c r="B501">
        <v>22.24</v>
      </c>
      <c r="C501">
        <v>-0.27</v>
      </c>
      <c r="E501">
        <f t="shared" si="31"/>
        <v>58</v>
      </c>
      <c r="G501" s="75"/>
      <c r="K501">
        <f t="shared" si="30"/>
        <v>371</v>
      </c>
      <c r="L501">
        <v>2.5499999999999998</v>
      </c>
      <c r="R501">
        <f t="shared" ca="1" si="32"/>
        <v>518</v>
      </c>
      <c r="S501">
        <f t="shared" ca="1" si="33"/>
        <v>4.59</v>
      </c>
      <c r="U501">
        <v>2.2219602865377537</v>
      </c>
    </row>
    <row r="502" spans="1:21" ht="15">
      <c r="A502">
        <v>2463</v>
      </c>
      <c r="B502">
        <v>22.21</v>
      </c>
      <c r="C502">
        <v>-0.3</v>
      </c>
      <c r="E502">
        <f t="shared" si="31"/>
        <v>59</v>
      </c>
      <c r="G502" s="75"/>
      <c r="K502">
        <f t="shared" si="30"/>
        <v>372</v>
      </c>
      <c r="L502" s="81">
        <v>2.77</v>
      </c>
      <c r="R502">
        <f t="shared" ca="1" si="32"/>
        <v>275</v>
      </c>
      <c r="S502">
        <f t="shared" ca="1" si="33"/>
        <v>-0.97</v>
      </c>
      <c r="U502">
        <v>2.1297101226819328</v>
      </c>
    </row>
    <row r="503" spans="1:21">
      <c r="A503">
        <v>2463</v>
      </c>
      <c r="B503">
        <v>22.65</v>
      </c>
      <c r="C503">
        <v>0.14000000000000001</v>
      </c>
      <c r="E503">
        <f t="shared" si="31"/>
        <v>60</v>
      </c>
      <c r="G503" s="75"/>
      <c r="K503">
        <f t="shared" si="30"/>
        <v>373</v>
      </c>
      <c r="L503">
        <v>3.75</v>
      </c>
      <c r="R503">
        <f t="shared" ca="1" si="32"/>
        <v>7</v>
      </c>
      <c r="S503">
        <f t="shared" ca="1" si="33"/>
        <v>0.78400000000000003</v>
      </c>
      <c r="U503">
        <v>2.1845675034953715</v>
      </c>
    </row>
    <row r="504" spans="1:21">
      <c r="A504">
        <v>2463</v>
      </c>
      <c r="B504">
        <v>23.25</v>
      </c>
      <c r="C504">
        <v>0.06</v>
      </c>
      <c r="E504">
        <f t="shared" si="31"/>
        <v>61</v>
      </c>
      <c r="G504" s="75"/>
      <c r="K504">
        <f t="shared" si="30"/>
        <v>374</v>
      </c>
      <c r="L504">
        <v>4.1900000000000004</v>
      </c>
      <c r="R504">
        <f t="shared" ca="1" si="32"/>
        <v>498</v>
      </c>
      <c r="S504">
        <f t="shared" ca="1" si="33"/>
        <v>2.71</v>
      </c>
      <c r="U504">
        <v>2.1252163058722431</v>
      </c>
    </row>
    <row r="505" spans="1:21">
      <c r="A505">
        <v>2463</v>
      </c>
      <c r="B505">
        <v>30.62</v>
      </c>
      <c r="C505">
        <v>0.28999999999999998</v>
      </c>
      <c r="E505">
        <f t="shared" si="31"/>
        <v>62</v>
      </c>
      <c r="G505" s="75"/>
      <c r="K505">
        <f t="shared" si="30"/>
        <v>375</v>
      </c>
      <c r="L505">
        <v>4.46</v>
      </c>
      <c r="R505">
        <f t="shared" ca="1" si="32"/>
        <v>135</v>
      </c>
      <c r="S505">
        <f t="shared" ca="1" si="33"/>
        <v>4.1100000000000003</v>
      </c>
      <c r="U505">
        <v>2.0749242679198692</v>
      </c>
    </row>
    <row r="506" spans="1:21">
      <c r="A506">
        <v>2463</v>
      </c>
      <c r="B506">
        <v>35.159999999999997</v>
      </c>
      <c r="C506">
        <v>0.02</v>
      </c>
      <c r="E506">
        <f t="shared" si="31"/>
        <v>63</v>
      </c>
      <c r="G506" s="75"/>
      <c r="K506">
        <f t="shared" si="30"/>
        <v>376</v>
      </c>
      <c r="L506">
        <v>4.46</v>
      </c>
      <c r="R506">
        <f t="shared" ca="1" si="32"/>
        <v>691</v>
      </c>
      <c r="S506">
        <f t="shared" ca="1" si="33"/>
        <v>0.155</v>
      </c>
      <c r="U506">
        <v>2.1557852351010687</v>
      </c>
    </row>
    <row r="507" spans="1:21">
      <c r="A507">
        <v>2463</v>
      </c>
      <c r="B507">
        <v>35.799999999999997</v>
      </c>
      <c r="C507">
        <v>0</v>
      </c>
      <c r="E507">
        <f t="shared" si="31"/>
        <v>64</v>
      </c>
      <c r="G507" s="75"/>
      <c r="K507">
        <f t="shared" si="30"/>
        <v>377</v>
      </c>
      <c r="L507">
        <v>4.4800000000000004</v>
      </c>
      <c r="R507">
        <f t="shared" ca="1" si="32"/>
        <v>15</v>
      </c>
      <c r="S507">
        <f t="shared" ca="1" si="33"/>
        <v>1.5620000000000001</v>
      </c>
      <c r="U507">
        <v>2.2279217529319792</v>
      </c>
    </row>
    <row r="508" spans="1:21">
      <c r="A508">
        <v>2463</v>
      </c>
      <c r="B508">
        <v>13.81</v>
      </c>
      <c r="C508">
        <v>-0.05</v>
      </c>
      <c r="E508">
        <f t="shared" si="31"/>
        <v>65</v>
      </c>
      <c r="G508" s="75"/>
      <c r="K508">
        <f t="shared" si="30"/>
        <v>378</v>
      </c>
      <c r="L508">
        <v>4.49</v>
      </c>
      <c r="R508">
        <f t="shared" ca="1" si="32"/>
        <v>5</v>
      </c>
      <c r="S508">
        <f t="shared" ca="1" si="33"/>
        <v>0.627</v>
      </c>
      <c r="U508">
        <v>2.3324021131788846</v>
      </c>
    </row>
    <row r="509" spans="1:21">
      <c r="A509">
        <v>2463</v>
      </c>
      <c r="B509">
        <v>13.88</v>
      </c>
      <c r="C509">
        <v>-0.09</v>
      </c>
      <c r="E509">
        <f t="shared" ref="E509:E540" si="34">E508+1</f>
        <v>66</v>
      </c>
      <c r="G509" s="75"/>
      <c r="K509">
        <f t="shared" si="30"/>
        <v>379</v>
      </c>
      <c r="L509">
        <v>4.5</v>
      </c>
      <c r="R509">
        <f t="shared" ca="1" si="32"/>
        <v>408</v>
      </c>
      <c r="S509">
        <f t="shared" ca="1" si="33"/>
        <v>2.7</v>
      </c>
      <c r="U509">
        <v>2.2796470410522915</v>
      </c>
    </row>
    <row r="510" spans="1:21">
      <c r="A510">
        <v>2463</v>
      </c>
      <c r="B510">
        <v>13.19</v>
      </c>
      <c r="C510">
        <v>0.15</v>
      </c>
      <c r="E510">
        <f t="shared" si="34"/>
        <v>67</v>
      </c>
      <c r="G510" s="75"/>
      <c r="K510">
        <f t="shared" si="30"/>
        <v>380</v>
      </c>
      <c r="L510">
        <v>4.5599999999999996</v>
      </c>
      <c r="R510">
        <f t="shared" ca="1" si="32"/>
        <v>529</v>
      </c>
      <c r="S510">
        <f t="shared" ca="1" si="33"/>
        <v>6.61</v>
      </c>
      <c r="U510">
        <v>2.1750051549200671</v>
      </c>
    </row>
    <row r="511" spans="1:21">
      <c r="A511">
        <v>2463</v>
      </c>
      <c r="B511">
        <v>3.71</v>
      </c>
      <c r="C511">
        <v>0.36</v>
      </c>
      <c r="E511">
        <f t="shared" si="34"/>
        <v>68</v>
      </c>
      <c r="G511" s="75"/>
      <c r="K511">
        <f t="shared" si="30"/>
        <v>381</v>
      </c>
      <c r="L511">
        <v>4.63</v>
      </c>
      <c r="R511">
        <f t="shared" ca="1" si="32"/>
        <v>60</v>
      </c>
      <c r="S511">
        <f t="shared" ca="1" si="33"/>
        <v>2.2525270930845442</v>
      </c>
      <c r="U511">
        <v>2.3849107766274065</v>
      </c>
    </row>
    <row r="512" spans="1:21">
      <c r="A512">
        <v>2463</v>
      </c>
      <c r="B512">
        <v>2.77</v>
      </c>
      <c r="C512">
        <v>0.24</v>
      </c>
      <c r="E512">
        <f t="shared" si="34"/>
        <v>69</v>
      </c>
      <c r="G512" s="75"/>
      <c r="K512">
        <f t="shared" si="30"/>
        <v>382</v>
      </c>
      <c r="L512">
        <v>5.04</v>
      </c>
      <c r="R512">
        <f t="shared" ca="1" si="32"/>
        <v>682</v>
      </c>
      <c r="S512">
        <f t="shared" ca="1" si="33"/>
        <v>4.7424302162830667</v>
      </c>
      <c r="U512">
        <v>2.1302579713420431</v>
      </c>
    </row>
    <row r="513" spans="1:21">
      <c r="A513">
        <v>2463</v>
      </c>
      <c r="B513">
        <v>-4.2300000000000004</v>
      </c>
      <c r="C513">
        <v>-0.16</v>
      </c>
      <c r="E513">
        <f t="shared" si="34"/>
        <v>70</v>
      </c>
      <c r="G513" s="75"/>
      <c r="K513">
        <f t="shared" si="30"/>
        <v>383</v>
      </c>
      <c r="L513">
        <v>5.14</v>
      </c>
      <c r="R513">
        <f t="shared" ca="1" si="32"/>
        <v>128</v>
      </c>
      <c r="S513">
        <f t="shared" ca="1" si="33"/>
        <v>2.38</v>
      </c>
      <c r="U513">
        <v>2.0888919023282897</v>
      </c>
    </row>
    <row r="514" spans="1:21">
      <c r="A514">
        <v>2463</v>
      </c>
      <c r="B514">
        <v>-4.42</v>
      </c>
      <c r="C514">
        <v>0.12</v>
      </c>
      <c r="E514">
        <f t="shared" si="34"/>
        <v>71</v>
      </c>
      <c r="G514" s="75"/>
      <c r="K514">
        <f t="shared" si="30"/>
        <v>384</v>
      </c>
      <c r="L514">
        <v>5.43</v>
      </c>
      <c r="R514">
        <f t="shared" ca="1" si="32"/>
        <v>291</v>
      </c>
      <c r="S514">
        <f t="shared" ca="1" si="33"/>
        <v>0.71288672797117181</v>
      </c>
      <c r="U514">
        <v>2.3140055848327581</v>
      </c>
    </row>
    <row r="515" spans="1:21">
      <c r="A515">
        <v>2463</v>
      </c>
      <c r="B515">
        <v>-4.79</v>
      </c>
      <c r="C515">
        <v>0.19</v>
      </c>
      <c r="E515">
        <f t="shared" si="34"/>
        <v>72</v>
      </c>
      <c r="G515" s="75"/>
      <c r="K515">
        <f t="shared" si="30"/>
        <v>385</v>
      </c>
      <c r="L515">
        <v>5.49</v>
      </c>
      <c r="R515">
        <f t="shared" ca="1" si="32"/>
        <v>520</v>
      </c>
      <c r="S515">
        <f t="shared" ca="1" si="33"/>
        <v>4.8</v>
      </c>
      <c r="U515">
        <v>2.3018886421408968</v>
      </c>
    </row>
    <row r="516" spans="1:21">
      <c r="A516">
        <v>2463</v>
      </c>
      <c r="B516">
        <v>7.13</v>
      </c>
      <c r="C516">
        <v>0.19</v>
      </c>
      <c r="E516">
        <f t="shared" si="34"/>
        <v>73</v>
      </c>
      <c r="G516" s="75"/>
      <c r="K516">
        <f t="shared" si="30"/>
        <v>386</v>
      </c>
      <c r="L516">
        <v>5.66</v>
      </c>
      <c r="R516">
        <f t="shared" ca="1" si="32"/>
        <v>392</v>
      </c>
      <c r="S516">
        <f t="shared" ca="1" si="33"/>
        <v>5.49</v>
      </c>
      <c r="U516">
        <v>2.1506381671193151</v>
      </c>
    </row>
    <row r="517" spans="1:21">
      <c r="A517">
        <v>2463</v>
      </c>
      <c r="B517">
        <v>6.69</v>
      </c>
      <c r="C517">
        <v>0.44</v>
      </c>
      <c r="E517">
        <f t="shared" si="34"/>
        <v>74</v>
      </c>
      <c r="K517">
        <f t="shared" ref="K517:K580" si="35">K516+1</f>
        <v>387</v>
      </c>
      <c r="L517">
        <v>5.92</v>
      </c>
      <c r="R517">
        <f t="shared" ca="1" si="32"/>
        <v>431</v>
      </c>
      <c r="S517">
        <f t="shared" ca="1" si="33"/>
        <v>1.5</v>
      </c>
      <c r="U517">
        <v>2.1990638519973178</v>
      </c>
    </row>
    <row r="518" spans="1:21">
      <c r="A518" s="5">
        <v>2480</v>
      </c>
      <c r="B518" s="5">
        <v>-0.63032944859886531</v>
      </c>
      <c r="C518" s="5">
        <v>-0.6004003609602071</v>
      </c>
      <c r="D518" s="5"/>
      <c r="E518">
        <f t="shared" si="34"/>
        <v>75</v>
      </c>
      <c r="K518">
        <f t="shared" si="35"/>
        <v>388</v>
      </c>
      <c r="L518">
        <v>6.13</v>
      </c>
      <c r="R518">
        <f t="shared" ca="1" si="32"/>
        <v>482</v>
      </c>
      <c r="S518">
        <f t="shared" ca="1" si="33"/>
        <v>0.87</v>
      </c>
      <c r="U518">
        <v>2.3012228188893835</v>
      </c>
    </row>
    <row r="519" spans="1:21">
      <c r="A519" s="5">
        <v>2480</v>
      </c>
      <c r="B519" s="5">
        <v>-16.281665284646031</v>
      </c>
      <c r="C519" s="5">
        <v>-0.22622990694143397</v>
      </c>
      <c r="D519" s="5"/>
      <c r="E519">
        <f t="shared" si="34"/>
        <v>76</v>
      </c>
      <c r="K519">
        <f t="shared" si="35"/>
        <v>389</v>
      </c>
      <c r="L519">
        <v>6.73</v>
      </c>
      <c r="R519">
        <f t="shared" ca="1" si="32"/>
        <v>82</v>
      </c>
      <c r="S519">
        <f t="shared" ca="1" si="33"/>
        <v>2.507851150491458</v>
      </c>
      <c r="U519">
        <v>2.2379350371621096</v>
      </c>
    </row>
    <row r="520" spans="1:21">
      <c r="A520" s="5">
        <v>2480</v>
      </c>
      <c r="B520" s="5">
        <v>-6.0879245818759031</v>
      </c>
      <c r="C520" s="5">
        <v>0.62492153448312493</v>
      </c>
      <c r="D520" s="5"/>
      <c r="E520">
        <f t="shared" si="34"/>
        <v>77</v>
      </c>
      <c r="G520" s="75"/>
      <c r="K520">
        <f t="shared" si="35"/>
        <v>390</v>
      </c>
      <c r="L520">
        <v>7.13</v>
      </c>
      <c r="R520">
        <f t="shared" ca="1" si="32"/>
        <v>175</v>
      </c>
      <c r="S520">
        <f t="shared" ca="1" si="33"/>
        <v>-1.27</v>
      </c>
      <c r="U520">
        <v>2.0630448910698944</v>
      </c>
    </row>
    <row r="521" spans="1:21">
      <c r="A521" s="5">
        <v>2480</v>
      </c>
      <c r="B521" s="5">
        <v>-5.5457488709309555</v>
      </c>
      <c r="C521" s="5">
        <v>0.46211646830252029</v>
      </c>
      <c r="D521" s="5"/>
      <c r="E521">
        <f t="shared" si="34"/>
        <v>78</v>
      </c>
      <c r="G521" s="75"/>
      <c r="K521">
        <f t="shared" si="35"/>
        <v>391</v>
      </c>
      <c r="L521">
        <v>7.34</v>
      </c>
      <c r="R521">
        <f t="shared" ca="1" si="32"/>
        <v>161</v>
      </c>
      <c r="S521">
        <f t="shared" ca="1" si="33"/>
        <v>-0.16</v>
      </c>
      <c r="U521">
        <v>2.1543548800403807</v>
      </c>
    </row>
    <row r="522" spans="1:21">
      <c r="A522" s="5">
        <v>2480</v>
      </c>
      <c r="B522" s="5">
        <v>-2.4043953617710612</v>
      </c>
      <c r="C522" s="5">
        <v>0.97881139478539492</v>
      </c>
      <c r="D522" s="5"/>
      <c r="E522">
        <f t="shared" si="34"/>
        <v>79</v>
      </c>
      <c r="G522" s="75"/>
      <c r="K522">
        <f t="shared" si="35"/>
        <v>392</v>
      </c>
      <c r="L522" s="28">
        <v>7.38</v>
      </c>
      <c r="R522">
        <f t="shared" ca="1" si="32"/>
        <v>92</v>
      </c>
      <c r="S522">
        <f t="shared" ca="1" si="33"/>
        <v>3.9046392791606266</v>
      </c>
      <c r="U522">
        <v>2.2154537520988731</v>
      </c>
    </row>
    <row r="523" spans="1:21" ht="15">
      <c r="A523" s="5">
        <v>2480</v>
      </c>
      <c r="B523" s="5">
        <v>-0.17473438400406049</v>
      </c>
      <c r="C523" s="5">
        <v>-1.5940382394525887</v>
      </c>
      <c r="D523" s="5"/>
      <c r="E523">
        <f t="shared" si="34"/>
        <v>80</v>
      </c>
      <c r="G523" s="75"/>
      <c r="K523">
        <f t="shared" si="35"/>
        <v>393</v>
      </c>
      <c r="L523" s="81">
        <v>8.18</v>
      </c>
      <c r="R523">
        <f t="shared" ca="1" si="32"/>
        <v>370</v>
      </c>
      <c r="S523">
        <f t="shared" ca="1" si="33"/>
        <v>0</v>
      </c>
      <c r="U523">
        <v>2.2626362818918349</v>
      </c>
    </row>
    <row r="524" spans="1:21">
      <c r="A524" s="5">
        <v>2480</v>
      </c>
      <c r="B524" s="5">
        <v>-2.5139609089173121</v>
      </c>
      <c r="C524" s="5">
        <v>0.79483527994317349</v>
      </c>
      <c r="D524" s="5"/>
      <c r="E524">
        <f t="shared" si="34"/>
        <v>81</v>
      </c>
      <c r="G524" s="75"/>
      <c r="K524">
        <f t="shared" si="35"/>
        <v>394</v>
      </c>
      <c r="L524">
        <v>8.83</v>
      </c>
      <c r="R524">
        <f t="shared" ca="1" si="32"/>
        <v>191</v>
      </c>
      <c r="S524">
        <f t="shared" ca="1" si="33"/>
        <v>4.03</v>
      </c>
      <c r="U524">
        <v>2.3914722951875067</v>
      </c>
    </row>
    <row r="525" spans="1:21">
      <c r="A525" s="5">
        <v>2480</v>
      </c>
      <c r="B525" s="5">
        <v>-4.4071380110963787</v>
      </c>
      <c r="C525" s="5">
        <v>2.2525270930845442</v>
      </c>
      <c r="D525" s="5"/>
      <c r="E525">
        <f t="shared" si="34"/>
        <v>82</v>
      </c>
      <c r="G525" s="75"/>
      <c r="K525">
        <f t="shared" si="35"/>
        <v>395</v>
      </c>
      <c r="L525">
        <v>8.94</v>
      </c>
      <c r="R525">
        <f t="shared" ca="1" si="32"/>
        <v>472</v>
      </c>
      <c r="S525">
        <f t="shared" ca="1" si="33"/>
        <v>7.2949999999999999</v>
      </c>
      <c r="U525">
        <v>2.2380809991410562</v>
      </c>
    </row>
    <row r="526" spans="1:21">
      <c r="A526" s="5">
        <v>2480</v>
      </c>
      <c r="B526" s="5">
        <v>-3.5985216650584739</v>
      </c>
      <c r="C526" s="5">
        <v>2.164092105014559</v>
      </c>
      <c r="D526" s="5"/>
      <c r="E526">
        <f t="shared" si="34"/>
        <v>83</v>
      </c>
      <c r="G526" s="75"/>
      <c r="K526">
        <f t="shared" si="35"/>
        <v>396</v>
      </c>
      <c r="L526">
        <v>4.500602639308104</v>
      </c>
      <c r="R526">
        <f t="shared" ca="1" si="32"/>
        <v>463</v>
      </c>
      <c r="S526">
        <f t="shared" ca="1" si="33"/>
        <v>5.3</v>
      </c>
      <c r="U526">
        <v>2.2127130413037168</v>
      </c>
    </row>
    <row r="527" spans="1:21">
      <c r="A527" s="5">
        <v>2480</v>
      </c>
      <c r="B527" s="5">
        <v>-3.2410624974872349</v>
      </c>
      <c r="C527" s="5">
        <v>2.0340790399298037</v>
      </c>
      <c r="D527" s="5"/>
      <c r="E527">
        <f t="shared" si="34"/>
        <v>84</v>
      </c>
      <c r="G527" s="75"/>
      <c r="K527">
        <f t="shared" si="35"/>
        <v>397</v>
      </c>
      <c r="L527">
        <v>5.08</v>
      </c>
      <c r="R527">
        <f t="shared" ca="1" si="32"/>
        <v>201</v>
      </c>
      <c r="S527">
        <f t="shared" ca="1" si="33"/>
        <v>-0.14000000000000001</v>
      </c>
      <c r="U527">
        <v>2.3910972806468731</v>
      </c>
    </row>
    <row r="528" spans="1:21">
      <c r="A528" s="5">
        <v>2480</v>
      </c>
      <c r="B528" s="5">
        <v>-2.8759416963173301</v>
      </c>
      <c r="C528" s="5">
        <v>2.2686833440684895</v>
      </c>
      <c r="D528" s="5"/>
      <c r="E528">
        <f t="shared" si="34"/>
        <v>85</v>
      </c>
      <c r="G528" s="75"/>
      <c r="K528">
        <f t="shared" si="35"/>
        <v>398</v>
      </c>
      <c r="L528">
        <v>0.9</v>
      </c>
      <c r="R528">
        <f t="shared" ca="1" si="32"/>
        <v>335</v>
      </c>
      <c r="S528">
        <f t="shared" ca="1" si="33"/>
        <v>1.4609379983600839</v>
      </c>
      <c r="U528">
        <v>2.2563906784364014</v>
      </c>
    </row>
    <row r="529" spans="1:21">
      <c r="A529" s="5">
        <v>2480</v>
      </c>
      <c r="B529" s="5">
        <v>-2.137494191325251</v>
      </c>
      <c r="C529" s="5">
        <v>3.1349625114976964</v>
      </c>
      <c r="D529" s="5"/>
      <c r="E529">
        <f t="shared" si="34"/>
        <v>86</v>
      </c>
      <c r="G529" s="75"/>
      <c r="K529">
        <f t="shared" si="35"/>
        <v>399</v>
      </c>
      <c r="L529">
        <v>-0.8</v>
      </c>
      <c r="R529">
        <f t="shared" ca="1" si="32"/>
        <v>58</v>
      </c>
      <c r="S529">
        <f t="shared" ca="1" si="33"/>
        <v>-1.5940382394525887</v>
      </c>
      <c r="U529">
        <v>2.2491905405460231</v>
      </c>
    </row>
    <row r="530" spans="1:21">
      <c r="A530" s="5">
        <v>2480</v>
      </c>
      <c r="B530" s="5">
        <v>-0.93792519750335313</v>
      </c>
      <c r="C530" s="5">
        <v>4.0094570908952853</v>
      </c>
      <c r="D530" s="5"/>
      <c r="E530">
        <f t="shared" si="34"/>
        <v>87</v>
      </c>
      <c r="G530" s="75"/>
      <c r="K530">
        <f t="shared" si="35"/>
        <v>400</v>
      </c>
      <c r="L530">
        <v>1</v>
      </c>
      <c r="R530">
        <f t="shared" ca="1" si="32"/>
        <v>228</v>
      </c>
      <c r="S530">
        <f t="shared" ca="1" si="33"/>
        <v>0.68</v>
      </c>
      <c r="U530">
        <v>2.1298074156373317</v>
      </c>
    </row>
    <row r="531" spans="1:21">
      <c r="A531" s="5">
        <v>2480</v>
      </c>
      <c r="B531" s="5">
        <v>-2.4636788217478056</v>
      </c>
      <c r="C531" s="5">
        <v>2.4676521445986532</v>
      </c>
      <c r="D531" s="5"/>
      <c r="E531">
        <f t="shared" si="34"/>
        <v>88</v>
      </c>
      <c r="G531" s="75"/>
      <c r="K531">
        <f t="shared" si="35"/>
        <v>401</v>
      </c>
      <c r="L531">
        <v>2.7</v>
      </c>
      <c r="R531">
        <f t="shared" ca="1" si="32"/>
        <v>605</v>
      </c>
      <c r="S531">
        <f t="shared" ca="1" si="33"/>
        <v>4.5</v>
      </c>
      <c r="U531">
        <v>2.2112726451508737</v>
      </c>
    </row>
    <row r="532" spans="1:21">
      <c r="A532" s="5">
        <v>2480</v>
      </c>
      <c r="B532" s="5">
        <v>-1.1832230732119475</v>
      </c>
      <c r="C532" s="5">
        <v>-0.5976493002995964</v>
      </c>
      <c r="D532" s="5"/>
      <c r="E532">
        <f t="shared" si="34"/>
        <v>89</v>
      </c>
      <c r="G532" s="75"/>
      <c r="K532">
        <f t="shared" si="35"/>
        <v>402</v>
      </c>
      <c r="L532">
        <v>1.4</v>
      </c>
      <c r="R532">
        <f t="shared" ca="1" si="32"/>
        <v>450</v>
      </c>
      <c r="S532">
        <f t="shared" ca="1" si="33"/>
        <v>6.2</v>
      </c>
      <c r="U532">
        <v>2.2080733103287389</v>
      </c>
    </row>
    <row r="533" spans="1:21">
      <c r="A533" s="5">
        <v>2480</v>
      </c>
      <c r="B533" s="5">
        <v>-1.6135305602460459</v>
      </c>
      <c r="C533" s="5">
        <v>1.0071972010647912</v>
      </c>
      <c r="D533" s="5"/>
      <c r="E533">
        <f t="shared" si="34"/>
        <v>90</v>
      </c>
      <c r="G533" s="75"/>
      <c r="K533">
        <f t="shared" si="35"/>
        <v>403</v>
      </c>
      <c r="L533">
        <v>2.129</v>
      </c>
      <c r="R533">
        <f t="shared" ca="1" si="32"/>
        <v>260</v>
      </c>
      <c r="S533">
        <f t="shared" ca="1" si="33"/>
        <v>-0.06</v>
      </c>
      <c r="U533">
        <v>2.2497493502943691</v>
      </c>
    </row>
    <row r="534" spans="1:21" ht="15">
      <c r="A534" s="5">
        <v>2480</v>
      </c>
      <c r="B534" s="5">
        <v>-3.3137433495490365</v>
      </c>
      <c r="C534" s="5">
        <v>1.4608086241139073</v>
      </c>
      <c r="D534" s="5"/>
      <c r="E534">
        <f t="shared" si="34"/>
        <v>91</v>
      </c>
      <c r="G534" s="75"/>
      <c r="K534">
        <f t="shared" si="35"/>
        <v>404</v>
      </c>
      <c r="L534" s="81">
        <v>1.8819999999999999</v>
      </c>
      <c r="R534">
        <f t="shared" ca="1" si="32"/>
        <v>474</v>
      </c>
      <c r="S534">
        <f t="shared" ca="1" si="33"/>
        <v>-2.2599999999999998</v>
      </c>
      <c r="U534">
        <v>2.2800412148769977</v>
      </c>
    </row>
    <row r="535" spans="1:21" ht="15">
      <c r="A535" s="5">
        <v>2480</v>
      </c>
      <c r="B535" s="5">
        <v>-3.155989057746722</v>
      </c>
      <c r="C535" s="5">
        <v>1.8348972921444773</v>
      </c>
      <c r="D535" s="5"/>
      <c r="E535">
        <f t="shared" si="34"/>
        <v>92</v>
      </c>
      <c r="G535" s="75"/>
      <c r="K535">
        <f t="shared" si="35"/>
        <v>405</v>
      </c>
      <c r="L535" s="81">
        <v>-1.92</v>
      </c>
      <c r="R535">
        <f t="shared" ca="1" si="32"/>
        <v>749</v>
      </c>
      <c r="S535">
        <f t="shared" ca="1" si="33"/>
        <v>-2.4445637401153801</v>
      </c>
      <c r="U535">
        <v>2.3004327595554592</v>
      </c>
    </row>
    <row r="536" spans="1:21">
      <c r="A536" s="5">
        <v>2480</v>
      </c>
      <c r="B536" s="5">
        <v>-0.64037749266276922</v>
      </c>
      <c r="C536" s="5">
        <v>-1.6252718136674504</v>
      </c>
      <c r="D536" s="5"/>
      <c r="E536">
        <f t="shared" si="34"/>
        <v>93</v>
      </c>
      <c r="G536" s="75"/>
      <c r="K536">
        <f t="shared" si="35"/>
        <v>406</v>
      </c>
      <c r="L536">
        <v>6.2489999999999997</v>
      </c>
      <c r="R536">
        <f t="shared" ca="1" si="32"/>
        <v>471</v>
      </c>
      <c r="S536">
        <f t="shared" ca="1" si="33"/>
        <v>8</v>
      </c>
      <c r="U536">
        <v>2.2239489452112</v>
      </c>
    </row>
    <row r="537" spans="1:21">
      <c r="A537" s="5">
        <v>2480</v>
      </c>
      <c r="B537" s="5">
        <v>-0.45197666646568102</v>
      </c>
      <c r="C537" s="5">
        <v>1.4144347220813591</v>
      </c>
      <c r="D537" s="5"/>
      <c r="E537">
        <f t="shared" si="34"/>
        <v>94</v>
      </c>
      <c r="G537" s="75"/>
      <c r="K537">
        <f t="shared" si="35"/>
        <v>407</v>
      </c>
      <c r="L537">
        <v>-1.04</v>
      </c>
      <c r="R537">
        <f t="shared" ca="1" si="32"/>
        <v>228</v>
      </c>
      <c r="S537">
        <f t="shared" ca="1" si="33"/>
        <v>0.68</v>
      </c>
      <c r="U537">
        <v>2.2718114328789398</v>
      </c>
    </row>
    <row r="538" spans="1:21">
      <c r="A538" s="5">
        <v>2480</v>
      </c>
      <c r="B538" s="5">
        <v>0.66260262131634384</v>
      </c>
      <c r="C538" s="5">
        <v>2.0253865728849796</v>
      </c>
      <c r="D538" s="5"/>
      <c r="E538">
        <f t="shared" si="34"/>
        <v>95</v>
      </c>
      <c r="G538" s="75"/>
      <c r="K538">
        <f t="shared" si="35"/>
        <v>408</v>
      </c>
      <c r="L538">
        <v>-0.85</v>
      </c>
      <c r="R538">
        <f t="shared" ca="1" si="32"/>
        <v>428</v>
      </c>
      <c r="S538">
        <f t="shared" ca="1" si="33"/>
        <v>2.52</v>
      </c>
      <c r="U538">
        <v>2.2168191761858806</v>
      </c>
    </row>
    <row r="539" spans="1:21">
      <c r="A539" s="5">
        <v>2480</v>
      </c>
      <c r="B539" s="5">
        <v>0.58849829634533002</v>
      </c>
      <c r="C539" s="5">
        <v>-0.76119817058994954</v>
      </c>
      <c r="D539" s="5"/>
      <c r="E539">
        <f t="shared" si="34"/>
        <v>96</v>
      </c>
      <c r="G539" s="75"/>
      <c r="K539">
        <f t="shared" si="35"/>
        <v>409</v>
      </c>
      <c r="L539" s="80">
        <v>-0.82</v>
      </c>
      <c r="R539">
        <f t="shared" ca="1" si="32"/>
        <v>499</v>
      </c>
      <c r="S539">
        <f t="shared" ca="1" si="33"/>
        <v>2.81</v>
      </c>
      <c r="U539">
        <v>2.1185140161717326</v>
      </c>
    </row>
    <row r="540" spans="1:21">
      <c r="A540" s="5">
        <v>2480</v>
      </c>
      <c r="B540" s="5">
        <v>1.2348387307521413</v>
      </c>
      <c r="C540" s="5">
        <v>-0.7122223102093983</v>
      </c>
      <c r="D540" s="5"/>
      <c r="E540">
        <f t="shared" si="34"/>
        <v>97</v>
      </c>
      <c r="G540" s="75"/>
      <c r="K540">
        <f t="shared" si="35"/>
        <v>410</v>
      </c>
      <c r="L540">
        <v>-0.92</v>
      </c>
      <c r="R540">
        <f t="shared" ca="1" si="32"/>
        <v>247</v>
      </c>
      <c r="S540">
        <f t="shared" ca="1" si="33"/>
        <v>0.5</v>
      </c>
      <c r="U540">
        <v>2.3777612844310463</v>
      </c>
    </row>
    <row r="541" spans="1:21">
      <c r="A541" s="5">
        <v>2480</v>
      </c>
      <c r="B541" s="5">
        <v>-4.4181908595666286</v>
      </c>
      <c r="C541" s="5">
        <v>-0.3720243226602582</v>
      </c>
      <c r="D541" s="5"/>
      <c r="E541">
        <f t="shared" ref="E541:E572" si="36">E540+1</f>
        <v>98</v>
      </c>
      <c r="G541" s="75"/>
      <c r="K541">
        <f t="shared" si="35"/>
        <v>411</v>
      </c>
      <c r="L541">
        <v>-0.79</v>
      </c>
      <c r="R541">
        <f t="shared" ca="1" si="32"/>
        <v>249</v>
      </c>
      <c r="S541">
        <f t="shared" ca="1" si="33"/>
        <v>0.87</v>
      </c>
      <c r="U541">
        <v>2.2764780985041289</v>
      </c>
    </row>
    <row r="542" spans="1:21">
      <c r="A542" s="5">
        <v>2480</v>
      </c>
      <c r="B542" s="5">
        <v>-4.3141936035058226</v>
      </c>
      <c r="C542" s="5">
        <v>-0.46855269737511307</v>
      </c>
      <c r="D542" s="5"/>
      <c r="E542">
        <f t="shared" si="36"/>
        <v>99</v>
      </c>
      <c r="G542" s="75"/>
      <c r="K542">
        <f t="shared" si="35"/>
        <v>412</v>
      </c>
      <c r="L542">
        <v>-0.69</v>
      </c>
      <c r="R542">
        <f t="shared" ca="1" si="32"/>
        <v>444</v>
      </c>
      <c r="S542">
        <f t="shared" ca="1" si="33"/>
        <v>3.4</v>
      </c>
      <c r="U542">
        <v>2.2565141731733975</v>
      </c>
    </row>
    <row r="543" spans="1:21">
      <c r="A543" s="5">
        <v>2480</v>
      </c>
      <c r="B543" s="5">
        <v>0.72063007578493377</v>
      </c>
      <c r="C543" s="5">
        <v>1.629106158424154</v>
      </c>
      <c r="D543" s="5"/>
      <c r="E543">
        <f t="shared" si="36"/>
        <v>100</v>
      </c>
      <c r="G543" s="75"/>
      <c r="K543">
        <f t="shared" si="35"/>
        <v>413</v>
      </c>
      <c r="L543">
        <v>0.64</v>
      </c>
      <c r="R543">
        <f t="shared" ca="1" si="32"/>
        <v>324</v>
      </c>
      <c r="S543">
        <f t="shared" ca="1" si="33"/>
        <v>-0.88927561736442196</v>
      </c>
      <c r="U543">
        <v>2.0934419935664157</v>
      </c>
    </row>
    <row r="544" spans="1:21">
      <c r="A544" s="5">
        <v>2480</v>
      </c>
      <c r="B544" s="5">
        <v>4.2713576468460523</v>
      </c>
      <c r="C544" s="5">
        <v>3.4173811559421452</v>
      </c>
      <c r="D544" s="5"/>
      <c r="E544">
        <f t="shared" si="36"/>
        <v>101</v>
      </c>
      <c r="K544">
        <f t="shared" si="35"/>
        <v>414</v>
      </c>
      <c r="L544">
        <v>1.23</v>
      </c>
      <c r="R544">
        <f t="shared" ca="1" si="32"/>
        <v>167</v>
      </c>
      <c r="S544">
        <f t="shared" ca="1" si="33"/>
        <v>-1.03</v>
      </c>
      <c r="U544">
        <v>2.1538708072873276</v>
      </c>
    </row>
    <row r="545" spans="1:21">
      <c r="A545" s="5">
        <v>2480</v>
      </c>
      <c r="B545" s="5">
        <v>0.3405628090700219</v>
      </c>
      <c r="C545" s="5">
        <v>-1.9856345147504229</v>
      </c>
      <c r="D545" s="5"/>
      <c r="E545">
        <f t="shared" si="36"/>
        <v>102</v>
      </c>
      <c r="K545">
        <f t="shared" si="35"/>
        <v>415</v>
      </c>
      <c r="L545">
        <v>0.86</v>
      </c>
      <c r="R545">
        <f t="shared" ca="1" si="32"/>
        <v>652</v>
      </c>
      <c r="S545">
        <f t="shared" ca="1" si="33"/>
        <v>6.7</v>
      </c>
      <c r="U545">
        <v>2.4573617824693317</v>
      </c>
    </row>
    <row r="546" spans="1:21">
      <c r="A546" s="5">
        <v>2480</v>
      </c>
      <c r="B546" s="5">
        <v>2.2584832197563021</v>
      </c>
      <c r="C546" s="5">
        <v>1.0637594286766472E-2</v>
      </c>
      <c r="D546" s="5"/>
      <c r="E546">
        <f t="shared" si="36"/>
        <v>103</v>
      </c>
      <c r="K546">
        <f t="shared" si="35"/>
        <v>416</v>
      </c>
      <c r="L546">
        <v>-1.1499999999999999</v>
      </c>
      <c r="R546">
        <f t="shared" ca="1" si="32"/>
        <v>727</v>
      </c>
      <c r="S546">
        <f t="shared" ca="1" si="33"/>
        <v>1.4</v>
      </c>
      <c r="U546">
        <v>2.1009112138010373</v>
      </c>
    </row>
    <row r="547" spans="1:21">
      <c r="A547" s="5">
        <v>2480</v>
      </c>
      <c r="B547" s="5">
        <v>2.6511105415509828</v>
      </c>
      <c r="C547" s="5">
        <v>2.507851150491458</v>
      </c>
      <c r="D547" s="5"/>
      <c r="E547">
        <f t="shared" si="36"/>
        <v>104</v>
      </c>
      <c r="K547">
        <f t="shared" si="35"/>
        <v>417</v>
      </c>
      <c r="L547">
        <v>-1.2</v>
      </c>
      <c r="R547">
        <f t="shared" ca="1" si="32"/>
        <v>349</v>
      </c>
      <c r="S547">
        <f t="shared" ca="1" si="33"/>
        <v>-1.76</v>
      </c>
      <c r="U547">
        <v>2.1526870606207611</v>
      </c>
    </row>
    <row r="548" spans="1:21">
      <c r="A548" s="5">
        <v>2480</v>
      </c>
      <c r="B548" s="5">
        <v>1.7083528072607823</v>
      </c>
      <c r="C548" s="5">
        <v>1.2893954852266631</v>
      </c>
      <c r="D548" s="5"/>
      <c r="E548">
        <f t="shared" si="36"/>
        <v>105</v>
      </c>
      <c r="K548">
        <f t="shared" si="35"/>
        <v>418</v>
      </c>
      <c r="L548">
        <v>3.05</v>
      </c>
      <c r="R548">
        <f t="shared" ca="1" si="32"/>
        <v>344</v>
      </c>
      <c r="S548">
        <f t="shared" ca="1" si="33"/>
        <v>6.4</v>
      </c>
      <c r="U548">
        <v>2.4034738267331521</v>
      </c>
    </row>
    <row r="549" spans="1:21">
      <c r="A549" s="5">
        <v>2480</v>
      </c>
      <c r="B549" s="5">
        <v>2.6229760181721851</v>
      </c>
      <c r="C549" s="5">
        <v>1.3060635581969571</v>
      </c>
      <c r="D549" s="5"/>
      <c r="E549">
        <f t="shared" si="36"/>
        <v>106</v>
      </c>
      <c r="K549">
        <f t="shared" si="35"/>
        <v>419</v>
      </c>
      <c r="L549">
        <v>2.73</v>
      </c>
      <c r="R549">
        <f t="shared" ca="1" si="32"/>
        <v>524</v>
      </c>
      <c r="S549">
        <f t="shared" ca="1" si="33"/>
        <v>5.35</v>
      </c>
      <c r="U549">
        <v>2.2863320094906343</v>
      </c>
    </row>
    <row r="550" spans="1:21">
      <c r="A550" s="5">
        <v>2480</v>
      </c>
      <c r="B550" s="5">
        <v>7.7263775981988303</v>
      </c>
      <c r="C550" s="5">
        <v>6.089446850098934</v>
      </c>
      <c r="D550" s="5"/>
      <c r="E550">
        <f t="shared" si="36"/>
        <v>107</v>
      </c>
      <c r="K550">
        <f t="shared" si="35"/>
        <v>420</v>
      </c>
      <c r="L550">
        <v>3.31</v>
      </c>
      <c r="R550">
        <f t="shared" ca="1" si="32"/>
        <v>121</v>
      </c>
      <c r="S550">
        <f t="shared" ca="1" si="33"/>
        <v>0.51619622292364831</v>
      </c>
      <c r="U550">
        <v>2.4648313866787244</v>
      </c>
    </row>
    <row r="551" spans="1:21">
      <c r="A551" s="5">
        <v>2480</v>
      </c>
      <c r="B551" s="5">
        <v>9.3182389790134046</v>
      </c>
      <c r="C551" s="5">
        <v>8.2167867674787232</v>
      </c>
      <c r="D551" s="5"/>
      <c r="E551">
        <f t="shared" si="36"/>
        <v>108</v>
      </c>
      <c r="K551">
        <f t="shared" si="35"/>
        <v>421</v>
      </c>
      <c r="L551">
        <v>2.52</v>
      </c>
      <c r="R551">
        <f t="shared" ca="1" si="32"/>
        <v>290</v>
      </c>
      <c r="S551">
        <f t="shared" ca="1" si="33"/>
        <v>-0.77894525051818775</v>
      </c>
      <c r="U551">
        <v>2.0386271224268677</v>
      </c>
    </row>
    <row r="552" spans="1:21">
      <c r="A552" s="5">
        <v>2480</v>
      </c>
      <c r="B552" s="5">
        <v>2.6659314065451412</v>
      </c>
      <c r="C552" s="5">
        <v>1.9195419178890116</v>
      </c>
      <c r="D552" s="5"/>
      <c r="E552">
        <f t="shared" si="36"/>
        <v>109</v>
      </c>
      <c r="K552">
        <f t="shared" si="35"/>
        <v>422</v>
      </c>
      <c r="L552">
        <v>2.84</v>
      </c>
      <c r="R552">
        <f t="shared" ca="1" si="32"/>
        <v>673</v>
      </c>
      <c r="S552">
        <f t="shared" ca="1" si="33"/>
        <v>5.6537648529313422</v>
      </c>
      <c r="U552">
        <v>2.2736196515391822</v>
      </c>
    </row>
    <row r="553" spans="1:21">
      <c r="A553" s="5">
        <v>2480</v>
      </c>
      <c r="B553" s="5">
        <v>9.1542046596710946</v>
      </c>
      <c r="C553" s="5">
        <v>8.2211914657124296</v>
      </c>
      <c r="D553" s="5"/>
      <c r="E553">
        <f t="shared" si="36"/>
        <v>110</v>
      </c>
      <c r="K553">
        <f t="shared" si="35"/>
        <v>423</v>
      </c>
      <c r="L553">
        <v>2.98</v>
      </c>
      <c r="R553">
        <f t="shared" ca="1" si="32"/>
        <v>357</v>
      </c>
      <c r="S553">
        <f t="shared" ca="1" si="33"/>
        <v>-0.15</v>
      </c>
      <c r="U553">
        <v>2.1877180379983083</v>
      </c>
    </row>
    <row r="554" spans="1:21">
      <c r="A554" s="5">
        <v>2480</v>
      </c>
      <c r="B554" s="5">
        <v>5.2776692598399677</v>
      </c>
      <c r="C554" s="5">
        <v>3.5622136601136667</v>
      </c>
      <c r="D554" s="5"/>
      <c r="E554">
        <f t="shared" si="36"/>
        <v>111</v>
      </c>
      <c r="K554">
        <f t="shared" si="35"/>
        <v>424</v>
      </c>
      <c r="L554">
        <v>1.5</v>
      </c>
      <c r="R554">
        <f t="shared" ca="1" si="32"/>
        <v>58</v>
      </c>
      <c r="S554">
        <f t="shared" ca="1" si="33"/>
        <v>-1.5940382394525887</v>
      </c>
      <c r="U554">
        <v>2.1062725044137132</v>
      </c>
    </row>
    <row r="555" spans="1:21">
      <c r="A555" s="5">
        <v>2480</v>
      </c>
      <c r="B555" s="5">
        <v>7.7909362813091132</v>
      </c>
      <c r="C555" s="5">
        <v>6.102688203209361</v>
      </c>
      <c r="D555" s="5"/>
      <c r="E555">
        <f t="shared" si="36"/>
        <v>112</v>
      </c>
      <c r="K555">
        <f t="shared" si="35"/>
        <v>425</v>
      </c>
      <c r="L555">
        <v>0.3</v>
      </c>
      <c r="R555">
        <f t="shared" ca="1" si="32"/>
        <v>375</v>
      </c>
      <c r="S555">
        <f t="shared" ca="1" si="33"/>
        <v>1.9</v>
      </c>
      <c r="U555">
        <v>2.2278179195225625</v>
      </c>
    </row>
    <row r="556" spans="1:21" ht="15">
      <c r="A556" s="5">
        <v>2480</v>
      </c>
      <c r="B556" s="5">
        <v>3.6589293611546392</v>
      </c>
      <c r="C556" s="5">
        <v>2.0802576577139131</v>
      </c>
      <c r="D556" s="5"/>
      <c r="E556">
        <f t="shared" si="36"/>
        <v>113</v>
      </c>
      <c r="K556">
        <f t="shared" si="35"/>
        <v>426</v>
      </c>
      <c r="L556" s="81">
        <v>2.1</v>
      </c>
      <c r="R556">
        <f t="shared" ca="1" si="32"/>
        <v>285</v>
      </c>
      <c r="S556">
        <f t="shared" ca="1" si="33"/>
        <v>-0.68449491171694754</v>
      </c>
      <c r="U556">
        <v>2.1049613891720895</v>
      </c>
    </row>
    <row r="557" spans="1:21">
      <c r="A557" s="5">
        <v>2480</v>
      </c>
      <c r="B557" s="5">
        <v>5.4019300714296392</v>
      </c>
      <c r="C557" s="5">
        <v>3.9046392791606266</v>
      </c>
      <c r="D557" s="5"/>
      <c r="E557">
        <f t="shared" si="36"/>
        <v>114</v>
      </c>
      <c r="K557">
        <f t="shared" si="35"/>
        <v>427</v>
      </c>
      <c r="L557">
        <v>0.6</v>
      </c>
      <c r="R557">
        <f t="shared" ca="1" si="32"/>
        <v>405</v>
      </c>
      <c r="S557">
        <f t="shared" ca="1" si="33"/>
        <v>0.9</v>
      </c>
      <c r="U557">
        <v>2.1791514209031293</v>
      </c>
    </row>
    <row r="558" spans="1:21">
      <c r="A558" s="5">
        <v>2480</v>
      </c>
      <c r="B558" s="5">
        <v>10.74229802396176</v>
      </c>
      <c r="C558" s="5">
        <v>9.5327479211630983</v>
      </c>
      <c r="D558" s="5"/>
      <c r="E558">
        <f t="shared" si="36"/>
        <v>115</v>
      </c>
      <c r="K558">
        <f t="shared" si="35"/>
        <v>428</v>
      </c>
      <c r="L558">
        <v>3</v>
      </c>
      <c r="R558">
        <f t="shared" ca="1" si="32"/>
        <v>647</v>
      </c>
      <c r="S558">
        <f t="shared" ca="1" si="33"/>
        <v>-0.80216913159780745</v>
      </c>
      <c r="U558">
        <v>2.3854892534335028</v>
      </c>
    </row>
    <row r="559" spans="1:21">
      <c r="A559" s="5">
        <v>2480</v>
      </c>
      <c r="B559" s="5">
        <v>5.9870611707473209</v>
      </c>
      <c r="C559" s="5">
        <v>4.7516304985348867</v>
      </c>
      <c r="D559" s="5"/>
      <c r="E559">
        <f t="shared" si="36"/>
        <v>116</v>
      </c>
      <c r="K559">
        <f t="shared" si="35"/>
        <v>429</v>
      </c>
      <c r="L559">
        <v>3.5</v>
      </c>
      <c r="R559">
        <f t="shared" ca="1" si="32"/>
        <v>413</v>
      </c>
      <c r="S559">
        <f t="shared" ca="1" si="33"/>
        <v>6.2489999999999997</v>
      </c>
      <c r="U559">
        <v>2.1326106236698927</v>
      </c>
    </row>
    <row r="560" spans="1:21">
      <c r="A560" s="5">
        <v>2480</v>
      </c>
      <c r="B560" s="5">
        <v>3.7413233224781184</v>
      </c>
      <c r="C560" s="5">
        <v>2.8532507835157261</v>
      </c>
      <c r="D560" s="5"/>
      <c r="E560">
        <f t="shared" si="36"/>
        <v>117</v>
      </c>
      <c r="K560">
        <f t="shared" si="35"/>
        <v>430</v>
      </c>
      <c r="L560">
        <v>2.5</v>
      </c>
      <c r="R560">
        <f t="shared" ref="R560:R623" ca="1" si="37">RANDBETWEEN(1,773)</f>
        <v>712</v>
      </c>
      <c r="S560">
        <f t="shared" ref="S560:S623" ca="1" si="38">INDEX(L$124:L$928,R560)</f>
        <v>3.0477500546988505</v>
      </c>
      <c r="U560">
        <v>2.0978882557920597</v>
      </c>
    </row>
    <row r="561" spans="1:21">
      <c r="A561" s="5">
        <v>2480</v>
      </c>
      <c r="B561" s="5">
        <v>0.51791078679697122</v>
      </c>
      <c r="C561" s="5">
        <v>0.23067478762994753</v>
      </c>
      <c r="D561" s="5"/>
      <c r="E561">
        <f t="shared" si="36"/>
        <v>118</v>
      </c>
      <c r="K561">
        <f t="shared" si="35"/>
        <v>431</v>
      </c>
      <c r="L561">
        <v>5.0999999999999996</v>
      </c>
      <c r="R561">
        <f t="shared" ca="1" si="37"/>
        <v>107</v>
      </c>
      <c r="S561">
        <f t="shared" ca="1" si="38"/>
        <v>1.7135668450438679</v>
      </c>
      <c r="U561">
        <v>2.1856260776249909</v>
      </c>
    </row>
    <row r="562" spans="1:21">
      <c r="A562" s="5">
        <v>2480</v>
      </c>
      <c r="B562" s="5">
        <v>5.1431510699351257</v>
      </c>
      <c r="C562" s="5">
        <v>2.6102906619742683</v>
      </c>
      <c r="D562" s="5"/>
      <c r="E562">
        <f t="shared" si="36"/>
        <v>119</v>
      </c>
      <c r="K562">
        <f t="shared" si="35"/>
        <v>432</v>
      </c>
      <c r="L562">
        <v>3.8</v>
      </c>
      <c r="R562">
        <f t="shared" ca="1" si="37"/>
        <v>648</v>
      </c>
      <c r="S562">
        <f t="shared" ca="1" si="38"/>
        <v>-1.083204646139535</v>
      </c>
      <c r="U562">
        <v>2.3355297555366867</v>
      </c>
    </row>
    <row r="563" spans="1:21" ht="15">
      <c r="A563" s="5">
        <v>2480</v>
      </c>
      <c r="B563" s="5">
        <v>-6.7608923330519932</v>
      </c>
      <c r="C563" s="5">
        <v>1.1814284828877142</v>
      </c>
      <c r="D563" s="5"/>
      <c r="E563">
        <f t="shared" si="36"/>
        <v>120</v>
      </c>
      <c r="K563">
        <f t="shared" si="35"/>
        <v>433</v>
      </c>
      <c r="L563" s="81">
        <v>0.6</v>
      </c>
      <c r="R563">
        <f t="shared" ca="1" si="37"/>
        <v>640</v>
      </c>
      <c r="S563">
        <f t="shared" ca="1" si="38"/>
        <v>4.0374879517826034</v>
      </c>
      <c r="U563">
        <v>2.3513829393400489</v>
      </c>
    </row>
    <row r="564" spans="1:21">
      <c r="A564" s="5">
        <v>2480</v>
      </c>
      <c r="B564" s="5">
        <v>-6.0300645948083709</v>
      </c>
      <c r="C564" s="5">
        <v>1.3742129511689072</v>
      </c>
      <c r="D564" s="5"/>
      <c r="E564">
        <f t="shared" si="36"/>
        <v>121</v>
      </c>
      <c r="K564">
        <f t="shared" si="35"/>
        <v>434</v>
      </c>
      <c r="L564">
        <v>6</v>
      </c>
      <c r="R564">
        <f t="shared" ca="1" si="37"/>
        <v>633</v>
      </c>
      <c r="S564">
        <f t="shared" ca="1" si="38"/>
        <v>2.7556447992644895</v>
      </c>
      <c r="U564">
        <v>2.2920640300378041</v>
      </c>
    </row>
    <row r="565" spans="1:21">
      <c r="A565" s="5">
        <v>2480</v>
      </c>
      <c r="B565" s="5">
        <v>-5.2312450917326725</v>
      </c>
      <c r="C565" s="5">
        <v>1.0890076323850639</v>
      </c>
      <c r="D565" s="5"/>
      <c r="E565">
        <f t="shared" si="36"/>
        <v>122</v>
      </c>
      <c r="K565">
        <f t="shared" si="35"/>
        <v>435</v>
      </c>
      <c r="L565">
        <v>1.6</v>
      </c>
      <c r="R565">
        <f t="shared" ca="1" si="37"/>
        <v>428</v>
      </c>
      <c r="S565">
        <f t="shared" ca="1" si="38"/>
        <v>2.52</v>
      </c>
      <c r="U565">
        <v>2.1775178617190138</v>
      </c>
    </row>
    <row r="566" spans="1:21" ht="15">
      <c r="A566" s="5">
        <v>2480</v>
      </c>
      <c r="B566" s="5">
        <v>-5.0240879166164598</v>
      </c>
      <c r="C566" s="5">
        <v>2.3231224405330098</v>
      </c>
      <c r="D566" s="5"/>
      <c r="E566">
        <f t="shared" si="36"/>
        <v>123</v>
      </c>
      <c r="K566">
        <f t="shared" si="35"/>
        <v>436</v>
      </c>
      <c r="L566" s="81">
        <v>5.4</v>
      </c>
      <c r="R566">
        <f t="shared" ca="1" si="37"/>
        <v>645</v>
      </c>
      <c r="S566">
        <f t="shared" ca="1" si="38"/>
        <v>-1.4306872538685234</v>
      </c>
      <c r="U566">
        <v>2.1970337867500151</v>
      </c>
    </row>
    <row r="567" spans="1:21">
      <c r="A567" s="5">
        <v>2480</v>
      </c>
      <c r="B567" s="5">
        <v>-0.18176801484870442</v>
      </c>
      <c r="C567" s="5">
        <v>1.9002183666972927</v>
      </c>
      <c r="D567" s="5"/>
      <c r="E567">
        <f t="shared" si="36"/>
        <v>124</v>
      </c>
      <c r="K567">
        <f t="shared" si="35"/>
        <v>437</v>
      </c>
      <c r="L567">
        <v>3.4</v>
      </c>
      <c r="R567">
        <f t="shared" ca="1" si="37"/>
        <v>161</v>
      </c>
      <c r="S567">
        <f t="shared" ca="1" si="38"/>
        <v>-0.16</v>
      </c>
      <c r="U567">
        <v>2.327794915287924</v>
      </c>
    </row>
    <row r="568" spans="1:21" ht="15">
      <c r="A568" s="5">
        <v>2480</v>
      </c>
      <c r="B568" s="5">
        <v>-1.2619327517120471</v>
      </c>
      <c r="C568" s="5">
        <v>2.5201884588091916</v>
      </c>
      <c r="D568" s="5"/>
      <c r="E568">
        <f t="shared" si="36"/>
        <v>125</v>
      </c>
      <c r="K568">
        <f t="shared" si="35"/>
        <v>438</v>
      </c>
      <c r="L568" s="81">
        <v>3.8</v>
      </c>
      <c r="R568">
        <f t="shared" ca="1" si="37"/>
        <v>362</v>
      </c>
      <c r="S568">
        <f t="shared" ca="1" si="38"/>
        <v>0.85</v>
      </c>
      <c r="U568">
        <v>2.1483126984287941</v>
      </c>
    </row>
    <row r="569" spans="1:21">
      <c r="A569" s="5">
        <v>2480</v>
      </c>
      <c r="B569" s="5">
        <v>-1.9425202696363719</v>
      </c>
      <c r="C569" s="5">
        <v>0.77043480297778189</v>
      </c>
      <c r="D569" s="5"/>
      <c r="E569">
        <f t="shared" si="36"/>
        <v>126</v>
      </c>
      <c r="K569">
        <f t="shared" si="35"/>
        <v>439</v>
      </c>
      <c r="L569">
        <v>2.2000000000000002</v>
      </c>
      <c r="R569">
        <f t="shared" ca="1" si="37"/>
        <v>330</v>
      </c>
      <c r="S569">
        <f t="shared" ca="1" si="38"/>
        <v>-0.65370562914250718</v>
      </c>
      <c r="U569">
        <v>2.1503873659978141</v>
      </c>
    </row>
    <row r="570" spans="1:21">
      <c r="A570" s="5">
        <v>2480</v>
      </c>
      <c r="B570" s="5">
        <v>5.0797227917822596</v>
      </c>
      <c r="C570" s="5">
        <v>2.0371272524859485</v>
      </c>
      <c r="D570" s="5"/>
      <c r="E570">
        <f t="shared" si="36"/>
        <v>127</v>
      </c>
      <c r="K570">
        <f t="shared" si="35"/>
        <v>440</v>
      </c>
      <c r="L570">
        <v>6.4</v>
      </c>
      <c r="R570">
        <f t="shared" ca="1" si="37"/>
        <v>182</v>
      </c>
      <c r="S570">
        <f t="shared" ca="1" si="38"/>
        <v>1.77</v>
      </c>
      <c r="U570">
        <v>2.182264659279312</v>
      </c>
    </row>
    <row r="571" spans="1:21">
      <c r="A571" s="5">
        <v>2480</v>
      </c>
      <c r="B571" s="5">
        <v>11.459895837521161</v>
      </c>
      <c r="C571" s="5">
        <v>2.0258329654525564</v>
      </c>
      <c r="D571" s="5"/>
      <c r="E571">
        <f t="shared" si="36"/>
        <v>128</v>
      </c>
      <c r="K571">
        <f t="shared" si="35"/>
        <v>441</v>
      </c>
      <c r="L571">
        <v>6.4</v>
      </c>
      <c r="R571">
        <f t="shared" ca="1" si="37"/>
        <v>529</v>
      </c>
      <c r="S571">
        <f t="shared" ca="1" si="38"/>
        <v>6.61</v>
      </c>
      <c r="U571">
        <v>2.1713167017231667</v>
      </c>
    </row>
    <row r="572" spans="1:21">
      <c r="A572" s="5">
        <v>2480</v>
      </c>
      <c r="B572" s="5">
        <v>-4.3949128908187252</v>
      </c>
      <c r="C572" s="5">
        <v>1.7135668450438679</v>
      </c>
      <c r="D572" s="5"/>
      <c r="E572">
        <f t="shared" si="36"/>
        <v>129</v>
      </c>
      <c r="K572">
        <f t="shared" si="35"/>
        <v>442</v>
      </c>
      <c r="L572">
        <v>4.5</v>
      </c>
      <c r="R572">
        <f t="shared" ca="1" si="37"/>
        <v>749</v>
      </c>
      <c r="S572">
        <f t="shared" ca="1" si="38"/>
        <v>-2.4445637401153801</v>
      </c>
      <c r="U572">
        <v>2.1555748948026068</v>
      </c>
    </row>
    <row r="573" spans="1:21">
      <c r="A573" s="5">
        <v>2480</v>
      </c>
      <c r="B573" s="5">
        <v>-3.0653234030063592</v>
      </c>
      <c r="C573" s="5">
        <v>3.6836033887565067</v>
      </c>
      <c r="D573" s="5"/>
      <c r="E573">
        <f t="shared" ref="E573:E604" si="39">E572+1</f>
        <v>130</v>
      </c>
      <c r="K573">
        <f t="shared" si="35"/>
        <v>443</v>
      </c>
      <c r="L573">
        <v>6.2</v>
      </c>
      <c r="R573">
        <f t="shared" ca="1" si="37"/>
        <v>367</v>
      </c>
      <c r="S573">
        <f t="shared" ca="1" si="38"/>
        <v>0</v>
      </c>
      <c r="U573">
        <v>2.5925309166610524</v>
      </c>
    </row>
    <row r="574" spans="1:21">
      <c r="A574" s="5">
        <v>2480</v>
      </c>
      <c r="B574" s="5">
        <v>-2.7597611868290794</v>
      </c>
      <c r="C574" s="5">
        <v>2.4101415289659034</v>
      </c>
      <c r="D574" s="5"/>
      <c r="E574">
        <f t="shared" si="39"/>
        <v>131</v>
      </c>
      <c r="K574">
        <f t="shared" si="35"/>
        <v>444</v>
      </c>
      <c r="L574">
        <v>2.8</v>
      </c>
      <c r="R574">
        <f t="shared" ca="1" si="37"/>
        <v>376</v>
      </c>
      <c r="S574">
        <f t="shared" ca="1" si="38"/>
        <v>2.14</v>
      </c>
      <c r="U574">
        <v>2.2413199446563024</v>
      </c>
    </row>
    <row r="575" spans="1:21">
      <c r="A575" s="5">
        <v>2480</v>
      </c>
      <c r="B575" s="5">
        <v>-2.1081455292888407</v>
      </c>
      <c r="C575" s="5">
        <v>1.1521319863405655</v>
      </c>
      <c r="D575" s="5"/>
      <c r="E575">
        <f t="shared" si="39"/>
        <v>132</v>
      </c>
      <c r="K575">
        <f t="shared" si="35"/>
        <v>445</v>
      </c>
      <c r="L575" s="80">
        <v>1.9</v>
      </c>
      <c r="R575">
        <f t="shared" ca="1" si="37"/>
        <v>355</v>
      </c>
      <c r="S575">
        <f t="shared" ca="1" si="38"/>
        <v>-0.57999999999999996</v>
      </c>
      <c r="U575">
        <v>2.2204213986842594</v>
      </c>
    </row>
    <row r="576" spans="1:21" ht="15">
      <c r="A576" s="5">
        <v>2480</v>
      </c>
      <c r="B576" s="5">
        <v>0.75014620522262376</v>
      </c>
      <c r="C576" s="5">
        <v>4.0600863084354621</v>
      </c>
      <c r="D576" s="5"/>
      <c r="E576">
        <f t="shared" si="39"/>
        <v>133</v>
      </c>
      <c r="K576">
        <f t="shared" si="35"/>
        <v>446</v>
      </c>
      <c r="L576" s="81">
        <v>0.9</v>
      </c>
      <c r="R576">
        <f t="shared" ca="1" si="37"/>
        <v>721</v>
      </c>
      <c r="S576">
        <f t="shared" ca="1" si="38"/>
        <v>0.9</v>
      </c>
      <c r="U576">
        <v>2.3428146926834974</v>
      </c>
    </row>
    <row r="577" spans="1:21">
      <c r="A577" s="5">
        <v>2480</v>
      </c>
      <c r="B577" s="5">
        <v>0.6240181321111038</v>
      </c>
      <c r="C577" s="5">
        <v>0.28765402626640402</v>
      </c>
      <c r="D577" s="5"/>
      <c r="E577">
        <f t="shared" si="39"/>
        <v>134</v>
      </c>
      <c r="K577">
        <f t="shared" si="35"/>
        <v>447</v>
      </c>
      <c r="L577">
        <v>3.4</v>
      </c>
      <c r="R577">
        <f t="shared" ca="1" si="37"/>
        <v>198</v>
      </c>
      <c r="S577">
        <f t="shared" ca="1" si="38"/>
        <v>2.66</v>
      </c>
      <c r="U577">
        <v>2.307060520242632</v>
      </c>
    </row>
    <row r="578" spans="1:21">
      <c r="A578" s="5">
        <v>2480</v>
      </c>
      <c r="B578" s="5">
        <v>-2.2643926144816362</v>
      </c>
      <c r="C578" s="5">
        <v>1.2397855938914848</v>
      </c>
      <c r="D578" s="5"/>
      <c r="E578">
        <f t="shared" si="39"/>
        <v>135</v>
      </c>
      <c r="K578">
        <f t="shared" si="35"/>
        <v>448</v>
      </c>
      <c r="L578">
        <v>1.3</v>
      </c>
      <c r="R578">
        <f t="shared" ca="1" si="37"/>
        <v>566</v>
      </c>
      <c r="S578">
        <f t="shared" ca="1" si="38"/>
        <v>2.2000000000000002</v>
      </c>
      <c r="U578">
        <v>2.2476025247569948</v>
      </c>
    </row>
    <row r="579" spans="1:21">
      <c r="A579" s="5">
        <v>2480</v>
      </c>
      <c r="B579" s="5">
        <v>0.5191165520845864</v>
      </c>
      <c r="C579" s="5">
        <v>2.6441585194119099</v>
      </c>
      <c r="D579" s="5"/>
      <c r="E579">
        <f t="shared" si="39"/>
        <v>136</v>
      </c>
      <c r="K579">
        <f t="shared" si="35"/>
        <v>449</v>
      </c>
      <c r="L579">
        <v>1.8</v>
      </c>
      <c r="R579">
        <f t="shared" ca="1" si="37"/>
        <v>409</v>
      </c>
      <c r="S579">
        <f t="shared" ca="1" si="38"/>
        <v>1.4</v>
      </c>
      <c r="U579">
        <v>2.1985959873299534</v>
      </c>
    </row>
    <row r="580" spans="1:21">
      <c r="A580" s="5">
        <v>2480</v>
      </c>
      <c r="B580" s="5">
        <v>-6.3012947975716882</v>
      </c>
      <c r="C580" s="5">
        <v>1.9243302884335289</v>
      </c>
      <c r="D580" s="5"/>
      <c r="E580">
        <f t="shared" si="39"/>
        <v>137</v>
      </c>
      <c r="K580">
        <f t="shared" si="35"/>
        <v>450</v>
      </c>
      <c r="L580">
        <v>2.4</v>
      </c>
      <c r="R580">
        <f t="shared" ca="1" si="37"/>
        <v>320</v>
      </c>
      <c r="S580">
        <f t="shared" ca="1" si="38"/>
        <v>3.02</v>
      </c>
      <c r="U580">
        <v>2.1319107006519933</v>
      </c>
    </row>
    <row r="581" spans="1:21">
      <c r="A581" s="5">
        <v>2480</v>
      </c>
      <c r="B581" s="5">
        <v>-0.4133419370402347</v>
      </c>
      <c r="C581" s="5">
        <v>0.15180982169804569</v>
      </c>
      <c r="D581" s="5"/>
      <c r="E581">
        <f t="shared" si="39"/>
        <v>138</v>
      </c>
      <c r="K581">
        <f t="shared" ref="K581:K644" si="40">K580+1</f>
        <v>451</v>
      </c>
      <c r="L581">
        <v>2.8</v>
      </c>
      <c r="R581">
        <f t="shared" ca="1" si="37"/>
        <v>477</v>
      </c>
      <c r="S581">
        <f t="shared" ca="1" si="38"/>
        <v>0.17</v>
      </c>
      <c r="U581">
        <v>2.1684617231863226</v>
      </c>
    </row>
    <row r="582" spans="1:21">
      <c r="A582" s="5">
        <v>2480</v>
      </c>
      <c r="B582" s="5">
        <v>-0.98507564427297023</v>
      </c>
      <c r="C582" s="5">
        <v>-0.41938879796799</v>
      </c>
      <c r="D582" s="5"/>
      <c r="E582">
        <f t="shared" si="39"/>
        <v>139</v>
      </c>
      <c r="K582">
        <f t="shared" si="40"/>
        <v>452</v>
      </c>
      <c r="L582">
        <v>1.2</v>
      </c>
      <c r="R582">
        <f t="shared" ca="1" si="37"/>
        <v>544</v>
      </c>
      <c r="S582">
        <f t="shared" ca="1" si="38"/>
        <v>4.9617279172567974</v>
      </c>
      <c r="U582">
        <v>2.4230013808051662</v>
      </c>
    </row>
    <row r="583" spans="1:21">
      <c r="A583" s="5">
        <v>2480</v>
      </c>
      <c r="B583" s="5">
        <v>-1.3593987791313822</v>
      </c>
      <c r="C583" s="5">
        <v>2.367914522093062</v>
      </c>
      <c r="D583" s="5"/>
      <c r="E583">
        <f t="shared" si="39"/>
        <v>140</v>
      </c>
      <c r="K583">
        <f t="shared" si="40"/>
        <v>453</v>
      </c>
      <c r="L583">
        <v>1.3</v>
      </c>
      <c r="R583">
        <f t="shared" ca="1" si="37"/>
        <v>713</v>
      </c>
      <c r="S583">
        <f t="shared" ca="1" si="38"/>
        <v>4.5999999999999996</v>
      </c>
      <c r="U583">
        <v>2.2101279067818571</v>
      </c>
    </row>
    <row r="584" spans="1:21" ht="15">
      <c r="A584" s="5">
        <v>2480</v>
      </c>
      <c r="B584" s="5">
        <v>4.8626850400030897</v>
      </c>
      <c r="C584" s="5">
        <v>4.9084595369266459</v>
      </c>
      <c r="D584" s="5"/>
      <c r="E584">
        <f t="shared" si="39"/>
        <v>141</v>
      </c>
      <c r="K584">
        <f t="shared" si="40"/>
        <v>454</v>
      </c>
      <c r="L584" s="83">
        <v>3.9</v>
      </c>
      <c r="R584">
        <f t="shared" ca="1" si="37"/>
        <v>235</v>
      </c>
      <c r="S584">
        <f t="shared" ca="1" si="38"/>
        <v>6.53</v>
      </c>
      <c r="U584">
        <v>2.2105773021256971</v>
      </c>
    </row>
    <row r="585" spans="1:21" ht="15">
      <c r="A585" s="5">
        <v>2480</v>
      </c>
      <c r="B585" s="5">
        <v>3.3544736260202601</v>
      </c>
      <c r="C585" s="5">
        <v>3.5473613847041285</v>
      </c>
      <c r="D585" s="5"/>
      <c r="E585">
        <f t="shared" si="39"/>
        <v>142</v>
      </c>
      <c r="K585">
        <f t="shared" si="40"/>
        <v>455</v>
      </c>
      <c r="L585" s="81">
        <v>4.8</v>
      </c>
      <c r="R585">
        <f t="shared" ca="1" si="37"/>
        <v>591</v>
      </c>
      <c r="S585">
        <f t="shared" ca="1" si="38"/>
        <v>3.3</v>
      </c>
      <c r="U585">
        <v>2.2311024259191918</v>
      </c>
    </row>
    <row r="586" spans="1:21" ht="15">
      <c r="A586" s="5">
        <v>2480</v>
      </c>
      <c r="B586" s="5">
        <v>5.7148596570577581</v>
      </c>
      <c r="C586" s="5">
        <v>0.51619622292364831</v>
      </c>
      <c r="D586" s="5"/>
      <c r="E586">
        <f t="shared" si="39"/>
        <v>143</v>
      </c>
      <c r="K586">
        <f t="shared" si="40"/>
        <v>456</v>
      </c>
      <c r="L586" s="81">
        <v>5.3</v>
      </c>
      <c r="R586">
        <f t="shared" ca="1" si="37"/>
        <v>556</v>
      </c>
      <c r="S586">
        <f t="shared" ca="1" si="38"/>
        <v>2.6763164901213443</v>
      </c>
      <c r="U586">
        <v>2.2100345041543434</v>
      </c>
    </row>
    <row r="587" spans="1:21">
      <c r="A587" s="5">
        <v>2480</v>
      </c>
      <c r="B587" s="5">
        <v>13.261593871869204</v>
      </c>
      <c r="C587" s="5">
        <v>11.177053783846038</v>
      </c>
      <c r="D587" s="5"/>
      <c r="E587">
        <f t="shared" si="39"/>
        <v>144</v>
      </c>
      <c r="K587">
        <f t="shared" si="40"/>
        <v>457</v>
      </c>
      <c r="L587">
        <v>7.2</v>
      </c>
      <c r="R587">
        <f t="shared" ca="1" si="37"/>
        <v>609</v>
      </c>
      <c r="S587">
        <f t="shared" ca="1" si="38"/>
        <v>8.9</v>
      </c>
      <c r="U587">
        <v>2.061175343626521</v>
      </c>
    </row>
    <row r="588" spans="1:21">
      <c r="A588" s="5">
        <v>2480</v>
      </c>
      <c r="B588" s="5">
        <v>10.48330968821598</v>
      </c>
      <c r="C588" s="5">
        <v>9.428108701702298</v>
      </c>
      <c r="D588" s="5"/>
      <c r="E588">
        <f t="shared" si="39"/>
        <v>145</v>
      </c>
      <c r="K588">
        <f t="shared" si="40"/>
        <v>458</v>
      </c>
      <c r="L588">
        <v>1.9</v>
      </c>
      <c r="R588">
        <f t="shared" ca="1" si="37"/>
        <v>542</v>
      </c>
      <c r="S588">
        <f t="shared" ca="1" si="38"/>
        <v>4.855130491252968</v>
      </c>
      <c r="U588">
        <v>2.158343316852843</v>
      </c>
    </row>
    <row r="589" spans="1:21">
      <c r="A589" s="5">
        <v>2480</v>
      </c>
      <c r="B589" s="5">
        <v>-0.13</v>
      </c>
      <c r="C589" s="5">
        <v>-1.22</v>
      </c>
      <c r="D589" s="5"/>
      <c r="E589">
        <f t="shared" si="39"/>
        <v>146</v>
      </c>
      <c r="K589">
        <f t="shared" si="40"/>
        <v>459</v>
      </c>
      <c r="L589">
        <v>3.9</v>
      </c>
      <c r="R589">
        <f t="shared" ca="1" si="37"/>
        <v>487</v>
      </c>
      <c r="S589">
        <f t="shared" ca="1" si="38"/>
        <v>1.94</v>
      </c>
      <c r="U589">
        <v>2.2496382753731865</v>
      </c>
    </row>
    <row r="590" spans="1:21">
      <c r="A590" s="5">
        <v>2480</v>
      </c>
      <c r="B590" s="5">
        <v>-0.15</v>
      </c>
      <c r="C590" s="5">
        <v>1</v>
      </c>
      <c r="D590" s="5"/>
      <c r="E590">
        <f t="shared" si="39"/>
        <v>147</v>
      </c>
      <c r="K590">
        <f t="shared" si="40"/>
        <v>460</v>
      </c>
      <c r="L590">
        <v>4.5</v>
      </c>
      <c r="R590">
        <f t="shared" ca="1" si="37"/>
        <v>333</v>
      </c>
      <c r="S590">
        <f t="shared" ca="1" si="38"/>
        <v>1.7958964566122106</v>
      </c>
      <c r="U590">
        <v>2.0411303065146331</v>
      </c>
    </row>
    <row r="591" spans="1:21">
      <c r="A591" s="5">
        <v>2480</v>
      </c>
      <c r="B591" s="5">
        <v>-2.23</v>
      </c>
      <c r="C591" s="5">
        <v>2.65</v>
      </c>
      <c r="D591" s="5"/>
      <c r="E591">
        <f t="shared" si="39"/>
        <v>148</v>
      </c>
      <c r="K591">
        <f t="shared" si="40"/>
        <v>461</v>
      </c>
      <c r="L591">
        <v>6.2</v>
      </c>
      <c r="R591">
        <f t="shared" ca="1" si="37"/>
        <v>127</v>
      </c>
      <c r="S591">
        <f t="shared" ca="1" si="38"/>
        <v>4.6100000000000003</v>
      </c>
      <c r="U591">
        <v>2.300643126244502</v>
      </c>
    </row>
    <row r="592" spans="1:21">
      <c r="A592" s="5">
        <v>2480</v>
      </c>
      <c r="B592" s="5">
        <v>-5.23</v>
      </c>
      <c r="C592" s="5">
        <v>4.6100000000000003</v>
      </c>
      <c r="D592" s="5"/>
      <c r="E592">
        <f t="shared" si="39"/>
        <v>149</v>
      </c>
      <c r="K592">
        <f t="shared" si="40"/>
        <v>462</v>
      </c>
      <c r="L592">
        <v>6.5</v>
      </c>
      <c r="R592">
        <f t="shared" ca="1" si="37"/>
        <v>7</v>
      </c>
      <c r="S592">
        <f t="shared" ca="1" si="38"/>
        <v>0.78400000000000003</v>
      </c>
      <c r="U592">
        <v>2.1437035028737719</v>
      </c>
    </row>
    <row r="593" spans="1:21">
      <c r="A593" s="5">
        <v>2480</v>
      </c>
      <c r="B593" s="5">
        <v>-4.68</v>
      </c>
      <c r="C593" s="5">
        <v>2.38</v>
      </c>
      <c r="D593" s="5"/>
      <c r="E593">
        <f t="shared" si="39"/>
        <v>150</v>
      </c>
      <c r="K593">
        <f t="shared" si="40"/>
        <v>463</v>
      </c>
      <c r="L593">
        <v>6.4</v>
      </c>
      <c r="R593">
        <f t="shared" ca="1" si="37"/>
        <v>92</v>
      </c>
      <c r="S593">
        <f t="shared" ca="1" si="38"/>
        <v>3.9046392791606266</v>
      </c>
      <c r="U593">
        <v>2.2153933274154531</v>
      </c>
    </row>
    <row r="594" spans="1:21">
      <c r="A594" s="5">
        <v>2480</v>
      </c>
      <c r="B594" s="5">
        <v>0.04</v>
      </c>
      <c r="C594" s="5">
        <v>4.16</v>
      </c>
      <c r="D594" s="5"/>
      <c r="E594">
        <f t="shared" si="39"/>
        <v>151</v>
      </c>
      <c r="K594">
        <f t="shared" si="40"/>
        <v>464</v>
      </c>
      <c r="L594">
        <v>8</v>
      </c>
      <c r="R594">
        <f t="shared" ca="1" si="37"/>
        <v>194</v>
      </c>
      <c r="S594">
        <f t="shared" ca="1" si="38"/>
        <v>3.84</v>
      </c>
      <c r="U594">
        <v>2.0986051936504317</v>
      </c>
    </row>
    <row r="595" spans="1:21">
      <c r="A595" s="5">
        <v>2480</v>
      </c>
      <c r="B595" s="5">
        <v>-3.67</v>
      </c>
      <c r="C595" s="5">
        <v>2.64</v>
      </c>
      <c r="D595" s="5"/>
      <c r="E595">
        <f t="shared" si="39"/>
        <v>152</v>
      </c>
      <c r="K595">
        <f t="shared" si="40"/>
        <v>465</v>
      </c>
      <c r="L595">
        <v>7.2949999999999999</v>
      </c>
      <c r="R595">
        <f t="shared" ca="1" si="37"/>
        <v>49</v>
      </c>
      <c r="S595">
        <f t="shared" ca="1" si="38"/>
        <v>0.12</v>
      </c>
      <c r="U595">
        <v>2.2817728721925619</v>
      </c>
    </row>
    <row r="596" spans="1:21">
      <c r="A596" s="5">
        <v>2480</v>
      </c>
      <c r="B596" s="5">
        <v>-2.3199999999999998</v>
      </c>
      <c r="C596" s="5">
        <v>3.19</v>
      </c>
      <c r="D596" s="5"/>
      <c r="E596">
        <f t="shared" si="39"/>
        <v>153</v>
      </c>
      <c r="K596">
        <f t="shared" si="40"/>
        <v>466</v>
      </c>
      <c r="L596">
        <v>-2.31</v>
      </c>
      <c r="R596">
        <f t="shared" ca="1" si="37"/>
        <v>40</v>
      </c>
      <c r="S596">
        <f t="shared" ca="1" si="38"/>
        <v>0.28999999999999998</v>
      </c>
      <c r="U596">
        <v>1.9276804244644055</v>
      </c>
    </row>
    <row r="597" spans="1:21">
      <c r="A597" s="5">
        <v>2480</v>
      </c>
      <c r="B597" s="5">
        <v>-1.64</v>
      </c>
      <c r="C597" s="5">
        <v>3.18</v>
      </c>
      <c r="D597" s="5"/>
      <c r="E597">
        <f t="shared" si="39"/>
        <v>154</v>
      </c>
      <c r="K597">
        <f t="shared" si="40"/>
        <v>467</v>
      </c>
      <c r="L597">
        <v>-2.2599999999999998</v>
      </c>
      <c r="R597">
        <f t="shared" ca="1" si="37"/>
        <v>435</v>
      </c>
      <c r="S597">
        <f t="shared" ca="1" si="38"/>
        <v>3</v>
      </c>
      <c r="U597">
        <v>2.1844351745043773</v>
      </c>
    </row>
    <row r="598" spans="1:21">
      <c r="A598" s="5">
        <v>2480</v>
      </c>
      <c r="B598" s="5">
        <v>2.39</v>
      </c>
      <c r="C598" s="5">
        <v>0.19</v>
      </c>
      <c r="D598" s="5"/>
      <c r="E598">
        <f t="shared" si="39"/>
        <v>155</v>
      </c>
      <c r="K598">
        <f t="shared" si="40"/>
        <v>468</v>
      </c>
      <c r="L598">
        <v>-0.33</v>
      </c>
      <c r="R598">
        <f t="shared" ca="1" si="37"/>
        <v>674</v>
      </c>
      <c r="S598">
        <f t="shared" ca="1" si="38"/>
        <v>6.2520082624795137</v>
      </c>
      <c r="U598">
        <v>2.1652379819359235</v>
      </c>
    </row>
    <row r="599" spans="1:21">
      <c r="A599" s="5">
        <v>2480</v>
      </c>
      <c r="B599" s="5">
        <v>-1.68</v>
      </c>
      <c r="C599" s="5">
        <v>2.39</v>
      </c>
      <c r="D599" s="5"/>
      <c r="E599">
        <f t="shared" si="39"/>
        <v>156</v>
      </c>
      <c r="K599">
        <f t="shared" si="40"/>
        <v>469</v>
      </c>
      <c r="L599">
        <v>-0.2</v>
      </c>
      <c r="R599">
        <f t="shared" ca="1" si="37"/>
        <v>474</v>
      </c>
      <c r="S599">
        <f t="shared" ca="1" si="38"/>
        <v>-2.2599999999999998</v>
      </c>
      <c r="U599">
        <v>2.3478741862388568</v>
      </c>
    </row>
    <row r="600" spans="1:21" ht="15">
      <c r="A600" s="5">
        <v>2480</v>
      </c>
      <c r="B600" s="5">
        <v>-2.92</v>
      </c>
      <c r="C600" s="5">
        <v>4.1100000000000003</v>
      </c>
      <c r="D600" s="5"/>
      <c r="E600">
        <f t="shared" si="39"/>
        <v>157</v>
      </c>
      <c r="K600">
        <f t="shared" si="40"/>
        <v>470</v>
      </c>
      <c r="L600" s="81">
        <v>0.17</v>
      </c>
      <c r="R600">
        <f t="shared" ca="1" si="37"/>
        <v>71</v>
      </c>
      <c r="S600">
        <f t="shared" ca="1" si="38"/>
        <v>-1.6252718136674504</v>
      </c>
      <c r="U600">
        <v>2.1909268575957679</v>
      </c>
    </row>
    <row r="601" spans="1:21" ht="15">
      <c r="A601" s="5">
        <v>2480</v>
      </c>
      <c r="B601" s="5">
        <v>-2.31</v>
      </c>
      <c r="C601" s="5">
        <v>2.5499999999999998</v>
      </c>
      <c r="D601" s="5"/>
      <c r="E601">
        <f t="shared" si="39"/>
        <v>158</v>
      </c>
      <c r="K601">
        <f t="shared" si="40"/>
        <v>471</v>
      </c>
      <c r="L601" s="81">
        <v>0.26</v>
      </c>
      <c r="R601">
        <f t="shared" ca="1" si="37"/>
        <v>268</v>
      </c>
      <c r="S601">
        <f t="shared" ca="1" si="38"/>
        <v>-0.89</v>
      </c>
      <c r="U601">
        <v>2.3303358702068064</v>
      </c>
    </row>
    <row r="602" spans="1:21">
      <c r="A602" s="5">
        <v>2480</v>
      </c>
      <c r="B602" s="5">
        <v>-0.12</v>
      </c>
      <c r="C602" s="5">
        <v>1.84</v>
      </c>
      <c r="D602" s="5"/>
      <c r="E602">
        <f t="shared" si="39"/>
        <v>159</v>
      </c>
      <c r="K602">
        <f t="shared" si="40"/>
        <v>472</v>
      </c>
      <c r="L602">
        <v>0.27</v>
      </c>
      <c r="R602">
        <f t="shared" ca="1" si="37"/>
        <v>438</v>
      </c>
      <c r="S602">
        <f t="shared" ca="1" si="38"/>
        <v>5.0999999999999996</v>
      </c>
      <c r="U602">
        <v>2.2243266165399724</v>
      </c>
    </row>
    <row r="603" spans="1:21">
      <c r="A603" s="5">
        <v>2480</v>
      </c>
      <c r="B603" s="5">
        <v>-2.34</v>
      </c>
      <c r="C603" s="5">
        <v>2.97</v>
      </c>
      <c r="D603" s="5"/>
      <c r="E603">
        <f t="shared" si="39"/>
        <v>160</v>
      </c>
      <c r="K603">
        <f t="shared" si="40"/>
        <v>473</v>
      </c>
      <c r="L603">
        <v>0.28999999999999998</v>
      </c>
      <c r="R603">
        <f t="shared" ca="1" si="37"/>
        <v>225</v>
      </c>
      <c r="S603">
        <f t="shared" ca="1" si="38"/>
        <v>-0.3</v>
      </c>
      <c r="U603">
        <v>2.2994357323601551</v>
      </c>
    </row>
    <row r="604" spans="1:21" ht="15">
      <c r="A604" s="5">
        <v>2480</v>
      </c>
      <c r="B604" s="5">
        <v>-3.29</v>
      </c>
      <c r="C604" s="5">
        <v>6.51</v>
      </c>
      <c r="D604" s="5"/>
      <c r="E604">
        <f t="shared" si="39"/>
        <v>161</v>
      </c>
      <c r="K604">
        <f t="shared" si="40"/>
        <v>474</v>
      </c>
      <c r="L604" s="81">
        <v>0.85</v>
      </c>
      <c r="R604">
        <f t="shared" ca="1" si="37"/>
        <v>67</v>
      </c>
      <c r="S604">
        <f t="shared" ca="1" si="38"/>
        <v>-0.5976493002995964</v>
      </c>
      <c r="U604">
        <v>2.3404880463823932</v>
      </c>
    </row>
    <row r="605" spans="1:21" ht="15">
      <c r="A605" s="5">
        <v>2480</v>
      </c>
      <c r="B605" s="5">
        <v>-2.8</v>
      </c>
      <c r="C605" s="5">
        <v>4.67</v>
      </c>
      <c r="D605" s="5"/>
      <c r="E605">
        <f t="shared" ref="E605:E634" si="41">E604+1</f>
        <v>162</v>
      </c>
      <c r="K605">
        <f t="shared" si="40"/>
        <v>475</v>
      </c>
      <c r="L605" s="81">
        <v>0.87</v>
      </c>
      <c r="R605">
        <f t="shared" ca="1" si="37"/>
        <v>272</v>
      </c>
      <c r="S605">
        <f t="shared" ca="1" si="38"/>
        <v>-0.91</v>
      </c>
      <c r="U605">
        <v>2.1561410548596549</v>
      </c>
    </row>
    <row r="606" spans="1:21">
      <c r="A606" s="5">
        <v>2480</v>
      </c>
      <c r="B606" s="5">
        <v>-5.57</v>
      </c>
      <c r="C606" s="5">
        <v>0.91</v>
      </c>
      <c r="D606" s="5"/>
      <c r="E606">
        <f t="shared" si="41"/>
        <v>163</v>
      </c>
      <c r="K606">
        <f t="shared" si="40"/>
        <v>476</v>
      </c>
      <c r="L606">
        <v>0.95</v>
      </c>
      <c r="R606">
        <f t="shared" ca="1" si="37"/>
        <v>699</v>
      </c>
      <c r="S606">
        <f t="shared" ca="1" si="38"/>
        <v>4.3</v>
      </c>
      <c r="U606">
        <v>2.3558681047559813</v>
      </c>
    </row>
    <row r="607" spans="1:21">
      <c r="A607" s="5">
        <v>2480</v>
      </c>
      <c r="B607" s="5">
        <v>-4.5199999999999996</v>
      </c>
      <c r="C607" s="5">
        <v>5.56</v>
      </c>
      <c r="D607" s="5"/>
      <c r="E607">
        <f t="shared" si="41"/>
        <v>164</v>
      </c>
      <c r="K607">
        <f t="shared" si="40"/>
        <v>477</v>
      </c>
      <c r="L607">
        <v>1.59</v>
      </c>
      <c r="R607">
        <f t="shared" ca="1" si="37"/>
        <v>752</v>
      </c>
      <c r="S607">
        <f t="shared" ca="1" si="38"/>
        <v>-0.48193481004970362</v>
      </c>
      <c r="U607">
        <v>2.108966346842458</v>
      </c>
    </row>
    <row r="608" spans="1:21">
      <c r="A608" s="5">
        <v>2480</v>
      </c>
      <c r="B608" s="5">
        <v>-4.3899999999999997</v>
      </c>
      <c r="C608" s="5">
        <v>2.56</v>
      </c>
      <c r="D608" s="5"/>
      <c r="E608">
        <f t="shared" si="41"/>
        <v>165</v>
      </c>
      <c r="K608">
        <f t="shared" si="40"/>
        <v>478</v>
      </c>
      <c r="L608">
        <v>1.66</v>
      </c>
      <c r="R608">
        <f t="shared" ca="1" si="37"/>
        <v>479</v>
      </c>
      <c r="S608">
        <f t="shared" ca="1" si="38"/>
        <v>0.27</v>
      </c>
      <c r="U608">
        <v>2.2519063657100853</v>
      </c>
    </row>
    <row r="609" spans="1:21">
      <c r="A609" s="5">
        <v>2480</v>
      </c>
      <c r="B609" s="5">
        <v>-4.1900000000000004</v>
      </c>
      <c r="C609" s="5">
        <v>1.49</v>
      </c>
      <c r="D609" s="5"/>
      <c r="E609">
        <f t="shared" si="41"/>
        <v>166</v>
      </c>
      <c r="K609">
        <f t="shared" si="40"/>
        <v>479</v>
      </c>
      <c r="L609">
        <v>1.91</v>
      </c>
      <c r="R609">
        <f t="shared" ca="1" si="37"/>
        <v>644</v>
      </c>
      <c r="S609">
        <f t="shared" ca="1" si="38"/>
        <v>-1.0440831965748965</v>
      </c>
      <c r="U609">
        <v>2.1766432609107458</v>
      </c>
    </row>
    <row r="610" spans="1:21">
      <c r="A610" s="5">
        <v>2480</v>
      </c>
      <c r="B610" s="5">
        <v>-1.38</v>
      </c>
      <c r="C610" s="5">
        <v>-1.21</v>
      </c>
      <c r="D610" s="5"/>
      <c r="E610">
        <f t="shared" si="41"/>
        <v>167</v>
      </c>
      <c r="K610">
        <f t="shared" si="40"/>
        <v>480</v>
      </c>
      <c r="L610">
        <v>1.94</v>
      </c>
      <c r="R610">
        <f t="shared" ca="1" si="37"/>
        <v>381</v>
      </c>
      <c r="S610">
        <f t="shared" ca="1" si="38"/>
        <v>4.1900000000000004</v>
      </c>
      <c r="U610">
        <v>2.3547227303705878</v>
      </c>
    </row>
    <row r="611" spans="1:21">
      <c r="A611" s="5">
        <v>2480</v>
      </c>
      <c r="B611" s="5">
        <v>-0.83</v>
      </c>
      <c r="C611" s="5">
        <v>0.42</v>
      </c>
      <c r="D611" s="5"/>
      <c r="E611">
        <f t="shared" si="41"/>
        <v>168</v>
      </c>
      <c r="K611">
        <f t="shared" si="40"/>
        <v>481</v>
      </c>
      <c r="L611">
        <v>1.97</v>
      </c>
      <c r="R611">
        <f t="shared" ca="1" si="37"/>
        <v>564</v>
      </c>
      <c r="S611">
        <f t="shared" ca="1" si="38"/>
        <v>6.085144088607386</v>
      </c>
      <c r="U611">
        <v>2.3003761498905928</v>
      </c>
    </row>
    <row r="612" spans="1:21">
      <c r="A612" s="5">
        <v>2480</v>
      </c>
      <c r="B612" s="5">
        <v>-1.8</v>
      </c>
      <c r="C612" s="5">
        <v>1.65</v>
      </c>
      <c r="D612" s="5"/>
      <c r="E612">
        <f t="shared" si="41"/>
        <v>169</v>
      </c>
      <c r="K612">
        <f t="shared" si="40"/>
        <v>482</v>
      </c>
      <c r="L612">
        <v>2.04</v>
      </c>
      <c r="R612">
        <f t="shared" ca="1" si="37"/>
        <v>654</v>
      </c>
      <c r="S612">
        <f t="shared" ca="1" si="38"/>
        <v>6.3</v>
      </c>
      <c r="U612">
        <v>2.4062805988442615</v>
      </c>
    </row>
    <row r="613" spans="1:21" ht="15">
      <c r="A613" s="5">
        <v>2480</v>
      </c>
      <c r="B613" s="5">
        <v>-3.15</v>
      </c>
      <c r="C613" s="5">
        <v>0.62</v>
      </c>
      <c r="D613" s="5"/>
      <c r="E613">
        <f t="shared" si="41"/>
        <v>170</v>
      </c>
      <c r="K613">
        <f t="shared" si="40"/>
        <v>483</v>
      </c>
      <c r="L613" s="81">
        <v>2.14</v>
      </c>
      <c r="R613">
        <f t="shared" ca="1" si="37"/>
        <v>37</v>
      </c>
      <c r="S613">
        <f t="shared" ca="1" si="38"/>
        <v>-0.3</v>
      </c>
      <c r="U613">
        <v>2.0296178502109834</v>
      </c>
    </row>
    <row r="614" spans="1:21">
      <c r="A614" s="5">
        <v>2480</v>
      </c>
      <c r="B614" s="5">
        <v>0.63</v>
      </c>
      <c r="C614" s="5">
        <v>0.18</v>
      </c>
      <c r="D614" s="5"/>
      <c r="E614">
        <f t="shared" si="41"/>
        <v>171</v>
      </c>
      <c r="K614">
        <f t="shared" si="40"/>
        <v>484</v>
      </c>
      <c r="L614">
        <v>2.2999999999999998</v>
      </c>
      <c r="R614">
        <f t="shared" ca="1" si="37"/>
        <v>64</v>
      </c>
      <c r="S614">
        <f t="shared" ca="1" si="38"/>
        <v>3.1349625114976964</v>
      </c>
      <c r="U614">
        <v>2.2349284662721032</v>
      </c>
    </row>
    <row r="615" spans="1:21">
      <c r="A615" s="5">
        <v>2480</v>
      </c>
      <c r="B615" s="5">
        <v>0.97</v>
      </c>
      <c r="C615" s="5">
        <v>0.08</v>
      </c>
      <c r="D615" s="5"/>
      <c r="E615">
        <f t="shared" si="41"/>
        <v>172</v>
      </c>
      <c r="K615">
        <f t="shared" si="40"/>
        <v>485</v>
      </c>
      <c r="L615">
        <v>2.31</v>
      </c>
      <c r="R615">
        <f t="shared" ca="1" si="37"/>
        <v>494</v>
      </c>
      <c r="S615">
        <f t="shared" ca="1" si="38"/>
        <v>2.36</v>
      </c>
      <c r="U615">
        <v>2.1447239289847011</v>
      </c>
    </row>
    <row r="616" spans="1:21">
      <c r="A616" s="5">
        <v>2480</v>
      </c>
      <c r="B616" s="5">
        <v>1.1499999999999999</v>
      </c>
      <c r="C616" s="5">
        <v>1.81</v>
      </c>
      <c r="D616" s="5"/>
      <c r="E616">
        <f t="shared" si="41"/>
        <v>173</v>
      </c>
      <c r="K616">
        <f t="shared" si="40"/>
        <v>486</v>
      </c>
      <c r="L616">
        <v>2.36</v>
      </c>
      <c r="R616">
        <f t="shared" ca="1" si="37"/>
        <v>23</v>
      </c>
      <c r="S616">
        <f t="shared" ca="1" si="38"/>
        <v>0.7</v>
      </c>
      <c r="U616">
        <v>2.090042718702942</v>
      </c>
    </row>
    <row r="617" spans="1:21">
      <c r="A617" s="5">
        <v>2480</v>
      </c>
      <c r="B617" s="5">
        <v>1.38</v>
      </c>
      <c r="C617" s="5">
        <v>-1.08</v>
      </c>
      <c r="D617" s="5"/>
      <c r="E617">
        <f t="shared" si="41"/>
        <v>174</v>
      </c>
      <c r="K617">
        <f t="shared" si="40"/>
        <v>487</v>
      </c>
      <c r="L617">
        <v>2.36</v>
      </c>
      <c r="R617">
        <f t="shared" ca="1" si="37"/>
        <v>439</v>
      </c>
      <c r="S617">
        <f t="shared" ca="1" si="38"/>
        <v>3.8</v>
      </c>
      <c r="U617">
        <v>2.4061057453949868</v>
      </c>
    </row>
    <row r="618" spans="1:21">
      <c r="A618" s="5">
        <v>2480</v>
      </c>
      <c r="B618" s="5">
        <v>1.89</v>
      </c>
      <c r="C618" s="5">
        <v>-0.52</v>
      </c>
      <c r="D618" s="5"/>
      <c r="E618">
        <f t="shared" si="41"/>
        <v>175</v>
      </c>
      <c r="K618">
        <f t="shared" si="40"/>
        <v>488</v>
      </c>
      <c r="L618">
        <v>2.41</v>
      </c>
      <c r="R618">
        <f t="shared" ca="1" si="37"/>
        <v>16</v>
      </c>
      <c r="S618">
        <f t="shared" ca="1" si="38"/>
        <v>0.18</v>
      </c>
      <c r="U618">
        <v>2.2009638470165465</v>
      </c>
    </row>
    <row r="619" spans="1:21">
      <c r="A619" s="5">
        <v>2480</v>
      </c>
      <c r="B619" s="5">
        <v>1.1599999999999999</v>
      </c>
      <c r="C619" s="5">
        <v>-0.41</v>
      </c>
      <c r="D619" s="5"/>
      <c r="E619">
        <f t="shared" si="41"/>
        <v>176</v>
      </c>
      <c r="K619">
        <f t="shared" si="40"/>
        <v>489</v>
      </c>
      <c r="L619">
        <v>2.61</v>
      </c>
      <c r="R619">
        <f t="shared" ca="1" si="37"/>
        <v>763</v>
      </c>
      <c r="S619">
        <f t="shared" ca="1" si="38"/>
        <v>-9.0855739112164269E-2</v>
      </c>
      <c r="U619">
        <v>2.2377096862042611</v>
      </c>
    </row>
    <row r="620" spans="1:21">
      <c r="A620" s="5">
        <v>2480</v>
      </c>
      <c r="B620" s="5">
        <v>0.34</v>
      </c>
      <c r="C620" s="5">
        <v>-0.66</v>
      </c>
      <c r="D620" s="5"/>
      <c r="E620">
        <f t="shared" si="41"/>
        <v>177</v>
      </c>
      <c r="K620">
        <f t="shared" si="40"/>
        <v>490</v>
      </c>
      <c r="L620">
        <v>2.62</v>
      </c>
      <c r="R620">
        <f t="shared" ca="1" si="37"/>
        <v>277</v>
      </c>
      <c r="S620">
        <f t="shared" ca="1" si="38"/>
        <v>-0.87</v>
      </c>
      <c r="U620">
        <v>2.3205765164824843</v>
      </c>
    </row>
    <row r="621" spans="1:21">
      <c r="A621" s="5">
        <v>2480</v>
      </c>
      <c r="B621" s="5">
        <v>1.37</v>
      </c>
      <c r="C621" s="5">
        <v>-0.45</v>
      </c>
      <c r="D621" s="5"/>
      <c r="E621">
        <f t="shared" si="41"/>
        <v>178</v>
      </c>
      <c r="K621">
        <f t="shared" si="40"/>
        <v>491</v>
      </c>
      <c r="L621">
        <v>2.71</v>
      </c>
      <c r="R621">
        <f t="shared" ca="1" si="37"/>
        <v>422</v>
      </c>
      <c r="S621">
        <f t="shared" ca="1" si="38"/>
        <v>0.86</v>
      </c>
      <c r="U621">
        <v>2.3479215317078985</v>
      </c>
    </row>
    <row r="622" spans="1:21">
      <c r="A622" s="5">
        <v>2480</v>
      </c>
      <c r="B622" s="5">
        <v>-1.51</v>
      </c>
      <c r="C622" s="5">
        <v>-0.14000000000000001</v>
      </c>
      <c r="D622" s="5"/>
      <c r="E622">
        <f t="shared" si="41"/>
        <v>179</v>
      </c>
      <c r="K622">
        <f t="shared" si="40"/>
        <v>492</v>
      </c>
      <c r="L622">
        <v>2.81</v>
      </c>
      <c r="R622">
        <f t="shared" ca="1" si="37"/>
        <v>22</v>
      </c>
      <c r="S622">
        <f t="shared" ca="1" si="38"/>
        <v>0.7</v>
      </c>
      <c r="U622">
        <v>2.265249232904754</v>
      </c>
    </row>
    <row r="623" spans="1:21">
      <c r="A623" s="5">
        <v>2480</v>
      </c>
      <c r="B623" s="5">
        <v>-1.83</v>
      </c>
      <c r="C623" s="5">
        <v>-0.46</v>
      </c>
      <c r="D623" s="5"/>
      <c r="E623">
        <f t="shared" si="41"/>
        <v>180</v>
      </c>
      <c r="K623">
        <f t="shared" si="40"/>
        <v>493</v>
      </c>
      <c r="L623">
        <v>2.82</v>
      </c>
      <c r="R623">
        <f t="shared" ca="1" si="37"/>
        <v>212</v>
      </c>
      <c r="S623">
        <f t="shared" ca="1" si="38"/>
        <v>1.1299999999999999</v>
      </c>
      <c r="U623">
        <v>2.1790931517976597</v>
      </c>
    </row>
    <row r="624" spans="1:21">
      <c r="A624" s="5">
        <v>2480</v>
      </c>
      <c r="B624" s="5">
        <v>-4.25</v>
      </c>
      <c r="C624" s="5">
        <v>-0.14000000000000001</v>
      </c>
      <c r="D624" s="5"/>
      <c r="E624">
        <f t="shared" si="41"/>
        <v>181</v>
      </c>
      <c r="K624">
        <f t="shared" si="40"/>
        <v>494</v>
      </c>
      <c r="L624">
        <v>2.83</v>
      </c>
      <c r="R624">
        <f t="shared" ref="R624:R687" ca="1" si="42">RANDBETWEEN(1,773)</f>
        <v>73</v>
      </c>
      <c r="S624">
        <f t="shared" ref="S624:S687" ca="1" si="43">INDEX(L$124:L$928,R624)</f>
        <v>2.0253865728849796</v>
      </c>
      <c r="U624">
        <v>2.080182193375808</v>
      </c>
    </row>
    <row r="625" spans="1:21" ht="15">
      <c r="A625" s="5">
        <v>2480</v>
      </c>
      <c r="B625" s="5">
        <v>-4.26</v>
      </c>
      <c r="C625" s="5">
        <v>0.22</v>
      </c>
      <c r="D625" s="5"/>
      <c r="E625">
        <f t="shared" si="41"/>
        <v>182</v>
      </c>
      <c r="K625">
        <f t="shared" si="40"/>
        <v>495</v>
      </c>
      <c r="L625" s="81">
        <v>3.06</v>
      </c>
      <c r="R625">
        <f t="shared" ca="1" si="42"/>
        <v>383</v>
      </c>
      <c r="S625">
        <f t="shared" ca="1" si="43"/>
        <v>4.46</v>
      </c>
      <c r="U625">
        <v>2.3307150150667408</v>
      </c>
    </row>
    <row r="626" spans="1:21">
      <c r="A626" s="5">
        <v>2480</v>
      </c>
      <c r="B626" s="5">
        <v>-4.26</v>
      </c>
      <c r="C626" s="5">
        <v>-0.16</v>
      </c>
      <c r="D626" s="5"/>
      <c r="E626">
        <f t="shared" si="41"/>
        <v>183</v>
      </c>
      <c r="K626">
        <f t="shared" si="40"/>
        <v>496</v>
      </c>
      <c r="L626">
        <v>3.09</v>
      </c>
      <c r="R626">
        <f t="shared" ca="1" si="42"/>
        <v>701</v>
      </c>
      <c r="S626">
        <f t="shared" ca="1" si="43"/>
        <v>5.5</v>
      </c>
      <c r="U626">
        <v>2.3163989868716879</v>
      </c>
    </row>
    <row r="627" spans="1:21">
      <c r="A627" s="5">
        <v>2480</v>
      </c>
      <c r="B627" s="5">
        <v>-2.41</v>
      </c>
      <c r="C627" s="5">
        <v>-1.24</v>
      </c>
      <c r="D627" s="5"/>
      <c r="E627">
        <f t="shared" si="41"/>
        <v>184</v>
      </c>
      <c r="K627">
        <f t="shared" si="40"/>
        <v>497</v>
      </c>
      <c r="L627">
        <v>3.18</v>
      </c>
      <c r="R627">
        <f t="shared" ca="1" si="42"/>
        <v>459</v>
      </c>
      <c r="S627">
        <f t="shared" ca="1" si="43"/>
        <v>1.2</v>
      </c>
      <c r="U627">
        <v>2.2988080597912037</v>
      </c>
    </row>
    <row r="628" spans="1:21">
      <c r="A628" s="5">
        <v>2480</v>
      </c>
      <c r="B628" s="5">
        <v>-1.48</v>
      </c>
      <c r="C628" s="5">
        <v>-0.41</v>
      </c>
      <c r="D628" s="5"/>
      <c r="E628">
        <f t="shared" si="41"/>
        <v>185</v>
      </c>
      <c r="K628">
        <f t="shared" si="40"/>
        <v>498</v>
      </c>
      <c r="L628">
        <v>3.26</v>
      </c>
      <c r="R628">
        <f t="shared" ca="1" si="42"/>
        <v>623</v>
      </c>
      <c r="S628">
        <f t="shared" ca="1" si="43"/>
        <v>5.6606868789776943</v>
      </c>
      <c r="U628">
        <v>2.1341101324431961</v>
      </c>
    </row>
    <row r="629" spans="1:21">
      <c r="A629" s="5">
        <v>2480</v>
      </c>
      <c r="B629" s="5">
        <v>0.25</v>
      </c>
      <c r="C629" s="5">
        <v>-1.5</v>
      </c>
      <c r="D629" s="5"/>
      <c r="E629">
        <f t="shared" si="41"/>
        <v>186</v>
      </c>
      <c r="K629">
        <f t="shared" si="40"/>
        <v>499</v>
      </c>
      <c r="L629">
        <v>3.29</v>
      </c>
      <c r="R629">
        <f t="shared" ca="1" si="42"/>
        <v>709</v>
      </c>
      <c r="S629">
        <f t="shared" ca="1" si="43"/>
        <v>-1.5212632875601599</v>
      </c>
      <c r="U629">
        <v>2.2242937110207457</v>
      </c>
    </row>
    <row r="630" spans="1:21">
      <c r="A630" s="5">
        <v>2480</v>
      </c>
      <c r="B630" s="5">
        <v>0.43</v>
      </c>
      <c r="C630" s="5">
        <v>1.75</v>
      </c>
      <c r="D630" s="5"/>
      <c r="E630">
        <f t="shared" si="41"/>
        <v>187</v>
      </c>
      <c r="K630">
        <f t="shared" si="40"/>
        <v>500</v>
      </c>
      <c r="L630">
        <v>3.3</v>
      </c>
      <c r="R630">
        <f t="shared" ca="1" si="42"/>
        <v>214</v>
      </c>
      <c r="S630">
        <f t="shared" ca="1" si="43"/>
        <v>1.23</v>
      </c>
      <c r="U630">
        <v>2.2230396925512048</v>
      </c>
    </row>
    <row r="631" spans="1:21" ht="15">
      <c r="A631" s="5">
        <v>2480</v>
      </c>
      <c r="B631" s="5">
        <v>0.65</v>
      </c>
      <c r="C631" s="5">
        <v>-1.1100000000000001</v>
      </c>
      <c r="D631" s="5"/>
      <c r="E631">
        <f t="shared" si="41"/>
        <v>188</v>
      </c>
      <c r="K631">
        <f t="shared" si="40"/>
        <v>501</v>
      </c>
      <c r="L631" s="81">
        <v>3.43</v>
      </c>
      <c r="R631">
        <f t="shared" ca="1" si="42"/>
        <v>358</v>
      </c>
      <c r="S631">
        <f t="shared" ca="1" si="43"/>
        <v>0.3</v>
      </c>
      <c r="U631">
        <v>2.2491048318595381</v>
      </c>
    </row>
    <row r="632" spans="1:21">
      <c r="A632" s="5">
        <v>2480</v>
      </c>
      <c r="B632" s="5">
        <v>-1.45</v>
      </c>
      <c r="C632" s="5">
        <v>-1.03</v>
      </c>
      <c r="D632" s="5"/>
      <c r="E632">
        <f t="shared" si="41"/>
        <v>189</v>
      </c>
      <c r="K632">
        <f t="shared" si="40"/>
        <v>502</v>
      </c>
      <c r="L632">
        <v>3.55</v>
      </c>
      <c r="R632">
        <f t="shared" ca="1" si="42"/>
        <v>155</v>
      </c>
      <c r="S632">
        <f t="shared" ca="1" si="43"/>
        <v>-0.66</v>
      </c>
      <c r="U632">
        <v>2.130887141094556</v>
      </c>
    </row>
    <row r="633" spans="1:21">
      <c r="A633" s="5">
        <v>2480</v>
      </c>
      <c r="B633" s="5">
        <v>-1.89</v>
      </c>
      <c r="C633" s="5">
        <v>-1.1599999999999999</v>
      </c>
      <c r="D633" s="5"/>
      <c r="E633">
        <f t="shared" si="41"/>
        <v>190</v>
      </c>
      <c r="K633">
        <f t="shared" si="40"/>
        <v>503</v>
      </c>
      <c r="L633">
        <v>3.66</v>
      </c>
      <c r="R633">
        <f t="shared" ca="1" si="42"/>
        <v>503</v>
      </c>
      <c r="S633">
        <f t="shared" ca="1" si="43"/>
        <v>3.09</v>
      </c>
      <c r="U633">
        <v>2.2751047073828161</v>
      </c>
    </row>
    <row r="634" spans="1:21" ht="15">
      <c r="A634" s="5">
        <v>2480</v>
      </c>
      <c r="B634" s="5">
        <v>1.41</v>
      </c>
      <c r="C634" s="5">
        <v>-1.1100000000000001</v>
      </c>
      <c r="D634" s="5"/>
      <c r="E634">
        <f t="shared" si="41"/>
        <v>191</v>
      </c>
      <c r="K634">
        <f t="shared" si="40"/>
        <v>504</v>
      </c>
      <c r="L634" s="81">
        <v>3.75</v>
      </c>
      <c r="R634">
        <f t="shared" ca="1" si="42"/>
        <v>86</v>
      </c>
      <c r="S634">
        <f t="shared" ca="1" si="43"/>
        <v>8.2167867674787232</v>
      </c>
      <c r="U634">
        <v>2.1861059814514006</v>
      </c>
    </row>
    <row r="635" spans="1:21">
      <c r="A635" s="5">
        <v>2480</v>
      </c>
      <c r="B635" s="5">
        <v>0.69</v>
      </c>
      <c r="C635" s="5">
        <v>0.65</v>
      </c>
      <c r="D635" s="5"/>
      <c r="E635">
        <v>1</v>
      </c>
      <c r="F635">
        <f>AVERAGE(B635:B673)</f>
        <v>3.0276923076923077</v>
      </c>
      <c r="G635">
        <f>AVERAGE(C635:C673)</f>
        <v>1.7469230769230768</v>
      </c>
      <c r="H635" t="e">
        <f>AVERAGE(D635:D673)</f>
        <v>#DIV/0!</v>
      </c>
      <c r="K635">
        <f t="shared" si="40"/>
        <v>505</v>
      </c>
      <c r="L635">
        <v>3.87</v>
      </c>
      <c r="R635">
        <f t="shared" ca="1" si="42"/>
        <v>437</v>
      </c>
      <c r="S635">
        <f t="shared" ca="1" si="43"/>
        <v>2.5</v>
      </c>
      <c r="U635">
        <v>2.2289480729875546</v>
      </c>
    </row>
    <row r="636" spans="1:21">
      <c r="A636" s="5">
        <v>2480</v>
      </c>
      <c r="B636" s="5">
        <v>1.55</v>
      </c>
      <c r="C636" s="5">
        <v>-0.17</v>
      </c>
      <c r="D636" s="5"/>
      <c r="E636">
        <f t="shared" ref="E636:E673" si="44">E635+1</f>
        <v>2</v>
      </c>
      <c r="K636">
        <f t="shared" si="40"/>
        <v>506</v>
      </c>
      <c r="L636" s="28">
        <v>3.91</v>
      </c>
      <c r="R636">
        <f t="shared" ca="1" si="42"/>
        <v>59</v>
      </c>
      <c r="S636">
        <f t="shared" ca="1" si="43"/>
        <v>0.79483527994317349</v>
      </c>
      <c r="U636">
        <v>2.1241638436016976</v>
      </c>
    </row>
    <row r="637" spans="1:21">
      <c r="A637" s="5">
        <v>2480</v>
      </c>
      <c r="B637" s="5">
        <v>2.56</v>
      </c>
      <c r="C637" s="5">
        <v>1.69</v>
      </c>
      <c r="D637" s="5"/>
      <c r="E637">
        <f t="shared" si="44"/>
        <v>3</v>
      </c>
      <c r="K637">
        <f t="shared" si="40"/>
        <v>507</v>
      </c>
      <c r="L637">
        <v>4</v>
      </c>
      <c r="R637">
        <f t="shared" ca="1" si="42"/>
        <v>276</v>
      </c>
      <c r="S637">
        <f t="shared" ca="1" si="43"/>
        <v>-0.9</v>
      </c>
      <c r="U637">
        <v>2.2676091844464477</v>
      </c>
    </row>
    <row r="638" spans="1:21">
      <c r="A638" s="5">
        <v>2480</v>
      </c>
      <c r="B638" s="5">
        <v>2.97</v>
      </c>
      <c r="C638" s="5">
        <v>1.18</v>
      </c>
      <c r="D638" s="5"/>
      <c r="E638">
        <f t="shared" si="44"/>
        <v>4</v>
      </c>
      <c r="K638">
        <f t="shared" si="40"/>
        <v>508</v>
      </c>
      <c r="L638">
        <v>4.09</v>
      </c>
      <c r="R638">
        <f t="shared" ca="1" si="42"/>
        <v>317</v>
      </c>
      <c r="S638">
        <f t="shared" ca="1" si="43"/>
        <v>10.06</v>
      </c>
      <c r="U638">
        <v>2.2338075050038833</v>
      </c>
    </row>
    <row r="639" spans="1:21">
      <c r="A639" s="5">
        <v>2480</v>
      </c>
      <c r="B639" s="5">
        <v>4.16</v>
      </c>
      <c r="C639" s="5">
        <v>3.48</v>
      </c>
      <c r="D639" s="5"/>
      <c r="E639">
        <f t="shared" si="44"/>
        <v>5</v>
      </c>
      <c r="K639">
        <f t="shared" si="40"/>
        <v>509</v>
      </c>
      <c r="L639">
        <v>4.13</v>
      </c>
      <c r="R639">
        <f t="shared" ca="1" si="42"/>
        <v>708</v>
      </c>
      <c r="S639">
        <f t="shared" ca="1" si="43"/>
        <v>7.5924848705993586E-2</v>
      </c>
      <c r="U639">
        <v>2.2227803664810599</v>
      </c>
    </row>
    <row r="640" spans="1:21">
      <c r="A640" s="5">
        <v>2480</v>
      </c>
      <c r="B640" s="5">
        <v>2.4300000000000002</v>
      </c>
      <c r="C640" s="5">
        <v>-1.27</v>
      </c>
      <c r="D640" s="5"/>
      <c r="E640">
        <f t="shared" si="44"/>
        <v>6</v>
      </c>
      <c r="K640">
        <f t="shared" si="40"/>
        <v>510</v>
      </c>
      <c r="L640">
        <v>4.2300000000000004</v>
      </c>
      <c r="R640">
        <f t="shared" ca="1" si="42"/>
        <v>12</v>
      </c>
      <c r="S640">
        <f t="shared" ca="1" si="43"/>
        <v>5.6604783013722848E-2</v>
      </c>
      <c r="U640">
        <v>2.3207094945125948</v>
      </c>
    </row>
    <row r="641" spans="1:21">
      <c r="A641" s="5">
        <v>2480</v>
      </c>
      <c r="B641" s="5">
        <v>0.69</v>
      </c>
      <c r="C641" s="5">
        <v>-1.1499999999999999</v>
      </c>
      <c r="D641" s="5"/>
      <c r="E641">
        <f t="shared" si="44"/>
        <v>7</v>
      </c>
      <c r="K641">
        <f t="shared" si="40"/>
        <v>511</v>
      </c>
      <c r="L641">
        <v>4.59</v>
      </c>
      <c r="R641">
        <f t="shared" ca="1" si="42"/>
        <v>479</v>
      </c>
      <c r="S641">
        <f t="shared" ca="1" si="43"/>
        <v>0.27</v>
      </c>
      <c r="U641">
        <v>2.0753669071835565</v>
      </c>
    </row>
    <row r="642" spans="1:21">
      <c r="A642" s="5">
        <v>2480</v>
      </c>
      <c r="B642" s="5">
        <v>1.06</v>
      </c>
      <c r="C642" s="5">
        <v>-0.37</v>
      </c>
      <c r="D642" s="5"/>
      <c r="E642">
        <f t="shared" si="44"/>
        <v>8</v>
      </c>
      <c r="K642">
        <f t="shared" si="40"/>
        <v>512</v>
      </c>
      <c r="L642">
        <v>4.78</v>
      </c>
      <c r="R642">
        <f t="shared" ca="1" si="42"/>
        <v>369</v>
      </c>
      <c r="S642">
        <f t="shared" ca="1" si="43"/>
        <v>0</v>
      </c>
      <c r="U642">
        <v>2.2037995577091394</v>
      </c>
    </row>
    <row r="643" spans="1:21">
      <c r="A643" s="5">
        <v>2480</v>
      </c>
      <c r="B643" s="5">
        <v>0.5</v>
      </c>
      <c r="C643" s="5">
        <v>-1.48</v>
      </c>
      <c r="D643" s="5"/>
      <c r="E643">
        <f t="shared" si="44"/>
        <v>9</v>
      </c>
      <c r="K643">
        <f t="shared" si="40"/>
        <v>513</v>
      </c>
      <c r="L643">
        <v>4.8</v>
      </c>
      <c r="R643">
        <f t="shared" ca="1" si="42"/>
        <v>535</v>
      </c>
      <c r="S643">
        <f t="shared" ca="1" si="43"/>
        <v>5.3234809061113442</v>
      </c>
      <c r="U643">
        <v>1.9478501928374523</v>
      </c>
    </row>
    <row r="644" spans="1:21" ht="15">
      <c r="A644" s="5">
        <v>2480</v>
      </c>
      <c r="B644" s="5">
        <v>1.98</v>
      </c>
      <c r="C644" s="5">
        <v>0.23</v>
      </c>
      <c r="D644" s="5"/>
      <c r="E644">
        <f t="shared" si="44"/>
        <v>10</v>
      </c>
      <c r="K644">
        <f t="shared" si="40"/>
        <v>514</v>
      </c>
      <c r="L644" s="81">
        <v>4.83</v>
      </c>
      <c r="R644">
        <f t="shared" ca="1" si="42"/>
        <v>765</v>
      </c>
      <c r="S644">
        <f t="shared" ca="1" si="43"/>
        <v>1.1030263910669635</v>
      </c>
      <c r="U644">
        <v>2.0747373240110081</v>
      </c>
    </row>
    <row r="645" spans="1:21">
      <c r="A645" s="5">
        <v>2480</v>
      </c>
      <c r="B645" s="5">
        <v>2.97</v>
      </c>
      <c r="C645" s="5">
        <v>1.26</v>
      </c>
      <c r="D645" s="5"/>
      <c r="E645">
        <f t="shared" si="44"/>
        <v>11</v>
      </c>
      <c r="K645">
        <f t="shared" ref="K645:K708" si="45">K644+1</f>
        <v>515</v>
      </c>
      <c r="L645">
        <v>4.83</v>
      </c>
      <c r="R645">
        <f t="shared" ca="1" si="42"/>
        <v>516</v>
      </c>
      <c r="S645">
        <f t="shared" ca="1" si="43"/>
        <v>4.13</v>
      </c>
      <c r="U645">
        <v>2.2727119131184983</v>
      </c>
    </row>
    <row r="646" spans="1:21">
      <c r="A646" s="5">
        <v>2480</v>
      </c>
      <c r="B646" s="5">
        <v>0.8</v>
      </c>
      <c r="C646" s="5">
        <v>0.09</v>
      </c>
      <c r="D646" s="5"/>
      <c r="E646">
        <f t="shared" si="44"/>
        <v>12</v>
      </c>
      <c r="K646">
        <f t="shared" si="45"/>
        <v>516</v>
      </c>
      <c r="L646">
        <v>5.15</v>
      </c>
      <c r="R646">
        <f t="shared" ca="1" si="42"/>
        <v>581</v>
      </c>
      <c r="S646">
        <f t="shared" ca="1" si="43"/>
        <v>1.9</v>
      </c>
      <c r="U646">
        <v>2.2164754466814078</v>
      </c>
    </row>
    <row r="647" spans="1:21" ht="15">
      <c r="A647" s="5">
        <v>2480</v>
      </c>
      <c r="B647" s="5">
        <v>3.31</v>
      </c>
      <c r="C647" s="5">
        <v>1.77</v>
      </c>
      <c r="D647" s="5"/>
      <c r="E647">
        <f t="shared" si="44"/>
        <v>13</v>
      </c>
      <c r="K647">
        <f t="shared" si="45"/>
        <v>517</v>
      </c>
      <c r="L647" s="81">
        <v>5.35</v>
      </c>
      <c r="R647">
        <f t="shared" ca="1" si="42"/>
        <v>770</v>
      </c>
      <c r="S647">
        <f t="shared" ca="1" si="43"/>
        <v>-0.25153917277265236</v>
      </c>
      <c r="U647">
        <v>2.2651822164664184</v>
      </c>
    </row>
    <row r="648" spans="1:21">
      <c r="A648" s="5">
        <v>2480</v>
      </c>
      <c r="B648" s="5">
        <v>2.27</v>
      </c>
      <c r="C648" s="5">
        <v>2.62</v>
      </c>
      <c r="D648" s="5"/>
      <c r="E648">
        <f t="shared" si="44"/>
        <v>14</v>
      </c>
      <c r="K648">
        <f t="shared" si="45"/>
        <v>518</v>
      </c>
      <c r="L648">
        <v>5.36</v>
      </c>
      <c r="R648">
        <f t="shared" ca="1" si="42"/>
        <v>481</v>
      </c>
      <c r="S648">
        <f t="shared" ca="1" si="43"/>
        <v>0.85</v>
      </c>
      <c r="U648">
        <v>2.2788362363025416</v>
      </c>
    </row>
    <row r="649" spans="1:21">
      <c r="A649" s="5">
        <v>2480</v>
      </c>
      <c r="B649" s="5">
        <v>1.67</v>
      </c>
      <c r="C649" s="5">
        <v>1.26</v>
      </c>
      <c r="D649" s="5"/>
      <c r="E649">
        <f t="shared" si="44"/>
        <v>15</v>
      </c>
      <c r="K649">
        <f t="shared" si="45"/>
        <v>519</v>
      </c>
      <c r="L649">
        <v>5.37</v>
      </c>
      <c r="R649">
        <f t="shared" ca="1" si="42"/>
        <v>175</v>
      </c>
      <c r="S649">
        <f t="shared" ca="1" si="43"/>
        <v>-1.27</v>
      </c>
      <c r="U649">
        <v>2.2885545061921122</v>
      </c>
    </row>
    <row r="650" spans="1:21">
      <c r="A650" s="5">
        <v>2480</v>
      </c>
      <c r="B650" s="5">
        <v>2.8</v>
      </c>
      <c r="C650" s="5">
        <v>1.61</v>
      </c>
      <c r="D650" s="5"/>
      <c r="E650">
        <f t="shared" si="44"/>
        <v>16</v>
      </c>
      <c r="K650">
        <f t="shared" si="45"/>
        <v>520</v>
      </c>
      <c r="L650">
        <v>5.96</v>
      </c>
      <c r="R650">
        <f t="shared" ca="1" si="42"/>
        <v>222</v>
      </c>
      <c r="S650">
        <f t="shared" ca="1" si="43"/>
        <v>0.32</v>
      </c>
      <c r="U650">
        <v>2.2375462026696304</v>
      </c>
    </row>
    <row r="651" spans="1:21">
      <c r="A651" s="5">
        <v>2480</v>
      </c>
      <c r="B651" s="5">
        <v>7.87</v>
      </c>
      <c r="C651" s="5">
        <v>5.35</v>
      </c>
      <c r="D651" s="5"/>
      <c r="E651">
        <f t="shared" si="44"/>
        <v>17</v>
      </c>
      <c r="K651">
        <f t="shared" si="45"/>
        <v>521</v>
      </c>
      <c r="L651">
        <v>6.08</v>
      </c>
      <c r="R651">
        <f t="shared" ca="1" si="42"/>
        <v>222</v>
      </c>
      <c r="S651">
        <f t="shared" ca="1" si="43"/>
        <v>0.32</v>
      </c>
      <c r="U651">
        <v>2.1759326370532537</v>
      </c>
    </row>
    <row r="652" spans="1:21">
      <c r="A652" s="5">
        <v>2480</v>
      </c>
      <c r="B652" s="5">
        <v>2.89</v>
      </c>
      <c r="C652" s="5">
        <v>0.39</v>
      </c>
      <c r="D652" s="5"/>
      <c r="E652">
        <f t="shared" si="44"/>
        <v>18</v>
      </c>
      <c r="K652">
        <f t="shared" si="45"/>
        <v>522</v>
      </c>
      <c r="L652">
        <v>6.61</v>
      </c>
      <c r="R652">
        <f t="shared" ca="1" si="42"/>
        <v>739</v>
      </c>
      <c r="S652">
        <f t="shared" ca="1" si="43"/>
        <v>4.6292043552334139</v>
      </c>
      <c r="U652">
        <v>2.2671528735081958</v>
      </c>
    </row>
    <row r="653" spans="1:21" ht="15">
      <c r="A653" s="5">
        <v>2480</v>
      </c>
      <c r="B653" s="5">
        <v>9.56</v>
      </c>
      <c r="C653" s="5">
        <v>7.58</v>
      </c>
      <c r="D653" s="5"/>
      <c r="E653">
        <f t="shared" si="44"/>
        <v>19</v>
      </c>
      <c r="K653">
        <f t="shared" si="45"/>
        <v>523</v>
      </c>
      <c r="L653" s="81">
        <v>2.4528173427703637</v>
      </c>
      <c r="R653">
        <f t="shared" ca="1" si="42"/>
        <v>478</v>
      </c>
      <c r="S653">
        <f t="shared" ca="1" si="43"/>
        <v>0.26</v>
      </c>
      <c r="U653">
        <v>2.0044805947563011</v>
      </c>
    </row>
    <row r="654" spans="1:21" ht="15">
      <c r="A654" s="5">
        <v>2480</v>
      </c>
      <c r="B654" s="5">
        <v>3.19</v>
      </c>
      <c r="C654" s="5">
        <v>2.1800000000000002</v>
      </c>
      <c r="D654" s="5"/>
      <c r="E654">
        <f t="shared" si="44"/>
        <v>20</v>
      </c>
      <c r="K654">
        <f t="shared" si="45"/>
        <v>524</v>
      </c>
      <c r="L654" s="81">
        <v>4.8950658227109312</v>
      </c>
      <c r="R654">
        <f t="shared" ca="1" si="42"/>
        <v>180</v>
      </c>
      <c r="S654">
        <f t="shared" ca="1" si="43"/>
        <v>1.26</v>
      </c>
      <c r="U654">
        <v>2.1700846942211287</v>
      </c>
    </row>
    <row r="655" spans="1:21">
      <c r="A655" s="5">
        <v>2480</v>
      </c>
      <c r="B655" s="5">
        <v>10.43</v>
      </c>
      <c r="C655" s="5">
        <v>7.82</v>
      </c>
      <c r="D655" s="5"/>
      <c r="E655">
        <f t="shared" si="44"/>
        <v>21</v>
      </c>
      <c r="K655">
        <f t="shared" si="45"/>
        <v>525</v>
      </c>
      <c r="L655">
        <v>6.6297079214658883</v>
      </c>
      <c r="R655">
        <f t="shared" ca="1" si="42"/>
        <v>156</v>
      </c>
      <c r="S655">
        <f t="shared" ca="1" si="43"/>
        <v>-0.45</v>
      </c>
      <c r="U655">
        <v>2.1226701530173542</v>
      </c>
    </row>
    <row r="656" spans="1:21" ht="15">
      <c r="A656" s="5">
        <v>2480</v>
      </c>
      <c r="B656" s="5">
        <v>6.42</v>
      </c>
      <c r="C656" s="5">
        <v>4.03</v>
      </c>
      <c r="D656" s="5"/>
      <c r="E656">
        <f t="shared" si="44"/>
        <v>22</v>
      </c>
      <c r="K656">
        <f t="shared" si="45"/>
        <v>526</v>
      </c>
      <c r="L656" s="81">
        <v>4.687345594498904</v>
      </c>
      <c r="R656">
        <f t="shared" ca="1" si="42"/>
        <v>219</v>
      </c>
      <c r="S656">
        <f t="shared" ca="1" si="43"/>
        <v>0.14000000000000001</v>
      </c>
      <c r="U656">
        <v>2.2069551239035068</v>
      </c>
    </row>
    <row r="657" spans="1:21">
      <c r="A657" s="5">
        <v>2480</v>
      </c>
      <c r="B657" s="5">
        <v>7.67</v>
      </c>
      <c r="C657" s="5">
        <v>5.75</v>
      </c>
      <c r="D657" s="5"/>
      <c r="E657">
        <f t="shared" si="44"/>
        <v>23</v>
      </c>
      <c r="K657">
        <f t="shared" si="45"/>
        <v>527</v>
      </c>
      <c r="L657">
        <v>3.6396425175990732</v>
      </c>
      <c r="R657">
        <f t="shared" ca="1" si="42"/>
        <v>111</v>
      </c>
      <c r="S657">
        <f t="shared" ca="1" si="43"/>
        <v>4.0600863084354621</v>
      </c>
      <c r="U657">
        <v>2.2302623757175222</v>
      </c>
    </row>
    <row r="658" spans="1:21">
      <c r="A658" s="5">
        <v>2480</v>
      </c>
      <c r="B658" s="5">
        <v>4.1399999999999997</v>
      </c>
      <c r="C658" s="5">
        <v>2.0699999999999998</v>
      </c>
      <c r="D658" s="5"/>
      <c r="E658">
        <f t="shared" si="44"/>
        <v>24</v>
      </c>
      <c r="K658">
        <f t="shared" si="45"/>
        <v>528</v>
      </c>
      <c r="L658">
        <v>5.3234809061113442</v>
      </c>
      <c r="R658">
        <f t="shared" ca="1" si="42"/>
        <v>24</v>
      </c>
      <c r="S658">
        <f t="shared" ca="1" si="43"/>
        <v>1</v>
      </c>
      <c r="U658">
        <v>2.3286222071514193</v>
      </c>
    </row>
    <row r="659" spans="1:21">
      <c r="A659" s="5">
        <v>2480</v>
      </c>
      <c r="B659" s="5">
        <v>5.58</v>
      </c>
      <c r="C659" s="5">
        <v>3.84</v>
      </c>
      <c r="D659" s="5"/>
      <c r="E659">
        <f t="shared" si="44"/>
        <v>25</v>
      </c>
      <c r="K659">
        <f t="shared" si="45"/>
        <v>529</v>
      </c>
      <c r="L659">
        <v>5.1456429519387559</v>
      </c>
      <c r="R659">
        <f t="shared" ca="1" si="42"/>
        <v>737</v>
      </c>
      <c r="S659">
        <f t="shared" ca="1" si="43"/>
        <v>0.11109377676009013</v>
      </c>
      <c r="U659">
        <v>2.1857925859046237</v>
      </c>
    </row>
    <row r="660" spans="1:21">
      <c r="A660" s="5">
        <v>2480</v>
      </c>
      <c r="B660" s="5">
        <v>11.7</v>
      </c>
      <c r="C660" s="5">
        <v>8.99</v>
      </c>
      <c r="D660" s="5"/>
      <c r="E660">
        <f t="shared" si="44"/>
        <v>26</v>
      </c>
      <c r="K660">
        <f t="shared" si="45"/>
        <v>530</v>
      </c>
      <c r="L660">
        <v>4.0622254030251437</v>
      </c>
      <c r="R660">
        <f t="shared" ca="1" si="42"/>
        <v>647</v>
      </c>
      <c r="S660">
        <f t="shared" ca="1" si="43"/>
        <v>-0.80216913159780745</v>
      </c>
      <c r="U660">
        <v>2.261464693582147</v>
      </c>
    </row>
    <row r="661" spans="1:21">
      <c r="A661" s="5">
        <v>2480</v>
      </c>
      <c r="B661" s="5">
        <v>6.19</v>
      </c>
      <c r="C661" s="5">
        <v>4.17</v>
      </c>
      <c r="D661" s="5"/>
      <c r="E661">
        <f t="shared" si="44"/>
        <v>27</v>
      </c>
      <c r="K661">
        <f t="shared" si="45"/>
        <v>531</v>
      </c>
      <c r="L661">
        <v>4.4975795465733714</v>
      </c>
      <c r="R661">
        <f t="shared" ca="1" si="42"/>
        <v>580</v>
      </c>
      <c r="S661">
        <f t="shared" ca="1" si="43"/>
        <v>4.3</v>
      </c>
      <c r="U661">
        <v>2.3588347652877149</v>
      </c>
    </row>
    <row r="662" spans="1:21">
      <c r="A662" s="5">
        <v>2480</v>
      </c>
      <c r="B662" s="5">
        <v>0.95</v>
      </c>
      <c r="C662" s="5">
        <v>-0.1</v>
      </c>
      <c r="D662" s="5"/>
      <c r="E662">
        <f t="shared" si="44"/>
        <v>28</v>
      </c>
      <c r="K662">
        <f t="shared" si="45"/>
        <v>532</v>
      </c>
      <c r="L662">
        <v>5.732942914089989</v>
      </c>
      <c r="R662">
        <f t="shared" ca="1" si="42"/>
        <v>660</v>
      </c>
      <c r="S662">
        <f t="shared" ca="1" si="43"/>
        <v>4.5758190467342086</v>
      </c>
      <c r="U662">
        <v>2.1976698097830401</v>
      </c>
    </row>
    <row r="663" spans="1:21">
      <c r="A663" s="5">
        <v>2480</v>
      </c>
      <c r="B663" s="5">
        <v>4.42</v>
      </c>
      <c r="C663" s="5">
        <v>2.66</v>
      </c>
      <c r="D663" s="5"/>
      <c r="E663">
        <f t="shared" si="44"/>
        <v>29</v>
      </c>
      <c r="K663">
        <f t="shared" si="45"/>
        <v>533</v>
      </c>
      <c r="L663">
        <v>5.6193156186405968</v>
      </c>
      <c r="R663">
        <f t="shared" ca="1" si="42"/>
        <v>474</v>
      </c>
      <c r="S663">
        <f t="shared" ca="1" si="43"/>
        <v>-2.2599999999999998</v>
      </c>
      <c r="U663">
        <v>2.1555690724908545</v>
      </c>
    </row>
    <row r="664" spans="1:21">
      <c r="A664" s="5">
        <v>2480</v>
      </c>
      <c r="B664" s="5">
        <v>1.08</v>
      </c>
      <c r="C664" s="5">
        <v>0.65</v>
      </c>
      <c r="D664" s="5"/>
      <c r="E664">
        <f t="shared" si="44"/>
        <v>30</v>
      </c>
      <c r="K664">
        <f t="shared" si="45"/>
        <v>534</v>
      </c>
      <c r="L664">
        <v>5.1545745585190872</v>
      </c>
      <c r="R664">
        <f t="shared" ca="1" si="42"/>
        <v>461</v>
      </c>
      <c r="S664">
        <f t="shared" ca="1" si="43"/>
        <v>3.9</v>
      </c>
      <c r="U664">
        <v>2.2217126271478844</v>
      </c>
    </row>
    <row r="665" spans="1:21">
      <c r="A665" s="5">
        <v>2480</v>
      </c>
      <c r="B665" s="5">
        <v>1.98</v>
      </c>
      <c r="C665" s="5">
        <v>0.99</v>
      </c>
      <c r="D665" s="5"/>
      <c r="E665">
        <f t="shared" si="44"/>
        <v>31</v>
      </c>
      <c r="K665">
        <f t="shared" si="45"/>
        <v>535</v>
      </c>
      <c r="L665">
        <v>4.855130491252968</v>
      </c>
      <c r="R665">
        <f t="shared" ca="1" si="42"/>
        <v>698</v>
      </c>
      <c r="S665">
        <f t="shared" ca="1" si="43"/>
        <v>2.1</v>
      </c>
      <c r="U665">
        <v>2.3334637595536125</v>
      </c>
    </row>
    <row r="666" spans="1:21">
      <c r="A666" s="5">
        <v>2480</v>
      </c>
      <c r="B666" s="5">
        <v>0.66</v>
      </c>
      <c r="C666" s="5">
        <v>-0.14000000000000001</v>
      </c>
      <c r="D666" s="5"/>
      <c r="E666">
        <f t="shared" si="44"/>
        <v>32</v>
      </c>
      <c r="K666">
        <f t="shared" si="45"/>
        <v>536</v>
      </c>
      <c r="L666">
        <v>5.9912933475736452</v>
      </c>
      <c r="R666">
        <f t="shared" ca="1" si="42"/>
        <v>453</v>
      </c>
      <c r="S666">
        <f t="shared" ca="1" si="43"/>
        <v>0.9</v>
      </c>
      <c r="U666">
        <v>2.2808254367101237</v>
      </c>
    </row>
    <row r="667" spans="1:21">
      <c r="A667" s="5">
        <v>2480</v>
      </c>
      <c r="B667" s="5">
        <v>-2.2999999999999998</v>
      </c>
      <c r="C667" s="5">
        <v>-0.45</v>
      </c>
      <c r="D667" s="5"/>
      <c r="E667">
        <f t="shared" si="44"/>
        <v>33</v>
      </c>
      <c r="K667">
        <f t="shared" si="45"/>
        <v>537</v>
      </c>
      <c r="L667">
        <v>4.9617279172567974</v>
      </c>
      <c r="R667">
        <f t="shared" ca="1" si="42"/>
        <v>537</v>
      </c>
      <c r="S667">
        <f t="shared" ca="1" si="43"/>
        <v>4.0622254030251437</v>
      </c>
      <c r="U667">
        <v>2.188226605178476</v>
      </c>
    </row>
    <row r="668" spans="1:21">
      <c r="A668" s="5">
        <v>2480</v>
      </c>
      <c r="B668" s="5">
        <v>-0.76</v>
      </c>
      <c r="C668" s="5">
        <v>-0.76</v>
      </c>
      <c r="D668" s="5"/>
      <c r="E668">
        <f t="shared" si="44"/>
        <v>34</v>
      </c>
      <c r="K668">
        <f t="shared" si="45"/>
        <v>538</v>
      </c>
      <c r="L668">
        <v>3.372417141727313</v>
      </c>
      <c r="R668">
        <f t="shared" ca="1" si="42"/>
        <v>644</v>
      </c>
      <c r="S668">
        <f t="shared" ca="1" si="43"/>
        <v>-1.0440831965748965</v>
      </c>
      <c r="U668">
        <v>2.1993795835687022</v>
      </c>
    </row>
    <row r="669" spans="1:21">
      <c r="A669" s="5">
        <v>2480</v>
      </c>
      <c r="B669" s="5">
        <v>-0.4</v>
      </c>
      <c r="C669" s="5">
        <v>-0.67</v>
      </c>
      <c r="D669" s="5"/>
      <c r="E669">
        <f t="shared" si="44"/>
        <v>35</v>
      </c>
      <c r="K669">
        <f t="shared" si="45"/>
        <v>539</v>
      </c>
      <c r="L669">
        <v>0.58037224551965494</v>
      </c>
      <c r="R669">
        <f t="shared" ca="1" si="42"/>
        <v>172</v>
      </c>
      <c r="S669">
        <f t="shared" ca="1" si="43"/>
        <v>1.69</v>
      </c>
      <c r="U669">
        <v>2.0708670343385922</v>
      </c>
    </row>
    <row r="670" spans="1:21">
      <c r="A670" s="5">
        <v>2480</v>
      </c>
      <c r="B670" s="5">
        <v>-0.44</v>
      </c>
      <c r="C670" s="5">
        <v>-0.24</v>
      </c>
      <c r="D670" s="5"/>
      <c r="E670">
        <f t="shared" si="44"/>
        <v>36</v>
      </c>
      <c r="K670">
        <f t="shared" si="45"/>
        <v>540</v>
      </c>
      <c r="L670">
        <v>2.5902306996283819</v>
      </c>
      <c r="R670">
        <f t="shared" ca="1" si="42"/>
        <v>107</v>
      </c>
      <c r="S670">
        <f t="shared" ca="1" si="43"/>
        <v>1.7135668450438679</v>
      </c>
      <c r="U670">
        <v>2.3895447588652825</v>
      </c>
    </row>
    <row r="671" spans="1:21">
      <c r="A671" s="5">
        <v>2480</v>
      </c>
      <c r="B671" s="5">
        <v>0.12</v>
      </c>
      <c r="C671" s="5">
        <v>-0.37</v>
      </c>
      <c r="D671" s="5"/>
      <c r="E671">
        <f t="shared" si="44"/>
        <v>37</v>
      </c>
      <c r="K671">
        <f t="shared" si="45"/>
        <v>541</v>
      </c>
      <c r="L671">
        <v>2.9891629332503555</v>
      </c>
      <c r="R671">
        <f t="shared" ca="1" si="42"/>
        <v>49</v>
      </c>
      <c r="S671">
        <f t="shared" ca="1" si="43"/>
        <v>0.12</v>
      </c>
      <c r="U671">
        <v>2.2064933938998075</v>
      </c>
    </row>
    <row r="672" spans="1:21">
      <c r="A672" s="5">
        <v>2480</v>
      </c>
      <c r="B672" s="5">
        <v>0.28000000000000003</v>
      </c>
      <c r="C672" s="5">
        <v>0.45</v>
      </c>
      <c r="D672" s="5"/>
      <c r="E672">
        <f t="shared" si="44"/>
        <v>38</v>
      </c>
      <c r="K672">
        <f t="shared" si="45"/>
        <v>542</v>
      </c>
      <c r="L672">
        <v>4.6262253758184713</v>
      </c>
      <c r="R672">
        <f t="shared" ca="1" si="42"/>
        <v>705</v>
      </c>
      <c r="S672">
        <f t="shared" ca="1" si="43"/>
        <v>0.26300000000000001</v>
      </c>
      <c r="U672">
        <v>2.0403224630361452</v>
      </c>
    </row>
    <row r="673" spans="1:21">
      <c r="A673" s="5">
        <v>2480</v>
      </c>
      <c r="B673" s="5">
        <v>4.4400000000000004</v>
      </c>
      <c r="C673" s="5">
        <v>2.54</v>
      </c>
      <c r="D673" s="5"/>
      <c r="E673">
        <f t="shared" si="44"/>
        <v>39</v>
      </c>
      <c r="K673">
        <f t="shared" si="45"/>
        <v>543</v>
      </c>
      <c r="L673">
        <v>5.1994393578553844</v>
      </c>
      <c r="R673">
        <f t="shared" ca="1" si="42"/>
        <v>611</v>
      </c>
      <c r="S673">
        <f t="shared" ca="1" si="43"/>
        <v>3</v>
      </c>
      <c r="U673">
        <v>2.1326796196067241</v>
      </c>
    </row>
    <row r="674" spans="1:21">
      <c r="A674" s="5">
        <v>2480</v>
      </c>
      <c r="B674" s="5">
        <v>0.56999999999999995</v>
      </c>
      <c r="C674" s="5">
        <v>-0.32</v>
      </c>
      <c r="D674" s="5"/>
      <c r="E674">
        <v>1</v>
      </c>
      <c r="F674">
        <f>AVERAGE(B674:B761)</f>
        <v>0.66329545454545447</v>
      </c>
      <c r="G674">
        <f>AVERAGE(C674:C761)</f>
        <v>0.38183240307311911</v>
      </c>
      <c r="H674" t="e">
        <f>AVERAGE(D674:D761)</f>
        <v>#DIV/0!</v>
      </c>
      <c r="K674">
        <f t="shared" si="45"/>
        <v>544</v>
      </c>
      <c r="L674">
        <v>6.5328156394350856</v>
      </c>
      <c r="R674">
        <f t="shared" ca="1" si="42"/>
        <v>625</v>
      </c>
      <c r="S674">
        <f t="shared" ca="1" si="43"/>
        <v>2.1110000000000002</v>
      </c>
      <c r="U674">
        <v>2.2910544669955728</v>
      </c>
    </row>
    <row r="675" spans="1:21">
      <c r="A675" s="5">
        <v>2480</v>
      </c>
      <c r="B675" s="5">
        <v>1.53</v>
      </c>
      <c r="C675" s="5">
        <v>0.79</v>
      </c>
      <c r="D675" s="5"/>
      <c r="E675">
        <f t="shared" ref="E675:E706" si="46">E674+1</f>
        <v>2</v>
      </c>
      <c r="K675">
        <f t="shared" si="45"/>
        <v>545</v>
      </c>
      <c r="L675">
        <v>7.0621388998959311</v>
      </c>
      <c r="R675">
        <f t="shared" ca="1" si="42"/>
        <v>364</v>
      </c>
      <c r="S675">
        <f t="shared" ca="1" si="43"/>
        <v>1.02</v>
      </c>
      <c r="U675">
        <v>2.2879309255546856</v>
      </c>
    </row>
    <row r="676" spans="1:21" ht="15">
      <c r="A676" s="5">
        <v>2480</v>
      </c>
      <c r="B676" s="5">
        <v>2.4</v>
      </c>
      <c r="C676" s="5">
        <v>1.26</v>
      </c>
      <c r="D676" s="5"/>
      <c r="E676">
        <f t="shared" si="46"/>
        <v>3</v>
      </c>
      <c r="K676">
        <f t="shared" si="45"/>
        <v>546</v>
      </c>
      <c r="L676" s="81">
        <v>6.4906347533233433</v>
      </c>
      <c r="R676">
        <f t="shared" ca="1" si="42"/>
        <v>354</v>
      </c>
      <c r="S676">
        <f t="shared" ca="1" si="43"/>
        <v>-0.88</v>
      </c>
      <c r="U676">
        <v>2.3234222757747336</v>
      </c>
    </row>
    <row r="677" spans="1:21">
      <c r="A677" s="5">
        <v>2480</v>
      </c>
      <c r="B677" s="5">
        <v>-1.28</v>
      </c>
      <c r="C677" s="5">
        <v>1.1299999999999999</v>
      </c>
      <c r="D677" s="5"/>
      <c r="E677">
        <f t="shared" si="46"/>
        <v>4</v>
      </c>
      <c r="K677">
        <f t="shared" si="45"/>
        <v>547</v>
      </c>
      <c r="L677">
        <v>6.2504931268902997</v>
      </c>
      <c r="R677">
        <f t="shared" ca="1" si="42"/>
        <v>204</v>
      </c>
      <c r="S677">
        <f t="shared" ca="1" si="43"/>
        <v>-0.67</v>
      </c>
      <c r="U677">
        <v>2.1335228646201814</v>
      </c>
    </row>
    <row r="678" spans="1:21">
      <c r="A678" s="5">
        <v>2480</v>
      </c>
      <c r="B678" s="5">
        <v>-0.08</v>
      </c>
      <c r="C678" s="5">
        <v>3.63</v>
      </c>
      <c r="D678" s="5"/>
      <c r="E678">
        <f t="shared" si="46"/>
        <v>5</v>
      </c>
      <c r="K678">
        <f t="shared" si="45"/>
        <v>548</v>
      </c>
      <c r="L678">
        <v>4.7791528872860312</v>
      </c>
      <c r="R678">
        <f t="shared" ca="1" si="42"/>
        <v>409</v>
      </c>
      <c r="S678">
        <f t="shared" ca="1" si="43"/>
        <v>1.4</v>
      </c>
      <c r="U678">
        <v>2.1002417040852075</v>
      </c>
    </row>
    <row r="679" spans="1:21" ht="15">
      <c r="A679" s="5">
        <v>2480</v>
      </c>
      <c r="B679" s="5">
        <v>3.7</v>
      </c>
      <c r="C679" s="5">
        <v>1.23</v>
      </c>
      <c r="D679" s="5"/>
      <c r="E679">
        <f t="shared" si="46"/>
        <v>6</v>
      </c>
      <c r="K679">
        <f t="shared" si="45"/>
        <v>549</v>
      </c>
      <c r="L679" s="81">
        <v>2.6763164901213443</v>
      </c>
      <c r="R679">
        <f t="shared" ca="1" si="42"/>
        <v>594</v>
      </c>
      <c r="S679">
        <f t="shared" ca="1" si="43"/>
        <v>2.7</v>
      </c>
      <c r="U679">
        <v>2.07347255347252</v>
      </c>
    </row>
    <row r="680" spans="1:21">
      <c r="A680" s="5">
        <v>2480</v>
      </c>
      <c r="B680" s="5">
        <v>1.24</v>
      </c>
      <c r="C680" s="5">
        <v>2.42</v>
      </c>
      <c r="D680" s="5"/>
      <c r="E680">
        <f t="shared" si="46"/>
        <v>7</v>
      </c>
      <c r="K680">
        <f t="shared" si="45"/>
        <v>550</v>
      </c>
      <c r="L680">
        <v>6.9034124981197653</v>
      </c>
      <c r="R680">
        <f t="shared" ca="1" si="42"/>
        <v>612</v>
      </c>
      <c r="S680">
        <f t="shared" ca="1" si="43"/>
        <v>6.1</v>
      </c>
      <c r="U680">
        <v>2.1673023588292954</v>
      </c>
    </row>
    <row r="681" spans="1:21">
      <c r="A681" s="5">
        <v>2480</v>
      </c>
      <c r="B681" s="5">
        <v>0.73</v>
      </c>
      <c r="C681" s="5">
        <v>0.53</v>
      </c>
      <c r="D681" s="5"/>
      <c r="E681">
        <f t="shared" si="46"/>
        <v>8</v>
      </c>
      <c r="K681">
        <f t="shared" si="45"/>
        <v>551</v>
      </c>
      <c r="L681">
        <v>1.8015494352824346</v>
      </c>
      <c r="R681">
        <f t="shared" ca="1" si="42"/>
        <v>252</v>
      </c>
      <c r="S681">
        <f t="shared" ca="1" si="43"/>
        <v>0.69</v>
      </c>
      <c r="U681">
        <v>2.1331962894349155</v>
      </c>
    </row>
    <row r="682" spans="1:21">
      <c r="A682" s="5">
        <v>2480</v>
      </c>
      <c r="B682" s="5">
        <v>4.22</v>
      </c>
      <c r="C682" s="5">
        <v>2.6</v>
      </c>
      <c r="D682" s="5"/>
      <c r="E682">
        <f t="shared" si="46"/>
        <v>9</v>
      </c>
      <c r="K682">
        <f t="shared" si="45"/>
        <v>552</v>
      </c>
      <c r="L682">
        <v>1.7955898017062433</v>
      </c>
      <c r="R682">
        <f t="shared" ca="1" si="42"/>
        <v>544</v>
      </c>
      <c r="S682">
        <f t="shared" ca="1" si="43"/>
        <v>4.9617279172567974</v>
      </c>
      <c r="U682">
        <v>2.3459080832254875</v>
      </c>
    </row>
    <row r="683" spans="1:21">
      <c r="A683" s="5">
        <v>2480</v>
      </c>
      <c r="B683" s="5">
        <v>0.65</v>
      </c>
      <c r="C683" s="5">
        <v>0.05</v>
      </c>
      <c r="D683" s="5"/>
      <c r="E683">
        <f t="shared" si="46"/>
        <v>10</v>
      </c>
      <c r="K683">
        <f t="shared" si="45"/>
        <v>553</v>
      </c>
      <c r="L683">
        <v>6.0387971269604268</v>
      </c>
      <c r="R683">
        <f t="shared" ca="1" si="42"/>
        <v>680</v>
      </c>
      <c r="S683">
        <f t="shared" ca="1" si="43"/>
        <v>5.8883252261594521</v>
      </c>
      <c r="U683">
        <v>2.2083042032407665</v>
      </c>
    </row>
    <row r="684" spans="1:21" ht="15">
      <c r="A684" s="5">
        <v>2480</v>
      </c>
      <c r="B684" s="5">
        <v>1.63</v>
      </c>
      <c r="C684" s="5">
        <v>0.14000000000000001</v>
      </c>
      <c r="D684" s="5"/>
      <c r="E684">
        <f t="shared" si="46"/>
        <v>11</v>
      </c>
      <c r="K684">
        <f t="shared" si="45"/>
        <v>554</v>
      </c>
      <c r="L684" s="81">
        <v>2.1689995221458869</v>
      </c>
      <c r="R684">
        <f t="shared" ca="1" si="42"/>
        <v>444</v>
      </c>
      <c r="S684">
        <f t="shared" ca="1" si="43"/>
        <v>3.4</v>
      </c>
      <c r="U684">
        <v>2.2028567758003375</v>
      </c>
    </row>
    <row r="685" spans="1:21">
      <c r="A685" s="5">
        <v>2480</v>
      </c>
      <c r="B685" s="5">
        <v>1.21</v>
      </c>
      <c r="C685" s="5">
        <v>0.41</v>
      </c>
      <c r="D685" s="5"/>
      <c r="E685">
        <f t="shared" si="46"/>
        <v>12</v>
      </c>
      <c r="K685">
        <f t="shared" si="45"/>
        <v>555</v>
      </c>
      <c r="L685">
        <v>4.3513405376596204</v>
      </c>
      <c r="R685">
        <f t="shared" ca="1" si="42"/>
        <v>116</v>
      </c>
      <c r="S685">
        <f t="shared" ca="1" si="43"/>
        <v>0.15180982169804569</v>
      </c>
      <c r="U685">
        <v>2.0652847346984764</v>
      </c>
    </row>
    <row r="686" spans="1:21">
      <c r="A686" s="5">
        <v>2480</v>
      </c>
      <c r="B686" s="5">
        <v>-0.24</v>
      </c>
      <c r="C686" s="5">
        <v>1.52</v>
      </c>
      <c r="D686" s="5"/>
      <c r="E686">
        <f t="shared" si="46"/>
        <v>13</v>
      </c>
      <c r="K686">
        <f t="shared" si="45"/>
        <v>556</v>
      </c>
      <c r="L686">
        <v>3.4272738736902397</v>
      </c>
      <c r="R686">
        <f t="shared" ca="1" si="42"/>
        <v>639</v>
      </c>
      <c r="S686">
        <f t="shared" ca="1" si="43"/>
        <v>1.5444273601095126</v>
      </c>
      <c r="U686">
        <v>2.3498330696848093</v>
      </c>
    </row>
    <row r="687" spans="1:21" ht="15">
      <c r="A687" s="5">
        <v>2480</v>
      </c>
      <c r="B687" s="5">
        <v>0</v>
      </c>
      <c r="C687" s="5">
        <v>0.32</v>
      </c>
      <c r="D687" s="5"/>
      <c r="E687">
        <f t="shared" si="46"/>
        <v>14</v>
      </c>
      <c r="K687">
        <f t="shared" si="45"/>
        <v>557</v>
      </c>
      <c r="L687" s="81">
        <v>6.085144088607386</v>
      </c>
      <c r="R687">
        <f t="shared" ca="1" si="42"/>
        <v>621</v>
      </c>
      <c r="S687">
        <f t="shared" ca="1" si="43"/>
        <v>3.8192697225971628</v>
      </c>
      <c r="U687">
        <v>2.2085077812167553</v>
      </c>
    </row>
    <row r="688" spans="1:21" ht="15">
      <c r="A688" s="5">
        <v>2480</v>
      </c>
      <c r="B688" s="5">
        <v>0.63</v>
      </c>
      <c r="C688" s="5">
        <v>0.33</v>
      </c>
      <c r="D688" s="5"/>
      <c r="E688">
        <f t="shared" si="46"/>
        <v>15</v>
      </c>
      <c r="K688">
        <f t="shared" si="45"/>
        <v>558</v>
      </c>
      <c r="L688" s="81">
        <v>3.5529882674276703</v>
      </c>
      <c r="R688">
        <f t="shared" ref="R688:R751" ca="1" si="47">RANDBETWEEN(1,773)</f>
        <v>637</v>
      </c>
      <c r="S688">
        <f t="shared" ref="S688:S751" ca="1" si="48">INDEX(L$124:L$928,R688)</f>
        <v>0.49827326889129164</v>
      </c>
      <c r="U688">
        <v>2.1776597569008111</v>
      </c>
    </row>
    <row r="689" spans="1:21" ht="15">
      <c r="A689" s="5">
        <v>2480</v>
      </c>
      <c r="B689" s="5">
        <v>1.79</v>
      </c>
      <c r="C689" s="5">
        <v>2.19</v>
      </c>
      <c r="D689" s="5"/>
      <c r="E689">
        <f t="shared" si="46"/>
        <v>16</v>
      </c>
      <c r="K689">
        <f t="shared" si="45"/>
        <v>559</v>
      </c>
      <c r="L689" s="81">
        <v>2.2000000000000002</v>
      </c>
      <c r="R689">
        <f t="shared" ca="1" si="47"/>
        <v>176</v>
      </c>
      <c r="S689">
        <f t="shared" ca="1" si="48"/>
        <v>-1.1499999999999999</v>
      </c>
      <c r="U689">
        <v>2.3145918414054085</v>
      </c>
    </row>
    <row r="690" spans="1:21">
      <c r="A690" s="5">
        <v>2480</v>
      </c>
      <c r="B690" s="5">
        <v>-0.23</v>
      </c>
      <c r="C690" s="5">
        <v>-0.3</v>
      </c>
      <c r="D690" s="5"/>
      <c r="E690">
        <f t="shared" si="46"/>
        <v>17</v>
      </c>
      <c r="K690">
        <f t="shared" si="45"/>
        <v>560</v>
      </c>
      <c r="L690">
        <v>0.2</v>
      </c>
      <c r="R690">
        <f t="shared" ca="1" si="47"/>
        <v>633</v>
      </c>
      <c r="S690">
        <f t="shared" ca="1" si="48"/>
        <v>2.7556447992644895</v>
      </c>
      <c r="U690">
        <v>2.1187850096524166</v>
      </c>
    </row>
    <row r="691" spans="1:21">
      <c r="A691" s="5">
        <v>2480</v>
      </c>
      <c r="B691" s="5">
        <v>-1.07</v>
      </c>
      <c r="C691" s="5">
        <v>0.12</v>
      </c>
      <c r="D691" s="5"/>
      <c r="E691">
        <f t="shared" si="46"/>
        <v>18</v>
      </c>
      <c r="K691">
        <f t="shared" si="45"/>
        <v>561</v>
      </c>
      <c r="L691">
        <v>2.4</v>
      </c>
      <c r="R691">
        <f t="shared" ca="1" si="47"/>
        <v>165</v>
      </c>
      <c r="S691">
        <f t="shared" ca="1" si="48"/>
        <v>1.75</v>
      </c>
      <c r="U691">
        <v>2.1100164295510635</v>
      </c>
    </row>
    <row r="692" spans="1:21">
      <c r="A692" s="5">
        <v>2480</v>
      </c>
      <c r="B692" s="5">
        <v>1.39</v>
      </c>
      <c r="C692" s="5">
        <v>3.16</v>
      </c>
      <c r="D692" s="5"/>
      <c r="E692">
        <f t="shared" si="46"/>
        <v>19</v>
      </c>
      <c r="K692">
        <f t="shared" si="45"/>
        <v>562</v>
      </c>
      <c r="L692">
        <v>4</v>
      </c>
      <c r="R692">
        <f t="shared" ca="1" si="47"/>
        <v>370</v>
      </c>
      <c r="S692">
        <f t="shared" ca="1" si="48"/>
        <v>0</v>
      </c>
      <c r="U692">
        <v>2.1978115620413243</v>
      </c>
    </row>
    <row r="693" spans="1:21">
      <c r="A693" s="5">
        <v>2480</v>
      </c>
      <c r="B693" s="5">
        <v>-2.83</v>
      </c>
      <c r="C693" s="5">
        <v>0.68</v>
      </c>
      <c r="D693" s="5"/>
      <c r="E693">
        <f t="shared" si="46"/>
        <v>20</v>
      </c>
      <c r="K693">
        <f t="shared" si="45"/>
        <v>563</v>
      </c>
      <c r="L693">
        <v>2.9</v>
      </c>
      <c r="R693">
        <f t="shared" ca="1" si="47"/>
        <v>429</v>
      </c>
      <c r="S693">
        <f t="shared" ca="1" si="48"/>
        <v>2.84</v>
      </c>
      <c r="U693">
        <v>2.2338413326916755</v>
      </c>
    </row>
    <row r="694" spans="1:21">
      <c r="A694" s="5">
        <v>2480</v>
      </c>
      <c r="B694" s="5">
        <v>-1.93</v>
      </c>
      <c r="C694" s="5">
        <v>-0.92</v>
      </c>
      <c r="D694" s="5"/>
      <c r="E694">
        <f t="shared" si="46"/>
        <v>21</v>
      </c>
      <c r="K694">
        <f t="shared" si="45"/>
        <v>564</v>
      </c>
      <c r="L694">
        <v>0.9</v>
      </c>
      <c r="R694">
        <f t="shared" ca="1" si="47"/>
        <v>566</v>
      </c>
      <c r="S694">
        <f t="shared" ca="1" si="48"/>
        <v>2.2000000000000002</v>
      </c>
      <c r="U694">
        <v>2.2455539231086754</v>
      </c>
    </row>
    <row r="695" spans="1:21">
      <c r="A695" s="5">
        <v>2480</v>
      </c>
      <c r="B695" s="5">
        <v>-1.46</v>
      </c>
      <c r="C695" s="5">
        <v>0.5</v>
      </c>
      <c r="D695" s="5"/>
      <c r="E695">
        <f t="shared" si="46"/>
        <v>22</v>
      </c>
      <c r="K695">
        <f t="shared" si="45"/>
        <v>565</v>
      </c>
      <c r="L695">
        <v>2.8</v>
      </c>
      <c r="R695">
        <f t="shared" ca="1" si="47"/>
        <v>504</v>
      </c>
      <c r="S695">
        <f t="shared" ca="1" si="48"/>
        <v>3.18</v>
      </c>
      <c r="U695">
        <v>2.2407965429273764</v>
      </c>
    </row>
    <row r="696" spans="1:21">
      <c r="A696" s="5">
        <v>2480</v>
      </c>
      <c r="B696" s="5">
        <v>-2.5099999999999998</v>
      </c>
      <c r="C696" s="5">
        <v>0.51</v>
      </c>
      <c r="D696" s="5"/>
      <c r="E696">
        <f t="shared" si="46"/>
        <v>23</v>
      </c>
      <c r="K696">
        <f t="shared" si="45"/>
        <v>566</v>
      </c>
      <c r="L696">
        <v>-0.2</v>
      </c>
      <c r="R696">
        <f t="shared" ca="1" si="47"/>
        <v>108</v>
      </c>
      <c r="S696">
        <f t="shared" ca="1" si="48"/>
        <v>3.6836033887565067</v>
      </c>
      <c r="U696">
        <v>2.2437073848853566</v>
      </c>
    </row>
    <row r="697" spans="1:21">
      <c r="A697" s="5">
        <v>2480</v>
      </c>
      <c r="B697" s="5">
        <v>-1.31</v>
      </c>
      <c r="C697" s="5">
        <v>0.71</v>
      </c>
      <c r="D697" s="5"/>
      <c r="E697">
        <f t="shared" si="46"/>
        <v>24</v>
      </c>
      <c r="K697">
        <f t="shared" si="45"/>
        <v>567</v>
      </c>
      <c r="L697">
        <v>2.6</v>
      </c>
      <c r="R697">
        <f t="shared" ca="1" si="47"/>
        <v>39</v>
      </c>
      <c r="S697">
        <f t="shared" ca="1" si="48"/>
        <v>0.06</v>
      </c>
      <c r="U697">
        <v>2.1972179797066533</v>
      </c>
    </row>
    <row r="698" spans="1:21">
      <c r="A698" s="5">
        <v>2480</v>
      </c>
      <c r="B698" s="5">
        <v>0.56000000000000005</v>
      </c>
      <c r="C698" s="5">
        <v>0.42</v>
      </c>
      <c r="D698" s="5"/>
      <c r="E698">
        <f t="shared" si="46"/>
        <v>25</v>
      </c>
      <c r="K698">
        <f t="shared" si="45"/>
        <v>568</v>
      </c>
      <c r="L698">
        <v>4.4000000000000004</v>
      </c>
      <c r="R698">
        <f t="shared" ca="1" si="47"/>
        <v>221</v>
      </c>
      <c r="S698">
        <f t="shared" ca="1" si="48"/>
        <v>1.52</v>
      </c>
      <c r="U698">
        <v>2.1941387070425034</v>
      </c>
    </row>
    <row r="699" spans="1:21" ht="15">
      <c r="A699" s="5">
        <v>2480</v>
      </c>
      <c r="B699" s="5">
        <v>-0.44</v>
      </c>
      <c r="C699" s="5">
        <v>-0.02</v>
      </c>
      <c r="D699" s="5"/>
      <c r="E699">
        <f t="shared" si="46"/>
        <v>26</v>
      </c>
      <c r="K699">
        <f t="shared" si="45"/>
        <v>569</v>
      </c>
      <c r="L699" s="81">
        <v>6.2</v>
      </c>
      <c r="R699">
        <f t="shared" ca="1" si="47"/>
        <v>29</v>
      </c>
      <c r="S699">
        <f t="shared" ca="1" si="48"/>
        <v>0.18</v>
      </c>
      <c r="U699">
        <v>2.0899863159288126</v>
      </c>
    </row>
    <row r="700" spans="1:21">
      <c r="A700" s="5">
        <v>2480</v>
      </c>
      <c r="B700" s="5">
        <v>6.5</v>
      </c>
      <c r="C700" s="5">
        <v>6.53</v>
      </c>
      <c r="D700" s="5"/>
      <c r="E700">
        <f t="shared" si="46"/>
        <v>27</v>
      </c>
      <c r="K700">
        <f t="shared" si="45"/>
        <v>570</v>
      </c>
      <c r="L700">
        <v>5.9</v>
      </c>
      <c r="R700">
        <f t="shared" ca="1" si="47"/>
        <v>85</v>
      </c>
      <c r="S700">
        <f t="shared" ca="1" si="48"/>
        <v>6.089446850098934</v>
      </c>
      <c r="U700">
        <v>2.1156729062345887</v>
      </c>
    </row>
    <row r="701" spans="1:21">
      <c r="A701" s="5">
        <v>2480</v>
      </c>
      <c r="B701" s="5">
        <v>-1.51</v>
      </c>
      <c r="C701" s="5">
        <v>0.38</v>
      </c>
      <c r="D701" s="5"/>
      <c r="E701">
        <f t="shared" si="46"/>
        <v>28</v>
      </c>
      <c r="K701">
        <f t="shared" si="45"/>
        <v>571</v>
      </c>
      <c r="L701">
        <v>6.3</v>
      </c>
      <c r="R701">
        <f t="shared" ca="1" si="47"/>
        <v>200</v>
      </c>
      <c r="S701">
        <f t="shared" ca="1" si="48"/>
        <v>0.99</v>
      </c>
      <c r="U701">
        <v>2.1930541681790943</v>
      </c>
    </row>
    <row r="702" spans="1:21">
      <c r="A702" s="5">
        <v>2480</v>
      </c>
      <c r="B702" s="5">
        <v>-1.63</v>
      </c>
      <c r="C702" s="5">
        <v>0.89</v>
      </c>
      <c r="D702" s="5"/>
      <c r="E702">
        <f t="shared" si="46"/>
        <v>29</v>
      </c>
      <c r="K702">
        <f t="shared" si="45"/>
        <v>572</v>
      </c>
      <c r="L702">
        <v>1.6</v>
      </c>
      <c r="R702">
        <f t="shared" ca="1" si="47"/>
        <v>574</v>
      </c>
      <c r="S702">
        <f t="shared" ca="1" si="48"/>
        <v>2.6</v>
      </c>
      <c r="U702">
        <v>2.2377703769687236</v>
      </c>
    </row>
    <row r="703" spans="1:21">
      <c r="A703" s="5">
        <v>2480</v>
      </c>
      <c r="B703" s="5">
        <v>-1.78</v>
      </c>
      <c r="C703" s="5">
        <v>0.79</v>
      </c>
      <c r="D703" s="5"/>
      <c r="E703">
        <f t="shared" si="46"/>
        <v>30</v>
      </c>
      <c r="K703">
        <f t="shared" si="45"/>
        <v>573</v>
      </c>
      <c r="L703">
        <v>4.3</v>
      </c>
      <c r="R703">
        <f t="shared" ca="1" si="47"/>
        <v>93</v>
      </c>
      <c r="S703">
        <f t="shared" ca="1" si="48"/>
        <v>9.5327479211630983</v>
      </c>
      <c r="U703">
        <v>2.310157170860256</v>
      </c>
    </row>
    <row r="704" spans="1:21" ht="15">
      <c r="A704" s="5">
        <v>2480</v>
      </c>
      <c r="B704" s="5">
        <v>-0.57999999999999996</v>
      </c>
      <c r="C704" s="5">
        <v>3.48</v>
      </c>
      <c r="D704" s="5"/>
      <c r="E704">
        <f t="shared" si="46"/>
        <v>31</v>
      </c>
      <c r="K704">
        <f t="shared" si="45"/>
        <v>574</v>
      </c>
      <c r="L704" s="81">
        <v>1.9</v>
      </c>
      <c r="R704">
        <f t="shared" ca="1" si="47"/>
        <v>222</v>
      </c>
      <c r="S704">
        <f t="shared" ca="1" si="48"/>
        <v>0.32</v>
      </c>
      <c r="U704">
        <v>2.3662983070744334</v>
      </c>
    </row>
    <row r="705" spans="1:21">
      <c r="A705" s="5">
        <v>2480</v>
      </c>
      <c r="B705" s="5">
        <v>-2.3199999999999998</v>
      </c>
      <c r="C705" s="5">
        <v>0.83</v>
      </c>
      <c r="D705" s="5"/>
      <c r="E705">
        <f t="shared" si="46"/>
        <v>32</v>
      </c>
      <c r="K705">
        <f t="shared" si="45"/>
        <v>575</v>
      </c>
      <c r="L705">
        <v>2.9</v>
      </c>
      <c r="R705">
        <f t="shared" ca="1" si="47"/>
        <v>229</v>
      </c>
      <c r="S705">
        <f t="shared" ca="1" si="48"/>
        <v>-0.92</v>
      </c>
      <c r="U705">
        <v>2.2948709915867571</v>
      </c>
    </row>
    <row r="706" spans="1:21">
      <c r="A706" s="5">
        <v>2480</v>
      </c>
      <c r="B706" s="5">
        <v>-1.38</v>
      </c>
      <c r="C706" s="5">
        <v>0.19</v>
      </c>
      <c r="D706" s="5"/>
      <c r="E706">
        <f t="shared" si="46"/>
        <v>33</v>
      </c>
      <c r="K706">
        <f t="shared" si="45"/>
        <v>576</v>
      </c>
      <c r="L706">
        <v>5.2</v>
      </c>
      <c r="R706">
        <f t="shared" ca="1" si="47"/>
        <v>559</v>
      </c>
      <c r="S706">
        <f t="shared" ca="1" si="48"/>
        <v>1.7955898017062433</v>
      </c>
      <c r="U706">
        <v>2.2244775429025347</v>
      </c>
    </row>
    <row r="707" spans="1:21">
      <c r="A707" s="5">
        <v>2480</v>
      </c>
      <c r="B707" s="5">
        <v>0.75</v>
      </c>
      <c r="C707" s="5">
        <v>-0.37</v>
      </c>
      <c r="D707" s="5"/>
      <c r="E707">
        <f t="shared" ref="E707:E738" si="49">E706+1</f>
        <v>34</v>
      </c>
      <c r="K707">
        <f t="shared" si="45"/>
        <v>577</v>
      </c>
      <c r="L707">
        <v>4.0999999999999996</v>
      </c>
      <c r="R707">
        <f t="shared" ca="1" si="47"/>
        <v>543</v>
      </c>
      <c r="S707">
        <f t="shared" ca="1" si="48"/>
        <v>5.9912933475736452</v>
      </c>
      <c r="U707">
        <v>2.2667023835793101</v>
      </c>
    </row>
    <row r="708" spans="1:21">
      <c r="A708" s="5">
        <v>2480</v>
      </c>
      <c r="B708" s="5">
        <v>1.08</v>
      </c>
      <c r="C708" s="5">
        <v>0.14000000000000001</v>
      </c>
      <c r="D708" s="5"/>
      <c r="E708">
        <f t="shared" si="49"/>
        <v>35</v>
      </c>
      <c r="K708">
        <f t="shared" si="45"/>
        <v>578</v>
      </c>
      <c r="L708">
        <v>4.8</v>
      </c>
      <c r="R708">
        <f t="shared" ca="1" si="47"/>
        <v>358</v>
      </c>
      <c r="S708">
        <f t="shared" ca="1" si="48"/>
        <v>0.3</v>
      </c>
      <c r="U708">
        <v>2.354311358670572</v>
      </c>
    </row>
    <row r="709" spans="1:21">
      <c r="A709" s="5">
        <v>2480</v>
      </c>
      <c r="B709" s="5">
        <v>1.1599999999999999</v>
      </c>
      <c r="C709" s="5">
        <v>0.56000000000000005</v>
      </c>
      <c r="D709" s="5"/>
      <c r="E709">
        <f t="shared" si="49"/>
        <v>36</v>
      </c>
      <c r="K709">
        <f t="shared" ref="K709:K772" si="50">K708+1</f>
        <v>579</v>
      </c>
      <c r="L709">
        <v>6.8</v>
      </c>
      <c r="R709">
        <f t="shared" ca="1" si="47"/>
        <v>15</v>
      </c>
      <c r="S709">
        <f t="shared" ca="1" si="48"/>
        <v>1.5620000000000001</v>
      </c>
      <c r="U709">
        <v>2.1494840890100835</v>
      </c>
    </row>
    <row r="710" spans="1:21">
      <c r="A710" s="5">
        <v>2480</v>
      </c>
      <c r="B710" s="5">
        <v>-0.49</v>
      </c>
      <c r="C710" s="5">
        <v>0.17</v>
      </c>
      <c r="D710" s="5"/>
      <c r="E710">
        <f t="shared" si="49"/>
        <v>37</v>
      </c>
      <c r="K710">
        <f t="shared" si="50"/>
        <v>580</v>
      </c>
      <c r="L710">
        <v>7.2</v>
      </c>
      <c r="R710">
        <f t="shared" ca="1" si="47"/>
        <v>206</v>
      </c>
      <c r="S710">
        <f t="shared" ca="1" si="48"/>
        <v>-0.37</v>
      </c>
      <c r="U710">
        <v>2.2024459150081923</v>
      </c>
    </row>
    <row r="711" spans="1:21">
      <c r="A711" s="5">
        <v>2480</v>
      </c>
      <c r="B711" s="5">
        <v>-0.74</v>
      </c>
      <c r="C711" s="5">
        <v>1.37</v>
      </c>
      <c r="D711" s="5"/>
      <c r="E711">
        <f t="shared" si="49"/>
        <v>38</v>
      </c>
      <c r="K711">
        <f t="shared" si="50"/>
        <v>581</v>
      </c>
      <c r="L711">
        <v>4.3</v>
      </c>
      <c r="R711">
        <f t="shared" ca="1" si="47"/>
        <v>607</v>
      </c>
      <c r="S711">
        <f t="shared" ca="1" si="48"/>
        <v>1.7</v>
      </c>
      <c r="U711">
        <v>2.3428101719768826</v>
      </c>
    </row>
    <row r="712" spans="1:21" ht="15">
      <c r="A712" s="5">
        <v>2480</v>
      </c>
      <c r="B712" s="5">
        <v>-0.55000000000000004</v>
      </c>
      <c r="C712" s="5">
        <v>0.5</v>
      </c>
      <c r="D712" s="5"/>
      <c r="E712">
        <f t="shared" si="49"/>
        <v>39</v>
      </c>
      <c r="K712">
        <f t="shared" si="50"/>
        <v>582</v>
      </c>
      <c r="L712" s="81">
        <v>6.9</v>
      </c>
      <c r="R712">
        <f t="shared" ca="1" si="47"/>
        <v>598</v>
      </c>
      <c r="S712">
        <f t="shared" ca="1" si="48"/>
        <v>-1.98</v>
      </c>
      <c r="U712">
        <v>2.2660878370764053</v>
      </c>
    </row>
    <row r="713" spans="1:21">
      <c r="A713" s="5">
        <v>2480</v>
      </c>
      <c r="B713" s="5">
        <v>-0.74</v>
      </c>
      <c r="C713" s="5">
        <v>3.04</v>
      </c>
      <c r="D713" s="5"/>
      <c r="E713">
        <f t="shared" si="49"/>
        <v>40</v>
      </c>
      <c r="K713">
        <f t="shared" si="50"/>
        <v>583</v>
      </c>
      <c r="L713">
        <v>5.2</v>
      </c>
      <c r="R713">
        <f t="shared" ca="1" si="47"/>
        <v>561</v>
      </c>
      <c r="S713">
        <f t="shared" ca="1" si="48"/>
        <v>2.1689995221458869</v>
      </c>
      <c r="U713">
        <v>2.14839459762428</v>
      </c>
    </row>
    <row r="714" spans="1:21">
      <c r="A714" s="5">
        <v>2480</v>
      </c>
      <c r="B714" s="5">
        <v>-0.14000000000000001</v>
      </c>
      <c r="C714" s="5">
        <v>0.87</v>
      </c>
      <c r="D714" s="5"/>
      <c r="E714">
        <f t="shared" si="49"/>
        <v>41</v>
      </c>
      <c r="K714">
        <f t="shared" si="50"/>
        <v>584</v>
      </c>
      <c r="L714">
        <v>3.3</v>
      </c>
      <c r="R714">
        <f t="shared" ca="1" si="47"/>
        <v>760</v>
      </c>
      <c r="S714">
        <f t="shared" ca="1" si="48"/>
        <v>3.5658600690006965</v>
      </c>
      <c r="U714">
        <v>2.2616185715338184</v>
      </c>
    </row>
    <row r="715" spans="1:21">
      <c r="A715" s="5">
        <v>2480</v>
      </c>
      <c r="B715" s="5">
        <v>-0.33</v>
      </c>
      <c r="C715" s="5">
        <v>1.06</v>
      </c>
      <c r="D715" s="5"/>
      <c r="E715">
        <f t="shared" si="49"/>
        <v>42</v>
      </c>
      <c r="K715">
        <f t="shared" si="50"/>
        <v>585</v>
      </c>
      <c r="L715">
        <v>5.4496341003049675</v>
      </c>
      <c r="R715">
        <f t="shared" ca="1" si="47"/>
        <v>95</v>
      </c>
      <c r="S715">
        <f t="shared" ca="1" si="48"/>
        <v>2.8532507835157261</v>
      </c>
      <c r="U715">
        <v>2.1885897331603363</v>
      </c>
    </row>
    <row r="716" spans="1:21" ht="15">
      <c r="A716" s="5">
        <v>2480</v>
      </c>
      <c r="B716" s="5">
        <v>-0.52</v>
      </c>
      <c r="C716" s="5">
        <v>1.5</v>
      </c>
      <c r="D716" s="5"/>
      <c r="E716">
        <f t="shared" si="49"/>
        <v>43</v>
      </c>
      <c r="K716">
        <f t="shared" si="50"/>
        <v>586</v>
      </c>
      <c r="L716" s="83">
        <v>9.5730000000000004</v>
      </c>
      <c r="R716">
        <f t="shared" ca="1" si="47"/>
        <v>700</v>
      </c>
      <c r="S716">
        <f t="shared" ca="1" si="48"/>
        <v>4.7</v>
      </c>
      <c r="U716">
        <v>2.2567091703606885</v>
      </c>
    </row>
    <row r="717" spans="1:21" ht="15">
      <c r="A717" s="5">
        <v>2480</v>
      </c>
      <c r="B717" s="5">
        <v>-0.04</v>
      </c>
      <c r="C717" s="5">
        <v>0.69</v>
      </c>
      <c r="D717" s="5"/>
      <c r="E717">
        <f t="shared" si="49"/>
        <v>44</v>
      </c>
      <c r="K717">
        <f t="shared" si="50"/>
        <v>587</v>
      </c>
      <c r="L717" s="81">
        <v>2.7</v>
      </c>
      <c r="R717">
        <f t="shared" ca="1" si="47"/>
        <v>251</v>
      </c>
      <c r="S717">
        <f t="shared" ca="1" si="48"/>
        <v>1.5</v>
      </c>
      <c r="U717">
        <v>2.2462924843823209</v>
      </c>
    </row>
    <row r="718" spans="1:21">
      <c r="A718" s="5">
        <v>2480</v>
      </c>
      <c r="B718" s="5">
        <v>-0.17</v>
      </c>
      <c r="C718" s="5">
        <v>1.04</v>
      </c>
      <c r="D718" s="5"/>
      <c r="E718">
        <f t="shared" si="49"/>
        <v>45</v>
      </c>
      <c r="K718">
        <f t="shared" si="50"/>
        <v>588</v>
      </c>
      <c r="L718">
        <v>1.26</v>
      </c>
      <c r="R718">
        <f t="shared" ca="1" si="47"/>
        <v>257</v>
      </c>
      <c r="S718">
        <f t="shared" ca="1" si="48"/>
        <v>0.33</v>
      </c>
      <c r="U718">
        <v>2.2013233022322405</v>
      </c>
    </row>
    <row r="719" spans="1:21">
      <c r="A719" s="5">
        <v>2480</v>
      </c>
      <c r="B719" s="5">
        <v>-1.69</v>
      </c>
      <c r="C719" s="5">
        <v>1.78</v>
      </c>
      <c r="D719" s="5"/>
      <c r="E719">
        <f t="shared" si="49"/>
        <v>46</v>
      </c>
      <c r="K719">
        <f t="shared" si="50"/>
        <v>589</v>
      </c>
      <c r="L719">
        <v>1.37</v>
      </c>
      <c r="R719">
        <f t="shared" ca="1" si="47"/>
        <v>87</v>
      </c>
      <c r="S719">
        <f t="shared" ca="1" si="48"/>
        <v>1.9195419178890116</v>
      </c>
      <c r="U719">
        <v>2.0417794333368691</v>
      </c>
    </row>
    <row r="720" spans="1:21">
      <c r="A720" s="5">
        <v>2480</v>
      </c>
      <c r="B720" s="5">
        <v>-0.89</v>
      </c>
      <c r="C720" s="5">
        <v>-0.56000000000000005</v>
      </c>
      <c r="D720" s="5"/>
      <c r="E720">
        <f t="shared" si="49"/>
        <v>47</v>
      </c>
      <c r="K720">
        <f t="shared" si="50"/>
        <v>590</v>
      </c>
      <c r="L720">
        <v>-1.93</v>
      </c>
      <c r="R720">
        <f t="shared" ca="1" si="47"/>
        <v>527</v>
      </c>
      <c r="S720">
        <f t="shared" ca="1" si="48"/>
        <v>5.96</v>
      </c>
      <c r="U720">
        <v>2.1486701159210773</v>
      </c>
    </row>
    <row r="721" spans="1:21">
      <c r="A721" s="5">
        <v>2480</v>
      </c>
      <c r="B721" s="5">
        <v>0.06</v>
      </c>
      <c r="C721" s="5">
        <v>0.41</v>
      </c>
      <c r="D721" s="5"/>
      <c r="E721">
        <f t="shared" si="49"/>
        <v>48</v>
      </c>
      <c r="K721">
        <f t="shared" si="50"/>
        <v>591</v>
      </c>
      <c r="L721" s="17">
        <v>-1.98</v>
      </c>
      <c r="R721">
        <f t="shared" ca="1" si="47"/>
        <v>58</v>
      </c>
      <c r="S721">
        <f t="shared" ca="1" si="48"/>
        <v>-1.5940382394525887</v>
      </c>
      <c r="U721">
        <v>2.1190750479415161</v>
      </c>
    </row>
    <row r="722" spans="1:21">
      <c r="A722" s="5">
        <v>2480</v>
      </c>
      <c r="B722" s="5">
        <v>2.79</v>
      </c>
      <c r="C722" s="5">
        <v>0.33</v>
      </c>
      <c r="D722" s="5"/>
      <c r="E722">
        <f t="shared" si="49"/>
        <v>49</v>
      </c>
      <c r="K722">
        <f t="shared" si="50"/>
        <v>592</v>
      </c>
      <c r="L722">
        <v>-1.24</v>
      </c>
      <c r="R722">
        <f t="shared" ca="1" si="47"/>
        <v>753</v>
      </c>
      <c r="S722">
        <f t="shared" ca="1" si="48"/>
        <v>-0.47304077556523527</v>
      </c>
      <c r="U722">
        <v>2.2843214107608492</v>
      </c>
    </row>
    <row r="723" spans="1:21" ht="15">
      <c r="A723" s="5">
        <v>2480</v>
      </c>
      <c r="B723" s="5">
        <v>0.57999999999999996</v>
      </c>
      <c r="C723" s="5">
        <v>-0.3</v>
      </c>
      <c r="D723" s="5"/>
      <c r="E723">
        <f t="shared" si="49"/>
        <v>50</v>
      </c>
      <c r="K723">
        <f t="shared" si="50"/>
        <v>593</v>
      </c>
      <c r="L723" s="81">
        <v>-1.69</v>
      </c>
      <c r="R723">
        <f t="shared" ca="1" si="47"/>
        <v>402</v>
      </c>
      <c r="S723">
        <f t="shared" ca="1" si="48"/>
        <v>8.94</v>
      </c>
      <c r="U723">
        <v>2.2444207709763022</v>
      </c>
    </row>
    <row r="724" spans="1:21">
      <c r="A724" s="5">
        <v>2481</v>
      </c>
      <c r="B724" s="5">
        <v>0.19</v>
      </c>
      <c r="C724" s="5">
        <v>-0.42</v>
      </c>
      <c r="D724" s="5"/>
      <c r="E724">
        <f t="shared" si="49"/>
        <v>51</v>
      </c>
      <c r="K724">
        <f t="shared" si="50"/>
        <v>594</v>
      </c>
      <c r="L724" s="17">
        <v>5.6</v>
      </c>
      <c r="R724">
        <f t="shared" ca="1" si="47"/>
        <v>108</v>
      </c>
      <c r="S724">
        <f t="shared" ca="1" si="48"/>
        <v>3.6836033887565067</v>
      </c>
      <c r="U724">
        <v>2.3195871948227502</v>
      </c>
    </row>
    <row r="725" spans="1:21">
      <c r="A725" s="5">
        <v>2481</v>
      </c>
      <c r="B725" s="5">
        <v>0.51</v>
      </c>
      <c r="C725" s="5">
        <v>-0.06</v>
      </c>
      <c r="D725" s="5"/>
      <c r="E725">
        <f t="shared" si="49"/>
        <v>52</v>
      </c>
      <c r="K725">
        <f t="shared" si="50"/>
        <v>595</v>
      </c>
      <c r="L725">
        <v>5.95</v>
      </c>
      <c r="R725">
        <f t="shared" ca="1" si="47"/>
        <v>379</v>
      </c>
      <c r="S725">
        <f t="shared" ca="1" si="48"/>
        <v>2.77</v>
      </c>
      <c r="U725">
        <v>2.1072792065136863</v>
      </c>
    </row>
    <row r="726" spans="1:21">
      <c r="A726" s="5">
        <v>2481</v>
      </c>
      <c r="B726" s="5">
        <v>0.13</v>
      </c>
      <c r="C726" s="5">
        <v>-0.51</v>
      </c>
      <c r="D726" s="5"/>
      <c r="E726">
        <f t="shared" si="49"/>
        <v>53</v>
      </c>
      <c r="K726">
        <f t="shared" si="50"/>
        <v>596</v>
      </c>
      <c r="L726">
        <v>4.01</v>
      </c>
      <c r="R726">
        <f t="shared" ca="1" si="47"/>
        <v>590</v>
      </c>
      <c r="S726">
        <f t="shared" ca="1" si="48"/>
        <v>5.2</v>
      </c>
      <c r="U726">
        <v>2.0757839844597319</v>
      </c>
    </row>
    <row r="727" spans="1:21">
      <c r="A727" s="5">
        <v>2481</v>
      </c>
      <c r="B727" s="5">
        <v>0.68</v>
      </c>
      <c r="C727" s="5">
        <v>-0.28999999999999998</v>
      </c>
      <c r="D727" s="5"/>
      <c r="E727">
        <f t="shared" si="49"/>
        <v>54</v>
      </c>
      <c r="K727">
        <f t="shared" si="50"/>
        <v>597</v>
      </c>
      <c r="L727">
        <v>3.8</v>
      </c>
      <c r="R727">
        <f t="shared" ca="1" si="47"/>
        <v>727</v>
      </c>
      <c r="S727">
        <f t="shared" ca="1" si="48"/>
        <v>1.4</v>
      </c>
      <c r="U727">
        <v>2.3147434179561044</v>
      </c>
    </row>
    <row r="728" spans="1:21">
      <c r="A728" s="5">
        <v>2481</v>
      </c>
      <c r="B728" s="5">
        <v>-0.03</v>
      </c>
      <c r="C728" s="5">
        <v>-0.78</v>
      </c>
      <c r="D728" s="5"/>
      <c r="E728">
        <f t="shared" si="49"/>
        <v>55</v>
      </c>
      <c r="K728">
        <f t="shared" si="50"/>
        <v>598</v>
      </c>
      <c r="L728">
        <v>4.5</v>
      </c>
      <c r="R728">
        <f t="shared" ca="1" si="47"/>
        <v>380</v>
      </c>
      <c r="S728">
        <f t="shared" ca="1" si="48"/>
        <v>3.75</v>
      </c>
      <c r="U728">
        <v>2.1576096522533854</v>
      </c>
    </row>
    <row r="729" spans="1:21" ht="15">
      <c r="A729" s="5">
        <v>2481</v>
      </c>
      <c r="B729" s="5">
        <v>1.39</v>
      </c>
      <c r="C729" s="5">
        <v>-0.56000000000000005</v>
      </c>
      <c r="D729" s="5"/>
      <c r="E729">
        <f t="shared" si="49"/>
        <v>56</v>
      </c>
      <c r="K729">
        <f t="shared" si="50"/>
        <v>599</v>
      </c>
      <c r="L729" s="81">
        <v>1.6</v>
      </c>
      <c r="R729">
        <f t="shared" ca="1" si="47"/>
        <v>750</v>
      </c>
      <c r="S729">
        <f t="shared" ca="1" si="48"/>
        <v>-2.4556970389620978</v>
      </c>
      <c r="U729">
        <v>2.1837421370024206</v>
      </c>
    </row>
    <row r="730" spans="1:21">
      <c r="A730" s="5">
        <v>2481</v>
      </c>
      <c r="B730" s="5">
        <v>3.15</v>
      </c>
      <c r="C730" s="5">
        <v>-0.56999999999999995</v>
      </c>
      <c r="D730" s="5"/>
      <c r="E730">
        <f t="shared" si="49"/>
        <v>57</v>
      </c>
      <c r="K730">
        <f t="shared" si="50"/>
        <v>600</v>
      </c>
      <c r="L730">
        <v>1.7</v>
      </c>
      <c r="R730">
        <f t="shared" ca="1" si="47"/>
        <v>606</v>
      </c>
      <c r="S730">
        <f t="shared" ca="1" si="48"/>
        <v>1.6</v>
      </c>
      <c r="U730">
        <v>2.1166311505206474</v>
      </c>
    </row>
    <row r="731" spans="1:21">
      <c r="A731" s="5">
        <v>2481</v>
      </c>
      <c r="B731" s="5">
        <v>3.23</v>
      </c>
      <c r="C731" s="5">
        <v>-0.41</v>
      </c>
      <c r="D731" s="5"/>
      <c r="E731">
        <f t="shared" si="49"/>
        <v>58</v>
      </c>
      <c r="K731">
        <f t="shared" si="50"/>
        <v>601</v>
      </c>
      <c r="L731">
        <v>5.9</v>
      </c>
      <c r="R731">
        <f t="shared" ca="1" si="47"/>
        <v>33</v>
      </c>
      <c r="S731">
        <f t="shared" ca="1" si="48"/>
        <v>0.02</v>
      </c>
      <c r="U731">
        <v>2.0949411651602063</v>
      </c>
    </row>
    <row r="732" spans="1:21" ht="15">
      <c r="A732" s="5">
        <v>2481</v>
      </c>
      <c r="B732" s="5">
        <v>-0.16</v>
      </c>
      <c r="C732" s="5">
        <v>-0.54</v>
      </c>
      <c r="D732" s="5"/>
      <c r="E732">
        <f t="shared" si="49"/>
        <v>59</v>
      </c>
      <c r="K732">
        <f t="shared" si="50"/>
        <v>602</v>
      </c>
      <c r="L732" s="81">
        <v>8.9</v>
      </c>
      <c r="R732">
        <f t="shared" ca="1" si="47"/>
        <v>721</v>
      </c>
      <c r="S732">
        <f t="shared" ca="1" si="48"/>
        <v>0.9</v>
      </c>
      <c r="U732">
        <v>2.2811551087375985</v>
      </c>
    </row>
    <row r="733" spans="1:21">
      <c r="A733" s="5">
        <v>2481</v>
      </c>
      <c r="B733" s="5">
        <v>-0.45</v>
      </c>
      <c r="C733" s="5">
        <v>-0.89</v>
      </c>
      <c r="D733" s="5"/>
      <c r="E733">
        <f t="shared" si="49"/>
        <v>60</v>
      </c>
      <c r="K733">
        <f t="shared" si="50"/>
        <v>603</v>
      </c>
      <c r="L733">
        <v>7.1</v>
      </c>
      <c r="R733">
        <f t="shared" ca="1" si="47"/>
        <v>520</v>
      </c>
      <c r="S733">
        <f t="shared" ca="1" si="48"/>
        <v>4.8</v>
      </c>
      <c r="U733">
        <v>2.3721677830768675</v>
      </c>
    </row>
    <row r="734" spans="1:21">
      <c r="A734" s="5">
        <v>2481</v>
      </c>
      <c r="B734" s="5">
        <v>1.59</v>
      </c>
      <c r="C734" s="5">
        <v>-0.97</v>
      </c>
      <c r="D734" s="5"/>
      <c r="E734">
        <f t="shared" si="49"/>
        <v>61</v>
      </c>
      <c r="K734">
        <f t="shared" si="50"/>
        <v>604</v>
      </c>
      <c r="L734">
        <v>3</v>
      </c>
      <c r="R734">
        <f t="shared" ca="1" si="47"/>
        <v>6</v>
      </c>
      <c r="S734">
        <f t="shared" ca="1" si="48"/>
        <v>1.18</v>
      </c>
      <c r="U734">
        <v>2.3234701461215277</v>
      </c>
    </row>
    <row r="735" spans="1:21">
      <c r="A735" s="5">
        <v>2481</v>
      </c>
      <c r="B735" s="5">
        <v>1.56</v>
      </c>
      <c r="C735" s="5">
        <v>-0.71</v>
      </c>
      <c r="D735" s="5"/>
      <c r="E735">
        <f t="shared" si="49"/>
        <v>62</v>
      </c>
      <c r="K735">
        <f t="shared" si="50"/>
        <v>605</v>
      </c>
      <c r="L735">
        <v>6.1</v>
      </c>
      <c r="R735">
        <f t="shared" ca="1" si="47"/>
        <v>727</v>
      </c>
      <c r="S735">
        <f t="shared" ca="1" si="48"/>
        <v>1.4</v>
      </c>
      <c r="U735">
        <v>2.1893703917495086</v>
      </c>
    </row>
    <row r="736" spans="1:21">
      <c r="A736" s="5">
        <v>2481</v>
      </c>
      <c r="B736" s="5">
        <v>3.76</v>
      </c>
      <c r="C736" s="5">
        <v>-0.77</v>
      </c>
      <c r="D736" s="5"/>
      <c r="E736">
        <f t="shared" si="49"/>
        <v>63</v>
      </c>
      <c r="K736">
        <f t="shared" si="50"/>
        <v>606</v>
      </c>
      <c r="L736">
        <v>4.9000000000000004</v>
      </c>
      <c r="R736">
        <f t="shared" ca="1" si="47"/>
        <v>93</v>
      </c>
      <c r="S736">
        <f t="shared" ca="1" si="48"/>
        <v>9.5327479211630983</v>
      </c>
      <c r="U736">
        <v>2.2277325410963518</v>
      </c>
    </row>
    <row r="737" spans="1:21">
      <c r="A737" s="5">
        <v>2481</v>
      </c>
      <c r="B737" s="5">
        <v>4.5199999999999996</v>
      </c>
      <c r="C737" s="5">
        <v>-0.91</v>
      </c>
      <c r="D737" s="5"/>
      <c r="E737">
        <f t="shared" si="49"/>
        <v>64</v>
      </c>
      <c r="K737">
        <f t="shared" si="50"/>
        <v>607</v>
      </c>
      <c r="L737">
        <v>-0.1</v>
      </c>
      <c r="R737">
        <f t="shared" ca="1" si="47"/>
        <v>197</v>
      </c>
      <c r="S737">
        <f t="shared" ca="1" si="48"/>
        <v>-0.1</v>
      </c>
      <c r="U737">
        <v>2.2119761135205613</v>
      </c>
    </row>
    <row r="738" spans="1:21">
      <c r="A738" s="5">
        <v>2481</v>
      </c>
      <c r="B738" s="5">
        <v>-2.1800000000000002</v>
      </c>
      <c r="C738" s="5">
        <v>-0.84</v>
      </c>
      <c r="D738" s="5"/>
      <c r="E738">
        <f t="shared" si="49"/>
        <v>65</v>
      </c>
      <c r="K738">
        <f t="shared" si="50"/>
        <v>608</v>
      </c>
      <c r="L738">
        <v>1.8</v>
      </c>
      <c r="R738">
        <f t="shared" ca="1" si="47"/>
        <v>452</v>
      </c>
      <c r="S738">
        <f t="shared" ca="1" si="48"/>
        <v>1.9</v>
      </c>
      <c r="U738">
        <v>2.280035703654911</v>
      </c>
    </row>
    <row r="739" spans="1:21">
      <c r="A739" s="5">
        <v>2481</v>
      </c>
      <c r="B739" s="5">
        <v>-2.15</v>
      </c>
      <c r="C739" s="5">
        <v>-1.1000000000000001</v>
      </c>
      <c r="D739" s="5"/>
      <c r="E739">
        <f t="shared" ref="E739:E761" si="51">E738+1</f>
        <v>66</v>
      </c>
      <c r="K739">
        <f t="shared" si="50"/>
        <v>609</v>
      </c>
      <c r="L739">
        <v>4.2</v>
      </c>
      <c r="R739">
        <f t="shared" ca="1" si="47"/>
        <v>293</v>
      </c>
      <c r="S739">
        <f t="shared" ca="1" si="48"/>
        <v>3.920220043253114</v>
      </c>
      <c r="U739">
        <v>2.4997791194634598</v>
      </c>
    </row>
    <row r="740" spans="1:21">
      <c r="A740" s="5">
        <v>2481</v>
      </c>
      <c r="B740" s="5">
        <v>0.75</v>
      </c>
      <c r="C740" s="5">
        <v>-0.97</v>
      </c>
      <c r="D740" s="5"/>
      <c r="E740">
        <f t="shared" si="51"/>
        <v>67</v>
      </c>
      <c r="K740">
        <f t="shared" si="50"/>
        <v>610</v>
      </c>
      <c r="L740">
        <v>0.8</v>
      </c>
      <c r="R740">
        <f t="shared" ca="1" si="47"/>
        <v>156</v>
      </c>
      <c r="S740">
        <f t="shared" ca="1" si="48"/>
        <v>-0.45</v>
      </c>
      <c r="U740">
        <v>2.1789043211037646</v>
      </c>
    </row>
    <row r="741" spans="1:21" ht="15">
      <c r="A741" s="5">
        <v>2481</v>
      </c>
      <c r="B741" s="5">
        <v>0.39</v>
      </c>
      <c r="C741" s="5">
        <v>-0.9</v>
      </c>
      <c r="D741" s="5"/>
      <c r="E741">
        <f t="shared" si="51"/>
        <v>68</v>
      </c>
      <c r="K741">
        <f t="shared" si="50"/>
        <v>611</v>
      </c>
      <c r="L741" s="81">
        <v>6.6</v>
      </c>
      <c r="R741">
        <f t="shared" ca="1" si="47"/>
        <v>424</v>
      </c>
      <c r="S741">
        <f t="shared" ca="1" si="48"/>
        <v>-1.2</v>
      </c>
      <c r="U741">
        <v>2.0795017552119677</v>
      </c>
    </row>
    <row r="742" spans="1:21">
      <c r="A742" s="5">
        <v>2481</v>
      </c>
      <c r="B742" s="5">
        <v>-1.94</v>
      </c>
      <c r="C742" s="5">
        <v>-0.87</v>
      </c>
      <c r="D742" s="5"/>
      <c r="E742">
        <f t="shared" si="51"/>
        <v>69</v>
      </c>
      <c r="K742">
        <f t="shared" si="50"/>
        <v>612</v>
      </c>
      <c r="L742">
        <v>5.0999999999999996</v>
      </c>
      <c r="R742">
        <f t="shared" ca="1" si="47"/>
        <v>268</v>
      </c>
      <c r="S742">
        <f t="shared" ca="1" si="48"/>
        <v>-0.89</v>
      </c>
      <c r="U742">
        <v>1.9162505838627426</v>
      </c>
    </row>
    <row r="743" spans="1:21">
      <c r="A743" s="5">
        <v>2481</v>
      </c>
      <c r="B743" s="5">
        <v>-1.63</v>
      </c>
      <c r="C743" s="5">
        <v>-1</v>
      </c>
      <c r="D743" s="5"/>
      <c r="E743">
        <f t="shared" si="51"/>
        <v>70</v>
      </c>
      <c r="H743" s="75"/>
      <c r="K743">
        <f t="shared" si="50"/>
        <v>613</v>
      </c>
      <c r="L743">
        <v>3.8877536999952778</v>
      </c>
      <c r="R743">
        <f t="shared" ca="1" si="47"/>
        <v>468</v>
      </c>
      <c r="S743">
        <f t="shared" ca="1" si="48"/>
        <v>6.2</v>
      </c>
      <c r="U743">
        <v>2.1225428616540789</v>
      </c>
    </row>
    <row r="744" spans="1:21">
      <c r="A744" s="5">
        <v>2481</v>
      </c>
      <c r="B744" s="5">
        <v>-0.01</v>
      </c>
      <c r="C744" s="5">
        <v>-1.23</v>
      </c>
      <c r="D744" s="5"/>
      <c r="E744">
        <f t="shared" si="51"/>
        <v>71</v>
      </c>
      <c r="H744" s="75"/>
      <c r="K744">
        <f t="shared" si="50"/>
        <v>614</v>
      </c>
      <c r="L744">
        <v>3.8192697225971628</v>
      </c>
      <c r="M744" s="28"/>
      <c r="N744" s="25"/>
      <c r="R744">
        <f t="shared" ca="1" si="47"/>
        <v>284</v>
      </c>
      <c r="S744">
        <f t="shared" ca="1" si="48"/>
        <v>0.16213506951116852</v>
      </c>
      <c r="U744">
        <v>2.13737364843817</v>
      </c>
    </row>
    <row r="745" spans="1:21" ht="15">
      <c r="A745" s="5">
        <v>2481</v>
      </c>
      <c r="B745" s="5">
        <v>-0.12</v>
      </c>
      <c r="C745" s="5">
        <v>-1.17</v>
      </c>
      <c r="D745" s="5"/>
      <c r="E745">
        <f t="shared" si="51"/>
        <v>72</v>
      </c>
      <c r="H745" s="75"/>
      <c r="K745">
        <f t="shared" si="50"/>
        <v>615</v>
      </c>
      <c r="L745" s="81">
        <v>6.3365976581397643</v>
      </c>
      <c r="M745" s="28"/>
      <c r="N745" s="25"/>
      <c r="R745">
        <f t="shared" ca="1" si="47"/>
        <v>134</v>
      </c>
      <c r="S745">
        <f t="shared" ca="1" si="48"/>
        <v>2.39</v>
      </c>
      <c r="U745">
        <v>2.1744832794131597</v>
      </c>
    </row>
    <row r="746" spans="1:21">
      <c r="A746" s="5">
        <v>2481</v>
      </c>
      <c r="B746" s="5">
        <v>1.1499999999999999</v>
      </c>
      <c r="C746" s="5">
        <v>-0.68</v>
      </c>
      <c r="D746" s="5"/>
      <c r="E746">
        <f t="shared" si="51"/>
        <v>73</v>
      </c>
      <c r="H746" s="75"/>
      <c r="K746">
        <f t="shared" si="50"/>
        <v>616</v>
      </c>
      <c r="L746">
        <v>5.6606868789776943</v>
      </c>
      <c r="R746">
        <f t="shared" ca="1" si="47"/>
        <v>568</v>
      </c>
      <c r="S746">
        <f t="shared" ca="1" si="48"/>
        <v>2.4</v>
      </c>
      <c r="U746">
        <v>2.1455009634664783</v>
      </c>
    </row>
    <row r="747" spans="1:21">
      <c r="A747" s="5">
        <v>2481</v>
      </c>
      <c r="B747" s="5">
        <v>1.4</v>
      </c>
      <c r="C747" s="5">
        <v>-0.63</v>
      </c>
      <c r="D747" s="5"/>
      <c r="E747">
        <f t="shared" si="51"/>
        <v>74</v>
      </c>
      <c r="H747" s="75"/>
      <c r="K747">
        <f t="shared" si="50"/>
        <v>617</v>
      </c>
      <c r="L747">
        <v>6.329951244011145</v>
      </c>
      <c r="R747">
        <f t="shared" ca="1" si="47"/>
        <v>692</v>
      </c>
      <c r="S747">
        <f t="shared" ca="1" si="48"/>
        <v>4.7</v>
      </c>
      <c r="U747">
        <v>2.2346724687151815</v>
      </c>
    </row>
    <row r="748" spans="1:21" ht="15">
      <c r="A748" s="5">
        <v>2500</v>
      </c>
      <c r="B748" s="5">
        <v>14.75</v>
      </c>
      <c r="C748" s="5">
        <v>0.15950410669984372</v>
      </c>
      <c r="D748" s="5"/>
      <c r="E748">
        <f t="shared" si="51"/>
        <v>75</v>
      </c>
      <c r="H748" s="75"/>
      <c r="K748">
        <f t="shared" si="50"/>
        <v>618</v>
      </c>
      <c r="L748" s="81">
        <v>2.1110000000000002</v>
      </c>
      <c r="R748">
        <f t="shared" ca="1" si="47"/>
        <v>633</v>
      </c>
      <c r="S748">
        <f t="shared" ca="1" si="48"/>
        <v>2.7556447992644895</v>
      </c>
      <c r="U748">
        <v>2.2077834738969551</v>
      </c>
    </row>
    <row r="749" spans="1:21">
      <c r="A749" s="5">
        <v>2500</v>
      </c>
      <c r="B749" s="5">
        <v>12.81</v>
      </c>
      <c r="C749" s="5">
        <v>0.16213506951116852</v>
      </c>
      <c r="D749" s="5"/>
      <c r="E749">
        <f t="shared" si="51"/>
        <v>76</v>
      </c>
      <c r="H749" s="75"/>
      <c r="K749">
        <f t="shared" si="50"/>
        <v>619</v>
      </c>
      <c r="L749">
        <v>1.4935749072034765</v>
      </c>
      <c r="R749">
        <f t="shared" ca="1" si="47"/>
        <v>335</v>
      </c>
      <c r="S749">
        <f t="shared" ca="1" si="48"/>
        <v>1.4609379983600839</v>
      </c>
      <c r="U749">
        <v>2.1170741787255714</v>
      </c>
    </row>
    <row r="750" spans="1:21" ht="15">
      <c r="A750" s="5">
        <v>2500</v>
      </c>
      <c r="B750" s="5">
        <v>1.33</v>
      </c>
      <c r="C750" s="5">
        <v>-0.68449491171694754</v>
      </c>
      <c r="D750" s="5"/>
      <c r="E750">
        <f t="shared" si="51"/>
        <v>77</v>
      </c>
      <c r="H750" s="75"/>
      <c r="K750">
        <f t="shared" si="50"/>
        <v>620</v>
      </c>
      <c r="L750" s="81">
        <v>4.9347863602082764</v>
      </c>
      <c r="M750" s="80"/>
      <c r="R750">
        <f t="shared" ca="1" si="47"/>
        <v>310</v>
      </c>
      <c r="S750">
        <f t="shared" ca="1" si="48"/>
        <v>8.019263934377129</v>
      </c>
      <c r="U750">
        <v>2.3015855689470786</v>
      </c>
    </row>
    <row r="751" spans="1:21">
      <c r="A751" s="5">
        <v>2500</v>
      </c>
      <c r="B751" s="5">
        <v>6.35</v>
      </c>
      <c r="C751" s="5">
        <v>-0.81290705980608635</v>
      </c>
      <c r="D751" s="5"/>
      <c r="E751">
        <f t="shared" si="51"/>
        <v>78</v>
      </c>
      <c r="K751">
        <f t="shared" si="50"/>
        <v>621</v>
      </c>
      <c r="L751">
        <v>5.8477122775215662</v>
      </c>
      <c r="M751" s="80"/>
      <c r="R751">
        <f t="shared" ca="1" si="47"/>
        <v>192</v>
      </c>
      <c r="S751">
        <f t="shared" ca="1" si="48"/>
        <v>5.75</v>
      </c>
      <c r="U751">
        <v>2.2861491617673515</v>
      </c>
    </row>
    <row r="752" spans="1:21">
      <c r="A752" s="5">
        <v>2500</v>
      </c>
      <c r="B752" s="5">
        <v>-5</v>
      </c>
      <c r="C752" s="5">
        <v>-1.9186512857981062</v>
      </c>
      <c r="D752" s="5"/>
      <c r="E752">
        <f t="shared" si="51"/>
        <v>79</v>
      </c>
      <c r="K752">
        <f t="shared" si="50"/>
        <v>622</v>
      </c>
      <c r="L752">
        <v>3.077501410349015</v>
      </c>
      <c r="M752" s="80"/>
      <c r="R752">
        <f t="shared" ref="R752:R815" ca="1" si="52">RANDBETWEEN(1,773)</f>
        <v>167</v>
      </c>
      <c r="S752">
        <f t="shared" ref="S752:S815" ca="1" si="53">INDEX(L$124:L$928,R752)</f>
        <v>-1.03</v>
      </c>
      <c r="U752">
        <v>2.2319586652754304</v>
      </c>
    </row>
    <row r="753" spans="1:21">
      <c r="A753" s="5">
        <v>2500</v>
      </c>
      <c r="B753" s="5">
        <v>-5.72</v>
      </c>
      <c r="C753" s="5">
        <v>-1.7769171221541171</v>
      </c>
      <c r="D753" s="5"/>
      <c r="E753">
        <f t="shared" si="51"/>
        <v>80</v>
      </c>
      <c r="K753">
        <f t="shared" si="50"/>
        <v>623</v>
      </c>
      <c r="L753">
        <v>1.2344276464282267</v>
      </c>
      <c r="R753">
        <f t="shared" ca="1" si="52"/>
        <v>711</v>
      </c>
      <c r="S753">
        <f t="shared" ca="1" si="53"/>
        <v>2.948538784217166</v>
      </c>
      <c r="U753">
        <v>2.1479410914903352</v>
      </c>
    </row>
    <row r="754" spans="1:21">
      <c r="A754" s="5">
        <v>2500</v>
      </c>
      <c r="B754" s="5">
        <v>-0.31</v>
      </c>
      <c r="C754" s="5">
        <v>-1.0410458256535493</v>
      </c>
      <c r="D754" s="5"/>
      <c r="E754">
        <f t="shared" si="51"/>
        <v>81</v>
      </c>
      <c r="K754">
        <f t="shared" si="50"/>
        <v>624</v>
      </c>
      <c r="L754">
        <v>1.317412245208649</v>
      </c>
      <c r="R754">
        <f t="shared" ca="1" si="52"/>
        <v>89</v>
      </c>
      <c r="S754">
        <f t="shared" ca="1" si="53"/>
        <v>3.5622136601136667</v>
      </c>
      <c r="U754">
        <v>2.3524844527776341</v>
      </c>
    </row>
    <row r="755" spans="1:21">
      <c r="A755" s="5">
        <v>2500</v>
      </c>
      <c r="B755" s="5">
        <v>0.25</v>
      </c>
      <c r="C755" s="5">
        <v>-0.77894525051818775</v>
      </c>
      <c r="D755" s="5"/>
      <c r="E755">
        <f t="shared" si="51"/>
        <v>82</v>
      </c>
      <c r="K755">
        <f t="shared" si="50"/>
        <v>625</v>
      </c>
      <c r="L755">
        <v>2.4070699758176328</v>
      </c>
      <c r="R755">
        <f t="shared" ca="1" si="52"/>
        <v>558</v>
      </c>
      <c r="S755">
        <f t="shared" ca="1" si="53"/>
        <v>1.8015494352824346</v>
      </c>
      <c r="U755">
        <v>2.4492372358952514</v>
      </c>
    </row>
    <row r="756" spans="1:21">
      <c r="A756" s="5">
        <v>2500</v>
      </c>
      <c r="B756" s="5">
        <v>-2.12</v>
      </c>
      <c r="C756" s="5">
        <v>0.71288672797117181</v>
      </c>
      <c r="D756" s="5"/>
      <c r="E756">
        <f t="shared" si="51"/>
        <v>83</v>
      </c>
      <c r="K756">
        <f t="shared" si="50"/>
        <v>626</v>
      </c>
      <c r="L756">
        <v>2.7556447992644895</v>
      </c>
      <c r="R756">
        <f t="shared" ca="1" si="52"/>
        <v>350</v>
      </c>
      <c r="S756">
        <f t="shared" ca="1" si="53"/>
        <v>-1.59</v>
      </c>
      <c r="U756">
        <v>2.1511635240674374</v>
      </c>
    </row>
    <row r="757" spans="1:21">
      <c r="A757" s="5">
        <v>2500</v>
      </c>
      <c r="B757" s="5">
        <v>1.58</v>
      </c>
      <c r="C757" s="5">
        <v>0.7257575627115479</v>
      </c>
      <c r="D757" s="5"/>
      <c r="E757">
        <f t="shared" si="51"/>
        <v>84</v>
      </c>
      <c r="K757">
        <f t="shared" si="50"/>
        <v>627</v>
      </c>
      <c r="L757">
        <v>0.55495464149601936</v>
      </c>
      <c r="R757">
        <f t="shared" ca="1" si="52"/>
        <v>372</v>
      </c>
      <c r="S757">
        <f t="shared" ca="1" si="53"/>
        <v>0</v>
      </c>
      <c r="U757">
        <v>2.1538188649027701</v>
      </c>
    </row>
    <row r="758" spans="1:21">
      <c r="A758" s="5">
        <v>2500</v>
      </c>
      <c r="B758" s="5">
        <v>4.6900000000000004</v>
      </c>
      <c r="C758" s="5">
        <v>3.920220043253114</v>
      </c>
      <c r="D758" s="5"/>
      <c r="E758">
        <f t="shared" si="51"/>
        <v>85</v>
      </c>
      <c r="K758">
        <f t="shared" si="50"/>
        <v>628</v>
      </c>
      <c r="L758">
        <v>4.4065534882353763</v>
      </c>
      <c r="R758">
        <f t="shared" ca="1" si="52"/>
        <v>65</v>
      </c>
      <c r="S758">
        <f t="shared" ca="1" si="53"/>
        <v>4.0094570908952853</v>
      </c>
      <c r="U758">
        <v>2.2099961603776359</v>
      </c>
    </row>
    <row r="759" spans="1:21">
      <c r="A759" s="5">
        <v>2500</v>
      </c>
      <c r="B759" s="5">
        <v>1.55</v>
      </c>
      <c r="C759" s="5">
        <v>1.0107319291281422</v>
      </c>
      <c r="D759" s="5"/>
      <c r="E759">
        <f t="shared" si="51"/>
        <v>86</v>
      </c>
      <c r="K759">
        <f t="shared" si="50"/>
        <v>629</v>
      </c>
      <c r="L759">
        <v>4.929227315131568</v>
      </c>
      <c r="R759">
        <f t="shared" ca="1" si="52"/>
        <v>591</v>
      </c>
      <c r="S759">
        <f t="shared" ca="1" si="53"/>
        <v>3.3</v>
      </c>
      <c r="U759">
        <v>2.2181493255789158</v>
      </c>
    </row>
    <row r="760" spans="1:21">
      <c r="A760" s="5">
        <v>2500</v>
      </c>
      <c r="B760" s="5">
        <v>1.9</v>
      </c>
      <c r="C760" s="5">
        <v>0.18175611906013966</v>
      </c>
      <c r="D760" s="5"/>
      <c r="E760">
        <f t="shared" si="51"/>
        <v>87</v>
      </c>
      <c r="K760">
        <f t="shared" si="50"/>
        <v>630</v>
      </c>
      <c r="L760">
        <v>0.49827326889129164</v>
      </c>
      <c r="R760">
        <f t="shared" ca="1" si="52"/>
        <v>380</v>
      </c>
      <c r="S760">
        <f t="shared" ca="1" si="53"/>
        <v>3.75</v>
      </c>
      <c r="U760">
        <v>2.1492057561258111</v>
      </c>
    </row>
    <row r="761" spans="1:21">
      <c r="A761" s="5">
        <v>2500</v>
      </c>
      <c r="B761" s="5">
        <v>4.29</v>
      </c>
      <c r="C761" s="5">
        <v>3.1112213677463503</v>
      </c>
      <c r="D761" s="5"/>
      <c r="E761">
        <f t="shared" si="51"/>
        <v>88</v>
      </c>
      <c r="K761">
        <f t="shared" si="50"/>
        <v>631</v>
      </c>
      <c r="L761">
        <v>2.9567784832367217</v>
      </c>
      <c r="R761">
        <f t="shared" ca="1" si="52"/>
        <v>483</v>
      </c>
      <c r="S761">
        <f t="shared" ca="1" si="53"/>
        <v>0.95</v>
      </c>
      <c r="U761">
        <v>2.4533706894776119</v>
      </c>
    </row>
    <row r="762" spans="1:21" ht="15">
      <c r="A762" s="5">
        <v>2500</v>
      </c>
      <c r="B762" s="5">
        <v>4.3099999999999996</v>
      </c>
      <c r="C762" s="5">
        <v>3.6081329486672833</v>
      </c>
      <c r="D762" s="5"/>
      <c r="E762">
        <v>1</v>
      </c>
      <c r="F762">
        <f>AVERAGE(B762:B788)</f>
        <v>9.376248669966424</v>
      </c>
      <c r="G762">
        <f>AVERAGE(C762:C788)</f>
        <v>5.0969328725696803</v>
      </c>
      <c r="H762">
        <f>AVERAGE(D762:D788)</f>
        <v>-5.7037002633191589</v>
      </c>
      <c r="K762">
        <f t="shared" si="50"/>
        <v>632</v>
      </c>
      <c r="L762" s="81">
        <v>1.5444273601095126</v>
      </c>
      <c r="R762">
        <f t="shared" ca="1" si="52"/>
        <v>159</v>
      </c>
      <c r="S762">
        <f t="shared" ca="1" si="53"/>
        <v>-0.14000000000000001</v>
      </c>
      <c r="U762">
        <v>2.2156271134594423</v>
      </c>
    </row>
    <row r="763" spans="1:21" ht="15">
      <c r="A763" s="5">
        <v>2500</v>
      </c>
      <c r="B763" s="5">
        <v>4.54</v>
      </c>
      <c r="C763" s="5">
        <v>4.3746461244623944</v>
      </c>
      <c r="D763" s="5"/>
      <c r="E763">
        <f t="shared" ref="E763:E788" si="54">E762+1</f>
        <v>2</v>
      </c>
      <c r="K763">
        <f t="shared" si="50"/>
        <v>633</v>
      </c>
      <c r="L763" s="81">
        <v>4.0374879517826034</v>
      </c>
      <c r="R763">
        <f t="shared" ca="1" si="52"/>
        <v>417</v>
      </c>
      <c r="S763">
        <f t="shared" ca="1" si="53"/>
        <v>-0.92</v>
      </c>
      <c r="U763">
        <v>2.1698411312655037</v>
      </c>
    </row>
    <row r="764" spans="1:21" ht="15">
      <c r="A764" s="5">
        <v>2500</v>
      </c>
      <c r="B764" s="5">
        <v>8.44</v>
      </c>
      <c r="C764" s="5">
        <v>6.8786067910199407</v>
      </c>
      <c r="D764" s="5"/>
      <c r="E764">
        <f t="shared" si="54"/>
        <v>3</v>
      </c>
      <c r="K764">
        <f t="shared" si="50"/>
        <v>634</v>
      </c>
      <c r="L764" s="83">
        <v>-1.6920865842205979</v>
      </c>
      <c r="R764">
        <f t="shared" ca="1" si="52"/>
        <v>13</v>
      </c>
      <c r="S764">
        <f t="shared" ca="1" si="53"/>
        <v>9.9000000000000005E-2</v>
      </c>
      <c r="U764">
        <v>2.2532263660763983</v>
      </c>
    </row>
    <row r="765" spans="1:21" ht="15">
      <c r="A765" s="5">
        <v>2500</v>
      </c>
      <c r="B765" s="5">
        <v>5.6</v>
      </c>
      <c r="C765" s="5">
        <v>5.5087947130343595</v>
      </c>
      <c r="D765" s="5"/>
      <c r="E765">
        <f t="shared" si="54"/>
        <v>4</v>
      </c>
      <c r="K765">
        <f t="shared" si="50"/>
        <v>635</v>
      </c>
      <c r="L765" s="81">
        <v>-1.9675179145396404</v>
      </c>
      <c r="R765">
        <f t="shared" ca="1" si="52"/>
        <v>626</v>
      </c>
      <c r="S765">
        <f t="shared" ca="1" si="53"/>
        <v>1.4935749072034765</v>
      </c>
      <c r="U765">
        <v>2.0216180996838098</v>
      </c>
    </row>
    <row r="766" spans="1:21">
      <c r="A766" s="5">
        <v>2500</v>
      </c>
      <c r="B766" s="5">
        <v>4.51</v>
      </c>
      <c r="C766" s="5">
        <v>4.5489442984579078</v>
      </c>
      <c r="D766" s="5"/>
      <c r="E766">
        <f t="shared" si="54"/>
        <v>5</v>
      </c>
      <c r="K766">
        <f t="shared" si="50"/>
        <v>636</v>
      </c>
      <c r="L766">
        <v>-1.2428926295521281</v>
      </c>
      <c r="R766">
        <f t="shared" ca="1" si="52"/>
        <v>406</v>
      </c>
      <c r="S766">
        <f t="shared" ca="1" si="53"/>
        <v>-0.8</v>
      </c>
      <c r="U766">
        <v>2.3124904137864748</v>
      </c>
    </row>
    <row r="767" spans="1:21" ht="15">
      <c r="A767" s="5">
        <v>2500</v>
      </c>
      <c r="B767" s="5">
        <v>-4.1399999999999997</v>
      </c>
      <c r="C767" s="5">
        <v>-0.83459285158759922</v>
      </c>
      <c r="D767" s="5"/>
      <c r="E767">
        <f t="shared" si="54"/>
        <v>6</v>
      </c>
      <c r="K767">
        <f t="shared" si="50"/>
        <v>637</v>
      </c>
      <c r="L767" s="81">
        <v>-1.0440831965748965</v>
      </c>
      <c r="R767">
        <f t="shared" ca="1" si="52"/>
        <v>191</v>
      </c>
      <c r="S767">
        <f t="shared" ca="1" si="53"/>
        <v>4.03</v>
      </c>
      <c r="U767">
        <v>2.3287284553209613</v>
      </c>
    </row>
    <row r="768" spans="1:21">
      <c r="A768" s="5">
        <v>2500</v>
      </c>
      <c r="B768" s="5">
        <v>28</v>
      </c>
      <c r="C768" s="5">
        <v>0.68500000000000005</v>
      </c>
      <c r="D768" s="5"/>
      <c r="E768">
        <f t="shared" si="54"/>
        <v>7</v>
      </c>
      <c r="K768">
        <f t="shared" si="50"/>
        <v>638</v>
      </c>
      <c r="L768">
        <v>-1.4306872538685234</v>
      </c>
      <c r="R768">
        <f t="shared" ca="1" si="52"/>
        <v>412</v>
      </c>
      <c r="S768">
        <f t="shared" ca="1" si="53"/>
        <v>-1.92</v>
      </c>
      <c r="U768">
        <v>2.3067298813474868</v>
      </c>
    </row>
    <row r="769" spans="1:21">
      <c r="A769" s="5">
        <v>2500</v>
      </c>
      <c r="B769" s="5">
        <v>13.01</v>
      </c>
      <c r="C769" s="5">
        <v>10.098000000000001</v>
      </c>
      <c r="D769" s="5"/>
      <c r="E769">
        <f t="shared" si="54"/>
        <v>8</v>
      </c>
      <c r="K769">
        <f t="shared" si="50"/>
        <v>639</v>
      </c>
      <c r="L769">
        <v>-0.32340303716149599</v>
      </c>
      <c r="R769">
        <f t="shared" ca="1" si="52"/>
        <v>431</v>
      </c>
      <c r="S769">
        <f t="shared" ca="1" si="53"/>
        <v>1.5</v>
      </c>
      <c r="U769">
        <v>2.2027381688956238</v>
      </c>
    </row>
    <row r="770" spans="1:21">
      <c r="A770" s="5">
        <v>2500</v>
      </c>
      <c r="B770" s="5">
        <v>16.84</v>
      </c>
      <c r="C770" s="5">
        <v>7.9290000000000003</v>
      </c>
      <c r="D770" s="5"/>
      <c r="E770">
        <f t="shared" si="54"/>
        <v>9</v>
      </c>
      <c r="K770">
        <f t="shared" si="50"/>
        <v>640</v>
      </c>
      <c r="L770">
        <v>-0.80216913159780745</v>
      </c>
      <c r="R770">
        <f t="shared" ca="1" si="52"/>
        <v>733</v>
      </c>
      <c r="S770">
        <f t="shared" ca="1" si="53"/>
        <v>1.8834451959314269</v>
      </c>
      <c r="U770">
        <v>2.2448858844780473</v>
      </c>
    </row>
    <row r="771" spans="1:21">
      <c r="A771" s="6">
        <v>2500</v>
      </c>
      <c r="B771" s="149">
        <v>4.1947871935873717</v>
      </c>
      <c r="C771" s="150">
        <v>1.5873722661730039</v>
      </c>
      <c r="D771" s="151">
        <v>-1.677736625527837</v>
      </c>
      <c r="E771">
        <f t="shared" si="54"/>
        <v>10</v>
      </c>
      <c r="K771">
        <f t="shared" si="50"/>
        <v>641</v>
      </c>
      <c r="L771">
        <v>-1.083204646139535</v>
      </c>
      <c r="R771">
        <f t="shared" ca="1" si="52"/>
        <v>601</v>
      </c>
      <c r="S771">
        <f t="shared" ca="1" si="53"/>
        <v>5.6</v>
      </c>
      <c r="U771">
        <v>2.0832424030843071</v>
      </c>
    </row>
    <row r="772" spans="1:21">
      <c r="A772" s="6">
        <v>2500</v>
      </c>
      <c r="B772" s="149">
        <v>4.5049615140406996</v>
      </c>
      <c r="C772" s="150">
        <v>2.6416057915388258</v>
      </c>
      <c r="D772" s="151">
        <v>-1.9964001885495186</v>
      </c>
      <c r="E772">
        <f t="shared" si="54"/>
        <v>11</v>
      </c>
      <c r="K772">
        <f t="shared" si="50"/>
        <v>642</v>
      </c>
      <c r="L772">
        <v>5.6</v>
      </c>
      <c r="R772">
        <f t="shared" ca="1" si="52"/>
        <v>602</v>
      </c>
      <c r="S772">
        <f t="shared" ca="1" si="53"/>
        <v>5.95</v>
      </c>
      <c r="U772">
        <v>2.1405918661235313</v>
      </c>
    </row>
    <row r="773" spans="1:21">
      <c r="A773" s="5">
        <v>2500</v>
      </c>
      <c r="B773" s="5">
        <v>14.686</v>
      </c>
      <c r="C773" s="5">
        <v>6.8122496503641994</v>
      </c>
      <c r="D773" s="5">
        <v>-7.845711717115563</v>
      </c>
      <c r="E773">
        <f t="shared" si="54"/>
        <v>12</v>
      </c>
      <c r="K773">
        <f t="shared" ref="K773:K836" si="55">K772+1</f>
        <v>643</v>
      </c>
      <c r="L773">
        <v>5.7</v>
      </c>
      <c r="R773">
        <f t="shared" ca="1" si="52"/>
        <v>662</v>
      </c>
      <c r="S773">
        <f t="shared" ca="1" si="53"/>
        <v>0.97417569829616468</v>
      </c>
      <c r="U773">
        <v>2.2486991584462221</v>
      </c>
    </row>
    <row r="774" spans="1:21" ht="15">
      <c r="A774" s="5">
        <v>2500</v>
      </c>
      <c r="B774" s="5">
        <v>14.439</v>
      </c>
      <c r="C774" s="5">
        <v>6.0943244114937123</v>
      </c>
      <c r="D774" s="5">
        <v>-6.7262938145231637</v>
      </c>
      <c r="E774">
        <f t="shared" si="54"/>
        <v>13</v>
      </c>
      <c r="K774">
        <f t="shared" si="55"/>
        <v>644</v>
      </c>
      <c r="L774" s="81">
        <v>4.8</v>
      </c>
      <c r="R774">
        <f t="shared" ca="1" si="52"/>
        <v>651</v>
      </c>
      <c r="S774">
        <f t="shared" ca="1" si="53"/>
        <v>4.8</v>
      </c>
      <c r="U774">
        <v>2.2759242278565632</v>
      </c>
    </row>
    <row r="775" spans="1:21">
      <c r="A775" s="5">
        <v>2500</v>
      </c>
      <c r="B775" s="5">
        <v>13.892313974415703</v>
      </c>
      <c r="C775" s="5">
        <v>8.019263934377129</v>
      </c>
      <c r="D775" s="5">
        <v>-7.2940229801359262</v>
      </c>
      <c r="E775">
        <f t="shared" si="54"/>
        <v>14</v>
      </c>
      <c r="K775">
        <f t="shared" si="55"/>
        <v>645</v>
      </c>
      <c r="L775">
        <v>6.7</v>
      </c>
      <c r="R775">
        <f t="shared" ca="1" si="52"/>
        <v>207</v>
      </c>
      <c r="S775">
        <f t="shared" ca="1" si="53"/>
        <v>0.45</v>
      </c>
      <c r="U775">
        <v>2.2719969944389482</v>
      </c>
    </row>
    <row r="776" spans="1:21" ht="15">
      <c r="A776" s="5">
        <v>2500</v>
      </c>
      <c r="B776" s="5">
        <v>15.140548802289322</v>
      </c>
      <c r="C776" s="5">
        <v>10.385808066734059</v>
      </c>
      <c r="D776" s="5">
        <v>-8.6820362540629432</v>
      </c>
      <c r="E776">
        <f t="shared" si="54"/>
        <v>15</v>
      </c>
      <c r="K776">
        <f t="shared" si="55"/>
        <v>646</v>
      </c>
      <c r="L776" s="81">
        <v>4.3</v>
      </c>
      <c r="R776">
        <f t="shared" ca="1" si="52"/>
        <v>728</v>
      </c>
      <c r="S776">
        <f t="shared" ca="1" si="53"/>
        <v>2.7</v>
      </c>
      <c r="U776">
        <v>2.1602429458367221</v>
      </c>
    </row>
    <row r="777" spans="1:21">
      <c r="A777" s="152">
        <v>2500</v>
      </c>
      <c r="B777" s="152">
        <v>28.000608091048427</v>
      </c>
      <c r="C777" s="152">
        <v>0.68501074438555598</v>
      </c>
      <c r="D777" s="5"/>
      <c r="E777" t="s">
        <v>602</v>
      </c>
      <c r="F777" t="s">
        <v>600</v>
      </c>
      <c r="G777" t="s">
        <v>601</v>
      </c>
      <c r="H777" t="s">
        <v>607</v>
      </c>
      <c r="K777">
        <f t="shared" si="55"/>
        <v>647</v>
      </c>
      <c r="L777">
        <v>6.3</v>
      </c>
      <c r="R777">
        <f t="shared" ca="1" si="52"/>
        <v>715</v>
      </c>
      <c r="S777">
        <f t="shared" ca="1" si="53"/>
        <v>4.0999999999999996</v>
      </c>
      <c r="U777">
        <v>2.3816293643165833</v>
      </c>
    </row>
    <row r="778" spans="1:21">
      <c r="A778" s="152">
        <v>2500</v>
      </c>
      <c r="B778" s="152">
        <v>13.007270437085605</v>
      </c>
      <c r="C778" s="152">
        <v>10.098219692280766</v>
      </c>
      <c r="D778" s="5"/>
      <c r="E778" t="e">
        <f t="shared" si="54"/>
        <v>#VALUE!</v>
      </c>
      <c r="K778">
        <f t="shared" si="55"/>
        <v>648</v>
      </c>
      <c r="L778">
        <v>6.1</v>
      </c>
      <c r="R778">
        <f t="shared" ca="1" si="52"/>
        <v>456</v>
      </c>
      <c r="S778">
        <f t="shared" ca="1" si="53"/>
        <v>1.8</v>
      </c>
      <c r="U778">
        <v>2.3327336041365032</v>
      </c>
    </row>
    <row r="779" spans="1:21">
      <c r="A779" s="152">
        <v>2500</v>
      </c>
      <c r="B779" s="152">
        <v>16.843224076626306</v>
      </c>
      <c r="C779" s="152">
        <v>7.9292697483749919</v>
      </c>
      <c r="D779" s="5"/>
      <c r="E779" t="e">
        <f t="shared" si="54"/>
        <v>#VALUE!</v>
      </c>
      <c r="K779">
        <f t="shared" si="55"/>
        <v>649</v>
      </c>
      <c r="L779">
        <v>6.9</v>
      </c>
      <c r="R779">
        <f t="shared" ca="1" si="52"/>
        <v>77</v>
      </c>
      <c r="S779">
        <f t="shared" ca="1" si="53"/>
        <v>-0.46855269737511307</v>
      </c>
      <c r="U779">
        <v>2.2168684163502523</v>
      </c>
    </row>
    <row r="780" spans="1:21">
      <c r="A780" s="5">
        <v>2501</v>
      </c>
      <c r="B780" s="5">
        <v>3.91</v>
      </c>
      <c r="C780" s="5">
        <v>0.5</v>
      </c>
      <c r="D780" s="5"/>
      <c r="E780" t="e">
        <f t="shared" si="54"/>
        <v>#VALUE!</v>
      </c>
      <c r="K780">
        <f t="shared" si="55"/>
        <v>650</v>
      </c>
      <c r="L780">
        <v>7.5</v>
      </c>
      <c r="R780">
        <f t="shared" ca="1" si="52"/>
        <v>549</v>
      </c>
      <c r="S780">
        <f t="shared" ca="1" si="53"/>
        <v>4.6262253758184713</v>
      </c>
      <c r="U780">
        <v>2.3709362212739773</v>
      </c>
    </row>
    <row r="781" spans="1:21" ht="15">
      <c r="A781" s="5">
        <v>2501</v>
      </c>
      <c r="B781" s="5">
        <v>4.5</v>
      </c>
      <c r="C781" s="5">
        <v>0.88</v>
      </c>
      <c r="D781" s="5"/>
      <c r="E781" t="e">
        <f t="shared" si="54"/>
        <v>#VALUE!</v>
      </c>
      <c r="K781">
        <f t="shared" si="55"/>
        <v>651</v>
      </c>
      <c r="L781" s="81">
        <v>6.4</v>
      </c>
      <c r="R781">
        <f t="shared" ca="1" si="52"/>
        <v>712</v>
      </c>
      <c r="S781">
        <f t="shared" ca="1" si="53"/>
        <v>3.0477500546988505</v>
      </c>
      <c r="U781">
        <v>2.1412955915745577</v>
      </c>
    </row>
    <row r="782" spans="1:21">
      <c r="A782" s="5">
        <v>2501</v>
      </c>
      <c r="B782" s="5">
        <v>12.21</v>
      </c>
      <c r="C782" s="5">
        <v>10.06</v>
      </c>
      <c r="D782" s="5"/>
      <c r="E782" t="e">
        <f t="shared" si="54"/>
        <v>#VALUE!</v>
      </c>
      <c r="K782">
        <f t="shared" si="55"/>
        <v>652</v>
      </c>
      <c r="L782">
        <v>5.0999999999999996</v>
      </c>
      <c r="R782">
        <f t="shared" ca="1" si="52"/>
        <v>215</v>
      </c>
      <c r="S782">
        <f t="shared" ca="1" si="53"/>
        <v>2.42</v>
      </c>
      <c r="U782">
        <v>2.122301907638668</v>
      </c>
    </row>
    <row r="783" spans="1:21">
      <c r="A783" s="5">
        <v>2501</v>
      </c>
      <c r="B783" s="5">
        <v>12.11</v>
      </c>
      <c r="C783" s="5">
        <v>10.51</v>
      </c>
      <c r="D783" s="5"/>
      <c r="E783" t="e">
        <f t="shared" si="54"/>
        <v>#VALUE!</v>
      </c>
      <c r="K783">
        <f t="shared" si="55"/>
        <v>653</v>
      </c>
      <c r="L783">
        <v>4.5758190467342086</v>
      </c>
      <c r="R783">
        <f t="shared" ca="1" si="52"/>
        <v>321</v>
      </c>
      <c r="S783">
        <f t="shared" ca="1" si="53"/>
        <v>2.81</v>
      </c>
      <c r="U783">
        <v>2.2542245941237549</v>
      </c>
    </row>
    <row r="784" spans="1:21">
      <c r="A784" s="5">
        <v>2501</v>
      </c>
      <c r="B784" s="5">
        <v>11.94</v>
      </c>
      <c r="C784" s="5">
        <v>10.86</v>
      </c>
      <c r="D784" s="5"/>
      <c r="E784" t="e">
        <f t="shared" si="54"/>
        <v>#VALUE!</v>
      </c>
      <c r="K784">
        <f t="shared" si="55"/>
        <v>654</v>
      </c>
      <c r="L784">
        <v>1.150651369645983</v>
      </c>
      <c r="R784">
        <f t="shared" ca="1" si="52"/>
        <v>482</v>
      </c>
      <c r="S784">
        <f t="shared" ca="1" si="53"/>
        <v>0.87</v>
      </c>
      <c r="U784">
        <v>2.190747765007746</v>
      </c>
    </row>
    <row r="785" spans="1:21">
      <c r="A785" s="5">
        <v>2501</v>
      </c>
      <c r="B785" s="5">
        <v>1.1499999999999999</v>
      </c>
      <c r="C785" s="5">
        <v>3.02</v>
      </c>
      <c r="D785" s="5"/>
      <c r="E785" t="e">
        <f t="shared" si="54"/>
        <v>#VALUE!</v>
      </c>
      <c r="K785">
        <f t="shared" si="55"/>
        <v>655</v>
      </c>
      <c r="L785">
        <v>0.97417569829616468</v>
      </c>
      <c r="R785">
        <f t="shared" ca="1" si="52"/>
        <v>314</v>
      </c>
      <c r="S785">
        <f t="shared" ca="1" si="53"/>
        <v>7.9292697483749919</v>
      </c>
      <c r="U785">
        <v>2.2988473053055873</v>
      </c>
    </row>
    <row r="786" spans="1:21">
      <c r="A786" s="5">
        <v>2501</v>
      </c>
      <c r="B786" s="5">
        <v>0.86</v>
      </c>
      <c r="C786" s="5">
        <v>2.81</v>
      </c>
      <c r="D786" s="5"/>
      <c r="E786" t="e">
        <f t="shared" si="54"/>
        <v>#VALUE!</v>
      </c>
      <c r="K786">
        <f t="shared" si="55"/>
        <v>656</v>
      </c>
      <c r="L786">
        <v>1.6258260990988926</v>
      </c>
      <c r="M786" s="28"/>
      <c r="N786" s="25"/>
      <c r="R786">
        <f t="shared" ca="1" si="52"/>
        <v>235</v>
      </c>
      <c r="S786">
        <f t="shared" ca="1" si="53"/>
        <v>6.53</v>
      </c>
      <c r="U786">
        <v>2.2433914307478675</v>
      </c>
    </row>
    <row r="787" spans="1:21">
      <c r="A787" s="5">
        <v>2501</v>
      </c>
      <c r="B787" s="5">
        <v>1.1599999999999999</v>
      </c>
      <c r="C787" s="5">
        <v>2.83</v>
      </c>
      <c r="D787" s="5"/>
      <c r="E787" t="e">
        <f t="shared" si="54"/>
        <v>#VALUE!</v>
      </c>
      <c r="K787">
        <f t="shared" si="55"/>
        <v>657</v>
      </c>
      <c r="L787">
        <v>-0.51566106342681994</v>
      </c>
      <c r="R787">
        <f t="shared" ca="1" si="52"/>
        <v>701</v>
      </c>
      <c r="S787">
        <f t="shared" ca="1" si="53"/>
        <v>5.5</v>
      </c>
      <c r="U787">
        <v>2.2711101546621548</v>
      </c>
    </row>
    <row r="788" spans="1:21">
      <c r="A788" s="5">
        <v>2510</v>
      </c>
      <c r="B788" s="5">
        <v>-0.5</v>
      </c>
      <c r="C788" s="5">
        <v>-0.90246877039518725</v>
      </c>
      <c r="D788" s="5"/>
      <c r="E788" t="e">
        <f t="shared" si="54"/>
        <v>#VALUE!</v>
      </c>
      <c r="K788">
        <f t="shared" si="55"/>
        <v>658</v>
      </c>
      <c r="L788">
        <v>0.81943636441861312</v>
      </c>
      <c r="R788">
        <f t="shared" ca="1" si="52"/>
        <v>48</v>
      </c>
      <c r="S788">
        <f t="shared" ca="1" si="53"/>
        <v>-0.16</v>
      </c>
      <c r="U788">
        <v>2.2025575897867133</v>
      </c>
    </row>
    <row r="789" spans="1:21" ht="15">
      <c r="A789" s="5">
        <v>2510</v>
      </c>
      <c r="B789" s="5">
        <v>3.38</v>
      </c>
      <c r="C789" s="5">
        <v>-0.88927561736442196</v>
      </c>
      <c r="D789" s="5"/>
      <c r="K789">
        <f t="shared" si="55"/>
        <v>659</v>
      </c>
      <c r="L789" s="81">
        <v>0.31633616021808919</v>
      </c>
      <c r="R789">
        <f t="shared" ca="1" si="52"/>
        <v>251</v>
      </c>
      <c r="S789">
        <f t="shared" ca="1" si="53"/>
        <v>1.5</v>
      </c>
      <c r="U789">
        <v>2.215335915008005</v>
      </c>
    </row>
    <row r="790" spans="1:21">
      <c r="A790" s="5">
        <v>2510</v>
      </c>
      <c r="B790" s="5">
        <v>-3.52</v>
      </c>
      <c r="C790" s="5">
        <v>-0.90564989180913491</v>
      </c>
      <c r="D790" s="5"/>
      <c r="K790">
        <f t="shared" si="55"/>
        <v>660</v>
      </c>
      <c r="L790">
        <v>2.0909586743016462</v>
      </c>
      <c r="R790">
        <f t="shared" ca="1" si="52"/>
        <v>493</v>
      </c>
      <c r="S790">
        <f t="shared" ca="1" si="53"/>
        <v>2.36</v>
      </c>
      <c r="U790">
        <v>2.239468368228664</v>
      </c>
    </row>
    <row r="791" spans="1:21" ht="15">
      <c r="A791" s="5">
        <v>2510</v>
      </c>
      <c r="B791" s="5">
        <v>-0.21</v>
      </c>
      <c r="C791" s="5">
        <v>-0.47184449188861499</v>
      </c>
      <c r="D791" s="5"/>
      <c r="K791">
        <f t="shared" si="55"/>
        <v>661</v>
      </c>
      <c r="L791" s="81">
        <v>-2.2665993558712572E-2</v>
      </c>
      <c r="R791">
        <f t="shared" ca="1" si="52"/>
        <v>326</v>
      </c>
      <c r="S791">
        <f t="shared" ca="1" si="53"/>
        <v>-0.47184449188861499</v>
      </c>
      <c r="U791">
        <v>2.3676233167835172</v>
      </c>
    </row>
    <row r="792" spans="1:21">
      <c r="A792" s="5">
        <v>2510</v>
      </c>
      <c r="B792" s="5">
        <v>-6.78</v>
      </c>
      <c r="C792" s="5">
        <v>-0.75253977294311891</v>
      </c>
      <c r="D792" s="5"/>
      <c r="K792">
        <f t="shared" si="55"/>
        <v>662</v>
      </c>
      <c r="L792">
        <v>4.0274883492441571</v>
      </c>
      <c r="R792">
        <f t="shared" ca="1" si="52"/>
        <v>672</v>
      </c>
      <c r="S792">
        <f t="shared" ca="1" si="53"/>
        <v>3.9018120815206281</v>
      </c>
      <c r="U792">
        <v>2.2777842633927965</v>
      </c>
    </row>
    <row r="793" spans="1:21">
      <c r="A793" s="5">
        <v>2510</v>
      </c>
      <c r="B793" s="5">
        <v>-8.27</v>
      </c>
      <c r="C793" s="5">
        <v>-0.69237343543830043</v>
      </c>
      <c r="D793" s="5"/>
      <c r="K793">
        <f t="shared" si="55"/>
        <v>663</v>
      </c>
      <c r="L793">
        <v>3.4167125147921418</v>
      </c>
      <c r="R793">
        <f t="shared" ca="1" si="52"/>
        <v>368</v>
      </c>
      <c r="S793">
        <f t="shared" ca="1" si="53"/>
        <v>0</v>
      </c>
      <c r="U793">
        <v>2.2410211617534266</v>
      </c>
    </row>
    <row r="794" spans="1:21" ht="15">
      <c r="A794" s="5">
        <v>2510</v>
      </c>
      <c r="B794" s="5">
        <v>-1.33</v>
      </c>
      <c r="C794" s="5">
        <v>1.4951710590574101</v>
      </c>
      <c r="D794" s="5"/>
      <c r="K794">
        <f t="shared" si="55"/>
        <v>664</v>
      </c>
      <c r="L794" s="81">
        <v>5.7139291482146692</v>
      </c>
      <c r="R794">
        <f t="shared" ca="1" si="52"/>
        <v>291</v>
      </c>
      <c r="S794">
        <f t="shared" ca="1" si="53"/>
        <v>0.71288672797117181</v>
      </c>
      <c r="U794">
        <v>2.4165942137898671</v>
      </c>
    </row>
    <row r="795" spans="1:21" ht="15">
      <c r="A795" s="5">
        <v>2510</v>
      </c>
      <c r="B795" s="5">
        <v>4.05</v>
      </c>
      <c r="C795" s="5">
        <v>-0.65370562914250718</v>
      </c>
      <c r="D795" s="5"/>
      <c r="K795">
        <f t="shared" si="55"/>
        <v>665</v>
      </c>
      <c r="L795" s="81">
        <v>3.9018120815206281</v>
      </c>
      <c r="R795">
        <f t="shared" ca="1" si="52"/>
        <v>756</v>
      </c>
      <c r="S795">
        <f t="shared" ca="1" si="53"/>
        <v>-0.12226523172222747</v>
      </c>
      <c r="U795">
        <v>2.0711560667593925</v>
      </c>
    </row>
    <row r="796" spans="1:21">
      <c r="A796" s="5">
        <v>2510</v>
      </c>
      <c r="B796" s="5">
        <v>-1.19</v>
      </c>
      <c r="C796" s="5">
        <v>1.5430269574412541</v>
      </c>
      <c r="D796" s="5"/>
      <c r="K796">
        <f t="shared" si="55"/>
        <v>666</v>
      </c>
      <c r="L796">
        <v>5.6537648529313422</v>
      </c>
      <c r="R796">
        <f t="shared" ca="1" si="52"/>
        <v>491</v>
      </c>
      <c r="S796">
        <f t="shared" ca="1" si="53"/>
        <v>2.2999999999999998</v>
      </c>
      <c r="U796">
        <v>2.286661655615243</v>
      </c>
    </row>
    <row r="797" spans="1:21">
      <c r="A797" s="5">
        <v>2510</v>
      </c>
      <c r="B797" s="5">
        <v>0.51</v>
      </c>
      <c r="C797" s="5">
        <v>-0.60261752495915233</v>
      </c>
      <c r="D797" s="5"/>
      <c r="K797">
        <f t="shared" si="55"/>
        <v>667</v>
      </c>
      <c r="L797">
        <v>6.2520082624795137</v>
      </c>
      <c r="R797">
        <f t="shared" ca="1" si="52"/>
        <v>405</v>
      </c>
      <c r="S797">
        <f t="shared" ca="1" si="53"/>
        <v>0.9</v>
      </c>
      <c r="U797">
        <v>2.2094578920835297</v>
      </c>
    </row>
    <row r="798" spans="1:21">
      <c r="A798" s="5">
        <v>2510</v>
      </c>
      <c r="B798" s="5">
        <v>0.61</v>
      </c>
      <c r="C798" s="5">
        <v>1.7958964566122106</v>
      </c>
      <c r="D798" s="5"/>
      <c r="K798">
        <f t="shared" si="55"/>
        <v>668</v>
      </c>
      <c r="L798">
        <v>6.6898200127858409</v>
      </c>
      <c r="R798">
        <f t="shared" ca="1" si="52"/>
        <v>304</v>
      </c>
      <c r="S798">
        <f t="shared" ca="1" si="53"/>
        <v>10.098000000000001</v>
      </c>
      <c r="U798">
        <v>2.0553196391010875</v>
      </c>
    </row>
    <row r="799" spans="1:21">
      <c r="A799" s="5">
        <v>2510</v>
      </c>
      <c r="B799" s="5">
        <v>-3.63</v>
      </c>
      <c r="C799" s="5">
        <v>0.5510985937344659</v>
      </c>
      <c r="D799" s="5"/>
      <c r="K799">
        <f t="shared" si="55"/>
        <v>669</v>
      </c>
      <c r="L799">
        <v>4.3272048753506542</v>
      </c>
      <c r="R799">
        <f t="shared" ca="1" si="52"/>
        <v>531</v>
      </c>
      <c r="S799">
        <f t="shared" ca="1" si="53"/>
        <v>4.8950658227109312</v>
      </c>
      <c r="U799">
        <v>2.1394614562928878</v>
      </c>
    </row>
    <row r="800" spans="1:21">
      <c r="A800" s="5">
        <v>2510</v>
      </c>
      <c r="B800" s="5">
        <v>-1.38</v>
      </c>
      <c r="C800" s="5">
        <v>1.4609379983600839</v>
      </c>
      <c r="D800" s="5"/>
      <c r="K800">
        <f t="shared" si="55"/>
        <v>670</v>
      </c>
      <c r="L800">
        <v>2.9571769470900788</v>
      </c>
      <c r="R800">
        <f t="shared" ca="1" si="52"/>
        <v>584</v>
      </c>
      <c r="S800">
        <f t="shared" ca="1" si="53"/>
        <v>4.0999999999999996</v>
      </c>
      <c r="U800">
        <v>2.3068773148268127</v>
      </c>
    </row>
    <row r="801" spans="1:21">
      <c r="A801" s="5">
        <v>2510</v>
      </c>
      <c r="B801" s="5">
        <v>-4.72</v>
      </c>
      <c r="C801" s="5">
        <v>0.9435888133554251</v>
      </c>
      <c r="D801" s="5"/>
      <c r="K801">
        <f t="shared" si="55"/>
        <v>671</v>
      </c>
      <c r="L801">
        <v>1.5449219257253066</v>
      </c>
      <c r="R801">
        <f t="shared" ca="1" si="52"/>
        <v>33</v>
      </c>
      <c r="S801">
        <f t="shared" ca="1" si="53"/>
        <v>0.02</v>
      </c>
      <c r="U801">
        <v>2.1391255352175254</v>
      </c>
    </row>
    <row r="802" spans="1:21">
      <c r="A802" s="5">
        <v>2510</v>
      </c>
      <c r="B802" s="5">
        <v>1.64</v>
      </c>
      <c r="C802" s="5">
        <v>-0.54426437498397173</v>
      </c>
      <c r="D802" s="5"/>
      <c r="K802">
        <f t="shared" si="55"/>
        <v>672</v>
      </c>
      <c r="L802">
        <v>4.3855736697993031</v>
      </c>
      <c r="R802">
        <f t="shared" ca="1" si="52"/>
        <v>702</v>
      </c>
      <c r="S802">
        <f t="shared" ca="1" si="53"/>
        <v>3.6855716247570225</v>
      </c>
      <c r="U802">
        <v>2.1196625223627463</v>
      </c>
    </row>
    <row r="803" spans="1:21" ht="15">
      <c r="A803" s="5">
        <v>2510</v>
      </c>
      <c r="B803" s="5">
        <v>-7.45</v>
      </c>
      <c r="C803" s="5">
        <v>-0.53629275071349003</v>
      </c>
      <c r="D803" s="5"/>
      <c r="K803">
        <f t="shared" si="55"/>
        <v>673</v>
      </c>
      <c r="L803" s="83">
        <v>5.8883252261594521</v>
      </c>
      <c r="R803">
        <f t="shared" ca="1" si="52"/>
        <v>404</v>
      </c>
      <c r="S803">
        <f t="shared" ca="1" si="53"/>
        <v>5.08</v>
      </c>
      <c r="U803">
        <v>2.0567818662858799</v>
      </c>
    </row>
    <row r="804" spans="1:21">
      <c r="A804" s="5">
        <v>2515</v>
      </c>
      <c r="B804" s="5">
        <v>-3.5</v>
      </c>
      <c r="C804" s="5">
        <v>2.9</v>
      </c>
      <c r="D804" s="5"/>
      <c r="K804">
        <f t="shared" si="55"/>
        <v>674</v>
      </c>
      <c r="L804" s="28">
        <v>2.3184032071674743</v>
      </c>
      <c r="R804">
        <f t="shared" ca="1" si="52"/>
        <v>339</v>
      </c>
      <c r="S804">
        <f t="shared" ca="1" si="53"/>
        <v>2.9</v>
      </c>
      <c r="U804">
        <v>2.2160691593190296</v>
      </c>
    </row>
    <row r="805" spans="1:21">
      <c r="A805" s="5">
        <v>2515</v>
      </c>
      <c r="B805" s="5">
        <v>-6.9</v>
      </c>
      <c r="C805" s="5">
        <v>0.4</v>
      </c>
      <c r="D805" s="5"/>
      <c r="K805">
        <f t="shared" si="55"/>
        <v>675</v>
      </c>
      <c r="L805">
        <v>4.7424302162830667</v>
      </c>
      <c r="R805">
        <f t="shared" ca="1" si="52"/>
        <v>230</v>
      </c>
      <c r="S805">
        <f t="shared" ca="1" si="53"/>
        <v>0.5</v>
      </c>
      <c r="U805">
        <v>2.1246867579044193</v>
      </c>
    </row>
    <row r="806" spans="1:21">
      <c r="A806" s="5">
        <v>2515</v>
      </c>
      <c r="B806" s="5">
        <v>-6.9</v>
      </c>
      <c r="C806" s="5">
        <v>-0.1</v>
      </c>
      <c r="D806" s="5"/>
      <c r="K806">
        <f t="shared" si="55"/>
        <v>676</v>
      </c>
      <c r="L806">
        <v>6.0533936206286221</v>
      </c>
      <c r="R806">
        <f t="shared" ca="1" si="52"/>
        <v>645</v>
      </c>
      <c r="S806">
        <f t="shared" ca="1" si="53"/>
        <v>-1.4306872538685234</v>
      </c>
      <c r="U806">
        <v>2.4597083692022719</v>
      </c>
    </row>
    <row r="807" spans="1:21">
      <c r="A807" s="5">
        <v>2515</v>
      </c>
      <c r="B807" s="5">
        <v>2.1</v>
      </c>
      <c r="C807" s="5">
        <v>3.7</v>
      </c>
      <c r="D807" s="5"/>
      <c r="K807">
        <f t="shared" si="55"/>
        <v>677</v>
      </c>
      <c r="L807">
        <v>6.4058229125494304</v>
      </c>
      <c r="R807">
        <f t="shared" ca="1" si="52"/>
        <v>212</v>
      </c>
      <c r="S807">
        <f t="shared" ca="1" si="53"/>
        <v>1.1299999999999999</v>
      </c>
      <c r="U807">
        <v>2.212009919080888</v>
      </c>
    </row>
    <row r="808" spans="1:21" ht="15">
      <c r="A808" s="5">
        <v>2515</v>
      </c>
      <c r="B808" s="5">
        <v>2.6</v>
      </c>
      <c r="C808" s="5">
        <v>4</v>
      </c>
      <c r="D808" s="5"/>
      <c r="K808">
        <f t="shared" si="55"/>
        <v>678</v>
      </c>
      <c r="L808" s="81">
        <v>3.3250248151097672</v>
      </c>
      <c r="R808">
        <f t="shared" ca="1" si="52"/>
        <v>661</v>
      </c>
      <c r="S808">
        <f t="shared" ca="1" si="53"/>
        <v>1.150651369645983</v>
      </c>
      <c r="U808">
        <v>2.2085249086858219</v>
      </c>
    </row>
    <row r="809" spans="1:21">
      <c r="A809" s="5">
        <v>2515</v>
      </c>
      <c r="B809" s="5">
        <v>6</v>
      </c>
      <c r="C809" s="5">
        <v>6.4</v>
      </c>
      <c r="D809" s="5"/>
      <c r="K809">
        <f t="shared" si="55"/>
        <v>679</v>
      </c>
      <c r="L809">
        <v>2.602165912803045</v>
      </c>
      <c r="R809">
        <f t="shared" ca="1" si="52"/>
        <v>391</v>
      </c>
      <c r="S809">
        <f t="shared" ca="1" si="53"/>
        <v>5.43</v>
      </c>
      <c r="U809">
        <v>2.2374668758116343</v>
      </c>
    </row>
    <row r="810" spans="1:21" ht="15">
      <c r="A810" s="5">
        <v>2515</v>
      </c>
      <c r="B810" s="5">
        <v>10.8</v>
      </c>
      <c r="C810" s="5">
        <v>8.9</v>
      </c>
      <c r="D810" s="5"/>
      <c r="K810">
        <f t="shared" si="55"/>
        <v>680</v>
      </c>
      <c r="L810" s="81">
        <v>3.0630439776729856</v>
      </c>
      <c r="R810">
        <f t="shared" ca="1" si="52"/>
        <v>715</v>
      </c>
      <c r="S810">
        <f t="shared" ca="1" si="53"/>
        <v>4.0999999999999996</v>
      </c>
      <c r="U810">
        <v>2.4432628632744025</v>
      </c>
    </row>
    <row r="811" spans="1:21">
      <c r="A811" s="5">
        <v>2515</v>
      </c>
      <c r="B811" s="5">
        <v>9.9</v>
      </c>
      <c r="C811" s="5">
        <v>6.5</v>
      </c>
      <c r="D811" s="5"/>
      <c r="K811">
        <f t="shared" si="55"/>
        <v>681</v>
      </c>
      <c r="L811">
        <v>1.1378497398066845</v>
      </c>
      <c r="R811">
        <f t="shared" ca="1" si="52"/>
        <v>72</v>
      </c>
      <c r="S811">
        <f t="shared" ca="1" si="53"/>
        <v>1.4144347220813591</v>
      </c>
      <c r="U811">
        <v>2.216647522690034</v>
      </c>
    </row>
    <row r="812" spans="1:21" ht="15">
      <c r="A812" s="153">
        <v>2515</v>
      </c>
      <c r="B812" s="153">
        <v>-4.33</v>
      </c>
      <c r="C812" s="153">
        <v>-2.5099999999999998</v>
      </c>
      <c r="D812" s="5"/>
      <c r="K812">
        <f t="shared" si="55"/>
        <v>682</v>
      </c>
      <c r="L812">
        <v>1.9450000000000001</v>
      </c>
      <c r="R812">
        <f t="shared" ca="1" si="52"/>
        <v>723</v>
      </c>
      <c r="S812">
        <f t="shared" ca="1" si="53"/>
        <v>1.5</v>
      </c>
      <c r="U812">
        <v>2.3747651052868379</v>
      </c>
    </row>
    <row r="813" spans="1:21" ht="15">
      <c r="A813" s="153">
        <v>2515</v>
      </c>
      <c r="B813" s="153">
        <v>-0.15</v>
      </c>
      <c r="C813" s="153">
        <v>-1.85</v>
      </c>
      <c r="D813" s="5"/>
      <c r="K813">
        <f t="shared" si="55"/>
        <v>683</v>
      </c>
      <c r="L813">
        <v>2.7808238571671584</v>
      </c>
      <c r="R813">
        <f t="shared" ca="1" si="52"/>
        <v>518</v>
      </c>
      <c r="S813">
        <f t="shared" ca="1" si="53"/>
        <v>4.59</v>
      </c>
      <c r="U813">
        <v>2.2184079830182291</v>
      </c>
    </row>
    <row r="814" spans="1:21" ht="15">
      <c r="A814" s="153">
        <v>2515</v>
      </c>
      <c r="B814" s="153">
        <v>-4.9000000000000004</v>
      </c>
      <c r="C814" s="153">
        <v>-1.76</v>
      </c>
      <c r="D814" s="5"/>
      <c r="K814">
        <f t="shared" si="55"/>
        <v>684</v>
      </c>
      <c r="L814">
        <v>0.155</v>
      </c>
      <c r="R814">
        <f t="shared" ca="1" si="52"/>
        <v>763</v>
      </c>
      <c r="S814">
        <f t="shared" ca="1" si="53"/>
        <v>-9.0855739112164269E-2</v>
      </c>
      <c r="U814">
        <v>2.0372170370155964</v>
      </c>
    </row>
    <row r="815" spans="1:21" ht="15">
      <c r="A815" s="153">
        <v>2515</v>
      </c>
      <c r="B815" s="153">
        <v>-4.9800000000000004</v>
      </c>
      <c r="C815" s="153">
        <v>-1.59</v>
      </c>
      <c r="D815" s="5"/>
      <c r="K815">
        <f t="shared" si="55"/>
        <v>685</v>
      </c>
      <c r="L815">
        <v>4.7</v>
      </c>
      <c r="R815">
        <f t="shared" ca="1" si="52"/>
        <v>737</v>
      </c>
      <c r="S815">
        <f t="shared" ca="1" si="53"/>
        <v>0.11109377676009013</v>
      </c>
      <c r="U815">
        <v>2.1687544833627106</v>
      </c>
    </row>
    <row r="816" spans="1:21" ht="15">
      <c r="A816" s="153">
        <v>2515</v>
      </c>
      <c r="B816" s="153">
        <v>-6.15</v>
      </c>
      <c r="C816" s="153">
        <v>-1.38</v>
      </c>
      <c r="D816" s="5"/>
      <c r="K816">
        <f t="shared" si="55"/>
        <v>686</v>
      </c>
      <c r="L816">
        <v>6.9</v>
      </c>
      <c r="R816">
        <f t="shared" ref="R816:R879" ca="1" si="56">RANDBETWEEN(1,773)</f>
        <v>433</v>
      </c>
      <c r="S816">
        <f t="shared" ref="S816:S879" ca="1" si="57">INDEX(L$124:L$928,R816)</f>
        <v>2.1</v>
      </c>
      <c r="U816">
        <v>2.2034810072645721</v>
      </c>
    </row>
    <row r="817" spans="1:21" ht="15">
      <c r="A817" s="153">
        <v>2515</v>
      </c>
      <c r="B817" s="153">
        <v>-7.53</v>
      </c>
      <c r="C817" s="153">
        <v>-0.97</v>
      </c>
      <c r="D817" s="5"/>
      <c r="K817">
        <f t="shared" si="55"/>
        <v>687</v>
      </c>
      <c r="L817">
        <v>1.9</v>
      </c>
      <c r="R817">
        <f t="shared" ca="1" si="56"/>
        <v>500</v>
      </c>
      <c r="S817">
        <f t="shared" ca="1" si="57"/>
        <v>2.82</v>
      </c>
      <c r="U817">
        <v>2.0272818770572703</v>
      </c>
    </row>
    <row r="818" spans="1:21" ht="15">
      <c r="A818" s="153">
        <v>2515</v>
      </c>
      <c r="B818" s="153">
        <v>1.8</v>
      </c>
      <c r="C818" s="153">
        <v>-0.94</v>
      </c>
      <c r="D818" s="5"/>
      <c r="K818">
        <f t="shared" si="55"/>
        <v>688</v>
      </c>
      <c r="L818" s="81">
        <v>5.4</v>
      </c>
      <c r="R818">
        <f t="shared" ca="1" si="56"/>
        <v>20</v>
      </c>
      <c r="S818">
        <f t="shared" ca="1" si="57"/>
        <v>1.180723151588186</v>
      </c>
      <c r="U818">
        <v>2.0856296152411216</v>
      </c>
    </row>
    <row r="819" spans="1:21" ht="15">
      <c r="A819" s="153">
        <v>2515</v>
      </c>
      <c r="B819" s="153">
        <v>-0.03</v>
      </c>
      <c r="C819" s="153">
        <v>-0.88</v>
      </c>
      <c r="D819" s="5"/>
      <c r="K819">
        <f t="shared" si="55"/>
        <v>689</v>
      </c>
      <c r="L819" s="81">
        <v>6.4</v>
      </c>
      <c r="R819">
        <f t="shared" ca="1" si="56"/>
        <v>670</v>
      </c>
      <c r="S819">
        <f t="shared" ca="1" si="57"/>
        <v>3.4167125147921418</v>
      </c>
      <c r="U819">
        <v>2.1366478867298708</v>
      </c>
    </row>
    <row r="820" spans="1:21" ht="15">
      <c r="A820" s="154">
        <v>2515</v>
      </c>
      <c r="B820" s="154">
        <v>-2.99</v>
      </c>
      <c r="C820" s="153">
        <v>-0.57999999999999996</v>
      </c>
      <c r="D820" s="5"/>
      <c r="K820">
        <f t="shared" si="55"/>
        <v>690</v>
      </c>
      <c r="L820" s="81">
        <v>4.5</v>
      </c>
      <c r="R820">
        <f t="shared" ca="1" si="56"/>
        <v>603</v>
      </c>
      <c r="S820">
        <f t="shared" ca="1" si="57"/>
        <v>4.01</v>
      </c>
      <c r="U820">
        <v>2.2035914156176371</v>
      </c>
    </row>
    <row r="821" spans="1:21" ht="15">
      <c r="A821" s="153">
        <v>2515</v>
      </c>
      <c r="B821" s="153">
        <v>-7.6</v>
      </c>
      <c r="C821" s="153">
        <v>-0.35</v>
      </c>
      <c r="D821" s="5"/>
      <c r="K821">
        <f t="shared" si="55"/>
        <v>691</v>
      </c>
      <c r="L821">
        <v>2.1</v>
      </c>
      <c r="R821">
        <f t="shared" ca="1" si="56"/>
        <v>386</v>
      </c>
      <c r="S821">
        <f t="shared" ca="1" si="57"/>
        <v>4.5</v>
      </c>
      <c r="U821">
        <v>2.1101808841557639</v>
      </c>
    </row>
    <row r="822" spans="1:21" ht="15">
      <c r="A822" s="153">
        <v>2515</v>
      </c>
      <c r="B822" s="153">
        <v>-4.16</v>
      </c>
      <c r="C822" s="153">
        <v>-0.15</v>
      </c>
      <c r="D822" s="5"/>
      <c r="K822">
        <f t="shared" si="55"/>
        <v>692</v>
      </c>
      <c r="L822">
        <v>4.3</v>
      </c>
      <c r="R822">
        <f t="shared" ca="1" si="56"/>
        <v>471</v>
      </c>
      <c r="S822">
        <f t="shared" ca="1" si="57"/>
        <v>8</v>
      </c>
      <c r="U822">
        <v>2.2350432525330262</v>
      </c>
    </row>
    <row r="823" spans="1:21" ht="15">
      <c r="A823" s="153">
        <v>2515</v>
      </c>
      <c r="B823" s="155">
        <v>-4.26</v>
      </c>
      <c r="C823" s="156">
        <v>0.3</v>
      </c>
      <c r="D823" s="5"/>
      <c r="K823">
        <f t="shared" si="55"/>
        <v>693</v>
      </c>
      <c r="L823" s="83">
        <v>4.7</v>
      </c>
      <c r="R823">
        <f t="shared" ca="1" si="56"/>
        <v>429</v>
      </c>
      <c r="S823">
        <f t="shared" ca="1" si="57"/>
        <v>2.84</v>
      </c>
      <c r="U823">
        <v>2.1993166248741698</v>
      </c>
    </row>
    <row r="824" spans="1:21" ht="15">
      <c r="A824" s="153">
        <v>2515</v>
      </c>
      <c r="B824" s="153">
        <v>-1.58</v>
      </c>
      <c r="C824" s="153">
        <v>0.39</v>
      </c>
      <c r="D824" s="5"/>
      <c r="K824">
        <f t="shared" si="55"/>
        <v>694</v>
      </c>
      <c r="L824" s="28">
        <v>5.5</v>
      </c>
      <c r="R824">
        <f t="shared" ca="1" si="56"/>
        <v>217</v>
      </c>
      <c r="S824">
        <f t="shared" ca="1" si="57"/>
        <v>2.6</v>
      </c>
      <c r="U824">
        <v>2.1506623765591573</v>
      </c>
    </row>
    <row r="825" spans="1:21" ht="15">
      <c r="A825" s="153">
        <v>2515</v>
      </c>
      <c r="B825" s="153">
        <v>-7.2</v>
      </c>
      <c r="C825" s="153">
        <v>0.57999999999999996</v>
      </c>
      <c r="D825" s="5"/>
      <c r="K825">
        <f t="shared" si="55"/>
        <v>695</v>
      </c>
      <c r="L825" s="83">
        <v>3.6855716247570225</v>
      </c>
      <c r="R825">
        <f t="shared" ca="1" si="56"/>
        <v>761</v>
      </c>
      <c r="S825">
        <f t="shared" ca="1" si="57"/>
        <v>1.74</v>
      </c>
      <c r="U825">
        <v>2.1176958326838284</v>
      </c>
    </row>
    <row r="826" spans="1:21" ht="15">
      <c r="A826" s="153">
        <v>2515</v>
      </c>
      <c r="B826" s="153">
        <v>-2.08</v>
      </c>
      <c r="C826" s="153">
        <v>0.76</v>
      </c>
      <c r="D826" s="5"/>
      <c r="K826">
        <f t="shared" si="55"/>
        <v>696</v>
      </c>
      <c r="L826">
        <v>0.15497066885714927</v>
      </c>
      <c r="R826">
        <f t="shared" ca="1" si="56"/>
        <v>239</v>
      </c>
      <c r="S826">
        <f t="shared" ca="1" si="57"/>
        <v>3.48</v>
      </c>
      <c r="U826">
        <v>2.3350176891971413</v>
      </c>
    </row>
    <row r="827" spans="1:21" ht="15">
      <c r="A827" s="154">
        <v>2515</v>
      </c>
      <c r="B827" s="154">
        <v>-7.23</v>
      </c>
      <c r="C827" s="153">
        <v>0.85</v>
      </c>
      <c r="D827" s="5"/>
      <c r="K827">
        <f t="shared" si="55"/>
        <v>697</v>
      </c>
      <c r="L827">
        <v>2.0379999999999998</v>
      </c>
      <c r="R827">
        <f t="shared" ca="1" si="56"/>
        <v>228</v>
      </c>
      <c r="S827">
        <f t="shared" ca="1" si="57"/>
        <v>0.68</v>
      </c>
      <c r="U827">
        <v>2.1630792748921026</v>
      </c>
    </row>
    <row r="828" spans="1:21" ht="15">
      <c r="A828" s="153">
        <v>2515</v>
      </c>
      <c r="B828" s="153">
        <v>5.99</v>
      </c>
      <c r="C828" s="153">
        <v>0.89</v>
      </c>
      <c r="D828" s="5"/>
      <c r="K828">
        <f t="shared" si="55"/>
        <v>698</v>
      </c>
      <c r="L828">
        <v>0.26300000000000001</v>
      </c>
      <c r="R828">
        <f t="shared" ca="1" si="56"/>
        <v>568</v>
      </c>
      <c r="S828">
        <f t="shared" ca="1" si="57"/>
        <v>2.4</v>
      </c>
      <c r="U828">
        <v>2.1008258734934895</v>
      </c>
    </row>
    <row r="829" spans="1:21" ht="15">
      <c r="A829" s="153">
        <v>2515</v>
      </c>
      <c r="B829" s="153">
        <v>-7.42</v>
      </c>
      <c r="C829" s="153">
        <v>1.02</v>
      </c>
      <c r="D829" s="5"/>
      <c r="K829">
        <f t="shared" si="55"/>
        <v>699</v>
      </c>
      <c r="L829">
        <v>2.0382547539122204</v>
      </c>
      <c r="R829">
        <f t="shared" ca="1" si="56"/>
        <v>312</v>
      </c>
      <c r="S829">
        <f t="shared" ca="1" si="57"/>
        <v>0.68501074438555598</v>
      </c>
      <c r="U829">
        <v>2.0760180761481246</v>
      </c>
    </row>
    <row r="830" spans="1:21" ht="15">
      <c r="A830" s="153">
        <v>2515</v>
      </c>
      <c r="B830" s="153">
        <v>1.18</v>
      </c>
      <c r="C830" s="153">
        <v>1.37</v>
      </c>
      <c r="D830" s="5"/>
      <c r="K830">
        <f t="shared" si="55"/>
        <v>700</v>
      </c>
      <c r="L830">
        <v>0.26306589485092324</v>
      </c>
      <c r="R830">
        <f t="shared" ca="1" si="56"/>
        <v>78</v>
      </c>
      <c r="S830">
        <f t="shared" ca="1" si="57"/>
        <v>1.629106158424154</v>
      </c>
      <c r="U830">
        <v>2.0984043991066099</v>
      </c>
    </row>
    <row r="831" spans="1:21" ht="15">
      <c r="A831" s="153">
        <v>2515</v>
      </c>
      <c r="B831" s="153">
        <v>-5.81</v>
      </c>
      <c r="C831" s="153">
        <v>1.38</v>
      </c>
      <c r="D831" s="5"/>
      <c r="K831">
        <f t="shared" si="55"/>
        <v>701</v>
      </c>
      <c r="L831">
        <v>7.5924848705993586E-2</v>
      </c>
      <c r="R831">
        <f t="shared" ca="1" si="56"/>
        <v>429</v>
      </c>
      <c r="S831">
        <f t="shared" ca="1" si="57"/>
        <v>2.84</v>
      </c>
      <c r="U831">
        <v>2.1908559630625897</v>
      </c>
    </row>
    <row r="832" spans="1:21" ht="15">
      <c r="A832" s="153">
        <v>2515</v>
      </c>
      <c r="B832" s="153">
        <v>-5.49</v>
      </c>
      <c r="C832" s="153">
        <v>1.67</v>
      </c>
      <c r="D832" s="5"/>
      <c r="K832">
        <f t="shared" si="55"/>
        <v>702</v>
      </c>
      <c r="L832">
        <v>-1.5212632875601599</v>
      </c>
      <c r="R832">
        <f t="shared" ca="1" si="56"/>
        <v>624</v>
      </c>
      <c r="S832">
        <f t="shared" ca="1" si="57"/>
        <v>6.329951244011145</v>
      </c>
      <c r="U832">
        <v>2.2879325731058362</v>
      </c>
    </row>
    <row r="833" spans="1:21" ht="15">
      <c r="A833" s="153">
        <v>2515</v>
      </c>
      <c r="B833" s="153">
        <v>-0.39</v>
      </c>
      <c r="C833" s="153">
        <v>1.9</v>
      </c>
      <c r="D833" s="5"/>
      <c r="K833">
        <f t="shared" si="55"/>
        <v>703</v>
      </c>
      <c r="L833" s="83">
        <v>2.1866103277551874</v>
      </c>
      <c r="R833">
        <f t="shared" ca="1" si="56"/>
        <v>659</v>
      </c>
      <c r="S833">
        <f t="shared" ca="1" si="57"/>
        <v>5.0999999999999996</v>
      </c>
      <c r="U833">
        <v>1.9402780300248683</v>
      </c>
    </row>
    <row r="834" spans="1:21" ht="15">
      <c r="A834" s="153">
        <v>2515</v>
      </c>
      <c r="B834" s="153">
        <v>1.38</v>
      </c>
      <c r="C834" s="153">
        <v>2.14</v>
      </c>
      <c r="D834" s="5"/>
      <c r="K834">
        <f t="shared" si="55"/>
        <v>704</v>
      </c>
      <c r="L834">
        <v>2.948538784217166</v>
      </c>
      <c r="R834">
        <f t="shared" ca="1" si="56"/>
        <v>220</v>
      </c>
      <c r="S834">
        <f t="shared" ca="1" si="57"/>
        <v>0.41</v>
      </c>
      <c r="U834">
        <v>2.0561628526743099</v>
      </c>
    </row>
    <row r="835" spans="1:21" ht="15">
      <c r="A835" s="153">
        <v>2515</v>
      </c>
      <c r="B835" s="153">
        <v>0.74</v>
      </c>
      <c r="C835" s="153">
        <v>2.15</v>
      </c>
      <c r="D835" s="5"/>
      <c r="K835">
        <f t="shared" si="55"/>
        <v>705</v>
      </c>
      <c r="L835">
        <v>3.0477500546988505</v>
      </c>
      <c r="R835">
        <f t="shared" ca="1" si="56"/>
        <v>620</v>
      </c>
      <c r="S835">
        <f t="shared" ca="1" si="57"/>
        <v>3.8877536999952778</v>
      </c>
      <c r="U835">
        <v>2.1073273232394198</v>
      </c>
    </row>
    <row r="836" spans="1:21" ht="15">
      <c r="A836" s="153">
        <v>2515</v>
      </c>
      <c r="B836" s="153">
        <v>0.08</v>
      </c>
      <c r="C836" s="153">
        <v>2.5499999999999998</v>
      </c>
      <c r="D836" s="5"/>
      <c r="K836">
        <f t="shared" si="55"/>
        <v>706</v>
      </c>
      <c r="L836">
        <v>4.5999999999999996</v>
      </c>
      <c r="R836">
        <f t="shared" ca="1" si="56"/>
        <v>361</v>
      </c>
      <c r="S836">
        <f t="shared" ca="1" si="57"/>
        <v>0.76</v>
      </c>
      <c r="U836">
        <v>2.1553954105631057</v>
      </c>
    </row>
    <row r="837" spans="1:21" ht="15">
      <c r="A837" s="153">
        <v>2515</v>
      </c>
      <c r="B837" s="153">
        <v>-2.72</v>
      </c>
      <c r="C837" s="153">
        <v>2.77</v>
      </c>
      <c r="D837" s="5"/>
      <c r="K837">
        <f t="shared" ref="K837:K900" si="58">K836+1</f>
        <v>707</v>
      </c>
      <c r="L837">
        <v>1.6</v>
      </c>
      <c r="R837">
        <f t="shared" ca="1" si="56"/>
        <v>574</v>
      </c>
      <c r="S837">
        <f t="shared" ca="1" si="57"/>
        <v>2.6</v>
      </c>
      <c r="U837">
        <v>2.1979293857124724</v>
      </c>
    </row>
    <row r="838" spans="1:21" ht="15">
      <c r="A838" s="153">
        <v>2515</v>
      </c>
      <c r="B838" s="153">
        <v>4.4400000000000004</v>
      </c>
      <c r="C838" s="153">
        <v>3.75</v>
      </c>
      <c r="D838" s="5"/>
      <c r="K838">
        <f t="shared" si="58"/>
        <v>708</v>
      </c>
      <c r="L838">
        <v>4.0999999999999996</v>
      </c>
      <c r="R838">
        <f t="shared" ca="1" si="56"/>
        <v>593</v>
      </c>
      <c r="S838">
        <f t="shared" ca="1" si="57"/>
        <v>9.5730000000000004</v>
      </c>
      <c r="U838">
        <v>1.9905949432217804</v>
      </c>
    </row>
    <row r="839" spans="1:21" ht="15">
      <c r="A839" s="153">
        <v>2515</v>
      </c>
      <c r="B839" s="153">
        <v>2.94</v>
      </c>
      <c r="C839" s="153">
        <v>4.1900000000000004</v>
      </c>
      <c r="D839" s="5"/>
      <c r="K839">
        <f t="shared" si="58"/>
        <v>709</v>
      </c>
      <c r="L839">
        <v>3.6</v>
      </c>
      <c r="R839">
        <f t="shared" ca="1" si="56"/>
        <v>485</v>
      </c>
      <c r="S839">
        <f t="shared" ca="1" si="57"/>
        <v>1.66</v>
      </c>
      <c r="U839">
        <v>2.3883747549357954</v>
      </c>
    </row>
    <row r="840" spans="1:21" ht="15">
      <c r="A840" s="153">
        <v>2515</v>
      </c>
      <c r="B840" s="153">
        <v>2.4300000000000002</v>
      </c>
      <c r="C840" s="153">
        <v>4.46</v>
      </c>
      <c r="D840" s="5"/>
      <c r="K840">
        <f t="shared" si="58"/>
        <v>710</v>
      </c>
      <c r="L840">
        <v>1.8</v>
      </c>
      <c r="R840">
        <f t="shared" ca="1" si="56"/>
        <v>336</v>
      </c>
      <c r="S840">
        <f t="shared" ca="1" si="57"/>
        <v>0.9435888133554251</v>
      </c>
      <c r="U840">
        <v>2.0154270973486423</v>
      </c>
    </row>
    <row r="841" spans="1:21" ht="15">
      <c r="A841" s="153">
        <v>2515</v>
      </c>
      <c r="B841" s="153">
        <v>3.27</v>
      </c>
      <c r="C841" s="153">
        <v>4.46</v>
      </c>
      <c r="D841" s="5"/>
      <c r="K841">
        <f t="shared" si="58"/>
        <v>711</v>
      </c>
      <c r="L841">
        <v>1.2</v>
      </c>
      <c r="R841">
        <f t="shared" ca="1" si="56"/>
        <v>656</v>
      </c>
      <c r="S841">
        <f t="shared" ca="1" si="57"/>
        <v>6.9</v>
      </c>
      <c r="U841">
        <v>2.2018580403634709</v>
      </c>
    </row>
    <row r="842" spans="1:21" ht="15">
      <c r="A842" s="153">
        <v>2515</v>
      </c>
      <c r="B842" s="153">
        <v>4.25</v>
      </c>
      <c r="C842" s="153">
        <v>4.4800000000000004</v>
      </c>
      <c r="D842" s="5"/>
      <c r="K842">
        <f t="shared" si="58"/>
        <v>712</v>
      </c>
      <c r="L842">
        <v>1.5</v>
      </c>
      <c r="R842">
        <f t="shared" ca="1" si="56"/>
        <v>30</v>
      </c>
      <c r="S842">
        <f t="shared" ca="1" si="57"/>
        <v>0.3</v>
      </c>
      <c r="U842">
        <v>2.1768438166968314</v>
      </c>
    </row>
    <row r="843" spans="1:21" ht="15">
      <c r="A843" s="154">
        <v>2515</v>
      </c>
      <c r="B843" s="154">
        <v>3.23</v>
      </c>
      <c r="C843" s="153">
        <v>4.49</v>
      </c>
      <c r="D843" s="5"/>
      <c r="K843">
        <f t="shared" si="58"/>
        <v>713</v>
      </c>
      <c r="L843" s="81">
        <v>0.6</v>
      </c>
      <c r="R843">
        <f t="shared" ca="1" si="56"/>
        <v>70</v>
      </c>
      <c r="S843">
        <f t="shared" ca="1" si="57"/>
        <v>1.8348972921444773</v>
      </c>
      <c r="U843">
        <v>2.2568152863958484</v>
      </c>
    </row>
    <row r="844" spans="1:21" ht="15">
      <c r="A844" s="153">
        <v>2515</v>
      </c>
      <c r="B844" s="153">
        <v>4.2300000000000004</v>
      </c>
      <c r="C844" s="153">
        <v>4.5</v>
      </c>
      <c r="D844" s="5"/>
      <c r="K844">
        <f t="shared" si="58"/>
        <v>714</v>
      </c>
      <c r="L844">
        <v>0.9</v>
      </c>
      <c r="R844">
        <f t="shared" ca="1" si="56"/>
        <v>737</v>
      </c>
      <c r="S844">
        <f t="shared" ca="1" si="57"/>
        <v>0.11109377676009013</v>
      </c>
      <c r="U844">
        <v>2.0584892607245782</v>
      </c>
    </row>
    <row r="845" spans="1:21" ht="15">
      <c r="A845" s="153">
        <v>2515</v>
      </c>
      <c r="B845" s="153">
        <v>4.68</v>
      </c>
      <c r="C845" s="153">
        <v>4.5599999999999996</v>
      </c>
      <c r="D845" s="5"/>
      <c r="K845">
        <f t="shared" si="58"/>
        <v>715</v>
      </c>
      <c r="L845" s="81">
        <v>0.8</v>
      </c>
      <c r="R845">
        <f t="shared" ca="1" si="56"/>
        <v>597</v>
      </c>
      <c r="S845">
        <f t="shared" ca="1" si="57"/>
        <v>-1.93</v>
      </c>
      <c r="U845">
        <v>2.1709481667420811</v>
      </c>
    </row>
    <row r="846" spans="1:21" ht="15">
      <c r="A846" s="153">
        <v>2515</v>
      </c>
      <c r="B846" s="153">
        <v>3.5</v>
      </c>
      <c r="C846" s="153">
        <v>4.63</v>
      </c>
      <c r="D846" s="5"/>
      <c r="K846">
        <f t="shared" si="58"/>
        <v>716</v>
      </c>
      <c r="L846">
        <v>1.5</v>
      </c>
      <c r="R846">
        <f t="shared" ca="1" si="56"/>
        <v>583</v>
      </c>
      <c r="S846">
        <f t="shared" ca="1" si="57"/>
        <v>5.2</v>
      </c>
      <c r="U846">
        <v>2.1916696726516913</v>
      </c>
    </row>
    <row r="847" spans="1:21" ht="15">
      <c r="A847" s="153">
        <v>2515</v>
      </c>
      <c r="B847" s="153">
        <v>4.25</v>
      </c>
      <c r="C847" s="153">
        <v>5.04</v>
      </c>
      <c r="D847" s="5"/>
      <c r="K847">
        <f t="shared" si="58"/>
        <v>717</v>
      </c>
      <c r="L847">
        <v>1.6</v>
      </c>
      <c r="R847">
        <f t="shared" ca="1" si="56"/>
        <v>561</v>
      </c>
      <c r="S847">
        <f t="shared" ca="1" si="57"/>
        <v>2.1689995221458869</v>
      </c>
      <c r="U847">
        <v>2.2905449349660398</v>
      </c>
    </row>
    <row r="848" spans="1:21" ht="15">
      <c r="A848" s="153">
        <v>2515</v>
      </c>
      <c r="B848" s="153">
        <v>5.0599999999999996</v>
      </c>
      <c r="C848" s="153">
        <v>5.14</v>
      </c>
      <c r="D848" s="5"/>
      <c r="K848">
        <f t="shared" si="58"/>
        <v>718</v>
      </c>
      <c r="L848">
        <v>1.4</v>
      </c>
      <c r="R848">
        <f t="shared" ca="1" si="56"/>
        <v>262</v>
      </c>
      <c r="S848">
        <f t="shared" ca="1" si="57"/>
        <v>-0.28999999999999998</v>
      </c>
      <c r="U848">
        <v>2.1862668671078498</v>
      </c>
    </row>
    <row r="849" spans="1:21" ht="15">
      <c r="A849" s="153">
        <v>2515</v>
      </c>
      <c r="B849" s="153">
        <v>6.07</v>
      </c>
      <c r="C849" s="153">
        <v>5.43</v>
      </c>
      <c r="D849" s="5"/>
      <c r="K849">
        <f t="shared" si="58"/>
        <v>719</v>
      </c>
      <c r="L849">
        <v>1.9</v>
      </c>
      <c r="R849">
        <f t="shared" ca="1" si="56"/>
        <v>682</v>
      </c>
      <c r="S849">
        <f t="shared" ca="1" si="57"/>
        <v>4.7424302162830667</v>
      </c>
      <c r="U849">
        <v>2.2536159236414584</v>
      </c>
    </row>
    <row r="850" spans="1:21" ht="15">
      <c r="A850" s="153">
        <v>2515</v>
      </c>
      <c r="B850" s="153">
        <v>5.9</v>
      </c>
      <c r="C850" s="153">
        <v>5.49</v>
      </c>
      <c r="D850" s="5"/>
      <c r="K850">
        <f t="shared" si="58"/>
        <v>720</v>
      </c>
      <c r="L850" s="81">
        <v>1.4</v>
      </c>
      <c r="R850">
        <f t="shared" ca="1" si="56"/>
        <v>502</v>
      </c>
      <c r="S850">
        <f t="shared" ca="1" si="57"/>
        <v>3.06</v>
      </c>
      <c r="U850">
        <v>2.2514512885958564</v>
      </c>
    </row>
    <row r="851" spans="1:21" ht="15">
      <c r="A851" s="153">
        <v>2515</v>
      </c>
      <c r="B851" s="153">
        <v>5.78</v>
      </c>
      <c r="C851" s="153">
        <v>5.66</v>
      </c>
      <c r="D851" s="5"/>
      <c r="K851">
        <f t="shared" si="58"/>
        <v>721</v>
      </c>
      <c r="L851">
        <v>2.7</v>
      </c>
      <c r="R851">
        <f t="shared" ca="1" si="56"/>
        <v>706</v>
      </c>
      <c r="S851">
        <f t="shared" ca="1" si="57"/>
        <v>2.0382547539122204</v>
      </c>
      <c r="U851">
        <v>2.1360967352987825</v>
      </c>
    </row>
    <row r="852" spans="1:21" ht="15">
      <c r="A852" s="153">
        <v>2515</v>
      </c>
      <c r="B852" s="153">
        <v>3.96</v>
      </c>
      <c r="C852" s="153">
        <v>5.92</v>
      </c>
      <c r="D852" s="5"/>
      <c r="K852">
        <f t="shared" si="58"/>
        <v>722</v>
      </c>
      <c r="L852">
        <v>0.2</v>
      </c>
      <c r="R852">
        <f t="shared" ca="1" si="56"/>
        <v>564</v>
      </c>
      <c r="S852">
        <f t="shared" ca="1" si="57"/>
        <v>6.085144088607386</v>
      </c>
      <c r="U852">
        <v>2.4566446982728585</v>
      </c>
    </row>
    <row r="853" spans="1:21" ht="15">
      <c r="A853" s="153">
        <v>2515</v>
      </c>
      <c r="B853" s="153">
        <v>5.66</v>
      </c>
      <c r="C853" s="153">
        <v>6.13</v>
      </c>
      <c r="D853" s="5"/>
      <c r="K853">
        <f t="shared" si="58"/>
        <v>723</v>
      </c>
      <c r="L853">
        <v>2.2000000000000002</v>
      </c>
      <c r="R853">
        <f t="shared" ca="1" si="56"/>
        <v>130</v>
      </c>
      <c r="S853">
        <f t="shared" ca="1" si="57"/>
        <v>2.64</v>
      </c>
      <c r="U853">
        <v>2.217739627314951</v>
      </c>
    </row>
    <row r="854" spans="1:21" ht="15">
      <c r="A854" s="153">
        <v>2515</v>
      </c>
      <c r="B854" s="153">
        <v>6.52</v>
      </c>
      <c r="C854" s="153">
        <v>6.73</v>
      </c>
      <c r="D854" s="5"/>
      <c r="K854">
        <f t="shared" si="58"/>
        <v>724</v>
      </c>
      <c r="L854">
        <v>1.3276456443636064</v>
      </c>
      <c r="M854" s="28"/>
      <c r="N854" s="25"/>
      <c r="R854">
        <f t="shared" ca="1" si="56"/>
        <v>72</v>
      </c>
      <c r="S854">
        <f t="shared" ca="1" si="57"/>
        <v>1.4144347220813591</v>
      </c>
      <c r="U854">
        <v>2.2234437609691153</v>
      </c>
    </row>
    <row r="855" spans="1:21" ht="15">
      <c r="A855" s="153">
        <v>2515</v>
      </c>
      <c r="B855" s="153">
        <v>7.77</v>
      </c>
      <c r="C855" s="153">
        <v>7.13</v>
      </c>
      <c r="D855" s="5"/>
      <c r="K855">
        <f t="shared" si="58"/>
        <v>725</v>
      </c>
      <c r="L855">
        <v>0.25197588622383194</v>
      </c>
      <c r="R855">
        <f t="shared" ca="1" si="56"/>
        <v>425</v>
      </c>
      <c r="S855">
        <f t="shared" ca="1" si="57"/>
        <v>3.05</v>
      </c>
      <c r="U855">
        <v>2.2796127353809243</v>
      </c>
    </row>
    <row r="856" spans="1:21" ht="15">
      <c r="A856" s="153">
        <v>2515</v>
      </c>
      <c r="B856" s="153">
        <v>6.97</v>
      </c>
      <c r="C856" s="153">
        <v>7.34</v>
      </c>
      <c r="D856" s="5"/>
      <c r="K856">
        <f t="shared" si="58"/>
        <v>726</v>
      </c>
      <c r="L856">
        <v>1.8834451959314269</v>
      </c>
      <c r="R856">
        <f t="shared" ca="1" si="56"/>
        <v>240</v>
      </c>
      <c r="S856">
        <f t="shared" ca="1" si="57"/>
        <v>0.83</v>
      </c>
      <c r="U856">
        <v>2.116371452040247</v>
      </c>
    </row>
    <row r="857" spans="1:21" ht="15">
      <c r="A857" s="153">
        <v>2515</v>
      </c>
      <c r="B857" s="153">
        <v>8.59</v>
      </c>
      <c r="C857" s="153">
        <v>7.38</v>
      </c>
      <c r="D857" s="5"/>
      <c r="K857">
        <f t="shared" si="58"/>
        <v>727</v>
      </c>
      <c r="L857" s="81">
        <v>1.609525988167599</v>
      </c>
      <c r="R857">
        <f t="shared" ca="1" si="56"/>
        <v>282</v>
      </c>
      <c r="S857">
        <f t="shared" ca="1" si="57"/>
        <v>-0.63</v>
      </c>
      <c r="U857">
        <v>2.3007727902555577</v>
      </c>
    </row>
    <row r="858" spans="1:21" ht="15">
      <c r="A858" s="153">
        <v>2515</v>
      </c>
      <c r="B858" s="153">
        <v>9.52</v>
      </c>
      <c r="C858" s="153">
        <v>8.18</v>
      </c>
      <c r="D858" s="5"/>
      <c r="K858">
        <f t="shared" si="58"/>
        <v>728</v>
      </c>
      <c r="L858">
        <v>2.2714892284636496</v>
      </c>
      <c r="R858">
        <f t="shared" ca="1" si="56"/>
        <v>486</v>
      </c>
      <c r="S858">
        <f t="shared" ca="1" si="57"/>
        <v>1.91</v>
      </c>
      <c r="U858">
        <v>2.2676552452078638</v>
      </c>
    </row>
    <row r="859" spans="1:21" ht="15">
      <c r="A859" s="153">
        <v>2515</v>
      </c>
      <c r="B859" s="153">
        <v>9.73</v>
      </c>
      <c r="C859" s="153">
        <v>8.83</v>
      </c>
      <c r="D859" s="5"/>
      <c r="K859">
        <f t="shared" si="58"/>
        <v>729</v>
      </c>
      <c r="L859">
        <v>3.0058049232836739</v>
      </c>
      <c r="R859">
        <f t="shared" ca="1" si="56"/>
        <v>230</v>
      </c>
      <c r="S859">
        <f t="shared" ca="1" si="57"/>
        <v>0.5</v>
      </c>
      <c r="U859">
        <v>2.2664663205424809</v>
      </c>
    </row>
    <row r="860" spans="1:21" ht="15">
      <c r="A860" s="153">
        <v>2515</v>
      </c>
      <c r="B860" s="153">
        <v>10.029999999999999</v>
      </c>
      <c r="C860" s="153">
        <v>8.94</v>
      </c>
      <c r="D860" s="5"/>
      <c r="K860">
        <f t="shared" si="58"/>
        <v>730</v>
      </c>
      <c r="L860">
        <v>0.11109377676009013</v>
      </c>
      <c r="R860">
        <f t="shared" ca="1" si="56"/>
        <v>294</v>
      </c>
      <c r="S860">
        <f t="shared" ca="1" si="57"/>
        <v>1.0107319291281422</v>
      </c>
      <c r="U860">
        <v>2.280167152612377</v>
      </c>
    </row>
    <row r="861" spans="1:21">
      <c r="A861" s="5">
        <v>2516</v>
      </c>
      <c r="B861" s="5">
        <v>2.8033333333333332</v>
      </c>
      <c r="C861" s="5">
        <v>4.500602639308104</v>
      </c>
      <c r="D861" s="5"/>
      <c r="K861">
        <f t="shared" si="58"/>
        <v>731</v>
      </c>
      <c r="L861">
        <v>4.4121540097834426</v>
      </c>
      <c r="R861">
        <f t="shared" ca="1" si="56"/>
        <v>331</v>
      </c>
      <c r="S861">
        <f t="shared" ca="1" si="57"/>
        <v>1.5430269574412541</v>
      </c>
      <c r="U861">
        <v>2.1081521640332546</v>
      </c>
    </row>
    <row r="862" spans="1:21">
      <c r="A862" s="6">
        <v>2516</v>
      </c>
      <c r="B862" s="149">
        <v>4.8959999999999999</v>
      </c>
      <c r="C862" s="150">
        <v>5.08</v>
      </c>
      <c r="D862" s="151">
        <v>-5.08</v>
      </c>
      <c r="K862">
        <f t="shared" si="58"/>
        <v>732</v>
      </c>
      <c r="L862">
        <v>4.6292043552334139</v>
      </c>
      <c r="R862">
        <f t="shared" ca="1" si="56"/>
        <v>26</v>
      </c>
      <c r="S862">
        <f t="shared" ca="1" si="57"/>
        <v>0.4</v>
      </c>
      <c r="U862">
        <v>2.1953351806088666</v>
      </c>
    </row>
    <row r="863" spans="1:21">
      <c r="A863" s="5">
        <v>2520</v>
      </c>
      <c r="B863" s="5">
        <v>-5.9</v>
      </c>
      <c r="C863" s="5">
        <v>0.9</v>
      </c>
      <c r="D863" s="5"/>
      <c r="K863">
        <f t="shared" si="58"/>
        <v>733</v>
      </c>
      <c r="L863">
        <v>2.9749303683509978</v>
      </c>
      <c r="R863">
        <f t="shared" ca="1" si="56"/>
        <v>724</v>
      </c>
      <c r="S863">
        <f t="shared" ca="1" si="57"/>
        <v>1.6</v>
      </c>
      <c r="U863">
        <v>2.1596771489508937</v>
      </c>
    </row>
    <row r="864" spans="1:21">
      <c r="A864" s="5">
        <v>2520</v>
      </c>
      <c r="B864" s="5">
        <v>-3.4</v>
      </c>
      <c r="C864" s="5">
        <v>-0.8</v>
      </c>
      <c r="D864" s="5"/>
      <c r="K864">
        <f t="shared" si="58"/>
        <v>734</v>
      </c>
      <c r="L864">
        <v>2.5497967953433336</v>
      </c>
      <c r="R864">
        <f t="shared" ca="1" si="56"/>
        <v>678</v>
      </c>
      <c r="S864">
        <f t="shared" ca="1" si="57"/>
        <v>1.5449219257253066</v>
      </c>
      <c r="U864">
        <v>2.3148680517451377</v>
      </c>
    </row>
    <row r="865" spans="1:21">
      <c r="A865" s="5">
        <v>2520</v>
      </c>
      <c r="B865" s="5">
        <v>-4.7</v>
      </c>
      <c r="C865" s="5">
        <v>1</v>
      </c>
      <c r="D865" s="5"/>
      <c r="K865">
        <f t="shared" si="58"/>
        <v>735</v>
      </c>
      <c r="L865">
        <v>6.6895272705891795E-2</v>
      </c>
      <c r="R865">
        <f t="shared" ca="1" si="56"/>
        <v>262</v>
      </c>
      <c r="S865">
        <f t="shared" ca="1" si="57"/>
        <v>-0.28999999999999998</v>
      </c>
      <c r="U865">
        <v>2.0720940057128985</v>
      </c>
    </row>
    <row r="866" spans="1:21">
      <c r="A866" s="5">
        <v>2520</v>
      </c>
      <c r="B866" s="5">
        <v>1.7</v>
      </c>
      <c r="C866" s="5">
        <v>2.7</v>
      </c>
      <c r="D866" s="5"/>
      <c r="K866">
        <f t="shared" si="58"/>
        <v>736</v>
      </c>
      <c r="L866">
        <v>-8.2881936178659243E-2</v>
      </c>
      <c r="R866">
        <f t="shared" ca="1" si="56"/>
        <v>264</v>
      </c>
      <c r="S866">
        <f t="shared" ca="1" si="57"/>
        <v>-0.56000000000000005</v>
      </c>
      <c r="U866">
        <v>2.1368423340149292</v>
      </c>
    </row>
    <row r="867" spans="1:21">
      <c r="A867" s="5">
        <v>2520</v>
      </c>
      <c r="B867" s="5">
        <v>3.1</v>
      </c>
      <c r="C867" s="5">
        <v>1.4</v>
      </c>
      <c r="D867" s="5"/>
      <c r="K867">
        <f t="shared" si="58"/>
        <v>737</v>
      </c>
      <c r="L867">
        <v>3.2146335469152767</v>
      </c>
      <c r="R867">
        <f t="shared" ca="1" si="56"/>
        <v>626</v>
      </c>
      <c r="S867">
        <f t="shared" ca="1" si="57"/>
        <v>1.4935749072034765</v>
      </c>
      <c r="U867">
        <v>2.3557106780588613</v>
      </c>
    </row>
    <row r="868" spans="1:21">
      <c r="A868" s="157">
        <v>2560</v>
      </c>
      <c r="B868" s="5">
        <v>8.3260000000000005</v>
      </c>
      <c r="C868" s="5">
        <v>2.129</v>
      </c>
      <c r="D868" s="5">
        <v>-2.5169999999999999</v>
      </c>
      <c r="K868">
        <f t="shared" si="58"/>
        <v>738</v>
      </c>
      <c r="L868">
        <v>1.8646649338594539</v>
      </c>
      <c r="R868">
        <f t="shared" ca="1" si="56"/>
        <v>675</v>
      </c>
      <c r="S868">
        <f t="shared" ca="1" si="57"/>
        <v>6.6898200127858409</v>
      </c>
      <c r="U868">
        <v>2.1744068228657092</v>
      </c>
    </row>
    <row r="869" spans="1:21">
      <c r="A869" s="157">
        <v>2560</v>
      </c>
      <c r="B869" s="5">
        <v>6.641</v>
      </c>
      <c r="C869" s="5">
        <v>1.8819999999999999</v>
      </c>
      <c r="D869" s="5">
        <v>-2.036</v>
      </c>
      <c r="K869">
        <f t="shared" si="58"/>
        <v>739</v>
      </c>
      <c r="L869">
        <v>2.2555166628637306</v>
      </c>
      <c r="R869">
        <f t="shared" ca="1" si="56"/>
        <v>694</v>
      </c>
      <c r="S869">
        <f t="shared" ca="1" si="57"/>
        <v>1.9</v>
      </c>
      <c r="U869">
        <v>2.3149625796273257</v>
      </c>
    </row>
    <row r="870" spans="1:21">
      <c r="A870" s="157">
        <v>2560</v>
      </c>
      <c r="B870" s="5">
        <v>19.448</v>
      </c>
      <c r="C870" s="5">
        <v>-1.92</v>
      </c>
      <c r="D870" s="5"/>
      <c r="K870">
        <f t="shared" si="58"/>
        <v>740</v>
      </c>
      <c r="L870">
        <v>2.1678647670118107</v>
      </c>
      <c r="R870">
        <f t="shared" ca="1" si="56"/>
        <v>690</v>
      </c>
      <c r="S870">
        <f t="shared" ca="1" si="57"/>
        <v>2.7808238571671584</v>
      </c>
      <c r="U870">
        <v>2.2639703814974173</v>
      </c>
    </row>
    <row r="871" spans="1:21">
      <c r="A871" s="157">
        <v>2560</v>
      </c>
      <c r="B871" s="5">
        <v>13.737</v>
      </c>
      <c r="C871" s="5">
        <v>6.2489999999999997</v>
      </c>
      <c r="D871" s="5">
        <v>-6.38</v>
      </c>
      <c r="K871">
        <f t="shared" si="58"/>
        <v>741</v>
      </c>
      <c r="L871">
        <v>-2.489584470928687</v>
      </c>
      <c r="R871">
        <f t="shared" ca="1" si="56"/>
        <v>536</v>
      </c>
      <c r="S871">
        <f t="shared" ca="1" si="57"/>
        <v>5.1456429519387559</v>
      </c>
      <c r="U871">
        <v>2.1550512145499767</v>
      </c>
    </row>
    <row r="872" spans="1:21">
      <c r="A872" s="5">
        <v>2565</v>
      </c>
      <c r="B872" s="5">
        <v>-8.15</v>
      </c>
      <c r="C872" s="5">
        <v>-1.04</v>
      </c>
      <c r="D872" s="5"/>
      <c r="K872">
        <f t="shared" si="58"/>
        <v>742</v>
      </c>
      <c r="L872">
        <v>-2.4445637401153801</v>
      </c>
      <c r="R872">
        <f t="shared" ca="1" si="56"/>
        <v>10</v>
      </c>
      <c r="S872">
        <f t="shared" ca="1" si="57"/>
        <v>1.159</v>
      </c>
      <c r="U872">
        <v>2.0451490037251383</v>
      </c>
    </row>
    <row r="873" spans="1:21">
      <c r="A873" s="5">
        <v>2565</v>
      </c>
      <c r="B873" s="5">
        <v>-8.8699999999999992</v>
      </c>
      <c r="C873" s="5">
        <v>-0.85</v>
      </c>
      <c r="D873" s="5"/>
      <c r="K873">
        <f t="shared" si="58"/>
        <v>743</v>
      </c>
      <c r="L873">
        <v>-2.4556970389620978</v>
      </c>
      <c r="R873">
        <f t="shared" ca="1" si="56"/>
        <v>81</v>
      </c>
      <c r="S873">
        <f t="shared" ca="1" si="57"/>
        <v>1.0637594286766472E-2</v>
      </c>
      <c r="U873">
        <v>2.3223549809037656</v>
      </c>
    </row>
    <row r="874" spans="1:21">
      <c r="A874" s="5">
        <v>2565</v>
      </c>
      <c r="B874" s="5">
        <v>-8.4499999999999993</v>
      </c>
      <c r="C874" s="5">
        <v>-0.82</v>
      </c>
      <c r="D874" s="5"/>
      <c r="K874">
        <f t="shared" si="58"/>
        <v>744</v>
      </c>
      <c r="L874">
        <v>-0.38370038744854718</v>
      </c>
      <c r="R874">
        <f t="shared" ca="1" si="56"/>
        <v>32</v>
      </c>
      <c r="S874">
        <f t="shared" ca="1" si="57"/>
        <v>-1.02</v>
      </c>
      <c r="U874">
        <v>2.331207715529243</v>
      </c>
    </row>
    <row r="875" spans="1:21">
      <c r="A875" s="5">
        <v>2565</v>
      </c>
      <c r="B875" s="5">
        <v>-8.2799999999999994</v>
      </c>
      <c r="C875" s="5">
        <v>-0.92</v>
      </c>
      <c r="D875" s="5"/>
      <c r="K875">
        <f t="shared" si="58"/>
        <v>745</v>
      </c>
      <c r="L875">
        <v>-0.48193481004970362</v>
      </c>
      <c r="R875">
        <f t="shared" ca="1" si="56"/>
        <v>326</v>
      </c>
      <c r="S875">
        <f t="shared" ca="1" si="57"/>
        <v>-0.47184449188861499</v>
      </c>
      <c r="U875">
        <v>2.2150575622584885</v>
      </c>
    </row>
    <row r="876" spans="1:21">
      <c r="A876" s="5">
        <v>2565</v>
      </c>
      <c r="B876" s="5">
        <v>-7.16</v>
      </c>
      <c r="C876" s="5">
        <v>-0.79</v>
      </c>
      <c r="D876" s="5"/>
      <c r="K876">
        <f t="shared" si="58"/>
        <v>746</v>
      </c>
      <c r="L876">
        <v>-0.47304077556523527</v>
      </c>
      <c r="R876">
        <f t="shared" ca="1" si="56"/>
        <v>672</v>
      </c>
      <c r="S876">
        <f t="shared" ca="1" si="57"/>
        <v>3.9018120815206281</v>
      </c>
      <c r="U876">
        <v>2.4380662770756909</v>
      </c>
    </row>
    <row r="877" spans="1:21">
      <c r="A877" s="5">
        <v>2565</v>
      </c>
      <c r="B877" s="5">
        <v>-7.89</v>
      </c>
      <c r="C877" s="5">
        <v>-0.69</v>
      </c>
      <c r="D877" s="5"/>
      <c r="K877">
        <f t="shared" si="58"/>
        <v>747</v>
      </c>
      <c r="L877">
        <v>-1.9620989024301299</v>
      </c>
      <c r="R877">
        <f t="shared" ca="1" si="56"/>
        <v>88</v>
      </c>
      <c r="S877">
        <f t="shared" ca="1" si="57"/>
        <v>8.2211914657124296</v>
      </c>
      <c r="U877">
        <v>2.1292878159994166</v>
      </c>
    </row>
    <row r="878" spans="1:21">
      <c r="A878" s="5">
        <v>2565</v>
      </c>
      <c r="B878" s="5">
        <v>1.1299999999999999</v>
      </c>
      <c r="C878" s="5">
        <v>0.64</v>
      </c>
      <c r="D878" s="5"/>
      <c r="K878">
        <f t="shared" si="58"/>
        <v>748</v>
      </c>
      <c r="L878">
        <v>-1.0474376046151761</v>
      </c>
      <c r="R878">
        <f t="shared" ca="1" si="56"/>
        <v>745</v>
      </c>
      <c r="S878">
        <f t="shared" ca="1" si="57"/>
        <v>1.8646649338594539</v>
      </c>
      <c r="U878">
        <v>2.1409702692727683</v>
      </c>
    </row>
    <row r="879" spans="1:21">
      <c r="A879" s="5">
        <v>2565</v>
      </c>
      <c r="B879" s="5">
        <v>0.79</v>
      </c>
      <c r="C879" s="5">
        <v>1.23</v>
      </c>
      <c r="D879" s="5"/>
      <c r="K879">
        <f t="shared" si="58"/>
        <v>749</v>
      </c>
      <c r="L879">
        <v>-0.12226523172222747</v>
      </c>
      <c r="R879">
        <f t="shared" ca="1" si="56"/>
        <v>282</v>
      </c>
      <c r="S879">
        <f t="shared" ca="1" si="57"/>
        <v>-0.63</v>
      </c>
      <c r="U879">
        <v>2.1012684413302081</v>
      </c>
    </row>
    <row r="880" spans="1:21">
      <c r="A880" s="5">
        <v>2565</v>
      </c>
      <c r="B880" s="5">
        <v>0.56999999999999995</v>
      </c>
      <c r="C880" s="5">
        <v>0.86</v>
      </c>
      <c r="D880" s="5"/>
      <c r="K880">
        <f t="shared" si="58"/>
        <v>750</v>
      </c>
      <c r="L880">
        <v>0.359647183783109</v>
      </c>
      <c r="R880">
        <f t="shared" ref="R880:R903" ca="1" si="59">RANDBETWEEN(1,773)</f>
        <v>601</v>
      </c>
      <c r="S880">
        <f t="shared" ref="S880:S903" ca="1" si="60">INDEX(L$124:L$928,R880)</f>
        <v>5.6</v>
      </c>
      <c r="U880">
        <v>2.3052790144072532</v>
      </c>
    </row>
    <row r="881" spans="1:21">
      <c r="A881" s="5">
        <v>2565</v>
      </c>
      <c r="B881" s="5">
        <v>-11.5</v>
      </c>
      <c r="C881" s="5">
        <v>-1.1499999999999999</v>
      </c>
      <c r="D881" s="5"/>
      <c r="K881">
        <f t="shared" si="58"/>
        <v>751</v>
      </c>
      <c r="L881">
        <v>8.1173716420156428</v>
      </c>
      <c r="M881" s="28"/>
      <c r="N881" s="25"/>
      <c r="R881">
        <f t="shared" ca="1" si="59"/>
        <v>573</v>
      </c>
      <c r="S881">
        <f t="shared" ca="1" si="60"/>
        <v>-0.2</v>
      </c>
      <c r="U881">
        <v>2.1228010349186244</v>
      </c>
    </row>
    <row r="882" spans="1:21">
      <c r="A882" s="5">
        <v>2565</v>
      </c>
      <c r="B882" s="5">
        <v>-12.23</v>
      </c>
      <c r="C882" s="5">
        <v>-1.2</v>
      </c>
      <c r="D882" s="5"/>
      <c r="K882">
        <f t="shared" si="58"/>
        <v>752</v>
      </c>
      <c r="L882">
        <v>6.2006183079238717</v>
      </c>
      <c r="M882" s="17"/>
      <c r="N882" s="2"/>
      <c r="R882">
        <f t="shared" ca="1" si="59"/>
        <v>547</v>
      </c>
      <c r="S882">
        <f t="shared" ca="1" si="60"/>
        <v>2.5902306996283819</v>
      </c>
      <c r="U882">
        <v>2.2233923259326978</v>
      </c>
    </row>
    <row r="883" spans="1:21" ht="15">
      <c r="A883" s="5">
        <v>2565</v>
      </c>
      <c r="B883" s="5">
        <v>0.04</v>
      </c>
      <c r="C883" s="5">
        <v>3.05</v>
      </c>
      <c r="D883" s="5"/>
      <c r="K883">
        <f t="shared" si="58"/>
        <v>753</v>
      </c>
      <c r="L883" s="81">
        <v>3.5658600690006965</v>
      </c>
      <c r="R883">
        <f t="shared" ca="1" si="59"/>
        <v>763</v>
      </c>
      <c r="S883">
        <f t="shared" ca="1" si="60"/>
        <v>-9.0855739112164269E-2</v>
      </c>
      <c r="U883">
        <v>2.2946812955861429</v>
      </c>
    </row>
    <row r="884" spans="1:21">
      <c r="A884" s="5">
        <v>2565</v>
      </c>
      <c r="B884" s="5">
        <v>-0.8</v>
      </c>
      <c r="C884" s="5">
        <v>2.73</v>
      </c>
      <c r="D884" s="5"/>
      <c r="K884">
        <f t="shared" si="58"/>
        <v>754</v>
      </c>
      <c r="L884">
        <v>1.74</v>
      </c>
      <c r="R884">
        <f t="shared" ca="1" si="59"/>
        <v>649</v>
      </c>
      <c r="S884">
        <f t="shared" ca="1" si="60"/>
        <v>5.6</v>
      </c>
      <c r="U884">
        <v>2.3172051220263947</v>
      </c>
    </row>
    <row r="885" spans="1:21">
      <c r="A885" s="5">
        <v>2565</v>
      </c>
      <c r="B885" s="5">
        <v>0.09</v>
      </c>
      <c r="C885" s="5">
        <v>3.31</v>
      </c>
      <c r="D885" s="5"/>
      <c r="K885">
        <f t="shared" si="58"/>
        <v>755</v>
      </c>
      <c r="L885">
        <v>1.739716511938473</v>
      </c>
      <c r="R885">
        <f t="shared" ca="1" si="59"/>
        <v>295</v>
      </c>
      <c r="S885">
        <f t="shared" ca="1" si="60"/>
        <v>0.18175611906013966</v>
      </c>
      <c r="U885">
        <v>2.1988053270303971</v>
      </c>
    </row>
    <row r="886" spans="1:21">
      <c r="A886" s="5">
        <v>2565</v>
      </c>
      <c r="B886" s="5">
        <v>1.39</v>
      </c>
      <c r="C886" s="5">
        <v>2.52</v>
      </c>
      <c r="D886" s="5"/>
      <c r="K886">
        <f t="shared" si="58"/>
        <v>756</v>
      </c>
      <c r="L886">
        <v>-9.0855739112164269E-2</v>
      </c>
      <c r="R886">
        <f t="shared" ca="1" si="59"/>
        <v>75</v>
      </c>
      <c r="S886">
        <f t="shared" ca="1" si="60"/>
        <v>-0.7122223102093983</v>
      </c>
      <c r="U886">
        <v>2.1881616841108769</v>
      </c>
    </row>
    <row r="887" spans="1:21" ht="15">
      <c r="A887" s="5">
        <v>2565</v>
      </c>
      <c r="B887" s="5">
        <v>1.84</v>
      </c>
      <c r="C887" s="5">
        <v>2.84</v>
      </c>
      <c r="D887" s="5"/>
      <c r="K887">
        <f t="shared" si="58"/>
        <v>757</v>
      </c>
      <c r="L887" s="81">
        <v>0.38736549552786936</v>
      </c>
      <c r="R887">
        <f t="shared" ca="1" si="59"/>
        <v>111</v>
      </c>
      <c r="S887">
        <f t="shared" ca="1" si="60"/>
        <v>4.0600863084354621</v>
      </c>
      <c r="U887">
        <v>2.1953881095497745</v>
      </c>
    </row>
    <row r="888" spans="1:21">
      <c r="A888" s="5">
        <v>2565</v>
      </c>
      <c r="B888" s="5">
        <v>1.1200000000000001</v>
      </c>
      <c r="C888" s="5">
        <v>2.98</v>
      </c>
      <c r="D888" s="5"/>
      <c r="K888">
        <f t="shared" si="58"/>
        <v>758</v>
      </c>
      <c r="L888">
        <v>1.1030263910669635</v>
      </c>
      <c r="R888">
        <f t="shared" ca="1" si="59"/>
        <v>464</v>
      </c>
      <c r="S888">
        <f t="shared" ca="1" si="60"/>
        <v>7.2</v>
      </c>
      <c r="U888">
        <v>2.2650925183160018</v>
      </c>
    </row>
    <row r="889" spans="1:21">
      <c r="A889" s="5">
        <v>2570</v>
      </c>
      <c r="B889" s="5">
        <v>-0.8</v>
      </c>
      <c r="C889" s="5">
        <v>1.5</v>
      </c>
      <c r="D889" s="5"/>
      <c r="K889">
        <f t="shared" si="58"/>
        <v>759</v>
      </c>
      <c r="L889">
        <v>-1.1838252345297562E-2</v>
      </c>
      <c r="R889">
        <f t="shared" ca="1" si="59"/>
        <v>200</v>
      </c>
      <c r="S889">
        <f t="shared" ca="1" si="60"/>
        <v>0.99</v>
      </c>
      <c r="U889">
        <v>2.242263453009063</v>
      </c>
    </row>
    <row r="890" spans="1:21">
      <c r="A890" s="5">
        <v>2570</v>
      </c>
      <c r="B890" s="5">
        <v>-11.9</v>
      </c>
      <c r="C890" s="5">
        <v>0.3</v>
      </c>
      <c r="D890" s="5"/>
      <c r="K890">
        <f t="shared" si="58"/>
        <v>760</v>
      </c>
      <c r="L890">
        <v>0.32633649205027204</v>
      </c>
      <c r="R890">
        <f t="shared" ca="1" si="59"/>
        <v>620</v>
      </c>
      <c r="S890">
        <f t="shared" ca="1" si="60"/>
        <v>3.8877536999952778</v>
      </c>
      <c r="U890">
        <v>2.1900559700173852</v>
      </c>
    </row>
    <row r="891" spans="1:21">
      <c r="A891" s="5">
        <v>2570</v>
      </c>
      <c r="B891" s="5">
        <v>-1</v>
      </c>
      <c r="C891" s="5">
        <v>2.1</v>
      </c>
      <c r="D891" s="5"/>
      <c r="K891">
        <f t="shared" si="58"/>
        <v>761</v>
      </c>
      <c r="L891">
        <v>-0.34242620533708745</v>
      </c>
      <c r="R891">
        <f t="shared" ca="1" si="59"/>
        <v>228</v>
      </c>
      <c r="S891">
        <f t="shared" ca="1" si="60"/>
        <v>0.68</v>
      </c>
      <c r="U891">
        <v>2.0629909708154117</v>
      </c>
    </row>
    <row r="892" spans="1:21">
      <c r="A892" s="5">
        <v>2570</v>
      </c>
      <c r="B892" s="5">
        <v>1.9</v>
      </c>
      <c r="C892" s="5">
        <v>0.6</v>
      </c>
      <c r="D892" s="5"/>
      <c r="K892">
        <f t="shared" si="58"/>
        <v>762</v>
      </c>
      <c r="L892">
        <v>0.19247378778852742</v>
      </c>
      <c r="R892">
        <f t="shared" ca="1" si="59"/>
        <v>527</v>
      </c>
      <c r="S892">
        <f t="shared" ca="1" si="60"/>
        <v>5.96</v>
      </c>
      <c r="U892">
        <v>2.3276533602885219</v>
      </c>
    </row>
    <row r="893" spans="1:21">
      <c r="A893" s="5">
        <v>2570</v>
      </c>
      <c r="B893" s="5">
        <v>2.6</v>
      </c>
      <c r="C893" s="5">
        <v>3</v>
      </c>
      <c r="D893" s="5"/>
      <c r="K893">
        <f t="shared" si="58"/>
        <v>763</v>
      </c>
      <c r="L893">
        <v>-0.25153917277265236</v>
      </c>
      <c r="R893">
        <f t="shared" ca="1" si="59"/>
        <v>769</v>
      </c>
      <c r="S893">
        <f t="shared" ca="1" si="60"/>
        <v>0.19247378778852742</v>
      </c>
      <c r="U893">
        <v>2.2668729581876095</v>
      </c>
    </row>
    <row r="894" spans="1:21">
      <c r="A894" s="5">
        <v>2570</v>
      </c>
      <c r="B894" s="5">
        <v>1.6</v>
      </c>
      <c r="C894" s="5">
        <v>3.5</v>
      </c>
      <c r="D894" s="5"/>
      <c r="K894">
        <f t="shared" si="58"/>
        <v>764</v>
      </c>
      <c r="L894">
        <v>0.9433045011826291</v>
      </c>
      <c r="R894">
        <f t="shared" ca="1" si="59"/>
        <v>534</v>
      </c>
      <c r="S894">
        <f t="shared" ca="1" si="60"/>
        <v>3.6396425175990732</v>
      </c>
      <c r="U894">
        <v>2.2696523375005828</v>
      </c>
    </row>
    <row r="895" spans="1:21">
      <c r="A895" s="5">
        <v>2570</v>
      </c>
      <c r="B895" s="5">
        <v>0.2</v>
      </c>
      <c r="C895" s="5">
        <v>2.5</v>
      </c>
      <c r="D895" s="5"/>
      <c r="K895">
        <f t="shared" si="58"/>
        <v>765</v>
      </c>
      <c r="L895">
        <v>-0.3330004100008388</v>
      </c>
      <c r="R895">
        <f t="shared" ca="1" si="59"/>
        <v>501</v>
      </c>
      <c r="S895">
        <f t="shared" ca="1" si="60"/>
        <v>2.83</v>
      </c>
      <c r="U895">
        <v>2.1247429904051285</v>
      </c>
    </row>
    <row r="896" spans="1:21">
      <c r="A896" s="5">
        <v>2570</v>
      </c>
      <c r="B896" s="5">
        <v>-0.8</v>
      </c>
      <c r="C896" s="5">
        <v>5.0999999999999996</v>
      </c>
      <c r="D896" s="5"/>
      <c r="K896">
        <f t="shared" si="58"/>
        <v>766</v>
      </c>
      <c r="L896">
        <v>0.82464831061068722</v>
      </c>
      <c r="R896">
        <f t="shared" ca="1" si="59"/>
        <v>215</v>
      </c>
      <c r="S896">
        <f t="shared" ca="1" si="60"/>
        <v>2.42</v>
      </c>
      <c r="U896">
        <v>2.2887753470775336</v>
      </c>
    </row>
    <row r="897" spans="1:21" ht="15">
      <c r="A897" s="5">
        <v>2570</v>
      </c>
      <c r="B897" s="5">
        <v>-1.5</v>
      </c>
      <c r="C897" s="5">
        <v>3.8</v>
      </c>
      <c r="D897" s="5"/>
      <c r="K897">
        <f t="shared" si="58"/>
        <v>767</v>
      </c>
      <c r="L897" s="81">
        <v>0.15121166277398679</v>
      </c>
      <c r="R897">
        <f t="shared" ca="1" si="59"/>
        <v>343</v>
      </c>
      <c r="S897">
        <f t="shared" ca="1" si="60"/>
        <v>4</v>
      </c>
      <c r="U897">
        <v>2.3489715528568995</v>
      </c>
    </row>
    <row r="898" spans="1:21">
      <c r="A898" s="5">
        <v>2570</v>
      </c>
      <c r="B898" s="5">
        <v>-0.2</v>
      </c>
      <c r="C898" s="5">
        <v>0.6</v>
      </c>
      <c r="D898" s="5"/>
      <c r="K898">
        <f t="shared" si="58"/>
        <v>768</v>
      </c>
      <c r="L898">
        <v>0.2646284142358013</v>
      </c>
      <c r="R898">
        <f t="shared" ca="1" si="59"/>
        <v>355</v>
      </c>
      <c r="S898">
        <f t="shared" ca="1" si="60"/>
        <v>-0.57999999999999996</v>
      </c>
      <c r="U898">
        <v>2.2874141879930039</v>
      </c>
    </row>
    <row r="899" spans="1:21">
      <c r="A899" s="5">
        <v>2570</v>
      </c>
      <c r="B899" s="5">
        <v>4.2</v>
      </c>
      <c r="C899" s="5">
        <v>6</v>
      </c>
      <c r="D899" s="5"/>
      <c r="K899">
        <f t="shared" si="58"/>
        <v>769</v>
      </c>
      <c r="L899">
        <v>0.33907133332089501</v>
      </c>
      <c r="R899">
        <f t="shared" ca="1" si="59"/>
        <v>184</v>
      </c>
      <c r="S899">
        <f t="shared" ca="1" si="60"/>
        <v>1.26</v>
      </c>
      <c r="U899">
        <v>2.246198387167623</v>
      </c>
    </row>
    <row r="900" spans="1:21">
      <c r="A900" s="5">
        <v>2570</v>
      </c>
      <c r="B900" s="5">
        <v>0.5</v>
      </c>
      <c r="C900" s="5">
        <v>1.6</v>
      </c>
      <c r="D900" s="5"/>
      <c r="K900">
        <f t="shared" si="58"/>
        <v>770</v>
      </c>
      <c r="L900" s="28">
        <v>-8.6123614231548018E-2</v>
      </c>
      <c r="R900">
        <f t="shared" ca="1" si="59"/>
        <v>331</v>
      </c>
      <c r="S900">
        <f t="shared" ca="1" si="60"/>
        <v>1.5430269574412541</v>
      </c>
      <c r="U900">
        <v>2.2654982316297243</v>
      </c>
    </row>
    <row r="901" spans="1:21" ht="15">
      <c r="A901" s="5">
        <v>2570</v>
      </c>
      <c r="B901" s="5">
        <v>2.9</v>
      </c>
      <c r="C901" s="5">
        <v>5.4</v>
      </c>
      <c r="D901" s="5"/>
      <c r="K901">
        <f>K900+1</f>
        <v>771</v>
      </c>
      <c r="L901" s="81">
        <v>-0.13028196450104446</v>
      </c>
      <c r="R901">
        <f t="shared" ca="1" si="59"/>
        <v>304</v>
      </c>
      <c r="S901">
        <f t="shared" ca="1" si="60"/>
        <v>10.098000000000001</v>
      </c>
      <c r="U901">
        <v>2.3067029090211162</v>
      </c>
    </row>
    <row r="902" spans="1:21" ht="15">
      <c r="A902" s="5">
        <v>2570</v>
      </c>
      <c r="B902" s="5">
        <v>11.8</v>
      </c>
      <c r="C902" s="5">
        <v>3.4</v>
      </c>
      <c r="D902" s="5"/>
      <c r="K902">
        <f>K901+1</f>
        <v>772</v>
      </c>
      <c r="L902" s="81">
        <v>1.1899964590389445E-2</v>
      </c>
      <c r="R902">
        <f t="shared" ca="1" si="59"/>
        <v>411</v>
      </c>
      <c r="S902">
        <f t="shared" ca="1" si="60"/>
        <v>1.8819999999999999</v>
      </c>
      <c r="U902">
        <v>2.258561001006492</v>
      </c>
    </row>
    <row r="903" spans="1:21">
      <c r="A903" s="5">
        <v>2570</v>
      </c>
      <c r="B903" s="5">
        <v>4.2</v>
      </c>
      <c r="C903" s="5">
        <v>3.8</v>
      </c>
      <c r="D903" s="5"/>
      <c r="K903">
        <f>K902+1</f>
        <v>773</v>
      </c>
      <c r="L903">
        <v>5.2010815088519751E-3</v>
      </c>
      <c r="R903">
        <f t="shared" ca="1" si="59"/>
        <v>260</v>
      </c>
      <c r="S903">
        <f t="shared" ca="1" si="60"/>
        <v>-0.06</v>
      </c>
      <c r="U903">
        <v>2.2988187467982706</v>
      </c>
    </row>
    <row r="904" spans="1:21">
      <c r="A904" s="5">
        <v>2570</v>
      </c>
      <c r="B904" s="5">
        <v>-0.2</v>
      </c>
      <c r="C904" s="5">
        <v>2.2000000000000002</v>
      </c>
      <c r="D904" s="5"/>
      <c r="U904">
        <v>2.1684849032128146</v>
      </c>
    </row>
    <row r="905" spans="1:21">
      <c r="A905" s="5">
        <v>2570</v>
      </c>
      <c r="B905" s="5">
        <v>7.9</v>
      </c>
      <c r="C905" s="5">
        <v>6.4</v>
      </c>
      <c r="D905" s="5"/>
      <c r="U905">
        <v>2.0022288135107136</v>
      </c>
    </row>
    <row r="906" spans="1:21">
      <c r="A906" s="5">
        <v>2570</v>
      </c>
      <c r="B906" s="5">
        <v>7</v>
      </c>
      <c r="C906" s="5">
        <v>6.4</v>
      </c>
      <c r="D906" s="5"/>
      <c r="U906">
        <v>2.076415298632925</v>
      </c>
    </row>
    <row r="907" spans="1:21">
      <c r="A907" s="5">
        <v>2570</v>
      </c>
      <c r="B907" s="5">
        <v>-2.9</v>
      </c>
      <c r="C907" s="5">
        <v>4.5</v>
      </c>
      <c r="D907" s="5"/>
      <c r="L907" s="80"/>
      <c r="U907">
        <v>2.268130721366298</v>
      </c>
    </row>
    <row r="908" spans="1:21">
      <c r="A908" s="5">
        <v>2570</v>
      </c>
      <c r="B908" s="5">
        <v>2.5</v>
      </c>
      <c r="C908" s="5">
        <v>6.2</v>
      </c>
      <c r="D908" s="5"/>
      <c r="U908">
        <v>2.1860332173872514</v>
      </c>
    </row>
    <row r="909" spans="1:21">
      <c r="A909" s="5">
        <v>2570</v>
      </c>
      <c r="B909" s="5">
        <v>2.1</v>
      </c>
      <c r="C909" s="5">
        <v>2.8</v>
      </c>
      <c r="D909" s="5"/>
      <c r="M909" s="17"/>
      <c r="N909" s="2"/>
      <c r="U909">
        <v>2.277387182292955</v>
      </c>
    </row>
    <row r="910" spans="1:21">
      <c r="A910" s="5">
        <v>2570</v>
      </c>
      <c r="B910" s="5">
        <v>-0.3</v>
      </c>
      <c r="C910" s="5">
        <v>1.9</v>
      </c>
      <c r="D910" s="5"/>
      <c r="M910" s="17"/>
      <c r="N910" s="2"/>
      <c r="U910">
        <v>2.325884962358578</v>
      </c>
    </row>
    <row r="911" spans="1:21" ht="15">
      <c r="A911" s="5">
        <v>2570</v>
      </c>
      <c r="B911" s="5">
        <v>16.3</v>
      </c>
      <c r="C911" s="5">
        <v>0.9</v>
      </c>
      <c r="D911" s="5"/>
      <c r="L911" s="81"/>
      <c r="U911">
        <v>2.2012821992863745</v>
      </c>
    </row>
    <row r="912" spans="1:21">
      <c r="A912" s="5">
        <v>2570</v>
      </c>
      <c r="B912" s="5">
        <v>-2</v>
      </c>
      <c r="C912" s="5">
        <v>3.4</v>
      </c>
      <c r="D912" s="5"/>
      <c r="U912">
        <v>2.2848248461970391</v>
      </c>
    </row>
    <row r="913" spans="1:21">
      <c r="A913" s="5">
        <v>2570</v>
      </c>
      <c r="B913" s="5">
        <v>-0.6</v>
      </c>
      <c r="C913" s="5">
        <v>1.3</v>
      </c>
      <c r="D913" s="5"/>
      <c r="U913">
        <v>2.2683283033109736</v>
      </c>
    </row>
    <row r="914" spans="1:21" ht="15">
      <c r="A914" s="5">
        <v>2570</v>
      </c>
      <c r="B914" s="5">
        <v>0.3</v>
      </c>
      <c r="C914" s="5">
        <v>1.8</v>
      </c>
      <c r="D914" s="5"/>
      <c r="L914" s="81"/>
      <c r="U914">
        <v>2.2520081855055083</v>
      </c>
    </row>
    <row r="915" spans="1:21">
      <c r="A915" s="5">
        <v>2570</v>
      </c>
      <c r="B915" s="5">
        <v>0.3</v>
      </c>
      <c r="C915" s="5">
        <v>2.4</v>
      </c>
      <c r="D915" s="5"/>
      <c r="U915">
        <v>2.1862828944798771</v>
      </c>
    </row>
    <row r="916" spans="1:21">
      <c r="A916" s="5">
        <v>2570</v>
      </c>
      <c r="B916" s="5">
        <v>-1.9</v>
      </c>
      <c r="C916" s="5">
        <v>2.8</v>
      </c>
      <c r="D916" s="5"/>
      <c r="U916">
        <v>2.1818864609743263</v>
      </c>
    </row>
    <row r="917" spans="1:21" ht="15">
      <c r="A917" s="5">
        <v>2570</v>
      </c>
      <c r="B917" s="5">
        <v>-0.1</v>
      </c>
      <c r="C917" s="5">
        <v>1.2</v>
      </c>
      <c r="D917" s="5"/>
      <c r="L917" s="81"/>
      <c r="U917">
        <v>2.2332551559340801</v>
      </c>
    </row>
    <row r="918" spans="1:21">
      <c r="A918" s="5">
        <v>2570</v>
      </c>
      <c r="B918" s="5">
        <v>-1.4</v>
      </c>
      <c r="C918" s="5">
        <v>1.3</v>
      </c>
      <c r="D918" s="5"/>
      <c r="U918">
        <v>2.2707869333961361</v>
      </c>
    </row>
    <row r="919" spans="1:21">
      <c r="A919" s="5">
        <v>2570</v>
      </c>
      <c r="B919" s="5">
        <v>-3.3</v>
      </c>
      <c r="C919" s="5">
        <v>3.9</v>
      </c>
      <c r="D919" s="5"/>
      <c r="U919">
        <v>2.3887083951176189</v>
      </c>
    </row>
    <row r="920" spans="1:21">
      <c r="A920" s="5">
        <v>2570</v>
      </c>
      <c r="B920" s="5">
        <v>-3.4</v>
      </c>
      <c r="C920" s="5">
        <v>4.8</v>
      </c>
      <c r="D920" s="5"/>
      <c r="U920">
        <v>2.6321318526900241</v>
      </c>
    </row>
    <row r="921" spans="1:21">
      <c r="A921" s="5">
        <v>2570</v>
      </c>
      <c r="B921" s="5">
        <v>-1.5</v>
      </c>
      <c r="C921" s="5">
        <v>5.3</v>
      </c>
      <c r="D921" s="5"/>
      <c r="L921" s="17"/>
      <c r="U921">
        <v>2.4157340795521494</v>
      </c>
    </row>
    <row r="922" spans="1:21">
      <c r="A922" s="5">
        <v>2570</v>
      </c>
      <c r="B922" s="5">
        <v>-3.5</v>
      </c>
      <c r="C922" s="5">
        <v>7.2</v>
      </c>
      <c r="D922" s="5"/>
      <c r="U922">
        <v>2.055932464776002</v>
      </c>
    </row>
    <row r="923" spans="1:21">
      <c r="A923" s="5">
        <v>2570</v>
      </c>
      <c r="B923" s="5">
        <v>0.8</v>
      </c>
      <c r="C923" s="5">
        <v>1.9</v>
      </c>
      <c r="D923" s="5"/>
      <c r="U923">
        <v>2.2408464031259361</v>
      </c>
    </row>
    <row r="924" spans="1:21">
      <c r="A924" s="5">
        <v>2570</v>
      </c>
      <c r="B924" s="5">
        <v>1.3</v>
      </c>
      <c r="C924" s="5">
        <v>3.9</v>
      </c>
      <c r="D924" s="5"/>
      <c r="L924" s="80"/>
      <c r="U924">
        <v>2.1789948463748261</v>
      </c>
    </row>
    <row r="925" spans="1:21">
      <c r="A925" s="5">
        <v>2570</v>
      </c>
      <c r="B925" s="5">
        <v>0.5</v>
      </c>
      <c r="C925" s="5">
        <v>4.5</v>
      </c>
      <c r="D925" s="5"/>
      <c r="U925">
        <v>2.1217600033503277</v>
      </c>
    </row>
    <row r="926" spans="1:21">
      <c r="A926" s="5">
        <v>2570</v>
      </c>
      <c r="B926" s="5">
        <v>3.3</v>
      </c>
      <c r="C926" s="5">
        <v>6.2</v>
      </c>
      <c r="D926" s="5"/>
      <c r="U926">
        <v>2.4692830195715185</v>
      </c>
    </row>
    <row r="927" spans="1:21">
      <c r="A927" s="5">
        <v>2570</v>
      </c>
      <c r="B927" s="5">
        <v>6.3</v>
      </c>
      <c r="C927" s="5">
        <v>6.5</v>
      </c>
      <c r="D927" s="5"/>
      <c r="U927">
        <v>2.1658815629826753</v>
      </c>
    </row>
    <row r="928" spans="1:21">
      <c r="A928" s="5">
        <v>2570</v>
      </c>
      <c r="B928" s="5">
        <v>9.4</v>
      </c>
      <c r="C928" s="5">
        <v>6.4</v>
      </c>
      <c r="D928" s="5"/>
      <c r="U928">
        <v>2.0035199720080099</v>
      </c>
    </row>
    <row r="929" spans="1:21">
      <c r="A929" s="5">
        <v>2570</v>
      </c>
      <c r="B929" s="5">
        <v>4.3</v>
      </c>
      <c r="C929" s="5">
        <v>8</v>
      </c>
      <c r="D929" s="5"/>
      <c r="K929" s="27"/>
      <c r="U929">
        <v>2.0980930563745117</v>
      </c>
    </row>
    <row r="930" spans="1:21">
      <c r="A930" s="6">
        <v>2570</v>
      </c>
      <c r="B930" s="149">
        <v>3.274</v>
      </c>
      <c r="C930" s="150">
        <v>7.2949999999999999</v>
      </c>
      <c r="D930" s="151">
        <v>-6.59</v>
      </c>
      <c r="K930" s="27"/>
      <c r="U930">
        <v>2.0874902393224564</v>
      </c>
    </row>
    <row r="931" spans="1:21" ht="15">
      <c r="A931" s="153">
        <v>2570</v>
      </c>
      <c r="B931" s="153">
        <v>0.13</v>
      </c>
      <c r="C931" s="153">
        <v>-2.31</v>
      </c>
      <c r="D931" s="5"/>
      <c r="K931" s="27"/>
      <c r="U931">
        <v>2.1803764913692918</v>
      </c>
    </row>
    <row r="932" spans="1:21" ht="15">
      <c r="A932" s="153">
        <v>2570</v>
      </c>
      <c r="B932" s="153">
        <v>0.92</v>
      </c>
      <c r="C932" s="153">
        <v>-2.2599999999999998</v>
      </c>
      <c r="D932" s="5"/>
      <c r="K932" s="27"/>
      <c r="U932">
        <v>2.32759189206448</v>
      </c>
    </row>
    <row r="933" spans="1:21" ht="15">
      <c r="A933" s="153">
        <v>2570</v>
      </c>
      <c r="B933" s="153">
        <v>-1.7</v>
      </c>
      <c r="C933" s="153">
        <v>-0.33</v>
      </c>
      <c r="D933" s="5"/>
      <c r="K933" s="27"/>
      <c r="U933">
        <v>2.2270264349350573</v>
      </c>
    </row>
    <row r="934" spans="1:21" ht="15">
      <c r="A934" s="153">
        <v>2570</v>
      </c>
      <c r="B934" s="153">
        <v>-0.63</v>
      </c>
      <c r="C934" s="153">
        <v>-0.2</v>
      </c>
      <c r="D934" s="5"/>
      <c r="K934" s="27"/>
      <c r="U934">
        <v>2.3622376155998959</v>
      </c>
    </row>
    <row r="935" spans="1:21" ht="15">
      <c r="A935" s="153">
        <v>2570</v>
      </c>
      <c r="B935" s="153">
        <v>-0.86</v>
      </c>
      <c r="C935" s="153">
        <v>0.17</v>
      </c>
      <c r="D935" s="5"/>
      <c r="K935" s="27"/>
      <c r="U935">
        <v>2.2410685823146892</v>
      </c>
    </row>
    <row r="936" spans="1:21" ht="15">
      <c r="A936" s="153">
        <v>2570</v>
      </c>
      <c r="B936" s="153">
        <v>-0.34</v>
      </c>
      <c r="C936" s="153">
        <v>0.26</v>
      </c>
      <c r="D936" s="5"/>
      <c r="K936" s="27"/>
      <c r="U936">
        <v>2.2677779569515644</v>
      </c>
    </row>
    <row r="937" spans="1:21" ht="15">
      <c r="A937" s="153">
        <v>2570</v>
      </c>
      <c r="B937" s="153">
        <v>12.4</v>
      </c>
      <c r="C937" s="153">
        <v>0.27</v>
      </c>
      <c r="D937" s="5"/>
      <c r="K937" s="27"/>
      <c r="U937">
        <v>2.2436335674984433</v>
      </c>
    </row>
    <row r="938" spans="1:21" ht="15">
      <c r="A938" s="153">
        <v>2570</v>
      </c>
      <c r="B938" s="153">
        <v>-1.6</v>
      </c>
      <c r="C938" s="153">
        <v>0.28999999999999998</v>
      </c>
      <c r="D938" s="5"/>
      <c r="K938" s="27"/>
      <c r="U938">
        <v>2.3557349409724244</v>
      </c>
    </row>
    <row r="939" spans="1:21" ht="15">
      <c r="A939" s="153">
        <v>2570</v>
      </c>
      <c r="B939" s="153">
        <v>-0.28999999999999998</v>
      </c>
      <c r="C939" s="153">
        <v>0.85</v>
      </c>
      <c r="D939" s="5"/>
      <c r="K939" s="27"/>
      <c r="U939">
        <v>2.3395450269416842</v>
      </c>
    </row>
    <row r="940" spans="1:21" ht="15">
      <c r="A940" s="154">
        <v>2570</v>
      </c>
      <c r="B940" s="154">
        <v>-0.26</v>
      </c>
      <c r="C940" s="153">
        <v>0.87</v>
      </c>
      <c r="D940" s="5"/>
      <c r="K940" s="27"/>
      <c r="U940">
        <v>2.1982601588303563</v>
      </c>
    </row>
    <row r="941" spans="1:21" ht="15">
      <c r="A941" s="153">
        <v>2570</v>
      </c>
      <c r="B941" s="153">
        <v>-0.72</v>
      </c>
      <c r="C941" s="153">
        <v>0.95</v>
      </c>
      <c r="D941" s="5"/>
      <c r="K941" s="27"/>
      <c r="U941">
        <v>2.0664996419106232</v>
      </c>
    </row>
    <row r="942" spans="1:21" ht="15">
      <c r="A942" s="153">
        <v>2570</v>
      </c>
      <c r="B942" s="153">
        <v>-0.98</v>
      </c>
      <c r="C942" s="153">
        <v>1.59</v>
      </c>
      <c r="D942" s="5"/>
      <c r="U942">
        <v>2.1560558740683891</v>
      </c>
    </row>
    <row r="943" spans="1:21" ht="15">
      <c r="A943" s="154">
        <v>2570</v>
      </c>
      <c r="B943" s="154">
        <v>-0.64</v>
      </c>
      <c r="C943" s="153">
        <v>1.66</v>
      </c>
      <c r="D943" s="5"/>
      <c r="U943">
        <v>2.2470753866832851</v>
      </c>
    </row>
    <row r="944" spans="1:21" ht="15">
      <c r="A944" s="153">
        <v>2570</v>
      </c>
      <c r="B944" s="153">
        <v>0.46</v>
      </c>
      <c r="C944" s="153">
        <v>1.91</v>
      </c>
      <c r="D944" s="5"/>
      <c r="U944">
        <v>2.2847526485427183</v>
      </c>
    </row>
    <row r="945" spans="1:21" ht="15">
      <c r="A945" s="153">
        <v>2570</v>
      </c>
      <c r="B945" s="153">
        <v>0.44</v>
      </c>
      <c r="C945" s="153">
        <v>1.94</v>
      </c>
      <c r="D945" s="5"/>
      <c r="U945">
        <v>2.3158094079032288</v>
      </c>
    </row>
    <row r="946" spans="1:21" ht="15">
      <c r="A946" s="153">
        <v>2570</v>
      </c>
      <c r="B946" s="153">
        <v>-0.5</v>
      </c>
      <c r="C946" s="153">
        <v>1.97</v>
      </c>
      <c r="D946" s="5"/>
      <c r="U946">
        <v>2.0467602170669972</v>
      </c>
    </row>
    <row r="947" spans="1:21" ht="15">
      <c r="A947" s="153">
        <v>2570</v>
      </c>
      <c r="B947" s="153">
        <v>-0.25</v>
      </c>
      <c r="C947" s="153">
        <v>2.04</v>
      </c>
      <c r="D947" s="5"/>
      <c r="U947">
        <v>2.2711652227851511</v>
      </c>
    </row>
    <row r="948" spans="1:21" ht="15">
      <c r="A948" s="153">
        <v>2570</v>
      </c>
      <c r="B948" s="153">
        <v>-0.75</v>
      </c>
      <c r="C948" s="153">
        <v>2.14</v>
      </c>
      <c r="D948" s="5"/>
      <c r="U948">
        <v>2.2622533868660204</v>
      </c>
    </row>
    <row r="949" spans="1:21" ht="15">
      <c r="A949" s="153">
        <v>2570</v>
      </c>
      <c r="B949" s="153">
        <v>-0.1</v>
      </c>
      <c r="C949" s="153">
        <v>2.2999999999999998</v>
      </c>
      <c r="D949" s="5"/>
      <c r="U949">
        <v>2.3539242136588592</v>
      </c>
    </row>
    <row r="950" spans="1:21" ht="15">
      <c r="A950" s="154">
        <v>2570</v>
      </c>
      <c r="B950" s="154">
        <v>-0.24</v>
      </c>
      <c r="C950" s="153">
        <v>2.31</v>
      </c>
      <c r="D950" s="5"/>
      <c r="U950">
        <v>2.3607705128973522</v>
      </c>
    </row>
    <row r="951" spans="1:21" ht="15">
      <c r="A951" s="153">
        <v>2570</v>
      </c>
      <c r="B951" s="153">
        <v>12.73</v>
      </c>
      <c r="C951" s="153">
        <v>2.36</v>
      </c>
      <c r="D951" s="5"/>
      <c r="U951">
        <v>2.0168751124893305</v>
      </c>
    </row>
    <row r="952" spans="1:21" ht="15">
      <c r="A952" s="153">
        <v>2570</v>
      </c>
      <c r="B952" s="153">
        <v>9.42</v>
      </c>
      <c r="C952" s="153">
        <v>2.36</v>
      </c>
      <c r="D952" s="5"/>
      <c r="U952">
        <v>2.3149353180155683</v>
      </c>
    </row>
    <row r="953" spans="1:21" ht="15">
      <c r="A953" s="153">
        <v>2570</v>
      </c>
      <c r="B953" s="153">
        <v>-0.68</v>
      </c>
      <c r="C953" s="153">
        <v>2.41</v>
      </c>
      <c r="D953" s="5"/>
      <c r="U953">
        <v>2.3603896514103293</v>
      </c>
    </row>
    <row r="954" spans="1:21" ht="15">
      <c r="A954" s="153">
        <v>2570</v>
      </c>
      <c r="B954" s="153">
        <v>0.14000000000000001</v>
      </c>
      <c r="C954" s="153">
        <v>2.61</v>
      </c>
      <c r="D954" s="5"/>
      <c r="U954">
        <v>2.1948746510005757</v>
      </c>
    </row>
    <row r="955" spans="1:21" ht="15">
      <c r="A955" s="153">
        <v>2570</v>
      </c>
      <c r="B955" s="153">
        <v>-4.66</v>
      </c>
      <c r="C955" s="153">
        <v>2.62</v>
      </c>
      <c r="D955" s="5"/>
      <c r="U955">
        <v>2.2555726446343023</v>
      </c>
    </row>
    <row r="956" spans="1:21" ht="15">
      <c r="A956" s="153">
        <v>2570</v>
      </c>
      <c r="B956" s="153">
        <v>-3.48</v>
      </c>
      <c r="C956" s="153">
        <v>2.71</v>
      </c>
      <c r="D956" s="5"/>
      <c r="U956">
        <v>2.1798990128559237</v>
      </c>
    </row>
    <row r="957" spans="1:21" ht="15">
      <c r="A957" s="153">
        <v>2570</v>
      </c>
      <c r="B957" s="153">
        <v>-2.61</v>
      </c>
      <c r="C957" s="153">
        <v>2.81</v>
      </c>
      <c r="D957" s="5"/>
      <c r="U957">
        <v>2.1717838701526353</v>
      </c>
    </row>
    <row r="958" spans="1:21" ht="15">
      <c r="A958" s="153">
        <v>2570</v>
      </c>
      <c r="B958" s="153">
        <v>0.26</v>
      </c>
      <c r="C958" s="153">
        <v>2.82</v>
      </c>
      <c r="D958" s="5"/>
      <c r="K958" s="80"/>
      <c r="L958" s="80"/>
      <c r="M958" s="80"/>
      <c r="U958">
        <v>2.3740419955491454</v>
      </c>
    </row>
    <row r="959" spans="1:21" ht="15">
      <c r="A959" s="153">
        <v>2570</v>
      </c>
      <c r="B959" s="153">
        <v>-4.33</v>
      </c>
      <c r="C959" s="153">
        <v>2.83</v>
      </c>
      <c r="D959" s="5"/>
      <c r="U959">
        <v>2.1449177091730975</v>
      </c>
    </row>
    <row r="960" spans="1:21" ht="15">
      <c r="A960" s="154">
        <v>2570</v>
      </c>
      <c r="B960" s="154">
        <v>-2.2000000000000002</v>
      </c>
      <c r="C960" s="153">
        <v>3.06</v>
      </c>
      <c r="D960" s="5"/>
      <c r="U960">
        <v>2.5585237812785704</v>
      </c>
    </row>
    <row r="961" spans="1:21" ht="15">
      <c r="A961" s="153">
        <v>2570</v>
      </c>
      <c r="B961" s="153">
        <v>7.37</v>
      </c>
      <c r="C961" s="153">
        <v>3.09</v>
      </c>
      <c r="D961" s="5"/>
      <c r="K961" s="80"/>
      <c r="L961" s="80"/>
      <c r="M961" s="80"/>
      <c r="U961">
        <v>2.2272220945899077</v>
      </c>
    </row>
    <row r="962" spans="1:21" ht="15">
      <c r="A962" s="153">
        <v>2570</v>
      </c>
      <c r="B962" s="153">
        <v>-3</v>
      </c>
      <c r="C962" s="153">
        <v>3.18</v>
      </c>
      <c r="D962" s="5"/>
      <c r="K962" s="80"/>
      <c r="L962" s="80"/>
      <c r="M962" s="80"/>
      <c r="U962">
        <v>2.1669825809080963</v>
      </c>
    </row>
    <row r="963" spans="1:21" ht="15">
      <c r="A963" s="153">
        <v>2570</v>
      </c>
      <c r="B963" s="153">
        <v>-1.25</v>
      </c>
      <c r="C963" s="153">
        <v>3.26</v>
      </c>
      <c r="D963" s="5"/>
      <c r="U963">
        <v>2.1881062864337109</v>
      </c>
    </row>
    <row r="964" spans="1:21" ht="15">
      <c r="A964" s="153">
        <v>2570</v>
      </c>
      <c r="B964" s="153">
        <v>9.01</v>
      </c>
      <c r="C964" s="153">
        <v>3.29</v>
      </c>
      <c r="D964" s="5"/>
      <c r="U964">
        <v>2.237557010400002</v>
      </c>
    </row>
    <row r="965" spans="1:21" ht="15">
      <c r="A965" s="153">
        <v>2570</v>
      </c>
      <c r="B965" s="153">
        <v>-3.75</v>
      </c>
      <c r="C965" s="153">
        <v>3.3</v>
      </c>
      <c r="D965" s="5"/>
      <c r="U965">
        <v>2.1048094613286459</v>
      </c>
    </row>
    <row r="966" spans="1:21" ht="15">
      <c r="A966" s="153">
        <v>2570</v>
      </c>
      <c r="B966" s="153">
        <v>-3.94</v>
      </c>
      <c r="C966" s="153">
        <v>3.43</v>
      </c>
      <c r="D966" s="5"/>
      <c r="U966">
        <v>2.425352427677451</v>
      </c>
    </row>
    <row r="967" spans="1:21" ht="15">
      <c r="A967" s="153">
        <v>2570</v>
      </c>
      <c r="B967" s="153">
        <v>11.14</v>
      </c>
      <c r="C967" s="153">
        <v>3.55</v>
      </c>
      <c r="D967" s="5"/>
      <c r="U967">
        <v>2.2222698250475554</v>
      </c>
    </row>
    <row r="968" spans="1:21" ht="15">
      <c r="A968" s="154">
        <v>2570</v>
      </c>
      <c r="B968" s="154">
        <v>-2.2999999999999998</v>
      </c>
      <c r="C968" s="153">
        <v>3.66</v>
      </c>
      <c r="D968" s="5"/>
      <c r="U968">
        <v>2.2181214057479424</v>
      </c>
    </row>
    <row r="969" spans="1:21" ht="15">
      <c r="A969" s="153">
        <v>2570</v>
      </c>
      <c r="B969" s="153">
        <v>-3.46</v>
      </c>
      <c r="C969" s="153">
        <v>3.75</v>
      </c>
      <c r="D969" s="5"/>
      <c r="U969">
        <v>2.2319349556344337</v>
      </c>
    </row>
    <row r="970" spans="1:21" ht="15">
      <c r="A970" s="153">
        <v>2570</v>
      </c>
      <c r="B970" s="153">
        <v>-2.4900000000000002</v>
      </c>
      <c r="C970" s="153">
        <v>3.87</v>
      </c>
      <c r="D970" s="5"/>
      <c r="U970">
        <v>2.3078170025897675</v>
      </c>
    </row>
    <row r="971" spans="1:21" ht="15">
      <c r="A971" s="153">
        <v>2570</v>
      </c>
      <c r="B971" s="153">
        <v>-2.59</v>
      </c>
      <c r="C971" s="153">
        <v>3.91</v>
      </c>
      <c r="D971" s="5"/>
      <c r="U971">
        <v>2.1894109061866724</v>
      </c>
    </row>
    <row r="972" spans="1:21" ht="15">
      <c r="A972" s="153">
        <v>2570</v>
      </c>
      <c r="B972" s="153">
        <v>-1.43</v>
      </c>
      <c r="C972" s="153">
        <v>4</v>
      </c>
      <c r="D972" s="5"/>
      <c r="U972">
        <v>2.3479634655533879</v>
      </c>
    </row>
    <row r="973" spans="1:21" ht="15">
      <c r="A973" s="153">
        <v>2570</v>
      </c>
      <c r="B973" s="153">
        <v>-2.39</v>
      </c>
      <c r="C973" s="153">
        <v>4.09</v>
      </c>
      <c r="D973" s="5"/>
      <c r="U973">
        <v>2.3047739585620004</v>
      </c>
    </row>
    <row r="974" spans="1:21" ht="15">
      <c r="A974" s="153">
        <v>2570</v>
      </c>
      <c r="B974" s="153">
        <v>-2.85</v>
      </c>
      <c r="C974" s="153">
        <v>4.13</v>
      </c>
      <c r="D974" s="5"/>
      <c r="U974">
        <v>2.1607694683786711</v>
      </c>
    </row>
    <row r="975" spans="1:21" ht="15">
      <c r="A975" s="153">
        <v>2570</v>
      </c>
      <c r="B975" s="153">
        <v>-2.44</v>
      </c>
      <c r="C975" s="153">
        <v>4.2300000000000004</v>
      </c>
      <c r="D975" s="5"/>
      <c r="U975">
        <v>2.2038013708259174</v>
      </c>
    </row>
    <row r="976" spans="1:21" ht="15">
      <c r="A976" s="153">
        <v>2570</v>
      </c>
      <c r="B976" s="153">
        <v>14.91</v>
      </c>
      <c r="C976" s="153">
        <v>4.59</v>
      </c>
      <c r="D976" s="5"/>
      <c r="U976">
        <v>2.4323633059956271</v>
      </c>
    </row>
    <row r="977" spans="1:21" ht="15">
      <c r="A977" s="153">
        <v>2570</v>
      </c>
      <c r="B977" s="153">
        <v>8.1199999999999992</v>
      </c>
      <c r="C977" s="153">
        <v>4.78</v>
      </c>
      <c r="D977" s="5"/>
      <c r="U977">
        <v>2.3339446475393593</v>
      </c>
    </row>
    <row r="978" spans="1:21" ht="15">
      <c r="A978" s="153">
        <v>2570</v>
      </c>
      <c r="B978" s="153">
        <v>10.24</v>
      </c>
      <c r="C978" s="153">
        <v>4.8</v>
      </c>
      <c r="D978" s="5"/>
      <c r="U978">
        <v>2.2789889842933544</v>
      </c>
    </row>
    <row r="979" spans="1:21" ht="15">
      <c r="A979" s="153">
        <v>2570</v>
      </c>
      <c r="B979" s="153">
        <v>-1.78</v>
      </c>
      <c r="C979" s="153">
        <v>4.83</v>
      </c>
      <c r="D979" s="5"/>
      <c r="U979">
        <v>2.1992548285654152</v>
      </c>
    </row>
    <row r="980" spans="1:21" ht="15">
      <c r="A980" s="153">
        <v>2570</v>
      </c>
      <c r="B980" s="153">
        <v>-1.78</v>
      </c>
      <c r="C980" s="153">
        <v>4.83</v>
      </c>
      <c r="D980" s="5"/>
      <c r="U980">
        <v>2.1859269714830636</v>
      </c>
    </row>
    <row r="981" spans="1:21" ht="15">
      <c r="A981" s="153">
        <v>2570</v>
      </c>
      <c r="B981" s="153">
        <v>4.92</v>
      </c>
      <c r="C981" s="153">
        <v>5.15</v>
      </c>
      <c r="D981" s="5"/>
      <c r="U981">
        <v>2.1038882963836216</v>
      </c>
    </row>
    <row r="982" spans="1:21" ht="15">
      <c r="A982" s="153">
        <v>2570</v>
      </c>
      <c r="B982" s="153">
        <v>8.91</v>
      </c>
      <c r="C982" s="153">
        <v>5.35</v>
      </c>
      <c r="D982" s="5"/>
      <c r="U982">
        <v>2.4342643911659878</v>
      </c>
    </row>
    <row r="983" spans="1:21" ht="15">
      <c r="A983" s="153">
        <v>2570</v>
      </c>
      <c r="B983" s="153">
        <v>11.96</v>
      </c>
      <c r="C983" s="153">
        <v>5.36</v>
      </c>
      <c r="D983" s="5"/>
      <c r="U983">
        <v>2.2143549219694423</v>
      </c>
    </row>
    <row r="984" spans="1:21" ht="15">
      <c r="A984" s="153">
        <v>2570</v>
      </c>
      <c r="B984" s="153">
        <v>8.16</v>
      </c>
      <c r="C984" s="153">
        <v>5.37</v>
      </c>
      <c r="D984" s="5"/>
      <c r="U984">
        <v>2.2586156147444831</v>
      </c>
    </row>
    <row r="985" spans="1:21" ht="15">
      <c r="A985" s="153">
        <v>2570</v>
      </c>
      <c r="B985" s="153">
        <v>12.08</v>
      </c>
      <c r="C985" s="153">
        <v>5.96</v>
      </c>
      <c r="D985" s="5"/>
      <c r="U985">
        <v>2.1118129381728812</v>
      </c>
    </row>
    <row r="986" spans="1:21" ht="15">
      <c r="A986" s="154">
        <v>2570</v>
      </c>
      <c r="B986" s="154">
        <v>7.29</v>
      </c>
      <c r="C986" s="153">
        <v>6.08</v>
      </c>
      <c r="D986" s="5"/>
      <c r="U986">
        <v>2.4299725326520183</v>
      </c>
    </row>
    <row r="987" spans="1:21" ht="15">
      <c r="A987" s="153">
        <v>2570</v>
      </c>
      <c r="B987" s="153">
        <v>7.26</v>
      </c>
      <c r="C987" s="153">
        <v>6.61</v>
      </c>
      <c r="D987" s="5"/>
      <c r="U987">
        <v>2.424093793786978</v>
      </c>
    </row>
    <row r="988" spans="1:21">
      <c r="A988" s="5">
        <v>2570</v>
      </c>
      <c r="B988" s="5">
        <v>-3.1988607124191493</v>
      </c>
      <c r="C988" s="5">
        <v>2.4528173427703637</v>
      </c>
      <c r="D988" s="5">
        <v>-2.8430403791561707</v>
      </c>
      <c r="U988">
        <v>2.3188828879770691</v>
      </c>
    </row>
    <row r="989" spans="1:21">
      <c r="A989" s="5">
        <v>2570</v>
      </c>
      <c r="B989" s="5">
        <v>3.680030253688793</v>
      </c>
      <c r="C989" s="5">
        <v>4.8950658227109312</v>
      </c>
      <c r="D989" s="5">
        <v>-4.6891299830720268</v>
      </c>
      <c r="U989">
        <v>2.3014564298163305</v>
      </c>
    </row>
    <row r="990" spans="1:21">
      <c r="A990" s="5">
        <v>2570</v>
      </c>
      <c r="B990" s="5">
        <v>3.1548524839517533</v>
      </c>
      <c r="C990" s="5">
        <v>6.6297079214658883</v>
      </c>
      <c r="D990" s="5">
        <v>-6.9463842904956552</v>
      </c>
      <c r="U990">
        <v>2.4206928233596692</v>
      </c>
    </row>
    <row r="991" spans="1:21">
      <c r="A991" s="5">
        <v>2570</v>
      </c>
      <c r="B991" s="5">
        <v>1.9742073064501486</v>
      </c>
      <c r="C991" s="5">
        <v>4.687345594498904</v>
      </c>
      <c r="D991" s="5"/>
      <c r="U991">
        <v>2.2386604569070006</v>
      </c>
    </row>
    <row r="992" spans="1:21">
      <c r="A992" s="5">
        <v>2570</v>
      </c>
      <c r="B992" s="5">
        <v>1.0705532103083559</v>
      </c>
      <c r="C992" s="5">
        <v>3.6396425175990732</v>
      </c>
      <c r="D992" s="5">
        <v>-4.2362281101324673</v>
      </c>
      <c r="U992">
        <v>2.1940282029964151</v>
      </c>
    </row>
    <row r="993" spans="1:21">
      <c r="A993" s="5">
        <v>2570</v>
      </c>
      <c r="B993" s="5">
        <v>3.5909375963225632</v>
      </c>
      <c r="C993" s="5">
        <v>5.3234809061113442</v>
      </c>
      <c r="D993" s="5">
        <v>-6.0152191068434391</v>
      </c>
      <c r="U993">
        <v>2.2568471482302153</v>
      </c>
    </row>
    <row r="994" spans="1:21">
      <c r="A994" s="5">
        <v>2570</v>
      </c>
      <c r="B994" s="5">
        <v>5.4176720071295037</v>
      </c>
      <c r="C994" s="5">
        <v>5.1456429519387559</v>
      </c>
      <c r="D994" s="5">
        <v>-6.6708654258480493</v>
      </c>
      <c r="U994">
        <v>2.3591304069220578</v>
      </c>
    </row>
    <row r="995" spans="1:21">
      <c r="A995" s="5">
        <v>2570</v>
      </c>
      <c r="B995" s="5">
        <v>4.6931147562953104</v>
      </c>
      <c r="C995" s="5">
        <v>4.0622254030251437</v>
      </c>
      <c r="D995" s="5">
        <v>-5.6654973837888551</v>
      </c>
      <c r="U995">
        <v>2.1107974127535449</v>
      </c>
    </row>
    <row r="996" spans="1:21">
      <c r="A996" s="5">
        <v>2570</v>
      </c>
      <c r="B996" s="5">
        <v>8.2341387582249848</v>
      </c>
      <c r="C996" s="5">
        <v>4.4975795465733714</v>
      </c>
      <c r="D996" s="5">
        <v>-6.686137915419943</v>
      </c>
      <c r="U996">
        <v>2.4011242260419214</v>
      </c>
    </row>
    <row r="997" spans="1:21">
      <c r="A997" s="5">
        <v>2570</v>
      </c>
      <c r="B997" s="5">
        <v>6.9597118361275356</v>
      </c>
      <c r="C997" s="5">
        <v>5.732942914089989</v>
      </c>
      <c r="D997" s="5">
        <v>-8.1218093747481568</v>
      </c>
      <c r="U997">
        <v>2.1600056875426668</v>
      </c>
    </row>
    <row r="998" spans="1:21">
      <c r="A998" s="5">
        <v>2570</v>
      </c>
      <c r="B998" s="5">
        <v>9.1679369865582672</v>
      </c>
      <c r="C998" s="5">
        <v>5.6193156186405968</v>
      </c>
      <c r="D998" s="5">
        <v>-8.0217293397943923</v>
      </c>
      <c r="U998">
        <v>2.1687896164844118</v>
      </c>
    </row>
    <row r="999" spans="1:21">
      <c r="A999" s="5">
        <v>2570</v>
      </c>
      <c r="B999" s="5">
        <v>4.5678754271700761</v>
      </c>
      <c r="C999" s="5">
        <v>5.1545745585190872</v>
      </c>
      <c r="D999" s="5">
        <v>-7.1914991594577149</v>
      </c>
      <c r="U999">
        <v>2.2500312237995437</v>
      </c>
    </row>
    <row r="1000" spans="1:21">
      <c r="A1000" s="5">
        <v>2570</v>
      </c>
      <c r="B1000" s="5">
        <v>3.221504509575146</v>
      </c>
      <c r="C1000" s="5">
        <v>4.855130491252968</v>
      </c>
      <c r="D1000" s="5">
        <v>-5.9040579702336338</v>
      </c>
      <c r="U1000">
        <v>2.2830550038573874</v>
      </c>
    </row>
    <row r="1001" spans="1:21">
      <c r="A1001" s="5">
        <v>2570</v>
      </c>
      <c r="B1001" s="5">
        <v>2.9623487064285303</v>
      </c>
      <c r="C1001" s="5">
        <v>5.9912933475736452</v>
      </c>
      <c r="D1001" s="5">
        <v>-5.7886486673632831</v>
      </c>
      <c r="U1001">
        <v>2.2440993554805093</v>
      </c>
    </row>
    <row r="1002" spans="1:21">
      <c r="A1002" s="5">
        <v>2570</v>
      </c>
      <c r="B1002" s="5">
        <v>-1.1604475066672171</v>
      </c>
      <c r="C1002" s="5">
        <v>4.9617279172567974</v>
      </c>
      <c r="D1002" s="5">
        <v>-5.10409349590768</v>
      </c>
      <c r="U1002">
        <v>2.2762610996706538</v>
      </c>
    </row>
    <row r="1003" spans="1:21">
      <c r="A1003" s="5">
        <v>2570</v>
      </c>
      <c r="B1003" s="5">
        <v>2.9573749246170067</v>
      </c>
      <c r="C1003" s="5">
        <v>3.372417141727313</v>
      </c>
      <c r="D1003" s="5">
        <v>-3.1975768201482069</v>
      </c>
      <c r="U1003">
        <v>2.2541306270409653</v>
      </c>
    </row>
    <row r="1004" spans="1:21">
      <c r="A1004" s="5">
        <v>2570</v>
      </c>
      <c r="B1004" s="5">
        <v>-16.026947367627663</v>
      </c>
      <c r="C1004" s="5">
        <v>0.58037224551965494</v>
      </c>
      <c r="D1004" s="5">
        <v>-0.87416604209800042</v>
      </c>
      <c r="U1004">
        <v>2.3208004817336878</v>
      </c>
    </row>
    <row r="1005" spans="1:21">
      <c r="A1005" s="5">
        <v>2570</v>
      </c>
      <c r="B1005" s="5">
        <v>10.922995349709863</v>
      </c>
      <c r="C1005" s="5">
        <v>2.5902306996283819</v>
      </c>
      <c r="D1005" s="5">
        <v>-1.6274790719907877</v>
      </c>
      <c r="U1005">
        <v>2.1961772139988738</v>
      </c>
    </row>
    <row r="1006" spans="1:21">
      <c r="A1006" s="5">
        <v>2570</v>
      </c>
      <c r="B1006" s="5">
        <v>-2.9235443050698029</v>
      </c>
      <c r="C1006" s="5">
        <v>2.9891629332503555</v>
      </c>
      <c r="D1006" s="5">
        <v>-3.0771658738455443</v>
      </c>
      <c r="U1006">
        <v>2.1760435269922325</v>
      </c>
    </row>
    <row r="1007" spans="1:21">
      <c r="A1007" s="5">
        <v>2570</v>
      </c>
      <c r="B1007" s="5">
        <v>9.153534790066864</v>
      </c>
      <c r="C1007" s="5">
        <v>4.6262253758184713</v>
      </c>
      <c r="D1007" s="5">
        <v>-3.8427373567404555</v>
      </c>
      <c r="U1007">
        <v>2.1047822718685389</v>
      </c>
    </row>
    <row r="1008" spans="1:21">
      <c r="A1008" s="5">
        <v>2570</v>
      </c>
      <c r="B1008" s="5">
        <v>14.164963273429088</v>
      </c>
      <c r="C1008" s="5">
        <v>5.1994393578553844</v>
      </c>
      <c r="D1008" s="5">
        <v>-4.6935016682980724</v>
      </c>
      <c r="U1008">
        <v>2.2664559951807184</v>
      </c>
    </row>
    <row r="1009" spans="1:21">
      <c r="A1009" s="5">
        <v>2570</v>
      </c>
      <c r="B1009" s="5">
        <v>7.0597903550033703</v>
      </c>
      <c r="C1009" s="5">
        <v>6.5328156394350856</v>
      </c>
      <c r="D1009" s="5">
        <v>-6.7692266544097102</v>
      </c>
      <c r="U1009">
        <v>2.2090338433570764</v>
      </c>
    </row>
    <row r="1010" spans="1:21">
      <c r="A1010" s="5">
        <v>2570</v>
      </c>
      <c r="B1010" s="5">
        <v>5.14151826277498</v>
      </c>
      <c r="C1010" s="5">
        <v>7.0621388998959311</v>
      </c>
      <c r="D1010" s="5">
        <v>-6.4935029635022623</v>
      </c>
      <c r="U1010">
        <v>2.1984228182775869</v>
      </c>
    </row>
    <row r="1011" spans="1:21">
      <c r="A1011" s="5">
        <v>2570</v>
      </c>
      <c r="B1011" s="5">
        <v>6.3387427129819596</v>
      </c>
      <c r="C1011" s="5">
        <v>6.4906347533233433</v>
      </c>
      <c r="D1011" s="5">
        <v>-6.8507370581418758</v>
      </c>
      <c r="U1011">
        <v>2.056929932289576</v>
      </c>
    </row>
    <row r="1012" spans="1:21">
      <c r="A1012" s="5">
        <v>2570</v>
      </c>
      <c r="B1012" s="5">
        <v>9.9447847666143119</v>
      </c>
      <c r="C1012" s="5">
        <v>6.2504931268902997</v>
      </c>
      <c r="D1012" s="5">
        <v>-7.2319722530282959</v>
      </c>
      <c r="U1012">
        <v>2.0624671930406588</v>
      </c>
    </row>
    <row r="1013" spans="1:21">
      <c r="A1013" s="5">
        <v>2570</v>
      </c>
      <c r="B1013" s="5">
        <v>3.2730844691031269</v>
      </c>
      <c r="C1013" s="5">
        <v>4.7791528872860312</v>
      </c>
      <c r="D1013" s="5">
        <v>-6.3252331097748415</v>
      </c>
      <c r="U1013">
        <v>2.0303227676978914</v>
      </c>
    </row>
    <row r="1014" spans="1:21">
      <c r="A1014" s="5">
        <v>2570</v>
      </c>
      <c r="B1014" s="5">
        <v>0.83869459353524967</v>
      </c>
      <c r="C1014" s="5">
        <v>2.6763164901213443</v>
      </c>
      <c r="D1014" s="5">
        <v>-3.7040749578246546</v>
      </c>
      <c r="U1014">
        <v>2.2848565430019705</v>
      </c>
    </row>
    <row r="1015" spans="1:21">
      <c r="A1015" s="5">
        <v>2570</v>
      </c>
      <c r="B1015" s="5">
        <v>3.567492160173602</v>
      </c>
      <c r="C1015" s="5">
        <v>6.9034124981197653</v>
      </c>
      <c r="D1015" s="5">
        <v>-6.3981271112725224</v>
      </c>
      <c r="U1015">
        <v>2.2119136908885237</v>
      </c>
    </row>
    <row r="1016" spans="1:21">
      <c r="A1016" s="5">
        <v>2570</v>
      </c>
      <c r="B1016" s="5">
        <v>-0.82872807863954012</v>
      </c>
      <c r="C1016" s="5">
        <v>1.8015494352824346</v>
      </c>
      <c r="D1016" s="5">
        <v>-2.1171268454435177</v>
      </c>
      <c r="U1016">
        <v>2.1191472079471452</v>
      </c>
    </row>
    <row r="1017" spans="1:21">
      <c r="A1017" s="5">
        <v>2570</v>
      </c>
      <c r="B1017" s="5">
        <v>-0.57431160294296735</v>
      </c>
      <c r="C1017" s="5">
        <v>1.7955898017062433</v>
      </c>
      <c r="D1017" s="5">
        <v>-1.7131663461422697</v>
      </c>
      <c r="K1017" s="80"/>
      <c r="L1017" s="80"/>
      <c r="M1017" s="80"/>
      <c r="U1017">
        <v>2.280521951716842</v>
      </c>
    </row>
    <row r="1018" spans="1:21">
      <c r="A1018" s="5">
        <v>2570</v>
      </c>
      <c r="B1018" s="5">
        <v>7.3013453342982704</v>
      </c>
      <c r="C1018" s="5">
        <v>6.0387971269604268</v>
      </c>
      <c r="D1018" s="5">
        <v>-5.4967150835572021</v>
      </c>
      <c r="U1018">
        <v>2.1788663793357963</v>
      </c>
    </row>
    <row r="1019" spans="1:21">
      <c r="A1019" s="5">
        <v>2570</v>
      </c>
      <c r="B1019" s="5">
        <v>2.2039725807099231</v>
      </c>
      <c r="C1019" s="5">
        <v>2.1689995221458869</v>
      </c>
      <c r="D1019" s="5">
        <v>-2.2433810665838383</v>
      </c>
      <c r="K1019" s="27"/>
      <c r="U1019">
        <v>2.1616849617731426</v>
      </c>
    </row>
    <row r="1020" spans="1:21">
      <c r="A1020" s="5">
        <v>2570</v>
      </c>
      <c r="B1020" s="5">
        <v>12.033304218764584</v>
      </c>
      <c r="C1020" s="5">
        <v>4.3513405376596204</v>
      </c>
      <c r="D1020" s="5">
        <v>-3.5043076618970233</v>
      </c>
      <c r="K1020" s="27"/>
      <c r="U1020">
        <v>2.1619086512100192</v>
      </c>
    </row>
    <row r="1021" spans="1:21">
      <c r="A1021" s="5">
        <v>2570</v>
      </c>
      <c r="B1021" s="5">
        <v>12.513265790214279</v>
      </c>
      <c r="C1021" s="5">
        <v>3.4272738736902397</v>
      </c>
      <c r="D1021" s="5">
        <v>-3.1721269367299669</v>
      </c>
      <c r="K1021" s="27"/>
      <c r="U1021">
        <v>2.4508328469840204</v>
      </c>
    </row>
    <row r="1022" spans="1:21">
      <c r="A1022" s="5">
        <v>2570</v>
      </c>
      <c r="B1022" s="5">
        <v>7.7645601656413099</v>
      </c>
      <c r="C1022" s="5">
        <v>6.085144088607386</v>
      </c>
      <c r="D1022" s="5">
        <v>-5.4508266546202666</v>
      </c>
      <c r="K1022" s="27"/>
      <c r="U1022">
        <v>2.1480341406133707</v>
      </c>
    </row>
    <row r="1023" spans="1:21">
      <c r="A1023" s="5">
        <v>2570</v>
      </c>
      <c r="B1023" s="5">
        <v>9.5822513367909146</v>
      </c>
      <c r="C1023" s="5">
        <v>3.5529882674276703</v>
      </c>
      <c r="D1023" s="5">
        <v>-2.9770037158816098</v>
      </c>
      <c r="K1023" s="27"/>
      <c r="U1023">
        <v>2.2460661926878376</v>
      </c>
    </row>
    <row r="1024" spans="1:21">
      <c r="A1024" s="158">
        <v>2570</v>
      </c>
      <c r="B1024" s="159">
        <v>-3.1988607124191493</v>
      </c>
      <c r="C1024" s="160">
        <v>2.4528173427703637</v>
      </c>
      <c r="D1024" s="160">
        <v>-2.8430403791561707</v>
      </c>
      <c r="E1024" s="148" t="s">
        <v>1203</v>
      </c>
      <c r="F1024" s="148" t="s">
        <v>1205</v>
      </c>
      <c r="G1024" s="148" t="s">
        <v>1204</v>
      </c>
      <c r="H1024" s="125">
        <v>720.3</v>
      </c>
      <c r="I1024" s="125" t="s">
        <v>1194</v>
      </c>
      <c r="J1024" s="125" t="s">
        <v>1194</v>
      </c>
      <c r="K1024" s="27"/>
      <c r="U1024">
        <v>2.3854136570004449</v>
      </c>
    </row>
    <row r="1025" spans="1:21">
      <c r="A1025" s="158">
        <v>2570</v>
      </c>
      <c r="B1025" s="159">
        <v>3.680030253688793</v>
      </c>
      <c r="C1025" s="160">
        <v>4.8950658227109312</v>
      </c>
      <c r="D1025" s="160">
        <v>-4.6891299830720268</v>
      </c>
      <c r="E1025" s="148" t="s">
        <v>1203</v>
      </c>
      <c r="F1025" s="148" t="s">
        <v>1205</v>
      </c>
      <c r="G1025" s="148" t="s">
        <v>1204</v>
      </c>
      <c r="H1025" s="125">
        <v>729.7</v>
      </c>
      <c r="I1025" s="125" t="s">
        <v>1194</v>
      </c>
      <c r="J1025" s="125" t="s">
        <v>1194</v>
      </c>
      <c r="K1025" s="27"/>
      <c r="U1025">
        <v>2.0911123020111533</v>
      </c>
    </row>
    <row r="1026" spans="1:21">
      <c r="A1026" s="158">
        <v>2570</v>
      </c>
      <c r="B1026" s="159">
        <v>3.1548524839517533</v>
      </c>
      <c r="C1026" s="160">
        <v>6.6297079214658883</v>
      </c>
      <c r="D1026" s="160">
        <v>-6.9463842904956552</v>
      </c>
      <c r="E1026" s="148" t="s">
        <v>1203</v>
      </c>
      <c r="F1026" s="148" t="s">
        <v>1205</v>
      </c>
      <c r="G1026" s="148" t="s">
        <v>1204</v>
      </c>
      <c r="H1026" s="125">
        <v>770.7</v>
      </c>
      <c r="I1026" s="125" t="s">
        <v>1194</v>
      </c>
      <c r="J1026" s="125" t="s">
        <v>1194</v>
      </c>
      <c r="K1026" s="27"/>
      <c r="U1026">
        <v>2.0590561445090971</v>
      </c>
    </row>
    <row r="1027" spans="1:21">
      <c r="A1027" s="158">
        <v>2570</v>
      </c>
      <c r="B1027" s="159">
        <v>1.0705532103083559</v>
      </c>
      <c r="C1027" s="160">
        <v>3.6396425175990732</v>
      </c>
      <c r="D1027" s="160">
        <v>-4.2362281101324673</v>
      </c>
      <c r="E1027" s="148" t="s">
        <v>1203</v>
      </c>
      <c r="F1027" s="148" t="s">
        <v>1205</v>
      </c>
      <c r="G1027" s="148" t="s">
        <v>1204</v>
      </c>
      <c r="H1027" s="125">
        <v>815.3</v>
      </c>
      <c r="I1027" s="125" t="s">
        <v>1194</v>
      </c>
      <c r="J1027" s="125" t="s">
        <v>1194</v>
      </c>
      <c r="K1027" s="27"/>
      <c r="U1027">
        <v>2.1268340301880704</v>
      </c>
    </row>
    <row r="1028" spans="1:21">
      <c r="A1028" s="158">
        <v>2570</v>
      </c>
      <c r="B1028" s="159">
        <v>3.5909375963225632</v>
      </c>
      <c r="C1028" s="160">
        <v>5.3234809061113442</v>
      </c>
      <c r="D1028" s="160">
        <v>-6.0152191068434391</v>
      </c>
      <c r="E1028" s="148" t="s">
        <v>1203</v>
      </c>
      <c r="F1028" s="148" t="s">
        <v>1205</v>
      </c>
      <c r="G1028" s="148" t="s">
        <v>1204</v>
      </c>
      <c r="H1028" s="125">
        <v>822.6</v>
      </c>
      <c r="I1028" s="125" t="s">
        <v>1194</v>
      </c>
      <c r="J1028" s="125" t="s">
        <v>1194</v>
      </c>
      <c r="K1028" s="27"/>
      <c r="U1028">
        <v>2.226141323401329</v>
      </c>
    </row>
    <row r="1029" spans="1:21">
      <c r="A1029" s="158">
        <v>2570</v>
      </c>
      <c r="B1029" s="159">
        <v>3.323994559026433</v>
      </c>
      <c r="C1029" s="160">
        <v>5.5365809216267881</v>
      </c>
      <c r="D1029" s="160">
        <v>-6.0313509266645138</v>
      </c>
      <c r="E1029" s="148" t="s">
        <v>1203</v>
      </c>
      <c r="F1029" s="148" t="s">
        <v>1205</v>
      </c>
      <c r="G1029" s="148" t="s">
        <v>1204</v>
      </c>
      <c r="H1029" s="125">
        <v>822.6</v>
      </c>
      <c r="I1029" s="125" t="s">
        <v>1194</v>
      </c>
      <c r="J1029" s="125" t="s">
        <v>1194</v>
      </c>
      <c r="K1029" s="27"/>
      <c r="U1029">
        <v>2.2245074672678071</v>
      </c>
    </row>
    <row r="1030" spans="1:21">
      <c r="A1030" s="158">
        <v>2570</v>
      </c>
      <c r="B1030" s="159">
        <v>5.4176720071295037</v>
      </c>
      <c r="C1030" s="160">
        <v>5.1456429519387559</v>
      </c>
      <c r="D1030" s="160">
        <v>-6.6708654258480493</v>
      </c>
      <c r="E1030" s="148" t="s">
        <v>1203</v>
      </c>
      <c r="F1030" s="148" t="s">
        <v>1205</v>
      </c>
      <c r="G1030" s="148" t="s">
        <v>1204</v>
      </c>
      <c r="H1030" s="125">
        <v>829.5</v>
      </c>
      <c r="I1030" s="125" t="s">
        <v>1194</v>
      </c>
      <c r="J1030" s="125" t="s">
        <v>1194</v>
      </c>
      <c r="K1030" s="27"/>
      <c r="U1030">
        <v>2.2854115391276304</v>
      </c>
    </row>
    <row r="1031" spans="1:21">
      <c r="A1031" s="158">
        <v>2570</v>
      </c>
      <c r="B1031" s="159">
        <v>8.2341387582249848</v>
      </c>
      <c r="C1031" s="160">
        <v>4.4975795465733714</v>
      </c>
      <c r="D1031" s="160">
        <v>-6.686137915419943</v>
      </c>
      <c r="E1031" s="148" t="s">
        <v>1203</v>
      </c>
      <c r="F1031" s="148" t="s">
        <v>1205</v>
      </c>
      <c r="G1031" s="148" t="s">
        <v>1204</v>
      </c>
      <c r="H1031" s="125">
        <v>832.1</v>
      </c>
      <c r="I1031" s="125" t="s">
        <v>1194</v>
      </c>
      <c r="J1031" s="125" t="s">
        <v>1194</v>
      </c>
      <c r="K1031" s="27"/>
      <c r="U1031">
        <v>2.2594784178095937</v>
      </c>
    </row>
    <row r="1032" spans="1:21">
      <c r="A1032" s="158">
        <v>2570</v>
      </c>
      <c r="B1032" s="159">
        <v>6.9597118361275356</v>
      </c>
      <c r="C1032" s="160">
        <v>5.732942914089989</v>
      </c>
      <c r="D1032" s="160">
        <v>-8.1218093747481568</v>
      </c>
      <c r="E1032" s="148" t="s">
        <v>1203</v>
      </c>
      <c r="F1032" s="148" t="s">
        <v>1205</v>
      </c>
      <c r="G1032" s="148" t="s">
        <v>1204</v>
      </c>
      <c r="H1032" s="125">
        <v>834.6</v>
      </c>
      <c r="I1032" s="125" t="s">
        <v>1194</v>
      </c>
      <c r="J1032" s="125" t="s">
        <v>1194</v>
      </c>
      <c r="K1032" s="27"/>
      <c r="U1032">
        <v>2.3097021043816133</v>
      </c>
    </row>
    <row r="1033" spans="1:21">
      <c r="A1033" s="158">
        <v>2570</v>
      </c>
      <c r="B1033" s="159">
        <v>4.5678754271700761</v>
      </c>
      <c r="C1033" s="160">
        <v>5.1545745585190872</v>
      </c>
      <c r="D1033" s="160">
        <v>-7.1914991594577149</v>
      </c>
      <c r="E1033" s="148" t="s">
        <v>1203</v>
      </c>
      <c r="F1033" s="148" t="s">
        <v>1205</v>
      </c>
      <c r="G1033" s="148" t="s">
        <v>1204</v>
      </c>
      <c r="H1033" s="125">
        <v>837.2</v>
      </c>
      <c r="I1033" s="125" t="s">
        <v>1194</v>
      </c>
      <c r="J1033" s="125" t="s">
        <v>1194</v>
      </c>
      <c r="K1033" s="27"/>
      <c r="U1033">
        <v>2.2175876022822663</v>
      </c>
    </row>
    <row r="1034" spans="1:21">
      <c r="A1034" s="158">
        <v>2570</v>
      </c>
      <c r="B1034" s="159">
        <v>2.9623487064285303</v>
      </c>
      <c r="C1034" s="160">
        <v>5.9912933475736452</v>
      </c>
      <c r="D1034" s="160">
        <v>-5.7886486673632831</v>
      </c>
      <c r="E1034" s="148" t="s">
        <v>1203</v>
      </c>
      <c r="F1034" s="148" t="s">
        <v>1205</v>
      </c>
      <c r="G1034" s="148" t="s">
        <v>1204</v>
      </c>
      <c r="H1034" s="125">
        <v>870.1</v>
      </c>
      <c r="I1034" s="125" t="s">
        <v>1194</v>
      </c>
      <c r="J1034" s="125" t="s">
        <v>1194</v>
      </c>
      <c r="K1034" s="27"/>
      <c r="U1034">
        <v>2.1861105605016209</v>
      </c>
    </row>
    <row r="1035" spans="1:21">
      <c r="A1035" s="158">
        <v>2570</v>
      </c>
      <c r="B1035" s="159">
        <v>-1.1604475066672171</v>
      </c>
      <c r="C1035" s="160">
        <v>4.9617279172567974</v>
      </c>
      <c r="D1035" s="160">
        <v>-5.10409349590768</v>
      </c>
      <c r="E1035" s="148" t="s">
        <v>1203</v>
      </c>
      <c r="F1035" s="148" t="s">
        <v>1205</v>
      </c>
      <c r="G1035" s="148" t="s">
        <v>1204</v>
      </c>
      <c r="H1035" s="125">
        <v>888.3</v>
      </c>
      <c r="I1035" s="125" t="s">
        <v>1194</v>
      </c>
      <c r="J1035" s="125" t="s">
        <v>1194</v>
      </c>
      <c r="U1035">
        <v>2.2174330229180508</v>
      </c>
    </row>
    <row r="1036" spans="1:21">
      <c r="A1036" s="158">
        <v>2570</v>
      </c>
      <c r="B1036" s="159">
        <v>2.9573749246170067</v>
      </c>
      <c r="C1036" s="160">
        <v>3.372417141727313</v>
      </c>
      <c r="D1036" s="160">
        <v>-3.1975768201482069</v>
      </c>
      <c r="E1036" s="148" t="s">
        <v>1203</v>
      </c>
      <c r="F1036" s="148" t="s">
        <v>1205</v>
      </c>
      <c r="G1036" s="148" t="s">
        <v>1204</v>
      </c>
      <c r="H1036" s="125">
        <v>895.8</v>
      </c>
      <c r="I1036" s="125" t="s">
        <v>1195</v>
      </c>
      <c r="J1036" s="125" t="s">
        <v>1195</v>
      </c>
      <c r="U1036">
        <v>2.1914259957799098</v>
      </c>
    </row>
    <row r="1037" spans="1:21">
      <c r="A1037" s="158">
        <v>2570</v>
      </c>
      <c r="B1037" s="159">
        <v>-16.026947367627663</v>
      </c>
      <c r="C1037" s="160">
        <v>0.58037224551965494</v>
      </c>
      <c r="D1037" s="160">
        <v>-0.87416604209800042</v>
      </c>
      <c r="E1037" s="148" t="s">
        <v>1203</v>
      </c>
      <c r="F1037" s="148" t="s">
        <v>1205</v>
      </c>
      <c r="G1037" s="148" t="s">
        <v>1204</v>
      </c>
      <c r="H1037" s="125">
        <v>896.9</v>
      </c>
      <c r="I1037" s="125" t="s">
        <v>1195</v>
      </c>
      <c r="J1037" s="125" t="s">
        <v>1195</v>
      </c>
      <c r="U1037">
        <v>2.2500280162697295</v>
      </c>
    </row>
    <row r="1038" spans="1:21">
      <c r="A1038" s="158">
        <v>2570</v>
      </c>
      <c r="B1038" s="159">
        <v>10.922995349709863</v>
      </c>
      <c r="C1038" s="160">
        <v>2.5902306996283819</v>
      </c>
      <c r="D1038" s="160">
        <v>-1.6274790719907877</v>
      </c>
      <c r="E1038" s="148" t="s">
        <v>1203</v>
      </c>
      <c r="F1038" s="148" t="s">
        <v>1205</v>
      </c>
      <c r="G1038" s="148" t="s">
        <v>1204</v>
      </c>
      <c r="H1038" s="125">
        <v>917.9</v>
      </c>
      <c r="I1038" s="125" t="s">
        <v>1196</v>
      </c>
      <c r="J1038" s="125" t="s">
        <v>1196</v>
      </c>
      <c r="K1038" s="80"/>
      <c r="L1038" s="80"/>
      <c r="M1038" s="80"/>
      <c r="U1038">
        <v>2.2594637208567816</v>
      </c>
    </row>
    <row r="1039" spans="1:21">
      <c r="A1039" s="158">
        <v>2570</v>
      </c>
      <c r="B1039" s="159">
        <v>-2.9235443050698029</v>
      </c>
      <c r="C1039" s="160">
        <v>2.9891629332503555</v>
      </c>
      <c r="D1039" s="160">
        <v>-3.0771658738455443</v>
      </c>
      <c r="E1039" s="148" t="s">
        <v>1203</v>
      </c>
      <c r="F1039" s="148" t="s">
        <v>1205</v>
      </c>
      <c r="G1039" s="148" t="s">
        <v>1204</v>
      </c>
      <c r="H1039" s="125">
        <v>966.4</v>
      </c>
      <c r="I1039" s="125" t="s">
        <v>1196</v>
      </c>
      <c r="J1039" s="125" t="s">
        <v>1196</v>
      </c>
      <c r="K1039" s="80"/>
      <c r="L1039" s="80"/>
      <c r="M1039" s="80"/>
      <c r="U1039">
        <v>2.2619729436950364</v>
      </c>
    </row>
    <row r="1040" spans="1:21">
      <c r="A1040" s="158">
        <v>2570</v>
      </c>
      <c r="B1040" s="159">
        <v>9.153534790066864</v>
      </c>
      <c r="C1040" s="160">
        <v>4.6262253758184713</v>
      </c>
      <c r="D1040" s="160">
        <v>-3.8427373567404555</v>
      </c>
      <c r="E1040" s="148" t="s">
        <v>1203</v>
      </c>
      <c r="F1040" s="148" t="s">
        <v>1205</v>
      </c>
      <c r="G1040" s="148" t="s">
        <v>1204</v>
      </c>
      <c r="H1040" s="125">
        <v>982</v>
      </c>
      <c r="I1040" s="125" t="s">
        <v>1196</v>
      </c>
      <c r="J1040" s="125" t="s">
        <v>1196</v>
      </c>
      <c r="K1040" s="80"/>
      <c r="L1040" s="80"/>
      <c r="M1040" s="80"/>
      <c r="U1040">
        <v>2.3790365224411736</v>
      </c>
    </row>
    <row r="1041" spans="1:21">
      <c r="A1041" s="158">
        <v>2570</v>
      </c>
      <c r="B1041" s="159">
        <v>14.164963273429088</v>
      </c>
      <c r="C1041" s="160">
        <v>5.1994393578553844</v>
      </c>
      <c r="D1041" s="160">
        <v>-4.6935016682980724</v>
      </c>
      <c r="E1041" s="148" t="s">
        <v>1203</v>
      </c>
      <c r="F1041" s="148" t="s">
        <v>1205</v>
      </c>
      <c r="G1041" s="148" t="s">
        <v>1204</v>
      </c>
      <c r="H1041" s="125">
        <v>1014.5</v>
      </c>
      <c r="I1041" s="125" t="s">
        <v>1196</v>
      </c>
      <c r="J1041" s="125" t="s">
        <v>1196</v>
      </c>
      <c r="K1041" s="80"/>
      <c r="L1041" s="80"/>
      <c r="M1041" s="80"/>
      <c r="U1041">
        <v>2.048168542381342</v>
      </c>
    </row>
    <row r="1042" spans="1:21">
      <c r="A1042" s="158">
        <v>2570</v>
      </c>
      <c r="B1042" s="159">
        <v>6.3302018755275746</v>
      </c>
      <c r="C1042" s="160">
        <v>6.2885090366391339</v>
      </c>
      <c r="D1042" s="160">
        <v>-6.4394782229411085</v>
      </c>
      <c r="E1042" s="148" t="s">
        <v>1203</v>
      </c>
      <c r="F1042" s="148" t="s">
        <v>1205</v>
      </c>
      <c r="G1042" s="148" t="s">
        <v>1204</v>
      </c>
      <c r="H1042" s="125">
        <v>1064.5</v>
      </c>
      <c r="I1042" s="125" t="s">
        <v>1196</v>
      </c>
      <c r="J1042" s="125" t="s">
        <v>1196</v>
      </c>
      <c r="K1042" s="80"/>
      <c r="L1042" s="80"/>
      <c r="M1042" s="80"/>
      <c r="U1042">
        <v>2.2885331290674618</v>
      </c>
    </row>
    <row r="1043" spans="1:21">
      <c r="A1043" s="158">
        <v>2570</v>
      </c>
      <c r="B1043" s="159">
        <v>7.0597903550033703</v>
      </c>
      <c r="C1043" s="160">
        <v>6.5328156394350856</v>
      </c>
      <c r="D1043" s="160">
        <v>-6.7692266544097102</v>
      </c>
      <c r="E1043" s="148" t="s">
        <v>1203</v>
      </c>
      <c r="F1043" s="148" t="s">
        <v>1205</v>
      </c>
      <c r="G1043" s="148" t="s">
        <v>1204</v>
      </c>
      <c r="H1043" s="125">
        <v>1064.5</v>
      </c>
      <c r="I1043" s="125" t="s">
        <v>1196</v>
      </c>
      <c r="J1043" s="125" t="s">
        <v>1196</v>
      </c>
      <c r="K1043" s="80"/>
      <c r="L1043" s="80"/>
      <c r="M1043" s="80"/>
      <c r="U1043">
        <v>2.2655540943738814</v>
      </c>
    </row>
    <row r="1044" spans="1:21">
      <c r="A1044" s="158">
        <v>2570</v>
      </c>
      <c r="B1044" s="159">
        <v>5.14151826277498</v>
      </c>
      <c r="C1044" s="160">
        <v>7.0621388998959311</v>
      </c>
      <c r="D1044" s="160">
        <v>-6.4935029635022623</v>
      </c>
      <c r="E1044" s="148" t="s">
        <v>1203</v>
      </c>
      <c r="F1044" s="148" t="s">
        <v>1205</v>
      </c>
      <c r="G1044" s="148" t="s">
        <v>1204</v>
      </c>
      <c r="H1044" s="125">
        <v>1092.3</v>
      </c>
      <c r="I1044" s="125" t="s">
        <v>1196</v>
      </c>
      <c r="J1044" s="125" t="s">
        <v>1196</v>
      </c>
      <c r="K1044" s="80"/>
      <c r="L1044" s="80"/>
      <c r="M1044" s="80"/>
      <c r="U1044">
        <v>2.2275216629676984</v>
      </c>
    </row>
    <row r="1045" spans="1:21">
      <c r="A1045" s="158">
        <v>2570</v>
      </c>
      <c r="B1045" s="159">
        <v>6.3387427129819596</v>
      </c>
      <c r="C1045" s="160">
        <v>6.4906347533233433</v>
      </c>
      <c r="D1045" s="160">
        <v>-6.8507370581418758</v>
      </c>
      <c r="E1045" s="148" t="s">
        <v>1203</v>
      </c>
      <c r="F1045" s="148" t="s">
        <v>1205</v>
      </c>
      <c r="G1045" s="148" t="s">
        <v>1204</v>
      </c>
      <c r="H1045" s="125">
        <v>1101.4000000000001</v>
      </c>
      <c r="I1045" s="125" t="s">
        <v>1196</v>
      </c>
      <c r="J1045" s="125" t="s">
        <v>1196</v>
      </c>
      <c r="K1045" s="80"/>
      <c r="L1045" s="80"/>
      <c r="M1045" s="80"/>
      <c r="U1045">
        <v>2.1665220776734473</v>
      </c>
    </row>
    <row r="1046" spans="1:21">
      <c r="A1046" s="158">
        <v>2570</v>
      </c>
      <c r="B1046" s="159">
        <v>9.9447847666143119</v>
      </c>
      <c r="C1046" s="160">
        <v>6.2504931268902997</v>
      </c>
      <c r="D1046" s="160">
        <v>-7.2319722530282959</v>
      </c>
      <c r="E1046" s="148" t="s">
        <v>1203</v>
      </c>
      <c r="F1046" s="148" t="s">
        <v>1205</v>
      </c>
      <c r="G1046" s="148" t="s">
        <v>1204</v>
      </c>
      <c r="H1046" s="125">
        <v>1102.5</v>
      </c>
      <c r="I1046" s="125" t="s">
        <v>1196</v>
      </c>
      <c r="J1046" s="125" t="s">
        <v>1196</v>
      </c>
      <c r="K1046" s="80"/>
      <c r="L1046" s="80"/>
      <c r="M1046" s="80"/>
      <c r="U1046">
        <v>2.2253619888797553</v>
      </c>
    </row>
    <row r="1047" spans="1:21">
      <c r="A1047" s="158">
        <v>2570</v>
      </c>
      <c r="B1047" s="159">
        <v>3.1188469927230233</v>
      </c>
      <c r="C1047" s="160">
        <v>4.7697429108191081</v>
      </c>
      <c r="D1047" s="160">
        <v>-6.3436201893537492</v>
      </c>
      <c r="E1047" s="148" t="s">
        <v>1203</v>
      </c>
      <c r="F1047" s="148" t="s">
        <v>1205</v>
      </c>
      <c r="G1047" s="148" t="s">
        <v>1204</v>
      </c>
      <c r="H1047" s="125">
        <v>1104</v>
      </c>
      <c r="I1047" s="125" t="s">
        <v>1196</v>
      </c>
      <c r="J1047" s="125" t="s">
        <v>1196</v>
      </c>
      <c r="K1047" s="80"/>
      <c r="L1047" s="80"/>
      <c r="M1047" s="80"/>
      <c r="U1047">
        <v>2.3405286682162254</v>
      </c>
    </row>
    <row r="1048" spans="1:21">
      <c r="A1048" s="158">
        <v>2570</v>
      </c>
      <c r="B1048" s="159">
        <v>3.7064901030567921</v>
      </c>
      <c r="C1048" s="160">
        <v>4.7718589058938221</v>
      </c>
      <c r="D1048" s="160">
        <v>-6.5933924341841088</v>
      </c>
      <c r="E1048" s="148" t="s">
        <v>1203</v>
      </c>
      <c r="F1048" s="148" t="s">
        <v>1205</v>
      </c>
      <c r="G1048" s="148" t="s">
        <v>1204</v>
      </c>
      <c r="H1048" s="125">
        <v>1104</v>
      </c>
      <c r="I1048" s="125" t="s">
        <v>1196</v>
      </c>
      <c r="J1048" s="125" t="s">
        <v>1196</v>
      </c>
      <c r="K1048" s="80"/>
      <c r="L1048" s="80"/>
      <c r="M1048" s="80"/>
      <c r="U1048">
        <v>2.1660610124930804</v>
      </c>
    </row>
    <row r="1049" spans="1:21">
      <c r="A1049" s="158">
        <v>2570</v>
      </c>
      <c r="B1049" s="159">
        <v>3.2730844691031269</v>
      </c>
      <c r="C1049" s="160">
        <v>4.7791528872860312</v>
      </c>
      <c r="D1049" s="160">
        <v>-6.3252331097748415</v>
      </c>
      <c r="E1049" s="148" t="s">
        <v>1203</v>
      </c>
      <c r="F1049" s="148" t="s">
        <v>1205</v>
      </c>
      <c r="G1049" s="148" t="s">
        <v>1204</v>
      </c>
      <c r="H1049" s="125">
        <v>1104</v>
      </c>
      <c r="I1049" s="125" t="s">
        <v>1196</v>
      </c>
      <c r="J1049" s="125" t="s">
        <v>1196</v>
      </c>
      <c r="K1049" s="80"/>
      <c r="L1049" s="80"/>
      <c r="M1049" s="80"/>
      <c r="U1049">
        <v>2.2383444209427554</v>
      </c>
    </row>
    <row r="1050" spans="1:21">
      <c r="A1050" s="158">
        <v>2570</v>
      </c>
      <c r="B1050" s="159">
        <v>0.83869459353524967</v>
      </c>
      <c r="C1050" s="160">
        <v>2.6763164901213443</v>
      </c>
      <c r="D1050" s="160">
        <v>-3.7040749578246546</v>
      </c>
      <c r="E1050" s="148" t="s">
        <v>1203</v>
      </c>
      <c r="F1050" s="148" t="s">
        <v>1205</v>
      </c>
      <c r="G1050" s="148" t="s">
        <v>1204</v>
      </c>
      <c r="H1050" s="125">
        <v>1104.2</v>
      </c>
      <c r="I1050" s="125" t="s">
        <v>1196</v>
      </c>
      <c r="J1050" s="125" t="s">
        <v>1196</v>
      </c>
      <c r="K1050" s="80"/>
      <c r="L1050" s="80"/>
      <c r="M1050" s="80"/>
      <c r="U1050">
        <v>2.2291915788528063</v>
      </c>
    </row>
    <row r="1051" spans="1:21">
      <c r="A1051" s="158">
        <v>2570</v>
      </c>
      <c r="B1051" s="159">
        <v>3.567492160173602</v>
      </c>
      <c r="C1051" s="160">
        <v>6.9034124981197653</v>
      </c>
      <c r="D1051" s="160">
        <v>-6.3981271112725224</v>
      </c>
      <c r="E1051" s="148" t="s">
        <v>1203</v>
      </c>
      <c r="F1051" s="148" t="s">
        <v>1205</v>
      </c>
      <c r="G1051" s="148" t="s">
        <v>1204</v>
      </c>
      <c r="H1051" s="125">
        <v>1141.8</v>
      </c>
      <c r="I1051" s="125" t="s">
        <v>1196</v>
      </c>
      <c r="J1051" s="125" t="s">
        <v>1196</v>
      </c>
      <c r="K1051" s="80"/>
      <c r="L1051" s="80"/>
      <c r="M1051" s="80"/>
      <c r="U1051">
        <v>2.2772750500762062</v>
      </c>
    </row>
    <row r="1052" spans="1:21">
      <c r="A1052" s="158">
        <v>2570</v>
      </c>
      <c r="B1052" s="159">
        <v>-0.82872807863954012</v>
      </c>
      <c r="C1052" s="160">
        <v>1.8015494352824346</v>
      </c>
      <c r="D1052" s="160">
        <v>-2.1171268454435177</v>
      </c>
      <c r="E1052" s="148" t="s">
        <v>1203</v>
      </c>
      <c r="F1052" s="148" t="s">
        <v>1205</v>
      </c>
      <c r="G1052" s="148" t="s">
        <v>1204</v>
      </c>
      <c r="H1052" s="125">
        <v>1176.5</v>
      </c>
      <c r="I1052" s="125" t="s">
        <v>1196</v>
      </c>
      <c r="J1052" s="125" t="s">
        <v>1196</v>
      </c>
      <c r="K1052" s="80"/>
      <c r="L1052" s="80"/>
      <c r="M1052" s="80"/>
      <c r="U1052">
        <v>2.4125327623937598</v>
      </c>
    </row>
    <row r="1053" spans="1:21">
      <c r="A1053" s="158">
        <v>2570</v>
      </c>
      <c r="B1053" s="159">
        <v>7.3013453342982704</v>
      </c>
      <c r="C1053" s="160">
        <v>6.0387971269604268</v>
      </c>
      <c r="D1053" s="160">
        <v>-5.4967150835572021</v>
      </c>
      <c r="E1053" s="148" t="s">
        <v>1203</v>
      </c>
      <c r="F1053" s="148" t="s">
        <v>1205</v>
      </c>
      <c r="G1053" s="148" t="s">
        <v>1204</v>
      </c>
      <c r="H1053" s="125">
        <v>1188.2</v>
      </c>
      <c r="I1053" s="125" t="s">
        <v>1196</v>
      </c>
      <c r="J1053" s="125" t="s">
        <v>1196</v>
      </c>
      <c r="U1053">
        <v>2.0688868567836005</v>
      </c>
    </row>
    <row r="1054" spans="1:21">
      <c r="A1054" s="158">
        <v>2570</v>
      </c>
      <c r="B1054" s="159">
        <v>2.2039725807099231</v>
      </c>
      <c r="C1054" s="160">
        <v>2.1689995221458869</v>
      </c>
      <c r="D1054" s="160">
        <v>-2.2433810665838383</v>
      </c>
      <c r="E1054" s="148" t="s">
        <v>1203</v>
      </c>
      <c r="F1054" s="148" t="s">
        <v>1205</v>
      </c>
      <c r="G1054" s="148" t="s">
        <v>1204</v>
      </c>
      <c r="H1054" s="125">
        <v>1192.9000000000001</v>
      </c>
      <c r="I1054" s="125" t="s">
        <v>1196</v>
      </c>
      <c r="J1054" s="125" t="s">
        <v>1196</v>
      </c>
      <c r="U1054">
        <v>1.9958040710131035</v>
      </c>
    </row>
    <row r="1055" spans="1:21">
      <c r="A1055" s="158">
        <v>2570</v>
      </c>
      <c r="B1055" s="159">
        <v>12.033304218764584</v>
      </c>
      <c r="C1055" s="160">
        <v>4.3513405376596204</v>
      </c>
      <c r="D1055" s="160">
        <v>-3.5043076618970233</v>
      </c>
      <c r="E1055" s="148" t="s">
        <v>1203</v>
      </c>
      <c r="F1055" s="148" t="s">
        <v>1205</v>
      </c>
      <c r="G1055" s="148" t="s">
        <v>1204</v>
      </c>
      <c r="H1055" s="125">
        <v>1245.7</v>
      </c>
      <c r="I1055" s="125" t="s">
        <v>1196</v>
      </c>
      <c r="J1055" s="125" t="s">
        <v>1196</v>
      </c>
      <c r="U1055">
        <v>2.2428604825915159</v>
      </c>
    </row>
    <row r="1056" spans="1:21">
      <c r="A1056" s="158">
        <v>2570</v>
      </c>
      <c r="B1056" s="159">
        <v>12.513265790214279</v>
      </c>
      <c r="C1056" s="160">
        <v>3.4272738736902397</v>
      </c>
      <c r="D1056" s="160">
        <v>-3.1721269367299669</v>
      </c>
      <c r="E1056" s="148" t="s">
        <v>1203</v>
      </c>
      <c r="F1056" s="148" t="s">
        <v>1205</v>
      </c>
      <c r="G1056" s="148" t="s">
        <v>1204</v>
      </c>
      <c r="H1056" s="125">
        <v>1270.7</v>
      </c>
      <c r="I1056" s="125" t="s">
        <v>1196</v>
      </c>
      <c r="J1056" s="125" t="s">
        <v>1196</v>
      </c>
      <c r="U1056">
        <v>2.31483586616016</v>
      </c>
    </row>
    <row r="1057" spans="1:21">
      <c r="A1057" s="158">
        <v>2570</v>
      </c>
      <c r="B1057" s="159">
        <v>7.7645601656413099</v>
      </c>
      <c r="C1057" s="160">
        <v>6.085144088607386</v>
      </c>
      <c r="D1057" s="160">
        <v>-5.4508266546202666</v>
      </c>
      <c r="E1057" s="148" t="s">
        <v>1203</v>
      </c>
      <c r="F1057" s="148" t="s">
        <v>1205</v>
      </c>
      <c r="G1057" s="148" t="s">
        <v>1204</v>
      </c>
      <c r="H1057" s="125">
        <v>1282.9000000000001</v>
      </c>
      <c r="I1057" s="125" t="s">
        <v>1196</v>
      </c>
      <c r="J1057" s="125" t="s">
        <v>1196</v>
      </c>
      <c r="U1057">
        <v>2.3363647416076332</v>
      </c>
    </row>
    <row r="1058" spans="1:21">
      <c r="A1058" s="158">
        <v>2570</v>
      </c>
      <c r="B1058" s="159">
        <v>9.5822513367909146</v>
      </c>
      <c r="C1058" s="160">
        <v>3.5529882674276703</v>
      </c>
      <c r="D1058" s="160">
        <v>-2.9770037158816098</v>
      </c>
      <c r="E1058" s="148" t="s">
        <v>1203</v>
      </c>
      <c r="F1058" s="148" t="s">
        <v>1205</v>
      </c>
      <c r="G1058" s="148" t="s">
        <v>1204</v>
      </c>
      <c r="H1058" s="125">
        <v>1294.7</v>
      </c>
      <c r="I1058" s="125" t="s">
        <v>1196</v>
      </c>
      <c r="J1058" s="125" t="s">
        <v>1196</v>
      </c>
      <c r="U1058">
        <v>2.1751665124803581</v>
      </c>
    </row>
    <row r="1059" spans="1:21">
      <c r="A1059" s="5">
        <v>2580</v>
      </c>
      <c r="B1059" s="5">
        <v>-1.5</v>
      </c>
      <c r="C1059" s="5">
        <v>2.2000000000000002</v>
      </c>
      <c r="D1059" s="5"/>
      <c r="U1059">
        <v>2.0824582897527812</v>
      </c>
    </row>
    <row r="1060" spans="1:21">
      <c r="A1060" s="5">
        <v>2580</v>
      </c>
      <c r="B1060" s="5">
        <v>-10.3</v>
      </c>
      <c r="C1060" s="5">
        <v>0.2</v>
      </c>
      <c r="D1060" s="5"/>
      <c r="U1060">
        <v>2.1548857525572398</v>
      </c>
    </row>
    <row r="1061" spans="1:21">
      <c r="A1061" s="5">
        <v>2580</v>
      </c>
      <c r="B1061" s="5">
        <v>-1.4</v>
      </c>
      <c r="C1061" s="5">
        <v>2.4</v>
      </c>
      <c r="D1061" s="5"/>
      <c r="U1061">
        <v>2.2097343665646667</v>
      </c>
    </row>
    <row r="1062" spans="1:21">
      <c r="A1062" s="5">
        <v>2580</v>
      </c>
      <c r="B1062" s="5">
        <v>0.2</v>
      </c>
      <c r="C1062" s="5">
        <v>4</v>
      </c>
      <c r="D1062" s="5"/>
      <c r="U1062">
        <v>2.2209936953446352</v>
      </c>
    </row>
    <row r="1063" spans="1:21">
      <c r="A1063" s="5">
        <v>2580</v>
      </c>
      <c r="B1063" s="5">
        <v>3.3</v>
      </c>
      <c r="C1063" s="5">
        <v>2.9</v>
      </c>
      <c r="D1063" s="5"/>
      <c r="U1063">
        <v>2.3324735315353258</v>
      </c>
    </row>
    <row r="1064" spans="1:21">
      <c r="A1064" s="5">
        <v>2580</v>
      </c>
      <c r="B1064" s="5">
        <v>-11.4</v>
      </c>
      <c r="C1064" s="5">
        <v>0.9</v>
      </c>
      <c r="D1064" s="5"/>
      <c r="U1064">
        <v>2.0338699448729578</v>
      </c>
    </row>
    <row r="1065" spans="1:21">
      <c r="A1065" s="5">
        <v>2580</v>
      </c>
      <c r="B1065" s="5">
        <v>1</v>
      </c>
      <c r="C1065" s="5">
        <v>2.8</v>
      </c>
      <c r="D1065" s="5"/>
      <c r="K1065" s="80"/>
      <c r="L1065" s="80"/>
      <c r="M1065" s="80"/>
      <c r="U1065">
        <v>2.1236322790186053</v>
      </c>
    </row>
    <row r="1066" spans="1:21">
      <c r="A1066" s="5">
        <v>2580</v>
      </c>
      <c r="B1066" s="5">
        <v>-6.1</v>
      </c>
      <c r="C1066" s="5">
        <v>-0.2</v>
      </c>
      <c r="D1066" s="5"/>
      <c r="K1066" s="80"/>
      <c r="L1066" s="80"/>
      <c r="M1066" s="80"/>
      <c r="U1066">
        <v>2.2291059485004068</v>
      </c>
    </row>
    <row r="1067" spans="1:21">
      <c r="A1067" s="5">
        <v>2580</v>
      </c>
      <c r="B1067" s="5">
        <v>7.5</v>
      </c>
      <c r="C1067" s="5">
        <v>2.6</v>
      </c>
      <c r="D1067" s="5"/>
      <c r="U1067">
        <v>2.0933733130112357</v>
      </c>
    </row>
    <row r="1068" spans="1:21">
      <c r="A1068" s="5">
        <v>2580</v>
      </c>
      <c r="B1068" s="5">
        <v>17.5</v>
      </c>
      <c r="C1068" s="5">
        <v>4.4000000000000004</v>
      </c>
      <c r="D1068" s="5"/>
      <c r="U1068">
        <v>2.1016778583098739</v>
      </c>
    </row>
    <row r="1069" spans="1:21">
      <c r="A1069" s="5">
        <v>2580</v>
      </c>
      <c r="B1069" s="5">
        <v>14</v>
      </c>
      <c r="C1069" s="5">
        <v>6.2</v>
      </c>
      <c r="D1069" s="5"/>
      <c r="U1069">
        <v>2.2778558746236657</v>
      </c>
    </row>
    <row r="1070" spans="1:21">
      <c r="A1070" s="5">
        <v>2580</v>
      </c>
      <c r="B1070" s="5">
        <v>8.9</v>
      </c>
      <c r="C1070" s="5">
        <v>5.9</v>
      </c>
      <c r="D1070" s="5"/>
      <c r="U1070">
        <v>2.2394074632812808</v>
      </c>
    </row>
    <row r="1071" spans="1:21">
      <c r="A1071" s="5">
        <v>2580</v>
      </c>
      <c r="B1071" s="5">
        <v>6</v>
      </c>
      <c r="C1071" s="5">
        <v>6.3</v>
      </c>
      <c r="D1071" s="5"/>
      <c r="U1071">
        <v>2.2222955520013423</v>
      </c>
    </row>
    <row r="1072" spans="1:21">
      <c r="A1072" s="5">
        <v>2580</v>
      </c>
      <c r="B1072" s="5">
        <v>11.9</v>
      </c>
      <c r="C1072" s="5">
        <v>1.6</v>
      </c>
      <c r="D1072" s="5"/>
      <c r="U1072">
        <v>2.139965678523696</v>
      </c>
    </row>
    <row r="1073" spans="1:21">
      <c r="A1073" s="5">
        <v>2580</v>
      </c>
      <c r="B1073" s="5">
        <v>11.8</v>
      </c>
      <c r="C1073" s="5">
        <v>4.3</v>
      </c>
      <c r="D1073" s="5"/>
      <c r="U1073">
        <v>2.2236504815664477</v>
      </c>
    </row>
    <row r="1074" spans="1:21">
      <c r="A1074" s="5">
        <v>2580</v>
      </c>
      <c r="B1074" s="5">
        <v>25.5</v>
      </c>
      <c r="C1074" s="5">
        <v>1.9</v>
      </c>
      <c r="D1074" s="5"/>
      <c r="U1074">
        <v>2.2563935223962872</v>
      </c>
    </row>
    <row r="1075" spans="1:21">
      <c r="A1075" s="5">
        <v>2580</v>
      </c>
      <c r="B1075" s="5">
        <v>18.5</v>
      </c>
      <c r="C1075" s="5">
        <v>2.9</v>
      </c>
      <c r="D1075" s="5"/>
      <c r="U1075">
        <v>2.0481210973339228</v>
      </c>
    </row>
    <row r="1076" spans="1:21">
      <c r="A1076" s="5">
        <v>2580</v>
      </c>
      <c r="B1076" s="5">
        <v>1</v>
      </c>
      <c r="C1076" s="5">
        <v>5.2</v>
      </c>
      <c r="D1076" s="5"/>
      <c r="U1076">
        <v>2.2385001930544846</v>
      </c>
    </row>
    <row r="1077" spans="1:21">
      <c r="A1077" s="5">
        <v>2580</v>
      </c>
      <c r="B1077" s="5">
        <v>1.3</v>
      </c>
      <c r="C1077" s="5">
        <v>4.0999999999999996</v>
      </c>
      <c r="D1077" s="5"/>
      <c r="U1077">
        <v>2.1575843444976881</v>
      </c>
    </row>
    <row r="1078" spans="1:21">
      <c r="A1078" s="5">
        <v>2580</v>
      </c>
      <c r="B1078" s="5">
        <v>5.4</v>
      </c>
      <c r="C1078" s="5">
        <v>4.8</v>
      </c>
      <c r="D1078" s="5"/>
      <c r="U1078">
        <v>2.3016037097678033</v>
      </c>
    </row>
    <row r="1079" spans="1:21">
      <c r="A1079" s="5">
        <v>2580</v>
      </c>
      <c r="B1079" s="5">
        <v>8.6</v>
      </c>
      <c r="C1079" s="5">
        <v>6.8</v>
      </c>
      <c r="D1079" s="5"/>
      <c r="U1079">
        <v>2.208646407098207</v>
      </c>
    </row>
    <row r="1080" spans="1:21">
      <c r="A1080" s="5">
        <v>2580</v>
      </c>
      <c r="B1080" s="5">
        <v>4.3</v>
      </c>
      <c r="C1080" s="5">
        <v>7.2</v>
      </c>
      <c r="D1080" s="5"/>
      <c r="U1080">
        <v>2.2150573990423377</v>
      </c>
    </row>
    <row r="1081" spans="1:21">
      <c r="A1081" s="5">
        <v>2580</v>
      </c>
      <c r="B1081" s="5">
        <v>2</v>
      </c>
      <c r="C1081" s="5">
        <v>4.3</v>
      </c>
      <c r="D1081" s="5"/>
      <c r="U1081">
        <v>2.1625869446195054</v>
      </c>
    </row>
    <row r="1082" spans="1:21">
      <c r="A1082" s="5">
        <v>2580</v>
      </c>
      <c r="B1082" s="5">
        <v>9.9</v>
      </c>
      <c r="C1082" s="5">
        <v>6.9</v>
      </c>
      <c r="D1082" s="5"/>
      <c r="U1082">
        <v>2.2674728887387499</v>
      </c>
    </row>
    <row r="1083" spans="1:21">
      <c r="A1083" s="5">
        <v>2580</v>
      </c>
      <c r="B1083" s="5">
        <v>10.1</v>
      </c>
      <c r="C1083" s="5">
        <v>5.2</v>
      </c>
      <c r="D1083" s="5"/>
      <c r="U1083">
        <v>2.0676597543525825</v>
      </c>
    </row>
    <row r="1084" spans="1:21">
      <c r="A1084" s="5">
        <v>2580</v>
      </c>
      <c r="B1084" s="5">
        <v>12</v>
      </c>
      <c r="C1084" s="5">
        <v>3.3</v>
      </c>
      <c r="D1084" s="5"/>
      <c r="U1084">
        <v>2.2587406665031673</v>
      </c>
    </row>
    <row r="1085" spans="1:21">
      <c r="A1085" s="6">
        <v>2580</v>
      </c>
      <c r="B1085" s="149">
        <v>13.258449348499525</v>
      </c>
      <c r="C1085" s="150">
        <v>5.4496341003049675</v>
      </c>
      <c r="D1085" s="151">
        <v>-6.3649967670340608</v>
      </c>
      <c r="U1085">
        <v>2.1470336866123447</v>
      </c>
    </row>
    <row r="1086" spans="1:21">
      <c r="A1086" s="6">
        <v>2580</v>
      </c>
      <c r="B1086" s="161">
        <v>11.199</v>
      </c>
      <c r="C1086" s="162">
        <v>9.5730000000000004</v>
      </c>
      <c r="D1086" s="6">
        <v>-9.49</v>
      </c>
      <c r="U1086">
        <v>2.1599750398785948</v>
      </c>
    </row>
    <row r="1087" spans="1:21">
      <c r="A1087" s="5">
        <v>2597</v>
      </c>
      <c r="B1087" s="5">
        <v>1.47</v>
      </c>
      <c r="C1087" s="5">
        <v>2.7</v>
      </c>
      <c r="D1087" s="5"/>
      <c r="U1087">
        <v>2.2992938545940387</v>
      </c>
    </row>
    <row r="1088" spans="1:21">
      <c r="A1088" s="5">
        <v>2597</v>
      </c>
      <c r="B1088" s="5">
        <v>-1.1000000000000001</v>
      </c>
      <c r="C1088" s="5">
        <v>1.26</v>
      </c>
      <c r="D1088" s="5"/>
      <c r="U1088">
        <v>2.3759827842292225</v>
      </c>
    </row>
    <row r="1089" spans="1:21">
      <c r="A1089" s="5">
        <v>2597</v>
      </c>
      <c r="B1089" s="5">
        <v>-1.5</v>
      </c>
      <c r="C1089" s="5">
        <v>1.37</v>
      </c>
      <c r="D1089" s="5"/>
      <c r="U1089">
        <v>2.2117939050623456</v>
      </c>
    </row>
    <row r="1090" spans="1:21">
      <c r="A1090" s="5">
        <v>2597</v>
      </c>
      <c r="B1090" s="5">
        <v>2.13</v>
      </c>
      <c r="C1090" s="5">
        <v>-1.93</v>
      </c>
      <c r="D1090" s="5"/>
      <c r="U1090">
        <v>2.1159738763191109</v>
      </c>
    </row>
    <row r="1091" spans="1:21">
      <c r="A1091" s="5">
        <v>2597</v>
      </c>
      <c r="B1091" s="5">
        <v>2.0299999999999998</v>
      </c>
      <c r="C1091" s="5">
        <v>-1.98</v>
      </c>
      <c r="D1091" s="5"/>
      <c r="U1091">
        <v>2.1023029000092701</v>
      </c>
    </row>
    <row r="1092" spans="1:21">
      <c r="A1092" s="5">
        <v>2597</v>
      </c>
      <c r="B1092" s="5">
        <v>2.36</v>
      </c>
      <c r="C1092" s="5">
        <v>-1.24</v>
      </c>
      <c r="D1092" s="5"/>
      <c r="L1092" s="75"/>
      <c r="U1092">
        <v>2.2396810238043301</v>
      </c>
    </row>
    <row r="1093" spans="1:21">
      <c r="A1093" s="5">
        <v>2597</v>
      </c>
      <c r="B1093" s="5">
        <v>2.39</v>
      </c>
      <c r="C1093" s="5">
        <v>-1.69</v>
      </c>
      <c r="D1093" s="5"/>
      <c r="L1093" s="75"/>
      <c r="U1093">
        <v>2.134432482991059</v>
      </c>
    </row>
    <row r="1094" spans="1:21">
      <c r="A1094" s="5">
        <v>2597</v>
      </c>
      <c r="B1094" s="5">
        <v>7.56</v>
      </c>
      <c r="C1094" s="5">
        <v>5.6</v>
      </c>
      <c r="D1094" s="5"/>
      <c r="L1094" s="75"/>
      <c r="U1094">
        <v>2.2851119074741906</v>
      </c>
    </row>
    <row r="1095" spans="1:21">
      <c r="A1095" s="5">
        <v>2597</v>
      </c>
      <c r="B1095" s="5">
        <v>7.8</v>
      </c>
      <c r="C1095" s="5">
        <v>5.95</v>
      </c>
      <c r="D1095" s="5"/>
      <c r="L1095" s="75"/>
      <c r="U1095">
        <v>2.2053345346863344</v>
      </c>
    </row>
    <row r="1096" spans="1:21">
      <c r="A1096" s="5">
        <v>2597</v>
      </c>
      <c r="B1096" s="5">
        <v>7.53</v>
      </c>
      <c r="C1096" s="5">
        <v>4.01</v>
      </c>
      <c r="D1096" s="5"/>
      <c r="L1096" s="75"/>
      <c r="U1096">
        <v>2.3933812773112333</v>
      </c>
    </row>
    <row r="1097" spans="1:21">
      <c r="A1097" s="5">
        <v>2597</v>
      </c>
      <c r="B1097" s="5">
        <v>6.97</v>
      </c>
      <c r="C1097" s="5">
        <v>3.8</v>
      </c>
      <c r="D1097" s="5"/>
      <c r="L1097" s="75"/>
      <c r="U1097">
        <v>2.0776340703808343</v>
      </c>
    </row>
    <row r="1098" spans="1:21">
      <c r="A1098" s="5">
        <v>2600</v>
      </c>
      <c r="B1098" s="5">
        <v>6</v>
      </c>
      <c r="C1098" s="5">
        <v>4.5</v>
      </c>
      <c r="D1098" s="5"/>
      <c r="L1098" s="75"/>
      <c r="U1098">
        <v>2.2503303167241828</v>
      </c>
    </row>
    <row r="1099" spans="1:21">
      <c r="A1099" s="5">
        <v>2600</v>
      </c>
      <c r="B1099" s="5">
        <v>5.2</v>
      </c>
      <c r="C1099" s="5">
        <v>1.6</v>
      </c>
      <c r="D1099" s="5"/>
      <c r="L1099" s="75"/>
      <c r="U1099">
        <v>2.2179128891048769</v>
      </c>
    </row>
    <row r="1100" spans="1:21">
      <c r="A1100" s="5">
        <v>2600</v>
      </c>
      <c r="B1100" s="5">
        <v>1.7</v>
      </c>
      <c r="C1100" s="5">
        <v>1.7</v>
      </c>
      <c r="D1100" s="5"/>
      <c r="L1100" s="75"/>
      <c r="U1100">
        <v>2.236036337768192</v>
      </c>
    </row>
    <row r="1101" spans="1:21">
      <c r="A1101" s="5">
        <v>2600</v>
      </c>
      <c r="B1101" s="5">
        <v>8.1999999999999993</v>
      </c>
      <c r="C1101" s="5">
        <v>5.9</v>
      </c>
      <c r="D1101" s="5"/>
      <c r="L1101" s="75"/>
      <c r="U1101">
        <v>2.3293057465831679</v>
      </c>
    </row>
    <row r="1102" spans="1:21">
      <c r="A1102" s="5">
        <v>2600</v>
      </c>
      <c r="B1102" s="5">
        <v>21.4</v>
      </c>
      <c r="C1102" s="5">
        <v>8.9</v>
      </c>
      <c r="D1102" s="5"/>
      <c r="L1102" s="75"/>
      <c r="U1102">
        <v>2.2468469466510217</v>
      </c>
    </row>
    <row r="1103" spans="1:21">
      <c r="A1103" s="5">
        <v>2600</v>
      </c>
      <c r="B1103" s="5">
        <v>11.8</v>
      </c>
      <c r="C1103" s="5">
        <v>7.1</v>
      </c>
      <c r="D1103" s="5"/>
      <c r="U1103">
        <v>2.1289268459934836</v>
      </c>
    </row>
    <row r="1104" spans="1:21">
      <c r="A1104" s="5">
        <v>2600</v>
      </c>
      <c r="B1104" s="5">
        <v>9.3000000000000007</v>
      </c>
      <c r="C1104" s="5">
        <v>3</v>
      </c>
      <c r="D1104" s="5"/>
      <c r="U1104">
        <v>2.2270498680230641</v>
      </c>
    </row>
    <row r="1105" spans="1:21">
      <c r="A1105" s="5">
        <v>2600</v>
      </c>
      <c r="B1105" s="5">
        <v>6.5</v>
      </c>
      <c r="C1105" s="5">
        <v>6.1</v>
      </c>
      <c r="D1105" s="5"/>
      <c r="L1105" s="76"/>
      <c r="U1105">
        <v>2.1935128234050625</v>
      </c>
    </row>
    <row r="1106" spans="1:21">
      <c r="A1106" s="5">
        <v>2600</v>
      </c>
      <c r="B1106" s="5">
        <v>11.9</v>
      </c>
      <c r="C1106" s="5">
        <v>4.9000000000000004</v>
      </c>
      <c r="D1106" s="5"/>
      <c r="L1106" s="76"/>
      <c r="U1106">
        <v>2.192927213728495</v>
      </c>
    </row>
    <row r="1107" spans="1:21">
      <c r="A1107" s="5">
        <v>2600</v>
      </c>
      <c r="B1107" s="5">
        <v>1.5</v>
      </c>
      <c r="C1107" s="5">
        <v>-0.1</v>
      </c>
      <c r="D1107" s="5"/>
      <c r="L1107" s="76"/>
      <c r="U1107">
        <v>2.2246845378663558</v>
      </c>
    </row>
    <row r="1108" spans="1:21">
      <c r="A1108" s="5">
        <v>2600</v>
      </c>
      <c r="B1108" s="5">
        <v>5</v>
      </c>
      <c r="C1108" s="5">
        <v>1.8</v>
      </c>
      <c r="D1108" s="5"/>
      <c r="L1108" s="76"/>
      <c r="U1108">
        <v>2.2639381351411867</v>
      </c>
    </row>
    <row r="1109" spans="1:21">
      <c r="A1109" s="5">
        <v>2600</v>
      </c>
      <c r="B1109" s="5">
        <v>9.1</v>
      </c>
      <c r="C1109" s="5">
        <v>4.2</v>
      </c>
      <c r="D1109" s="5"/>
      <c r="L1109" s="76"/>
      <c r="U1109">
        <v>2.2061629690511855</v>
      </c>
    </row>
    <row r="1110" spans="1:21">
      <c r="A1110" s="5">
        <v>2600</v>
      </c>
      <c r="B1110" s="5">
        <v>1.2</v>
      </c>
      <c r="C1110" s="5">
        <v>0.8</v>
      </c>
      <c r="D1110" s="5"/>
      <c r="L1110" s="76"/>
      <c r="U1110">
        <v>2.3192550128541223</v>
      </c>
    </row>
    <row r="1111" spans="1:21">
      <c r="A1111" s="5">
        <v>2600</v>
      </c>
      <c r="B1111" s="5">
        <v>4.9000000000000004</v>
      </c>
      <c r="C1111" s="5">
        <v>6.6</v>
      </c>
      <c r="D1111" s="5"/>
      <c r="L1111" s="76"/>
      <c r="U1111">
        <v>2.2634659646620228</v>
      </c>
    </row>
    <row r="1112" spans="1:21">
      <c r="A1112" s="5">
        <v>2600</v>
      </c>
      <c r="B1112" s="5">
        <v>9.1999999999999993</v>
      </c>
      <c r="C1112" s="5">
        <v>5.0999999999999996</v>
      </c>
      <c r="D1112" s="5"/>
      <c r="L1112" s="76"/>
      <c r="U1112">
        <v>2.2789171015325245</v>
      </c>
    </row>
    <row r="1113" spans="1:21">
      <c r="A1113" s="6">
        <v>2600</v>
      </c>
      <c r="B1113" s="161">
        <v>9.7650000000000006</v>
      </c>
      <c r="C1113" s="162">
        <v>3.8877536999952778</v>
      </c>
      <c r="D1113" s="6">
        <v>-4.1138360017245486</v>
      </c>
      <c r="L1113" s="76"/>
      <c r="U1113">
        <v>2.0981146523855925</v>
      </c>
    </row>
    <row r="1114" spans="1:21">
      <c r="A1114" s="6">
        <v>2600</v>
      </c>
      <c r="B1114" s="161">
        <v>13.28158847514392</v>
      </c>
      <c r="C1114" s="162">
        <v>3.8192697225971628</v>
      </c>
      <c r="D1114" s="6">
        <v>-4.3742797173801353</v>
      </c>
      <c r="L1114" s="76"/>
      <c r="U1114">
        <v>2.3032052251816397</v>
      </c>
    </row>
    <row r="1115" spans="1:21">
      <c r="A1115" s="5">
        <v>2600</v>
      </c>
      <c r="B1115" s="5">
        <v>17.684000000000001</v>
      </c>
      <c r="C1115" s="5">
        <v>6.3365976581397643</v>
      </c>
      <c r="D1115" s="5">
        <v>-6.9267643523518423</v>
      </c>
      <c r="L1115" s="76"/>
      <c r="U1115">
        <v>2.2412819126141184</v>
      </c>
    </row>
    <row r="1116" spans="1:21">
      <c r="A1116" s="5">
        <v>2600</v>
      </c>
      <c r="B1116" s="5">
        <v>15.064994949450007</v>
      </c>
      <c r="C1116" s="5">
        <v>5.6606868789776943</v>
      </c>
      <c r="D1116" s="5">
        <v>-6.9077260283889608</v>
      </c>
      <c r="L1116" s="76"/>
      <c r="U1116">
        <v>2.2204572010834913</v>
      </c>
    </row>
    <row r="1117" spans="1:21">
      <c r="A1117" s="5">
        <v>2600</v>
      </c>
      <c r="B1117" s="5">
        <v>17.504000000000001</v>
      </c>
      <c r="C1117" s="5">
        <v>6.329951244011145</v>
      </c>
      <c r="D1117" s="5">
        <v>-5.5883444502078419</v>
      </c>
      <c r="L1117" s="76"/>
      <c r="U1117">
        <v>2.1139360875233719</v>
      </c>
    </row>
    <row r="1118" spans="1:21">
      <c r="A1118" s="5">
        <v>2600</v>
      </c>
      <c r="B1118" s="5">
        <v>14.8</v>
      </c>
      <c r="C1118" s="5">
        <v>2.1110000000000002</v>
      </c>
      <c r="D1118" s="5">
        <v>-2.75</v>
      </c>
      <c r="L1118" s="76"/>
      <c r="U1118">
        <v>2.1831305931744862</v>
      </c>
    </row>
    <row r="1119" spans="1:21">
      <c r="A1119" s="5">
        <v>2600</v>
      </c>
      <c r="B1119" s="5">
        <v>-0.24540562725317017</v>
      </c>
      <c r="C1119" s="5">
        <v>1.4935749072034765</v>
      </c>
      <c r="D1119" s="5">
        <v>-1.009071749939805</v>
      </c>
      <c r="L1119" s="76"/>
      <c r="U1119">
        <v>2.3456157313946528</v>
      </c>
    </row>
    <row r="1120" spans="1:21">
      <c r="A1120" s="5">
        <v>2600</v>
      </c>
      <c r="B1120" s="5">
        <v>0.32163899274983976</v>
      </c>
      <c r="C1120" s="5">
        <v>4.9347863602082764</v>
      </c>
      <c r="D1120" s="5">
        <v>-4.6069636931143076</v>
      </c>
      <c r="L1120" s="76"/>
      <c r="U1120">
        <v>2.2284691809338804</v>
      </c>
    </row>
    <row r="1121" spans="1:21">
      <c r="A1121" s="5">
        <v>2600</v>
      </c>
      <c r="B1121" s="5">
        <v>9.5423940953376363</v>
      </c>
      <c r="C1121" s="5">
        <v>5.8477122775215662</v>
      </c>
      <c r="D1121" s="5">
        <v>-5.5315284544286154</v>
      </c>
      <c r="L1121" s="76"/>
      <c r="U1121">
        <v>2.2880885685183161</v>
      </c>
    </row>
    <row r="1122" spans="1:21">
      <c r="A1122" s="5">
        <v>2600</v>
      </c>
      <c r="B1122" s="5">
        <v>6.1002691338667425</v>
      </c>
      <c r="C1122" s="5">
        <v>3.077501410349015</v>
      </c>
      <c r="D1122" s="5">
        <v>-3.0531050967237405</v>
      </c>
      <c r="U1122">
        <v>1.9818924522618193</v>
      </c>
    </row>
    <row r="1123" spans="1:21">
      <c r="A1123" s="5">
        <v>2600</v>
      </c>
      <c r="B1123" s="5">
        <v>6.2040989225264909</v>
      </c>
      <c r="C1123" s="5">
        <v>1.2344276464282267</v>
      </c>
      <c r="D1123" s="5">
        <v>-0.88857494115091029</v>
      </c>
      <c r="U1123">
        <v>2.2809128134797305</v>
      </c>
    </row>
    <row r="1124" spans="1:21">
      <c r="A1124" s="5">
        <v>2600</v>
      </c>
      <c r="B1124" s="5">
        <v>5.8544269891045442</v>
      </c>
      <c r="C1124" s="5">
        <v>1.317412245208649</v>
      </c>
      <c r="D1124" s="5">
        <v>-0.85222688291097803</v>
      </c>
      <c r="U1124">
        <v>2.2388866944342154</v>
      </c>
    </row>
    <row r="1125" spans="1:21">
      <c r="A1125" s="5">
        <v>2600</v>
      </c>
      <c r="B1125" s="5">
        <v>7.8804476071778762</v>
      </c>
      <c r="C1125" s="5">
        <v>2.4070699758176328</v>
      </c>
      <c r="D1125" s="5">
        <v>-2.948057290568018</v>
      </c>
      <c r="U1125">
        <v>2.2170663092347516</v>
      </c>
    </row>
    <row r="1126" spans="1:21">
      <c r="A1126" s="5">
        <v>2600</v>
      </c>
      <c r="B1126" s="5">
        <v>8.3141881759336567</v>
      </c>
      <c r="C1126" s="5">
        <v>2.7556447992644895</v>
      </c>
      <c r="D1126" s="5">
        <v>-3.2761611415763614</v>
      </c>
      <c r="U1126">
        <v>2.2365740744381468</v>
      </c>
    </row>
    <row r="1127" spans="1:21">
      <c r="A1127" s="5">
        <v>2600</v>
      </c>
      <c r="B1127" s="5">
        <v>4.1450537329634773</v>
      </c>
      <c r="C1127" s="5">
        <v>0.55495464149601936</v>
      </c>
      <c r="D1127" s="5">
        <v>0.61239675552493544</v>
      </c>
      <c r="U1127">
        <v>2.2413161488657392</v>
      </c>
    </row>
    <row r="1128" spans="1:21">
      <c r="A1128" s="5">
        <v>2600</v>
      </c>
      <c r="B1128" s="5">
        <v>11.422383139682912</v>
      </c>
      <c r="C1128" s="5">
        <v>4.4065534882353763</v>
      </c>
      <c r="D1128" s="5">
        <v>-5.6295398241972237</v>
      </c>
      <c r="U1128">
        <v>2.0826035833941261</v>
      </c>
    </row>
    <row r="1129" spans="1:21">
      <c r="A1129" s="5">
        <v>2600</v>
      </c>
      <c r="B1129" s="5">
        <v>11.796170378858051</v>
      </c>
      <c r="C1129" s="5">
        <v>4.929227315131568</v>
      </c>
      <c r="D1129" s="5">
        <v>-5.854235768344207</v>
      </c>
      <c r="U1129">
        <v>2.2491421209897666</v>
      </c>
    </row>
    <row r="1130" spans="1:21">
      <c r="A1130" s="5">
        <v>2600</v>
      </c>
      <c r="B1130" s="5">
        <v>-7.0472615888714785</v>
      </c>
      <c r="C1130" s="5">
        <v>0.49827326889129164</v>
      </c>
      <c r="D1130" s="5">
        <v>-0.62039430768795345</v>
      </c>
      <c r="U1130">
        <v>2.1698175398332458</v>
      </c>
    </row>
    <row r="1131" spans="1:21">
      <c r="A1131" s="5">
        <v>2600</v>
      </c>
      <c r="B1131" s="5">
        <v>7.97355948216949</v>
      </c>
      <c r="C1131" s="5">
        <v>2.9567784832367217</v>
      </c>
      <c r="D1131" s="5">
        <v>-2.980780910415648</v>
      </c>
      <c r="U1131">
        <v>2.3112349281048341</v>
      </c>
    </row>
    <row r="1132" spans="1:21">
      <c r="A1132" s="5">
        <v>2600</v>
      </c>
      <c r="B1132" s="5">
        <v>4.7177420043822416</v>
      </c>
      <c r="C1132" s="5">
        <v>1.5444273601095126</v>
      </c>
      <c r="D1132" s="5">
        <v>-1.6303214158275292</v>
      </c>
      <c r="U1132">
        <v>2.2179381334989916</v>
      </c>
    </row>
    <row r="1133" spans="1:21">
      <c r="A1133" s="5">
        <v>2600</v>
      </c>
      <c r="B1133" s="5">
        <v>11.710427069512974</v>
      </c>
      <c r="C1133" s="5">
        <v>4.0374879517826034</v>
      </c>
      <c r="D1133" s="5">
        <v>-4.7650472153453194</v>
      </c>
      <c r="U1133">
        <v>2.1720578124882151</v>
      </c>
    </row>
    <row r="1134" spans="1:21">
      <c r="A1134" s="5">
        <v>2600</v>
      </c>
      <c r="B1134" s="5">
        <v>-9.1807962784278274</v>
      </c>
      <c r="C1134" s="5">
        <v>-1.6920865842205979</v>
      </c>
      <c r="D1134" s="5">
        <v>2.6133305490072516</v>
      </c>
      <c r="U1134">
        <v>2.2174987890661648</v>
      </c>
    </row>
    <row r="1135" spans="1:21">
      <c r="A1135" s="5">
        <v>2600</v>
      </c>
      <c r="B1135" s="5">
        <v>-7.092477787158713</v>
      </c>
      <c r="C1135" s="5">
        <v>-1.9675179145396404</v>
      </c>
      <c r="D1135" s="5">
        <v>3.2135273262703379</v>
      </c>
      <c r="U1135">
        <v>2.2418327180375015</v>
      </c>
    </row>
    <row r="1136" spans="1:21">
      <c r="A1136" s="5">
        <v>2600</v>
      </c>
      <c r="B1136" s="5">
        <v>-4.8976500288130387</v>
      </c>
      <c r="C1136" s="5">
        <v>-1.2428926295521281</v>
      </c>
      <c r="D1136" s="5">
        <v>2.7846159598852163</v>
      </c>
      <c r="U1136">
        <v>2.1104956988179335</v>
      </c>
    </row>
    <row r="1137" spans="1:21">
      <c r="A1137" s="5">
        <v>2600</v>
      </c>
      <c r="B1137" s="5">
        <v>-6.5023226658089683</v>
      </c>
      <c r="C1137" s="5">
        <v>-1.0440831965748965</v>
      </c>
      <c r="D1137" s="5">
        <v>2.5229888357993779</v>
      </c>
      <c r="U1137">
        <v>2.3414012300408831</v>
      </c>
    </row>
    <row r="1138" spans="1:21">
      <c r="A1138" s="5">
        <v>2600</v>
      </c>
      <c r="B1138" s="5">
        <v>-5.4911544981841587</v>
      </c>
      <c r="C1138" s="5">
        <v>-1.4306872538685234</v>
      </c>
      <c r="D1138" s="5">
        <v>2.3461009866166957</v>
      </c>
      <c r="U1138">
        <v>2.300037742245038</v>
      </c>
    </row>
    <row r="1139" spans="1:21">
      <c r="A1139" s="5">
        <v>2600</v>
      </c>
      <c r="B1139" s="5">
        <v>1.3599368793471012</v>
      </c>
      <c r="C1139" s="5">
        <v>-0.32340303716149599</v>
      </c>
      <c r="D1139" s="5">
        <v>1.2003842381482777</v>
      </c>
      <c r="U1139">
        <v>2.3761955818473908</v>
      </c>
    </row>
    <row r="1140" spans="1:21">
      <c r="A1140" s="5">
        <v>2600</v>
      </c>
      <c r="B1140" s="5">
        <v>-2.3799451212157541</v>
      </c>
      <c r="C1140" s="5">
        <v>-0.80216913159780745</v>
      </c>
      <c r="D1140" s="5">
        <v>1.6872529222986543</v>
      </c>
      <c r="U1140">
        <v>2.2722493364160758</v>
      </c>
    </row>
    <row r="1141" spans="1:21">
      <c r="A1141" s="5">
        <v>2600</v>
      </c>
      <c r="B1141" s="5">
        <v>-8.6382018989802347</v>
      </c>
      <c r="C1141" s="5">
        <v>-1.083204646139535</v>
      </c>
      <c r="D1141" s="5">
        <v>1.5172728030869997</v>
      </c>
      <c r="U1141">
        <v>2.2154057095065469</v>
      </c>
    </row>
    <row r="1142" spans="1:21">
      <c r="A1142" s="163">
        <v>2600</v>
      </c>
      <c r="B1142" s="159">
        <v>-0.24540562725317017</v>
      </c>
      <c r="C1142" s="160">
        <v>1.4935749072034765</v>
      </c>
      <c r="D1142" s="160">
        <v>-1.009071749939805</v>
      </c>
      <c r="E1142" s="148" t="s">
        <v>1203</v>
      </c>
      <c r="F1142" s="148" t="s">
        <v>1205</v>
      </c>
      <c r="G1142" s="148" t="s">
        <v>1204</v>
      </c>
      <c r="H1142" s="125">
        <v>1308.9000000000001</v>
      </c>
      <c r="I1142" s="125" t="s">
        <v>1197</v>
      </c>
      <c r="J1142" s="125" t="s">
        <v>1197</v>
      </c>
      <c r="U1142">
        <v>2.0663040728843707</v>
      </c>
    </row>
    <row r="1143" spans="1:21">
      <c r="A1143" s="163">
        <v>2600</v>
      </c>
      <c r="B1143" s="159">
        <v>0.32163899274983976</v>
      </c>
      <c r="C1143" s="160">
        <v>4.9347863602082764</v>
      </c>
      <c r="D1143" s="160">
        <v>-4.6069636931143076</v>
      </c>
      <c r="E1143" s="148" t="s">
        <v>1203</v>
      </c>
      <c r="F1143" s="148" t="s">
        <v>1205</v>
      </c>
      <c r="G1143" s="148" t="s">
        <v>1204</v>
      </c>
      <c r="H1143" s="125">
        <v>1315.3</v>
      </c>
      <c r="I1143" s="125" t="s">
        <v>1197</v>
      </c>
      <c r="J1143" s="125" t="s">
        <v>1197</v>
      </c>
      <c r="U1143">
        <v>2.2337231367684067</v>
      </c>
    </row>
    <row r="1144" spans="1:21">
      <c r="A1144" s="163">
        <v>2600</v>
      </c>
      <c r="B1144" s="159">
        <v>9.5423940953376363</v>
      </c>
      <c r="C1144" s="160">
        <v>5.8477122775215662</v>
      </c>
      <c r="D1144" s="160">
        <v>-5.5315284544286154</v>
      </c>
      <c r="E1144" s="148" t="s">
        <v>1203</v>
      </c>
      <c r="F1144" s="148" t="s">
        <v>1205</v>
      </c>
      <c r="G1144" s="148" t="s">
        <v>1204</v>
      </c>
      <c r="H1144" s="125">
        <v>1326.8</v>
      </c>
      <c r="I1144" s="125" t="s">
        <v>1197</v>
      </c>
      <c r="J1144" s="125" t="s">
        <v>1197</v>
      </c>
      <c r="U1144">
        <v>2.0730161370089641</v>
      </c>
    </row>
    <row r="1145" spans="1:21">
      <c r="A1145" s="163">
        <v>2600</v>
      </c>
      <c r="B1145" s="159">
        <v>6.1002691338667425</v>
      </c>
      <c r="C1145" s="160">
        <v>3.077501410349015</v>
      </c>
      <c r="D1145" s="160">
        <v>-3.0531050967237405</v>
      </c>
      <c r="E1145" s="148" t="s">
        <v>1203</v>
      </c>
      <c r="F1145" s="148" t="s">
        <v>1205</v>
      </c>
      <c r="G1145" s="148" t="s">
        <v>1204</v>
      </c>
      <c r="H1145" s="125">
        <v>1336.1</v>
      </c>
      <c r="I1145" s="125" t="s">
        <v>1197</v>
      </c>
      <c r="J1145" s="125" t="s">
        <v>1197</v>
      </c>
      <c r="U1145">
        <v>2.2614337796414921</v>
      </c>
    </row>
    <row r="1146" spans="1:21">
      <c r="A1146" s="163">
        <v>2600</v>
      </c>
      <c r="B1146" s="159">
        <v>6.2040989225264909</v>
      </c>
      <c r="C1146" s="160">
        <v>1.2344276464282267</v>
      </c>
      <c r="D1146" s="160">
        <v>-0.88857494115091029</v>
      </c>
      <c r="E1146" s="148" t="s">
        <v>1203</v>
      </c>
      <c r="F1146" s="148" t="s">
        <v>1205</v>
      </c>
      <c r="G1146" s="148" t="s">
        <v>1204</v>
      </c>
      <c r="H1146" s="125">
        <v>1344.3</v>
      </c>
      <c r="I1146" s="125" t="s">
        <v>1197</v>
      </c>
      <c r="J1146" s="125" t="s">
        <v>1197</v>
      </c>
      <c r="U1146">
        <v>2.2831008369866379</v>
      </c>
    </row>
    <row r="1147" spans="1:21">
      <c r="A1147" s="163">
        <v>2600</v>
      </c>
      <c r="B1147" s="159">
        <v>5.8544269891045442</v>
      </c>
      <c r="C1147" s="160">
        <v>1.317412245208649</v>
      </c>
      <c r="D1147" s="160">
        <v>-0.85222688291097803</v>
      </c>
      <c r="E1147" s="148" t="s">
        <v>1203</v>
      </c>
      <c r="F1147" s="148" t="s">
        <v>1205</v>
      </c>
      <c r="G1147" s="148" t="s">
        <v>1204</v>
      </c>
      <c r="H1147" s="125">
        <v>1353.3</v>
      </c>
      <c r="I1147" s="125" t="s">
        <v>1197</v>
      </c>
      <c r="J1147" s="125" t="s">
        <v>1197</v>
      </c>
      <c r="U1147">
        <v>2.1066519848826508</v>
      </c>
    </row>
    <row r="1148" spans="1:21">
      <c r="A1148" s="163">
        <v>2600</v>
      </c>
      <c r="B1148" s="159">
        <v>7.8804476071778762</v>
      </c>
      <c r="C1148" s="160">
        <v>2.4070699758176328</v>
      </c>
      <c r="D1148" s="160">
        <v>-2.948057290568018</v>
      </c>
      <c r="E1148" s="148" t="s">
        <v>1203</v>
      </c>
      <c r="F1148" s="148" t="s">
        <v>1205</v>
      </c>
      <c r="G1148" s="148" t="s">
        <v>1204</v>
      </c>
      <c r="H1148" s="125">
        <v>1354.9</v>
      </c>
      <c r="I1148" s="125" t="s">
        <v>1197</v>
      </c>
      <c r="J1148" s="125" t="s">
        <v>1197</v>
      </c>
      <c r="U1148">
        <v>2.1606529924465918</v>
      </c>
    </row>
    <row r="1149" spans="1:21">
      <c r="A1149" s="163">
        <v>2600</v>
      </c>
      <c r="B1149" s="159">
        <v>8.3141881759336567</v>
      </c>
      <c r="C1149" s="160">
        <v>2.7556447992644895</v>
      </c>
      <c r="D1149" s="160">
        <v>-3.2761611415763614</v>
      </c>
      <c r="E1149" s="148" t="s">
        <v>1203</v>
      </c>
      <c r="F1149" s="148" t="s">
        <v>1205</v>
      </c>
      <c r="G1149" s="148" t="s">
        <v>1204</v>
      </c>
      <c r="H1149" s="125">
        <v>1356.2</v>
      </c>
      <c r="I1149" s="125" t="s">
        <v>1197</v>
      </c>
      <c r="J1149" s="125" t="s">
        <v>1197</v>
      </c>
      <c r="U1149">
        <v>2.0508673978529277</v>
      </c>
    </row>
    <row r="1150" spans="1:21">
      <c r="A1150" s="163">
        <v>2600</v>
      </c>
      <c r="B1150" s="159">
        <v>4.1450537329634773</v>
      </c>
      <c r="C1150" s="160">
        <v>0.55495464149601936</v>
      </c>
      <c r="D1150" s="160">
        <v>0.61239675552493544</v>
      </c>
      <c r="E1150" s="148" t="s">
        <v>1203</v>
      </c>
      <c r="F1150" s="148" t="s">
        <v>1205</v>
      </c>
      <c r="G1150" s="148" t="s">
        <v>1204</v>
      </c>
      <c r="H1150" s="125">
        <v>1366.8</v>
      </c>
      <c r="I1150" s="125" t="s">
        <v>1197</v>
      </c>
      <c r="J1150" s="125" t="s">
        <v>1197</v>
      </c>
      <c r="U1150">
        <v>2.178781899490124</v>
      </c>
    </row>
    <row r="1151" spans="1:21">
      <c r="A1151" s="163">
        <v>2600</v>
      </c>
      <c r="B1151" s="159">
        <v>11.422383139682912</v>
      </c>
      <c r="C1151" s="160">
        <v>4.4065534882353763</v>
      </c>
      <c r="D1151" s="160">
        <v>-5.6295398241972237</v>
      </c>
      <c r="E1151" s="148" t="s">
        <v>1203</v>
      </c>
      <c r="F1151" s="148" t="s">
        <v>1205</v>
      </c>
      <c r="G1151" s="148" t="s">
        <v>1204</v>
      </c>
      <c r="H1151" s="125">
        <v>1381.2</v>
      </c>
      <c r="I1151" s="125" t="s">
        <v>1197</v>
      </c>
      <c r="J1151" s="125" t="s">
        <v>1197</v>
      </c>
      <c r="U1151">
        <v>2.2348322421880771</v>
      </c>
    </row>
    <row r="1152" spans="1:21">
      <c r="A1152" s="163">
        <v>2600</v>
      </c>
      <c r="B1152" s="159">
        <v>11.796170378858051</v>
      </c>
      <c r="C1152" s="160">
        <v>4.929227315131568</v>
      </c>
      <c r="D1152" s="160">
        <v>-5.854235768344207</v>
      </c>
      <c r="E1152" s="148" t="s">
        <v>1203</v>
      </c>
      <c r="F1152" s="148" t="s">
        <v>1205</v>
      </c>
      <c r="G1152" s="148" t="s">
        <v>1204</v>
      </c>
      <c r="H1152" s="125">
        <v>1384.4</v>
      </c>
      <c r="I1152" s="125" t="s">
        <v>1197</v>
      </c>
      <c r="J1152" s="125" t="s">
        <v>1197</v>
      </c>
      <c r="U1152">
        <v>2.4222279666292645</v>
      </c>
    </row>
    <row r="1153" spans="1:21">
      <c r="A1153" s="163">
        <v>2600</v>
      </c>
      <c r="B1153" s="159">
        <v>-6.9608484099223933</v>
      </c>
      <c r="C1153" s="160">
        <v>0.44459525763829166</v>
      </c>
      <c r="D1153" s="160">
        <v>-0.63354170767948403</v>
      </c>
      <c r="E1153" s="148" t="s">
        <v>1203</v>
      </c>
      <c r="F1153" s="148" t="s">
        <v>1205</v>
      </c>
      <c r="G1153" s="148" t="s">
        <v>1204</v>
      </c>
      <c r="H1153" s="125">
        <v>1386.5</v>
      </c>
      <c r="I1153" s="125" t="s">
        <v>1197</v>
      </c>
      <c r="J1153" s="125" t="s">
        <v>1197</v>
      </c>
      <c r="U1153">
        <v>2.2004023027383854</v>
      </c>
    </row>
    <row r="1154" spans="1:21">
      <c r="A1154" s="163">
        <v>2600</v>
      </c>
      <c r="B1154" s="159">
        <v>-7.1336747678205636</v>
      </c>
      <c r="C1154" s="160">
        <v>0.55195128014429162</v>
      </c>
      <c r="D1154" s="160">
        <v>-0.60724690769642287</v>
      </c>
      <c r="E1154" s="148" t="s">
        <v>1203</v>
      </c>
      <c r="F1154" s="148" t="s">
        <v>1205</v>
      </c>
      <c r="G1154" s="148" t="s">
        <v>1204</v>
      </c>
      <c r="H1154" s="125">
        <v>1386.5</v>
      </c>
      <c r="I1154" s="125" t="s">
        <v>1197</v>
      </c>
      <c r="J1154" s="125" t="s">
        <v>1197</v>
      </c>
      <c r="U1154">
        <v>2.3048886702807088</v>
      </c>
    </row>
    <row r="1155" spans="1:21">
      <c r="A1155" s="163">
        <v>2600</v>
      </c>
      <c r="B1155" s="159">
        <v>7.97355948216949</v>
      </c>
      <c r="C1155" s="160">
        <v>2.9567784832367217</v>
      </c>
      <c r="D1155" s="160">
        <v>-2.980780910415648</v>
      </c>
      <c r="E1155" s="148" t="s">
        <v>1203</v>
      </c>
      <c r="F1155" s="148" t="s">
        <v>1205</v>
      </c>
      <c r="G1155" s="148" t="s">
        <v>1204</v>
      </c>
      <c r="H1155" s="125">
        <v>1395.4</v>
      </c>
      <c r="I1155" s="125" t="s">
        <v>1197</v>
      </c>
      <c r="J1155" s="125" t="s">
        <v>1197</v>
      </c>
      <c r="U1155">
        <v>2.1142906892709754</v>
      </c>
    </row>
    <row r="1156" spans="1:21">
      <c r="A1156" s="163">
        <v>2600</v>
      </c>
      <c r="B1156" s="159">
        <v>4.7177420043822416</v>
      </c>
      <c r="C1156" s="160">
        <v>1.5444273601095126</v>
      </c>
      <c r="D1156" s="160">
        <v>-1.6303214158275292</v>
      </c>
      <c r="E1156" s="148" t="s">
        <v>1203</v>
      </c>
      <c r="F1156" s="148" t="s">
        <v>1205</v>
      </c>
      <c r="G1156" s="148" t="s">
        <v>1204</v>
      </c>
      <c r="H1156" s="125">
        <v>1396.9</v>
      </c>
      <c r="I1156" s="125" t="s">
        <v>1197</v>
      </c>
      <c r="J1156" s="125" t="s">
        <v>1197</v>
      </c>
      <c r="U1156">
        <v>2.2194311034332475</v>
      </c>
    </row>
    <row r="1157" spans="1:21">
      <c r="A1157" s="163">
        <v>2600</v>
      </c>
      <c r="B1157" s="159">
        <v>11.710427069512974</v>
      </c>
      <c r="C1157" s="160">
        <v>4.0374879517826034</v>
      </c>
      <c r="D1157" s="160">
        <v>-4.7650472153453194</v>
      </c>
      <c r="E1157" s="148" t="s">
        <v>1203</v>
      </c>
      <c r="F1157" s="148" t="s">
        <v>1205</v>
      </c>
      <c r="G1157" s="148" t="s">
        <v>1204</v>
      </c>
      <c r="H1157" s="125">
        <v>1404.6</v>
      </c>
      <c r="I1157" s="125" t="s">
        <v>1197</v>
      </c>
      <c r="J1157" s="125" t="s">
        <v>1197</v>
      </c>
      <c r="U1157">
        <v>2.060976007363057</v>
      </c>
    </row>
    <row r="1158" spans="1:21">
      <c r="A1158" s="163">
        <v>2600</v>
      </c>
      <c r="B1158" s="159">
        <v>-9.1807962784278274</v>
      </c>
      <c r="C1158" s="160">
        <v>-1.6920865842205979</v>
      </c>
      <c r="D1158" s="160">
        <v>2.6133305490072516</v>
      </c>
      <c r="E1158" s="148" t="s">
        <v>1203</v>
      </c>
      <c r="F1158" s="148" t="s">
        <v>1205</v>
      </c>
      <c r="G1158" s="148" t="s">
        <v>1204</v>
      </c>
      <c r="H1158" s="125">
        <v>1413.6</v>
      </c>
      <c r="I1158" s="125" t="s">
        <v>1197</v>
      </c>
      <c r="J1158" s="125" t="s">
        <v>1197</v>
      </c>
      <c r="U1158">
        <v>2.344183105712792</v>
      </c>
    </row>
    <row r="1159" spans="1:21">
      <c r="A1159" s="163">
        <v>2600</v>
      </c>
      <c r="B1159" s="159">
        <v>-7.092477787158713</v>
      </c>
      <c r="C1159" s="160">
        <v>-1.9675179145396404</v>
      </c>
      <c r="D1159" s="160">
        <v>3.2135273262703379</v>
      </c>
      <c r="E1159" s="148" t="s">
        <v>1203</v>
      </c>
      <c r="F1159" s="148" t="s">
        <v>1205</v>
      </c>
      <c r="G1159" s="148" t="s">
        <v>1204</v>
      </c>
      <c r="H1159" s="125">
        <v>1416.1</v>
      </c>
      <c r="I1159" s="125" t="s">
        <v>1197</v>
      </c>
      <c r="J1159" s="125" t="s">
        <v>1197</v>
      </c>
      <c r="U1159">
        <v>2.3182945156750092</v>
      </c>
    </row>
    <row r="1160" spans="1:21">
      <c r="A1160" s="163">
        <v>2600</v>
      </c>
      <c r="B1160" s="159">
        <v>-4.8976500288130387</v>
      </c>
      <c r="C1160" s="160">
        <v>-1.2428926295521281</v>
      </c>
      <c r="D1160" s="160">
        <v>2.7846159598852163</v>
      </c>
      <c r="E1160" s="148" t="s">
        <v>1203</v>
      </c>
      <c r="F1160" s="148" t="s">
        <v>1205</v>
      </c>
      <c r="G1160" s="148" t="s">
        <v>1204</v>
      </c>
      <c r="H1160" s="125">
        <v>1417.7</v>
      </c>
      <c r="I1160" s="125" t="s">
        <v>1197</v>
      </c>
      <c r="J1160" s="125" t="s">
        <v>1197</v>
      </c>
      <c r="U1160">
        <v>2.2410848344857119</v>
      </c>
    </row>
    <row r="1161" spans="1:21">
      <c r="A1161" s="163">
        <v>2600</v>
      </c>
      <c r="B1161" s="159">
        <v>-6.5023226658089683</v>
      </c>
      <c r="C1161" s="160">
        <v>-1.0440831965748965</v>
      </c>
      <c r="D1161" s="160">
        <v>2.5229888357993779</v>
      </c>
      <c r="E1161" s="148" t="s">
        <v>1203</v>
      </c>
      <c r="F1161" s="148" t="s">
        <v>1205</v>
      </c>
      <c r="G1161" s="148" t="s">
        <v>1204</v>
      </c>
      <c r="H1161" s="125">
        <v>1418.3</v>
      </c>
      <c r="I1161" s="125" t="s">
        <v>1197</v>
      </c>
      <c r="J1161" s="125" t="s">
        <v>1197</v>
      </c>
      <c r="U1161">
        <v>2.172251768315399</v>
      </c>
    </row>
    <row r="1162" spans="1:21">
      <c r="A1162" s="163">
        <v>2600</v>
      </c>
      <c r="B1162" s="159">
        <v>-5.4911544981841587</v>
      </c>
      <c r="C1162" s="160">
        <v>-1.4306872538685234</v>
      </c>
      <c r="D1162" s="160">
        <v>2.3461009866166957</v>
      </c>
      <c r="E1162" s="148" t="s">
        <v>1203</v>
      </c>
      <c r="F1162" s="148" t="s">
        <v>1205</v>
      </c>
      <c r="G1162" s="148" t="s">
        <v>1204</v>
      </c>
      <c r="H1162" s="125">
        <v>1420.8</v>
      </c>
      <c r="I1162" s="125" t="s">
        <v>1197</v>
      </c>
      <c r="J1162" s="125" t="s">
        <v>1197</v>
      </c>
      <c r="U1162">
        <v>2.2103538241443506</v>
      </c>
    </row>
    <row r="1163" spans="1:21">
      <c r="A1163" s="163">
        <v>2600</v>
      </c>
      <c r="B1163" s="159">
        <v>1.3599368793471012</v>
      </c>
      <c r="C1163" s="160">
        <v>-0.32340303716149599</v>
      </c>
      <c r="D1163" s="160">
        <v>1.2003842381482777</v>
      </c>
      <c r="E1163" s="148" t="s">
        <v>1203</v>
      </c>
      <c r="F1163" s="148" t="s">
        <v>1205</v>
      </c>
      <c r="G1163" s="148" t="s">
        <v>1204</v>
      </c>
      <c r="H1163" s="125">
        <v>1422.1</v>
      </c>
      <c r="I1163" s="125" t="s">
        <v>1197</v>
      </c>
      <c r="J1163" s="125" t="s">
        <v>1197</v>
      </c>
      <c r="U1163">
        <v>2.2114656999885107</v>
      </c>
    </row>
    <row r="1164" spans="1:21">
      <c r="A1164" s="163">
        <v>2600</v>
      </c>
      <c r="B1164" s="159">
        <v>-2.3799451212157541</v>
      </c>
      <c r="C1164" s="160">
        <v>-0.80216913159780745</v>
      </c>
      <c r="D1164" s="160">
        <v>1.6872529222986543</v>
      </c>
      <c r="E1164" s="148" t="s">
        <v>1203</v>
      </c>
      <c r="F1164" s="148" t="s">
        <v>1205</v>
      </c>
      <c r="G1164" s="148" t="s">
        <v>1204</v>
      </c>
      <c r="H1164" s="125">
        <v>1425</v>
      </c>
      <c r="I1164" s="125" t="s">
        <v>1197</v>
      </c>
      <c r="J1164" s="125" t="s">
        <v>1197</v>
      </c>
      <c r="U1164">
        <v>2.2437652866832343</v>
      </c>
    </row>
    <row r="1165" spans="1:21">
      <c r="A1165" s="163">
        <v>2600</v>
      </c>
      <c r="B1165" s="159">
        <v>-8.6382018989802347</v>
      </c>
      <c r="C1165" s="160">
        <v>-1.083204646139535</v>
      </c>
      <c r="D1165" s="160">
        <v>1.5172728030869997</v>
      </c>
      <c r="E1165" s="148" t="s">
        <v>1203</v>
      </c>
      <c r="F1165" s="148" t="s">
        <v>1205</v>
      </c>
      <c r="G1165" s="148" t="s">
        <v>1204</v>
      </c>
      <c r="H1165" s="125">
        <v>1430.7</v>
      </c>
      <c r="I1165" s="125" t="s">
        <v>1197</v>
      </c>
      <c r="J1165" s="125" t="s">
        <v>1197</v>
      </c>
      <c r="U1165">
        <v>2.1528979667617363</v>
      </c>
    </row>
    <row r="1166" spans="1:21">
      <c r="A1166" s="5">
        <v>2610</v>
      </c>
      <c r="B1166" s="5">
        <v>4.2</v>
      </c>
      <c r="C1166" s="5">
        <v>5.6</v>
      </c>
      <c r="D1166" s="5"/>
      <c r="U1166">
        <v>2.3997350888351749</v>
      </c>
    </row>
    <row r="1167" spans="1:21">
      <c r="A1167" s="5">
        <v>2610</v>
      </c>
      <c r="B1167" s="5">
        <v>7.2</v>
      </c>
      <c r="C1167" s="5">
        <v>5.7</v>
      </c>
      <c r="D1167" s="5"/>
      <c r="U1167">
        <v>2.337130528650186</v>
      </c>
    </row>
    <row r="1168" spans="1:21">
      <c r="A1168" s="5">
        <v>2610</v>
      </c>
      <c r="B1168" s="5">
        <v>5.6</v>
      </c>
      <c r="C1168" s="5">
        <v>4.8</v>
      </c>
      <c r="D1168" s="5"/>
      <c r="U1168">
        <v>2.2551206736890128</v>
      </c>
    </row>
    <row r="1169" spans="1:21">
      <c r="A1169" s="5">
        <v>2610</v>
      </c>
      <c r="B1169" s="5">
        <v>5.4</v>
      </c>
      <c r="C1169" s="5">
        <v>6.7</v>
      </c>
      <c r="D1169" s="5"/>
      <c r="U1169">
        <v>2.2579340291922723</v>
      </c>
    </row>
    <row r="1170" spans="1:21">
      <c r="A1170" s="5">
        <v>2610</v>
      </c>
      <c r="B1170" s="5">
        <v>3.5</v>
      </c>
      <c r="C1170" s="5">
        <v>4.3</v>
      </c>
      <c r="D1170" s="5"/>
      <c r="U1170">
        <v>2.2602589563861843</v>
      </c>
    </row>
    <row r="1171" spans="1:21">
      <c r="A1171" s="5">
        <v>2610</v>
      </c>
      <c r="B1171" s="5">
        <v>3.6</v>
      </c>
      <c r="C1171" s="5">
        <v>6.3</v>
      </c>
      <c r="D1171" s="5"/>
      <c r="U1171">
        <v>2.2940662757582788</v>
      </c>
    </row>
    <row r="1172" spans="1:21">
      <c r="A1172" s="5">
        <v>2610</v>
      </c>
      <c r="B1172" s="5">
        <v>4.5</v>
      </c>
      <c r="C1172" s="5">
        <v>6.1</v>
      </c>
      <c r="D1172" s="5"/>
    </row>
    <row r="1173" spans="1:21">
      <c r="A1173" s="5">
        <v>2610</v>
      </c>
      <c r="B1173" s="5">
        <v>5.2</v>
      </c>
      <c r="C1173" s="5">
        <v>6.9</v>
      </c>
      <c r="D1173" s="5"/>
    </row>
    <row r="1174" spans="1:21">
      <c r="A1174" s="5">
        <v>2610</v>
      </c>
      <c r="B1174" s="5">
        <v>6.6</v>
      </c>
      <c r="C1174" s="5">
        <v>7.5</v>
      </c>
      <c r="D1174" s="5"/>
    </row>
    <row r="1175" spans="1:21">
      <c r="A1175" s="5">
        <v>2610</v>
      </c>
      <c r="B1175" s="5">
        <v>6.9</v>
      </c>
      <c r="C1175" s="5">
        <v>6.4</v>
      </c>
      <c r="D1175" s="5"/>
    </row>
    <row r="1176" spans="1:21">
      <c r="A1176" s="5">
        <v>2610</v>
      </c>
      <c r="B1176" s="5">
        <v>5.0999999999999996</v>
      </c>
      <c r="C1176" s="5">
        <v>5.0999999999999996</v>
      </c>
      <c r="D1176" s="5"/>
    </row>
    <row r="1177" spans="1:21">
      <c r="A1177" s="5">
        <v>2610</v>
      </c>
      <c r="B1177" s="5">
        <v>2.5175130912698789</v>
      </c>
      <c r="C1177" s="5">
        <v>4.5758190467342086</v>
      </c>
      <c r="D1177" s="5">
        <v>-3.3263741113421785</v>
      </c>
    </row>
    <row r="1178" spans="1:21">
      <c r="A1178" s="5">
        <v>2610</v>
      </c>
      <c r="B1178" s="5">
        <v>1.1138403077130066</v>
      </c>
      <c r="C1178" s="5">
        <v>1.150651369645983</v>
      </c>
      <c r="D1178" s="5">
        <v>-0.61290806733516057</v>
      </c>
    </row>
    <row r="1179" spans="1:21">
      <c r="A1179" s="157">
        <v>2610</v>
      </c>
      <c r="B1179" s="5">
        <v>-0.18679203688065638</v>
      </c>
      <c r="C1179" s="5">
        <v>0.97417569829616468</v>
      </c>
      <c r="D1179" s="5">
        <v>0.13948250024409248</v>
      </c>
    </row>
    <row r="1180" spans="1:21">
      <c r="A1180" s="157">
        <v>2610</v>
      </c>
      <c r="B1180" s="5">
        <v>2.9381496669749207</v>
      </c>
      <c r="C1180" s="5">
        <v>1.6258260990988926</v>
      </c>
      <c r="D1180" s="5">
        <v>-0.85926366147037747</v>
      </c>
    </row>
    <row r="1181" spans="1:21">
      <c r="A1181" s="157">
        <v>2610</v>
      </c>
      <c r="B1181" s="5">
        <v>-3.1908222771680483</v>
      </c>
      <c r="C1181" s="5">
        <v>-0.51566106342681994</v>
      </c>
      <c r="D1181" s="5">
        <v>1.0103122257004715</v>
      </c>
    </row>
    <row r="1182" spans="1:21">
      <c r="A1182" s="157">
        <v>2610</v>
      </c>
      <c r="B1182" s="5">
        <v>-1.3787580106943143</v>
      </c>
      <c r="C1182" s="5">
        <v>0.81943636441861312</v>
      </c>
      <c r="D1182" s="5">
        <v>-8.5054209963519867E-2</v>
      </c>
    </row>
    <row r="1183" spans="1:21">
      <c r="A1183" s="157">
        <v>2610</v>
      </c>
      <c r="B1183" s="5">
        <v>-4.7074070612043162</v>
      </c>
      <c r="C1183" s="5">
        <v>0.31633616021808919</v>
      </c>
      <c r="D1183" s="5">
        <v>-0.75230098237577536</v>
      </c>
    </row>
    <row r="1184" spans="1:21">
      <c r="A1184" s="157">
        <v>2610</v>
      </c>
      <c r="B1184" s="5">
        <v>-2.8892374117660546</v>
      </c>
      <c r="C1184" s="5">
        <v>2.0909586743016462</v>
      </c>
      <c r="D1184" s="5">
        <v>-2.5559509926376132</v>
      </c>
    </row>
    <row r="1185" spans="1:4">
      <c r="A1185" s="157">
        <v>2610</v>
      </c>
      <c r="B1185" s="5">
        <v>-6.9082636459882885</v>
      </c>
      <c r="C1185" s="5">
        <v>-2.2665993558712572E-2</v>
      </c>
      <c r="D1185" s="5">
        <v>0.36276412672819802</v>
      </c>
    </row>
    <row r="1186" spans="1:4">
      <c r="A1186" s="157">
        <v>2610</v>
      </c>
      <c r="B1186" s="5">
        <v>17.190965236735913</v>
      </c>
      <c r="C1186" s="5">
        <v>4.0274883492441571</v>
      </c>
      <c r="D1186" s="5">
        <v>-4.660826738757784</v>
      </c>
    </row>
    <row r="1187" spans="1:4">
      <c r="A1187" s="157">
        <v>2610</v>
      </c>
      <c r="B1187" s="5">
        <v>1.3157254854661016</v>
      </c>
      <c r="C1187" s="5">
        <v>3.4167125147921418</v>
      </c>
      <c r="D1187" s="5">
        <v>-2.6351034020638542</v>
      </c>
    </row>
    <row r="1188" spans="1:4">
      <c r="A1188" s="157">
        <v>2610</v>
      </c>
      <c r="B1188" s="5">
        <v>3.2754290127179342</v>
      </c>
      <c r="C1188" s="5">
        <v>5.7139291482146692</v>
      </c>
      <c r="D1188" s="5">
        <v>-4.5193123687266024</v>
      </c>
    </row>
    <row r="1189" spans="1:4">
      <c r="A1189" s="157">
        <v>2610</v>
      </c>
      <c r="B1189" s="5">
        <v>3.2777065693725405</v>
      </c>
      <c r="C1189" s="5">
        <v>3.9018120815206281</v>
      </c>
      <c r="D1189" s="5">
        <v>-3.092176245441447</v>
      </c>
    </row>
    <row r="1190" spans="1:4">
      <c r="A1190" s="157">
        <v>2610</v>
      </c>
      <c r="B1190" s="5">
        <v>5.6755718047680759</v>
      </c>
      <c r="C1190" s="5">
        <v>5.6537648529313422</v>
      </c>
      <c r="D1190" s="5">
        <v>-5.3548679479844541</v>
      </c>
    </row>
    <row r="1191" spans="1:4">
      <c r="A1191" s="157">
        <v>2610</v>
      </c>
      <c r="B1191" s="5">
        <v>6.9025456425786391</v>
      </c>
      <c r="C1191" s="5">
        <v>6.2520082624795137</v>
      </c>
      <c r="D1191" s="5">
        <v>-5.9341697114312364</v>
      </c>
    </row>
    <row r="1192" spans="1:4">
      <c r="A1192" s="157">
        <v>2610</v>
      </c>
      <c r="B1192" s="5">
        <v>0.99521856556967092</v>
      </c>
      <c r="C1192" s="5">
        <v>6.6898200127858409</v>
      </c>
      <c r="D1192" s="5">
        <v>-6.3230295392515679</v>
      </c>
    </row>
    <row r="1193" spans="1:4">
      <c r="A1193" s="5">
        <v>2610</v>
      </c>
      <c r="B1193" s="5">
        <v>2.6983363486512424</v>
      </c>
      <c r="C1193" s="5">
        <v>4.3272048753506542</v>
      </c>
      <c r="D1193" s="5">
        <v>-3.6781313457363574</v>
      </c>
    </row>
    <row r="1194" spans="1:4">
      <c r="A1194" s="5">
        <v>2610</v>
      </c>
      <c r="B1194" s="5">
        <v>0.7001153191545928</v>
      </c>
      <c r="C1194" s="5">
        <v>2.9571769470900788</v>
      </c>
      <c r="D1194" s="5">
        <v>-2.6268129232108195</v>
      </c>
    </row>
    <row r="1195" spans="1:4">
      <c r="A1195" s="5">
        <v>2610</v>
      </c>
      <c r="B1195" s="5">
        <v>-0.19717501574667562</v>
      </c>
      <c r="C1195" s="5">
        <v>1.5449219257253066</v>
      </c>
      <c r="D1195" s="5">
        <v>-1.2801480621399408</v>
      </c>
    </row>
    <row r="1196" spans="1:4">
      <c r="A1196" s="5">
        <v>2610</v>
      </c>
      <c r="B1196" s="5">
        <v>5.5208319261850214</v>
      </c>
      <c r="C1196" s="5">
        <v>4.3855736697993031</v>
      </c>
      <c r="D1196" s="5">
        <v>-4.2379389619309205</v>
      </c>
    </row>
    <row r="1197" spans="1:4">
      <c r="A1197" s="5">
        <v>2610</v>
      </c>
      <c r="B1197" s="5">
        <v>5.7562910920812005</v>
      </c>
      <c r="C1197" s="5">
        <v>5.8883252261594521</v>
      </c>
      <c r="D1197" s="5">
        <v>-5.7000114131557922</v>
      </c>
    </row>
    <row r="1198" spans="1:4">
      <c r="A1198" s="5">
        <v>2610</v>
      </c>
      <c r="B1198" s="5">
        <v>0.5910605475816233</v>
      </c>
      <c r="C1198" s="5">
        <v>2.3184032071674743</v>
      </c>
      <c r="D1198" s="5"/>
    </row>
    <row r="1199" spans="1:4">
      <c r="A1199" s="5">
        <v>2610</v>
      </c>
      <c r="B1199" s="5">
        <v>3.7921217674676821</v>
      </c>
      <c r="C1199" s="5">
        <v>4.7424302162830667</v>
      </c>
      <c r="D1199" s="5">
        <v>-4.7478296683374221</v>
      </c>
    </row>
    <row r="1200" spans="1:4">
      <c r="A1200" s="5">
        <v>2610</v>
      </c>
      <c r="B1200" s="5">
        <v>6.4185241828489392</v>
      </c>
      <c r="C1200" s="5">
        <v>6.0533936206286221</v>
      </c>
      <c r="D1200" s="5">
        <v>-5.973118777715225</v>
      </c>
    </row>
    <row r="1201" spans="1:13">
      <c r="A1201" s="5">
        <v>2610</v>
      </c>
      <c r="B1201" s="5">
        <v>6.9794729894530061</v>
      </c>
      <c r="C1201" s="5">
        <v>6.4058229125494304</v>
      </c>
      <c r="D1201" s="5">
        <v>-6.1660424945246817</v>
      </c>
    </row>
    <row r="1202" spans="1:13">
      <c r="A1202" s="5">
        <v>2610</v>
      </c>
      <c r="B1202" s="5">
        <v>2.4460390967935286</v>
      </c>
      <c r="C1202" s="5">
        <v>3.3250248151097672</v>
      </c>
      <c r="D1202" s="5">
        <v>-3.2524458335259077</v>
      </c>
    </row>
    <row r="1203" spans="1:13">
      <c r="A1203" s="163">
        <v>2610</v>
      </c>
      <c r="B1203" s="159">
        <v>2.6983363486512424</v>
      </c>
      <c r="C1203" s="160">
        <v>4.3272048753506542</v>
      </c>
      <c r="D1203" s="160">
        <v>-3.6781313457363574</v>
      </c>
      <c r="E1203" s="148" t="s">
        <v>1203</v>
      </c>
      <c r="F1203" s="148" t="s">
        <v>1205</v>
      </c>
      <c r="G1203" s="148" t="s">
        <v>1204</v>
      </c>
      <c r="H1203" s="125">
        <v>1436.3</v>
      </c>
      <c r="I1203" s="125" t="s">
        <v>1198</v>
      </c>
      <c r="J1203" s="125" t="s">
        <v>1198</v>
      </c>
    </row>
    <row r="1204" spans="1:13">
      <c r="A1204" s="163">
        <v>2610</v>
      </c>
      <c r="B1204" s="159">
        <v>0.76408786636106285</v>
      </c>
      <c r="C1204" s="160">
        <v>3.0532279751633862</v>
      </c>
      <c r="D1204" s="160">
        <v>-2.6070270504978676</v>
      </c>
      <c r="E1204" s="148" t="s">
        <v>1203</v>
      </c>
      <c r="F1204" s="148" t="s">
        <v>1205</v>
      </c>
      <c r="G1204" s="148" t="s">
        <v>1204</v>
      </c>
      <c r="H1204" s="125">
        <v>1439.1</v>
      </c>
      <c r="I1204" s="125" t="s">
        <v>1198</v>
      </c>
      <c r="J1204" s="125" t="s">
        <v>1198</v>
      </c>
    </row>
    <row r="1205" spans="1:13">
      <c r="A1205" s="163">
        <v>2610</v>
      </c>
      <c r="B1205" s="159">
        <v>0.63614277194812274</v>
      </c>
      <c r="C1205" s="160">
        <v>2.8611259190167715</v>
      </c>
      <c r="D1205" s="160">
        <v>-2.6465987959237713</v>
      </c>
      <c r="E1205" s="148" t="s">
        <v>1203</v>
      </c>
      <c r="F1205" s="148" t="s">
        <v>1205</v>
      </c>
      <c r="G1205" s="148" t="s">
        <v>1204</v>
      </c>
      <c r="H1205" s="125">
        <v>1439.1</v>
      </c>
      <c r="I1205" s="125" t="s">
        <v>1198</v>
      </c>
      <c r="J1205" s="125" t="s">
        <v>1198</v>
      </c>
    </row>
    <row r="1206" spans="1:13">
      <c r="A1206" s="163">
        <v>2610</v>
      </c>
      <c r="B1206" s="159">
        <v>-0.19717501574667562</v>
      </c>
      <c r="C1206" s="160">
        <v>1.5449219257253066</v>
      </c>
      <c r="D1206" s="160">
        <v>-1.2801480621399408</v>
      </c>
      <c r="E1206" s="148" t="s">
        <v>1203</v>
      </c>
      <c r="F1206" s="148" t="s">
        <v>1205</v>
      </c>
      <c r="G1206" s="148" t="s">
        <v>1204</v>
      </c>
      <c r="H1206" s="125">
        <v>1445.2</v>
      </c>
      <c r="I1206" s="125" t="s">
        <v>1198</v>
      </c>
      <c r="J1206" s="125" t="s">
        <v>1198</v>
      </c>
    </row>
    <row r="1207" spans="1:13">
      <c r="A1207" s="163">
        <v>2610</v>
      </c>
      <c r="B1207" s="159">
        <v>5.5208319261850214</v>
      </c>
      <c r="C1207" s="160">
        <v>4.3855736697993031</v>
      </c>
      <c r="D1207" s="160">
        <v>-4.2379389619309205</v>
      </c>
      <c r="E1207" s="148" t="s">
        <v>1203</v>
      </c>
      <c r="F1207" s="148" t="s">
        <v>1205</v>
      </c>
      <c r="G1207" s="148" t="s">
        <v>1204</v>
      </c>
      <c r="H1207" s="125">
        <v>1448.2</v>
      </c>
      <c r="I1207" s="125" t="s">
        <v>1198</v>
      </c>
      <c r="J1207" s="125" t="s">
        <v>1198</v>
      </c>
    </row>
    <row r="1208" spans="1:13">
      <c r="A1208" s="163">
        <v>2610</v>
      </c>
      <c r="B1208" s="159">
        <v>5.7562910920812005</v>
      </c>
      <c r="C1208" s="160">
        <v>5.8883252261594521</v>
      </c>
      <c r="D1208" s="160">
        <v>-5.7000114131557922</v>
      </c>
      <c r="E1208" s="148" t="s">
        <v>1203</v>
      </c>
      <c r="F1208" s="148" t="s">
        <v>1205</v>
      </c>
      <c r="G1208" s="148" t="s">
        <v>1204</v>
      </c>
      <c r="H1208" s="125">
        <v>1451.3</v>
      </c>
      <c r="I1208" s="125" t="s">
        <v>1198</v>
      </c>
      <c r="J1208" s="125" t="s">
        <v>1198</v>
      </c>
    </row>
    <row r="1209" spans="1:13">
      <c r="A1209" s="163">
        <v>2610</v>
      </c>
      <c r="B1209" s="159">
        <v>3.7921217674676821</v>
      </c>
      <c r="C1209" s="160">
        <v>4.7424302162830667</v>
      </c>
      <c r="D1209" s="160">
        <v>-4.7478296683374221</v>
      </c>
      <c r="E1209" s="148" t="s">
        <v>1203</v>
      </c>
      <c r="F1209" s="148" t="s">
        <v>1205</v>
      </c>
      <c r="G1209" s="148" t="s">
        <v>1204</v>
      </c>
      <c r="H1209" s="125">
        <v>1462.3</v>
      </c>
      <c r="I1209" s="125" t="s">
        <v>1198</v>
      </c>
      <c r="J1209" s="125" t="s">
        <v>1198</v>
      </c>
    </row>
    <row r="1210" spans="1:13">
      <c r="A1210" s="163">
        <v>2610</v>
      </c>
      <c r="B1210" s="159">
        <v>6.4185241828489392</v>
      </c>
      <c r="C1210" s="160">
        <v>6.0533936206286221</v>
      </c>
      <c r="D1210" s="160">
        <v>-5.973118777715225</v>
      </c>
      <c r="E1210" s="148" t="s">
        <v>1203</v>
      </c>
      <c r="F1210" s="148" t="s">
        <v>1205</v>
      </c>
      <c r="G1210" s="148" t="s">
        <v>1204</v>
      </c>
      <c r="H1210" s="125">
        <v>1465.5</v>
      </c>
      <c r="I1210" s="125" t="s">
        <v>1198</v>
      </c>
      <c r="J1210" s="125" t="s">
        <v>1198</v>
      </c>
    </row>
    <row r="1211" spans="1:13">
      <c r="A1211" s="163">
        <v>2610</v>
      </c>
      <c r="B1211" s="159">
        <v>6.9794729894530061</v>
      </c>
      <c r="C1211" s="160">
        <v>6.4058229125494304</v>
      </c>
      <c r="D1211" s="160">
        <v>-6.1660424945246817</v>
      </c>
      <c r="E1211" s="148" t="s">
        <v>1203</v>
      </c>
      <c r="F1211" s="148" t="s">
        <v>1205</v>
      </c>
      <c r="G1211" s="148" t="s">
        <v>1204</v>
      </c>
      <c r="H1211" s="125">
        <v>1469.9</v>
      </c>
      <c r="I1211" s="125" t="s">
        <v>1198</v>
      </c>
      <c r="J1211" s="125" t="s">
        <v>1198</v>
      </c>
    </row>
    <row r="1212" spans="1:13">
      <c r="A1212" s="163">
        <v>2610</v>
      </c>
      <c r="B1212" s="159">
        <v>2.4460390967935286</v>
      </c>
      <c r="C1212" s="160">
        <v>3.3250248151097672</v>
      </c>
      <c r="D1212" s="160">
        <v>-3.2524458335259077</v>
      </c>
      <c r="E1212" s="148" t="s">
        <v>1203</v>
      </c>
      <c r="F1212" s="148" t="s">
        <v>1205</v>
      </c>
      <c r="G1212" s="148" t="s">
        <v>1204</v>
      </c>
      <c r="H1212" s="125">
        <v>1474.7</v>
      </c>
      <c r="I1212" s="125" t="s">
        <v>1198</v>
      </c>
      <c r="J1212" s="125" t="s">
        <v>1198</v>
      </c>
    </row>
    <row r="1213" spans="1:13">
      <c r="A1213" s="5">
        <v>2614</v>
      </c>
      <c r="B1213" s="5">
        <v>3.7240000000000002</v>
      </c>
      <c r="C1213" s="5">
        <v>2.602165912803045</v>
      </c>
      <c r="D1213" s="5">
        <v>-3.1789572073184225</v>
      </c>
    </row>
    <row r="1214" spans="1:13">
      <c r="A1214" s="5">
        <v>2614</v>
      </c>
      <c r="B1214" s="5">
        <v>6.06</v>
      </c>
      <c r="C1214" s="5">
        <v>3.0630439776729856</v>
      </c>
      <c r="D1214" s="5">
        <v>-3.0801697266895633</v>
      </c>
    </row>
    <row r="1215" spans="1:13">
      <c r="A1215" s="5">
        <v>2614</v>
      </c>
      <c r="B1215" s="5">
        <v>3.5760000000000001</v>
      </c>
      <c r="C1215" s="5">
        <v>1.1378497398066845</v>
      </c>
      <c r="D1215" s="5">
        <v>-0.66970328398952006</v>
      </c>
      <c r="K1215" s="80"/>
      <c r="L1215" s="80"/>
      <c r="M1215" s="80"/>
    </row>
    <row r="1216" spans="1:13">
      <c r="A1216" s="5">
        <v>2615</v>
      </c>
      <c r="B1216" s="5">
        <v>1.0129999999999999</v>
      </c>
      <c r="C1216" s="5">
        <v>1.9450000000000001</v>
      </c>
      <c r="D1216" s="5">
        <v>-1.33</v>
      </c>
    </row>
    <row r="1217" spans="1:10">
      <c r="A1217" s="5">
        <v>2615</v>
      </c>
      <c r="B1217" s="5">
        <v>1.8978421715649674</v>
      </c>
      <c r="C1217" s="5">
        <v>2.7808238571671584</v>
      </c>
      <c r="D1217" s="5">
        <v>-2.7105975738865862</v>
      </c>
    </row>
    <row r="1218" spans="1:10">
      <c r="A1218" s="5">
        <v>2620</v>
      </c>
      <c r="B1218" s="5">
        <v>3.39</v>
      </c>
      <c r="C1218" s="5">
        <v>0.155</v>
      </c>
      <c r="D1218" s="5"/>
    </row>
    <row r="1219" spans="1:10">
      <c r="A1219" s="5">
        <v>2620</v>
      </c>
      <c r="B1219" s="5">
        <v>3.5</v>
      </c>
      <c r="C1219" s="5">
        <v>4.7</v>
      </c>
      <c r="D1219" s="5"/>
    </row>
    <row r="1220" spans="1:10">
      <c r="A1220" s="5">
        <v>2620</v>
      </c>
      <c r="B1220" s="5">
        <v>5.7</v>
      </c>
      <c r="C1220" s="5">
        <v>6.9</v>
      </c>
      <c r="D1220" s="5"/>
    </row>
    <row r="1221" spans="1:10">
      <c r="A1221" s="5">
        <v>2620</v>
      </c>
      <c r="B1221" s="5">
        <v>1.5</v>
      </c>
      <c r="C1221" s="5">
        <v>1.9</v>
      </c>
      <c r="D1221" s="5"/>
    </row>
    <row r="1222" spans="1:10">
      <c r="A1222" s="5">
        <v>2620</v>
      </c>
      <c r="B1222" s="5">
        <v>4.2</v>
      </c>
      <c r="C1222" s="5">
        <v>5.4</v>
      </c>
      <c r="D1222" s="5"/>
    </row>
    <row r="1223" spans="1:10">
      <c r="A1223" s="5">
        <v>2620</v>
      </c>
      <c r="B1223" s="5">
        <v>5</v>
      </c>
      <c r="C1223" s="5">
        <v>6.4</v>
      </c>
      <c r="D1223" s="5"/>
    </row>
    <row r="1224" spans="1:10">
      <c r="A1224" s="5">
        <v>2620</v>
      </c>
      <c r="B1224" s="5">
        <v>4.5</v>
      </c>
      <c r="C1224" s="5">
        <v>4.5</v>
      </c>
      <c r="D1224" s="5"/>
    </row>
    <row r="1225" spans="1:10">
      <c r="A1225" s="5">
        <v>2620</v>
      </c>
      <c r="B1225" s="5">
        <v>0.7</v>
      </c>
      <c r="C1225" s="5">
        <v>2.1</v>
      </c>
      <c r="D1225" s="5"/>
    </row>
    <row r="1226" spans="1:10">
      <c r="A1226" s="5">
        <v>2620</v>
      </c>
      <c r="B1226" s="5">
        <v>1.9</v>
      </c>
      <c r="C1226" s="5">
        <v>4.3</v>
      </c>
      <c r="D1226" s="5"/>
    </row>
    <row r="1227" spans="1:10">
      <c r="A1227" s="5">
        <v>2620</v>
      </c>
      <c r="B1227" s="5">
        <v>2.9</v>
      </c>
      <c r="C1227" s="5">
        <v>4.7</v>
      </c>
      <c r="D1227" s="5"/>
    </row>
    <row r="1228" spans="1:10">
      <c r="A1228" s="5">
        <v>2620</v>
      </c>
      <c r="B1228" s="5">
        <v>3.5</v>
      </c>
      <c r="C1228" s="5">
        <v>5.5</v>
      </c>
      <c r="D1228" s="5"/>
    </row>
    <row r="1229" spans="1:10">
      <c r="A1229" s="5">
        <v>2620</v>
      </c>
      <c r="B1229" s="5">
        <v>1.9232490253522085</v>
      </c>
      <c r="C1229" s="5">
        <v>3.6855716247570225</v>
      </c>
      <c r="D1229" s="5">
        <v>-3.1967114701876298</v>
      </c>
    </row>
    <row r="1230" spans="1:10">
      <c r="A1230" s="152">
        <v>2620</v>
      </c>
      <c r="B1230" s="152">
        <v>3.3908594165863448</v>
      </c>
      <c r="C1230" s="152">
        <v>0.15497066885714927</v>
      </c>
      <c r="D1230" s="5"/>
    </row>
    <row r="1231" spans="1:10">
      <c r="A1231" s="163">
        <v>2620</v>
      </c>
      <c r="B1231" s="159">
        <v>1.8978421715649674</v>
      </c>
      <c r="C1231" s="160">
        <v>2.7808238571671584</v>
      </c>
      <c r="D1231" s="160">
        <v>-2.7105975738865862</v>
      </c>
      <c r="E1231" s="148" t="s">
        <v>1203</v>
      </c>
      <c r="F1231" s="148" t="s">
        <v>1205</v>
      </c>
      <c r="G1231" s="148" t="s">
        <v>1204</v>
      </c>
      <c r="H1231" s="125">
        <v>1484.8</v>
      </c>
      <c r="I1231" s="125" t="s">
        <v>1199</v>
      </c>
      <c r="J1231" s="125" t="s">
        <v>1199</v>
      </c>
    </row>
    <row r="1232" spans="1:10">
      <c r="A1232" s="5">
        <v>2640</v>
      </c>
      <c r="B1232" s="5">
        <v>4.5999999999999996</v>
      </c>
      <c r="C1232" s="5">
        <v>2.0379999999999998</v>
      </c>
      <c r="D1232" s="5"/>
    </row>
    <row r="1233" spans="1:8">
      <c r="A1233" s="5">
        <v>2640</v>
      </c>
      <c r="B1233" s="5">
        <v>26.41</v>
      </c>
      <c r="C1233" s="5">
        <v>0.26300000000000001</v>
      </c>
      <c r="D1233" s="5"/>
      <c r="E1233" t="s">
        <v>603</v>
      </c>
      <c r="F1233" t="s">
        <v>604</v>
      </c>
      <c r="G1233" t="s">
        <v>605</v>
      </c>
      <c r="H1233" t="s">
        <v>606</v>
      </c>
    </row>
    <row r="1234" spans="1:8">
      <c r="A1234" s="152">
        <v>2640</v>
      </c>
      <c r="B1234" s="152">
        <v>4.6003128770835122</v>
      </c>
      <c r="C1234" s="152">
        <v>2.0382547539122204</v>
      </c>
      <c r="D1234" s="5"/>
    </row>
    <row r="1235" spans="1:8">
      <c r="A1235" s="152">
        <v>2640</v>
      </c>
      <c r="B1235" s="152">
        <v>26.408322920402185</v>
      </c>
      <c r="C1235" s="152">
        <v>0.26306589485092324</v>
      </c>
      <c r="D1235" s="5"/>
    </row>
    <row r="1236" spans="1:8">
      <c r="A1236" s="5">
        <v>2642</v>
      </c>
      <c r="B1236" s="5">
        <v>-1.7</v>
      </c>
      <c r="C1236" s="5">
        <v>7.5924848705993586E-2</v>
      </c>
      <c r="D1236" s="5"/>
    </row>
    <row r="1237" spans="1:8">
      <c r="A1237" s="5">
        <v>2642</v>
      </c>
      <c r="B1237" s="5">
        <v>-8.5</v>
      </c>
      <c r="C1237" s="166">
        <v>-1.5212632875601599</v>
      </c>
      <c r="D1237" s="165"/>
      <c r="E1237" t="s">
        <v>695</v>
      </c>
    </row>
    <row r="1238" spans="1:8">
      <c r="A1238" s="5">
        <v>2642</v>
      </c>
      <c r="B1238" s="5">
        <v>10.9</v>
      </c>
      <c r="C1238" s="5">
        <v>2.1866103277551874</v>
      </c>
      <c r="D1238" s="5"/>
    </row>
    <row r="1239" spans="1:8">
      <c r="A1239" s="5">
        <v>2642</v>
      </c>
      <c r="B1239" s="5">
        <v>9.6</v>
      </c>
      <c r="C1239" s="5">
        <v>2.948538784217166</v>
      </c>
      <c r="D1239" s="5"/>
    </row>
    <row r="1240" spans="1:8">
      <c r="A1240" s="5">
        <v>2642</v>
      </c>
      <c r="B1240" s="5">
        <v>9.6</v>
      </c>
      <c r="C1240" s="5">
        <v>3.0477500546988505</v>
      </c>
      <c r="D1240" s="5"/>
    </row>
    <row r="1241" spans="1:8">
      <c r="A1241" s="5">
        <v>2642</v>
      </c>
      <c r="B1241" s="5">
        <v>4.5999999999999996</v>
      </c>
      <c r="C1241" s="5">
        <v>4.5999999999999996</v>
      </c>
      <c r="D1241" s="5"/>
    </row>
    <row r="1242" spans="1:8">
      <c r="A1242" s="5">
        <v>2642</v>
      </c>
      <c r="B1242" s="5">
        <v>0.8</v>
      </c>
      <c r="C1242" s="5">
        <v>1.6</v>
      </c>
      <c r="D1242" s="5"/>
    </row>
    <row r="1243" spans="1:8">
      <c r="A1243" s="5">
        <v>2642</v>
      </c>
      <c r="B1243" s="5">
        <v>4.5</v>
      </c>
      <c r="C1243" s="5">
        <v>4.0999999999999996</v>
      </c>
      <c r="D1243" s="5"/>
    </row>
    <row r="1244" spans="1:8">
      <c r="A1244" s="5">
        <v>2642</v>
      </c>
      <c r="B1244" s="5">
        <v>4.0999999999999996</v>
      </c>
      <c r="C1244" s="5">
        <v>3.6</v>
      </c>
      <c r="D1244" s="5"/>
    </row>
    <row r="1245" spans="1:8">
      <c r="A1245" s="5">
        <v>2642</v>
      </c>
      <c r="B1245" s="5">
        <v>2.9</v>
      </c>
      <c r="C1245" s="5">
        <v>1.8</v>
      </c>
      <c r="D1245" s="5"/>
    </row>
    <row r="1246" spans="1:8">
      <c r="A1246" s="5">
        <v>2642</v>
      </c>
      <c r="B1246" s="5">
        <v>2.1</v>
      </c>
      <c r="C1246" s="5">
        <v>1.2</v>
      </c>
      <c r="D1246" s="5"/>
    </row>
    <row r="1247" spans="1:8">
      <c r="A1247" s="5">
        <v>2642</v>
      </c>
      <c r="B1247" s="5">
        <v>1.4</v>
      </c>
      <c r="C1247" s="5">
        <v>1.5</v>
      </c>
      <c r="D1247" s="5"/>
    </row>
    <row r="1248" spans="1:8">
      <c r="A1248" s="5">
        <v>2642</v>
      </c>
      <c r="B1248" s="5">
        <v>1.7</v>
      </c>
      <c r="C1248" s="5">
        <v>0.6</v>
      </c>
      <c r="D1248" s="5"/>
    </row>
    <row r="1249" spans="1:4">
      <c r="A1249" s="5">
        <v>2642</v>
      </c>
      <c r="B1249" s="5">
        <v>2.4</v>
      </c>
      <c r="C1249" s="5">
        <v>0.9</v>
      </c>
      <c r="D1249" s="5"/>
    </row>
    <row r="1250" spans="1:4">
      <c r="A1250" s="5">
        <v>2642</v>
      </c>
      <c r="B1250" s="5">
        <v>1.3</v>
      </c>
      <c r="C1250" s="5">
        <v>0.8</v>
      </c>
      <c r="D1250" s="5"/>
    </row>
    <row r="1251" spans="1:4">
      <c r="A1251" s="5">
        <v>2642</v>
      </c>
      <c r="B1251" s="5">
        <v>2.2999999999999998</v>
      </c>
      <c r="C1251" s="5">
        <v>1.5</v>
      </c>
      <c r="D1251" s="5"/>
    </row>
    <row r="1252" spans="1:4">
      <c r="A1252" s="5">
        <v>2642</v>
      </c>
      <c r="B1252" s="5">
        <v>2.4</v>
      </c>
      <c r="C1252" s="5">
        <v>1.6</v>
      </c>
      <c r="D1252" s="5"/>
    </row>
    <row r="1253" spans="1:4">
      <c r="A1253" s="5">
        <v>2642</v>
      </c>
      <c r="B1253" s="5">
        <v>1.7</v>
      </c>
      <c r="C1253" s="5">
        <v>1.4</v>
      </c>
      <c r="D1253" s="5"/>
    </row>
    <row r="1254" spans="1:4">
      <c r="A1254" s="5">
        <v>2642</v>
      </c>
      <c r="B1254" s="5">
        <v>1.7</v>
      </c>
      <c r="C1254" s="5">
        <v>1.9</v>
      </c>
      <c r="D1254" s="5"/>
    </row>
    <row r="1255" spans="1:4">
      <c r="A1255" s="5">
        <v>2642</v>
      </c>
      <c r="B1255" s="5">
        <v>0.7</v>
      </c>
      <c r="C1255" s="5">
        <v>1.4</v>
      </c>
      <c r="D1255" s="5"/>
    </row>
    <row r="1256" spans="1:4">
      <c r="A1256" s="5">
        <v>2642</v>
      </c>
      <c r="B1256" s="5">
        <v>1.2</v>
      </c>
      <c r="C1256" s="5">
        <v>2.7</v>
      </c>
      <c r="D1256" s="5"/>
    </row>
    <row r="1257" spans="1:4">
      <c r="A1257" s="5">
        <v>2642</v>
      </c>
      <c r="B1257" s="5">
        <v>1.5</v>
      </c>
      <c r="C1257" s="5">
        <v>0.2</v>
      </c>
      <c r="D1257" s="5"/>
    </row>
    <row r="1258" spans="1:4">
      <c r="A1258" s="5">
        <v>2642</v>
      </c>
      <c r="B1258" s="5">
        <v>-0.3</v>
      </c>
      <c r="C1258" s="5">
        <v>2.2000000000000002</v>
      </c>
      <c r="D1258" s="5"/>
    </row>
    <row r="1259" spans="1:4">
      <c r="A1259" s="5">
        <v>2642</v>
      </c>
      <c r="B1259" s="5">
        <v>0.31516153294064619</v>
      </c>
      <c r="C1259" s="5">
        <v>1.3276456443636064</v>
      </c>
      <c r="D1259" s="5">
        <v>-1.0141535933845258</v>
      </c>
    </row>
    <row r="1260" spans="1:4">
      <c r="A1260" s="5">
        <v>2642</v>
      </c>
      <c r="B1260" s="5">
        <v>1.3734576078464167</v>
      </c>
      <c r="C1260" s="5">
        <v>0.25197588622383194</v>
      </c>
      <c r="D1260" s="5">
        <v>-0.8942495254736782</v>
      </c>
    </row>
    <row r="1261" spans="1:4">
      <c r="A1261" s="5">
        <v>2650</v>
      </c>
      <c r="B1261" s="5">
        <v>0.3</v>
      </c>
      <c r="C1261" s="5">
        <v>1.8834451959314269</v>
      </c>
      <c r="D1261" s="5"/>
    </row>
    <row r="1262" spans="1:4">
      <c r="A1262" s="5">
        <v>2650</v>
      </c>
      <c r="B1262" s="5">
        <v>-0.68</v>
      </c>
      <c r="C1262" s="5">
        <v>1.609525988167599</v>
      </c>
      <c r="D1262" s="5"/>
    </row>
    <row r="1263" spans="1:4">
      <c r="A1263" s="5">
        <v>2650</v>
      </c>
      <c r="B1263" s="5">
        <v>3.23</v>
      </c>
      <c r="C1263" s="5">
        <v>2.2714892284636496</v>
      </c>
      <c r="D1263" s="5"/>
    </row>
    <row r="1264" spans="1:4">
      <c r="A1264" s="5">
        <v>2650</v>
      </c>
      <c r="B1264" s="5">
        <v>5.66</v>
      </c>
      <c r="C1264" s="5">
        <v>3.0058049232836739</v>
      </c>
      <c r="D1264" s="5"/>
    </row>
    <row r="1265" spans="1:4">
      <c r="A1265" s="5">
        <v>2650</v>
      </c>
      <c r="B1265" s="5">
        <v>3.34</v>
      </c>
      <c r="C1265" s="5">
        <v>0.11109377676009013</v>
      </c>
      <c r="D1265" s="5"/>
    </row>
    <row r="1266" spans="1:4">
      <c r="A1266" s="5">
        <v>2650</v>
      </c>
      <c r="B1266" s="5">
        <v>6.25</v>
      </c>
      <c r="C1266" s="5">
        <v>4.4121540097834426</v>
      </c>
      <c r="D1266" s="5"/>
    </row>
    <row r="1267" spans="1:4">
      <c r="A1267" s="5">
        <v>2650</v>
      </c>
      <c r="B1267" s="5">
        <v>6.33</v>
      </c>
      <c r="C1267" s="5">
        <v>4.6292043552334139</v>
      </c>
      <c r="D1267" s="5"/>
    </row>
    <row r="1268" spans="1:4">
      <c r="A1268" s="5">
        <v>2650</v>
      </c>
      <c r="B1268" s="5">
        <v>4.42</v>
      </c>
      <c r="C1268" s="5">
        <v>2.9749303683509978</v>
      </c>
      <c r="D1268" s="5"/>
    </row>
    <row r="1269" spans="1:4">
      <c r="A1269" s="5">
        <v>2650</v>
      </c>
      <c r="B1269" s="5">
        <v>4.57</v>
      </c>
      <c r="C1269" s="5">
        <v>2.5497967953433336</v>
      </c>
      <c r="D1269" s="5"/>
    </row>
    <row r="1270" spans="1:4">
      <c r="A1270" s="5">
        <v>2650</v>
      </c>
      <c r="B1270" s="5">
        <v>2.59</v>
      </c>
      <c r="C1270" s="5">
        <v>6.6895272705891795E-2</v>
      </c>
      <c r="D1270" s="5"/>
    </row>
    <row r="1271" spans="1:4">
      <c r="A1271" s="5">
        <v>2650</v>
      </c>
      <c r="B1271" s="5">
        <v>2.2400000000000002</v>
      </c>
      <c r="C1271" s="5">
        <v>-8.2881936178659243E-2</v>
      </c>
      <c r="D1271" s="5"/>
    </row>
    <row r="1272" spans="1:4">
      <c r="A1272" s="5">
        <v>2650</v>
      </c>
      <c r="B1272" s="5">
        <v>1.53</v>
      </c>
      <c r="C1272" s="5">
        <v>3.2146335469152767</v>
      </c>
      <c r="D1272" s="5"/>
    </row>
    <row r="1273" spans="1:4">
      <c r="A1273" s="5">
        <v>2650</v>
      </c>
      <c r="B1273" s="5">
        <v>-0.4</v>
      </c>
      <c r="C1273" s="5">
        <v>1.8646649338594539</v>
      </c>
      <c r="D1273" s="5"/>
    </row>
    <row r="1274" spans="1:4">
      <c r="A1274" s="5">
        <v>2650</v>
      </c>
      <c r="B1274" s="5">
        <v>0.12</v>
      </c>
      <c r="C1274" s="5">
        <v>2.2555166628637306</v>
      </c>
      <c r="D1274" s="5"/>
    </row>
    <row r="1275" spans="1:4">
      <c r="A1275" s="5">
        <v>2650</v>
      </c>
      <c r="B1275" s="5">
        <v>6.52</v>
      </c>
      <c r="C1275" s="5">
        <v>2.1678647670118107</v>
      </c>
      <c r="D1275" s="5"/>
    </row>
    <row r="1276" spans="1:4">
      <c r="A1276" s="5">
        <v>2650</v>
      </c>
      <c r="B1276" s="5">
        <v>5.08</v>
      </c>
      <c r="C1276" s="5">
        <v>-2.489584470928687</v>
      </c>
      <c r="D1276" s="5"/>
    </row>
    <row r="1277" spans="1:4">
      <c r="A1277" s="5">
        <v>2650</v>
      </c>
      <c r="B1277" s="5">
        <v>5.48</v>
      </c>
      <c r="C1277" s="5">
        <v>-2.4445637401153801</v>
      </c>
      <c r="D1277" s="5"/>
    </row>
    <row r="1278" spans="1:4">
      <c r="A1278" s="5">
        <v>2650</v>
      </c>
      <c r="B1278" s="5">
        <v>3.2</v>
      </c>
      <c r="C1278" s="5">
        <v>-2.4556970389620978</v>
      </c>
      <c r="D1278" s="5"/>
    </row>
    <row r="1279" spans="1:4">
      <c r="A1279" s="5">
        <v>2650</v>
      </c>
      <c r="B1279" s="5">
        <v>9.84</v>
      </c>
      <c r="C1279" s="5">
        <v>-0.38370038744854718</v>
      </c>
      <c r="D1279" s="5"/>
    </row>
    <row r="1280" spans="1:4">
      <c r="A1280" s="5">
        <v>2650</v>
      </c>
      <c r="B1280" s="5">
        <v>9.33</v>
      </c>
      <c r="C1280" s="5">
        <v>-0.48193481004970362</v>
      </c>
      <c r="D1280" s="5"/>
    </row>
    <row r="1281" spans="1:4">
      <c r="A1281" s="5">
        <v>2650</v>
      </c>
      <c r="B1281" s="5">
        <v>9.82</v>
      </c>
      <c r="C1281" s="5">
        <v>-0.47304077556523527</v>
      </c>
      <c r="D1281" s="5"/>
    </row>
    <row r="1282" spans="1:4">
      <c r="A1282" s="5">
        <v>2650</v>
      </c>
      <c r="B1282" s="5">
        <v>15.8</v>
      </c>
      <c r="C1282" s="5">
        <v>-1.9620989024301299</v>
      </c>
      <c r="D1282" s="5"/>
    </row>
    <row r="1283" spans="1:4">
      <c r="A1283" s="5">
        <v>2650</v>
      </c>
      <c r="B1283" s="5">
        <v>16.21</v>
      </c>
      <c r="C1283" s="5">
        <v>-1.0474376046151761</v>
      </c>
      <c r="D1283" s="5"/>
    </row>
    <row r="1284" spans="1:4">
      <c r="A1284" s="5">
        <v>2650</v>
      </c>
      <c r="B1284" s="5">
        <v>2.2000000000000002</v>
      </c>
      <c r="C1284" s="5">
        <v>-0.12226523172222747</v>
      </c>
      <c r="D1284" s="5"/>
    </row>
    <row r="1285" spans="1:4">
      <c r="A1285" s="5">
        <v>2650</v>
      </c>
      <c r="B1285" s="5">
        <v>2.37</v>
      </c>
      <c r="C1285" s="5">
        <v>0.359647183783109</v>
      </c>
      <c r="D1285" s="5"/>
    </row>
    <row r="1286" spans="1:4">
      <c r="A1286" s="5">
        <v>2650</v>
      </c>
      <c r="B1286" s="5">
        <v>9.7100000000000009</v>
      </c>
      <c r="C1286" s="5">
        <v>8.1173716420156428</v>
      </c>
      <c r="D1286" s="5"/>
    </row>
    <row r="1287" spans="1:4">
      <c r="A1287" s="5">
        <v>2650</v>
      </c>
      <c r="B1287" s="5">
        <v>3.96</v>
      </c>
      <c r="C1287" s="5">
        <v>6.2006183079238717</v>
      </c>
      <c r="D1287" s="5"/>
    </row>
    <row r="1288" spans="1:4">
      <c r="A1288" s="5">
        <v>2650</v>
      </c>
      <c r="B1288" s="5">
        <v>4.47</v>
      </c>
      <c r="C1288" s="5">
        <v>3.5658600690006965</v>
      </c>
      <c r="D1288" s="5"/>
    </row>
    <row r="1289" spans="1:4">
      <c r="A1289" s="5">
        <v>2650</v>
      </c>
      <c r="B1289" s="5">
        <v>1.79</v>
      </c>
      <c r="C1289" s="5">
        <v>1.74</v>
      </c>
      <c r="D1289" s="5"/>
    </row>
    <row r="1290" spans="1:4">
      <c r="A1290" s="152">
        <v>2650</v>
      </c>
      <c r="B1290" s="152">
        <v>1.7875213619200636</v>
      </c>
      <c r="C1290" s="152">
        <v>1.739716511938473</v>
      </c>
      <c r="D1290" s="5"/>
    </row>
    <row r="1291" spans="1:4">
      <c r="A1291">
        <v>2670</v>
      </c>
      <c r="B1291">
        <v>2.1</v>
      </c>
      <c r="C1291">
        <v>-9.0855739112164269E-2</v>
      </c>
    </row>
    <row r="1292" spans="1:4">
      <c r="A1292" s="27">
        <v>2684</v>
      </c>
      <c r="B1292">
        <v>-0.73457833784029702</v>
      </c>
      <c r="C1292">
        <v>0.38736549552786936</v>
      </c>
      <c r="D1292">
        <v>-1.0162237591702095</v>
      </c>
    </row>
    <row r="1293" spans="1:4">
      <c r="A1293" s="27">
        <v>2684</v>
      </c>
      <c r="B1293">
        <v>0.6570757644004388</v>
      </c>
      <c r="C1293">
        <v>1.1030263910669635</v>
      </c>
      <c r="D1293">
        <v>-1.3076446661512975</v>
      </c>
    </row>
    <row r="1294" spans="1:4">
      <c r="A1294" s="27">
        <v>2684</v>
      </c>
      <c r="B1294">
        <v>0.9570098795765869</v>
      </c>
      <c r="C1294">
        <v>-1.1838252345297562E-2</v>
      </c>
      <c r="D1294">
        <v>-0.57687448117804685</v>
      </c>
    </row>
    <row r="1295" spans="1:4">
      <c r="A1295" s="27">
        <v>2684</v>
      </c>
      <c r="B1295">
        <v>1.2670925192526106</v>
      </c>
      <c r="C1295">
        <v>0.32633649205027204</v>
      </c>
      <c r="D1295">
        <v>-0.68840179543494529</v>
      </c>
    </row>
    <row r="1296" spans="1:4">
      <c r="A1296" s="27">
        <v>2684</v>
      </c>
      <c r="B1296">
        <v>1.6309824348674784</v>
      </c>
      <c r="C1296">
        <v>-0.34242620533708745</v>
      </c>
      <c r="D1296">
        <v>0.33395612418396503</v>
      </c>
    </row>
    <row r="1297" spans="1:4">
      <c r="A1297" s="27">
        <v>2684</v>
      </c>
      <c r="B1297">
        <v>2.2738060535738569</v>
      </c>
      <c r="C1297">
        <v>0.19247378778852742</v>
      </c>
      <c r="D1297">
        <v>-0.3516905003611015</v>
      </c>
    </row>
    <row r="1298" spans="1:4">
      <c r="A1298" s="27">
        <v>2684</v>
      </c>
      <c r="B1298">
        <v>0.83482566381287704</v>
      </c>
      <c r="C1298">
        <v>-0.25153917277265236</v>
      </c>
      <c r="D1298">
        <v>-0.15883526832993766</v>
      </c>
    </row>
    <row r="1299" spans="1:4">
      <c r="A1299" s="27">
        <v>2684</v>
      </c>
      <c r="B1299">
        <v>0.64099889390534237</v>
      </c>
      <c r="C1299">
        <v>0.9433045011826291</v>
      </c>
      <c r="D1299">
        <v>-1.187605087583421</v>
      </c>
    </row>
    <row r="1300" spans="1:4">
      <c r="A1300" s="27">
        <v>2684</v>
      </c>
      <c r="B1300">
        <v>0.87788153260803803</v>
      </c>
      <c r="C1300">
        <v>-0.3330004100008388</v>
      </c>
      <c r="D1300">
        <v>0.17888008805067024</v>
      </c>
    </row>
    <row r="1301" spans="1:4">
      <c r="A1301" s="27">
        <v>2684</v>
      </c>
      <c r="B1301">
        <v>0.94645943331395088</v>
      </c>
      <c r="C1301">
        <v>0.82464831061068722</v>
      </c>
      <c r="D1301">
        <v>-1.1689160366725737</v>
      </c>
    </row>
    <row r="1302" spans="1:4">
      <c r="A1302" s="27">
        <v>2684</v>
      </c>
      <c r="B1302">
        <v>1.5249755700397216</v>
      </c>
      <c r="C1302">
        <v>0.15121166277398679</v>
      </c>
      <c r="D1302">
        <v>-0.2976554933715736</v>
      </c>
    </row>
    <row r="1303" spans="1:4">
      <c r="A1303" s="27">
        <v>2684</v>
      </c>
      <c r="B1303">
        <v>0.38025215056114448</v>
      </c>
      <c r="C1303">
        <v>0.2646284142358013</v>
      </c>
      <c r="D1303">
        <v>-0.74052630836307642</v>
      </c>
    </row>
    <row r="1304" spans="1:4">
      <c r="A1304" s="27">
        <v>2684</v>
      </c>
      <c r="B1304">
        <v>2.0180833322596126</v>
      </c>
      <c r="C1304">
        <v>0.33907133332089501</v>
      </c>
      <c r="D1304">
        <v>-0.62268672241505563</v>
      </c>
    </row>
    <row r="1305" spans="1:4">
      <c r="A1305" s="27">
        <v>2684</v>
      </c>
      <c r="B1305">
        <v>2.4933558162740788</v>
      </c>
      <c r="C1305">
        <v>-8.6123614231548018E-2</v>
      </c>
      <c r="D1305">
        <v>-0.18060441113210146</v>
      </c>
    </row>
    <row r="1306" spans="1:4">
      <c r="A1306" s="27">
        <v>2684</v>
      </c>
      <c r="B1306">
        <v>3.0572520488931776</v>
      </c>
      <c r="C1306">
        <v>-0.13028196450104446</v>
      </c>
      <c r="D1306">
        <v>-0.18006574957252219</v>
      </c>
    </row>
    <row r="1307" spans="1:4">
      <c r="A1307" s="27">
        <v>2684</v>
      </c>
      <c r="B1307">
        <v>1.1928039801727408</v>
      </c>
      <c r="C1307">
        <v>1.1899964590389445E-2</v>
      </c>
      <c r="D1307">
        <v>-0.1755922835147139</v>
      </c>
    </row>
    <row r="1308" spans="1:4">
      <c r="A1308">
        <v>2700</v>
      </c>
      <c r="B1308">
        <v>-4.6133333333333342</v>
      </c>
      <c r="C1308">
        <v>5.2010815088519751E-3</v>
      </c>
    </row>
    <row r="1309" spans="1:4">
      <c r="A1309">
        <v>2705</v>
      </c>
      <c r="B1309">
        <v>2.98</v>
      </c>
      <c r="C1309">
        <v>0.71505471069202486</v>
      </c>
    </row>
    <row r="1310" spans="1:4">
      <c r="A1310">
        <v>2710</v>
      </c>
      <c r="B1310">
        <v>6.01</v>
      </c>
      <c r="C1310">
        <v>0.10900472373166403</v>
      </c>
    </row>
    <row r="1311" spans="1:4">
      <c r="A1311" s="80">
        <v>2714</v>
      </c>
      <c r="B1311" s="80">
        <v>-1.57</v>
      </c>
      <c r="C1311" s="80">
        <v>-2.9000000000000001E-2</v>
      </c>
    </row>
    <row r="1312" spans="1:4">
      <c r="A1312" s="80">
        <v>2714</v>
      </c>
      <c r="B1312" s="80">
        <v>-0.71</v>
      </c>
      <c r="C1312" s="80">
        <v>-0.03</v>
      </c>
    </row>
    <row r="1313" spans="1:4">
      <c r="A1313" s="80">
        <v>2714</v>
      </c>
      <c r="B1313" s="80">
        <v>-1.51</v>
      </c>
      <c r="C1313" s="80">
        <v>-2.5999999999999999E-2</v>
      </c>
    </row>
    <row r="1314" spans="1:4">
      <c r="A1314" s="80">
        <v>2714</v>
      </c>
      <c r="B1314" s="80">
        <v>-0.71</v>
      </c>
      <c r="C1314" s="80">
        <v>-3.9E-2</v>
      </c>
    </row>
    <row r="1315" spans="1:4">
      <c r="A1315" s="80">
        <v>2714</v>
      </c>
      <c r="B1315" s="80">
        <v>-3.01</v>
      </c>
      <c r="C1315" s="80">
        <v>-8.7999999999999995E-2</v>
      </c>
    </row>
    <row r="1316" spans="1:4">
      <c r="A1316" s="80">
        <v>2714</v>
      </c>
      <c r="B1316" s="80">
        <v>1.34</v>
      </c>
      <c r="C1316" s="80">
        <v>-5.6000000000000001E-2</v>
      </c>
    </row>
    <row r="1317" spans="1:4">
      <c r="A1317" s="80">
        <v>2714</v>
      </c>
      <c r="B1317" s="80">
        <v>0.73</v>
      </c>
      <c r="C1317" s="80">
        <v>-4.0000000000000001E-3</v>
      </c>
    </row>
    <row r="1318" spans="1:4">
      <c r="A1318" s="80">
        <v>2714</v>
      </c>
      <c r="B1318" s="80">
        <v>-0.26</v>
      </c>
      <c r="C1318" s="80">
        <v>-0.05</v>
      </c>
    </row>
    <row r="1319" spans="1:4">
      <c r="A1319" s="80">
        <v>2714</v>
      </c>
      <c r="B1319" s="80">
        <v>0.16</v>
      </c>
      <c r="C1319" s="80">
        <v>-0.05</v>
      </c>
    </row>
    <row r="1320" spans="1:4">
      <c r="A1320" s="80">
        <v>2714</v>
      </c>
      <c r="B1320" s="80">
        <v>-0.31</v>
      </c>
      <c r="C1320" s="80">
        <v>-2.8000000000000001E-2</v>
      </c>
    </row>
    <row r="1321" spans="1:4">
      <c r="A1321" s="80">
        <v>2714</v>
      </c>
      <c r="B1321" s="80">
        <v>-0.28000000000000003</v>
      </c>
      <c r="C1321" s="80">
        <v>-5.3999999999999999E-2</v>
      </c>
    </row>
    <row r="1322" spans="1:4">
      <c r="A1322" s="80">
        <v>2714</v>
      </c>
      <c r="B1322" s="80">
        <v>-0.04</v>
      </c>
      <c r="C1322" s="80">
        <v>-4.1000000000000002E-2</v>
      </c>
    </row>
    <row r="1323" spans="1:4">
      <c r="A1323" s="80">
        <v>2714</v>
      </c>
      <c r="B1323" s="80">
        <v>0.28000000000000003</v>
      </c>
      <c r="C1323" s="80">
        <v>-4.9000000000000002E-2</v>
      </c>
    </row>
    <row r="1324" spans="1:4">
      <c r="A1324" s="80">
        <v>2714</v>
      </c>
      <c r="B1324" s="80">
        <v>0.37</v>
      </c>
      <c r="C1324" s="80">
        <v>-4.8000000000000001E-2</v>
      </c>
    </row>
    <row r="1325" spans="1:4">
      <c r="A1325" s="80">
        <v>2714</v>
      </c>
      <c r="B1325" s="80">
        <v>0.24</v>
      </c>
      <c r="C1325" s="80">
        <v>-5.0000000000000001E-3</v>
      </c>
    </row>
    <row r="1326" spans="1:4">
      <c r="A1326">
        <v>2714</v>
      </c>
      <c r="B1326">
        <v>0.63</v>
      </c>
      <c r="C1326">
        <v>0.22</v>
      </c>
      <c r="D1326">
        <v>-0.69</v>
      </c>
    </row>
    <row r="1327" spans="1:4">
      <c r="A1327">
        <v>2714</v>
      </c>
      <c r="B1327">
        <v>-2.13</v>
      </c>
      <c r="C1327">
        <v>-0.46</v>
      </c>
      <c r="D1327">
        <v>0.63</v>
      </c>
    </row>
    <row r="1328" spans="1:4">
      <c r="A1328">
        <v>2714</v>
      </c>
      <c r="B1328">
        <v>5</v>
      </c>
      <c r="C1328">
        <v>0.32</v>
      </c>
      <c r="D1328">
        <v>-0.22</v>
      </c>
    </row>
    <row r="1329" spans="1:4">
      <c r="A1329">
        <v>2715</v>
      </c>
      <c r="B1329">
        <v>1.77</v>
      </c>
      <c r="C1329">
        <v>0.9</v>
      </c>
      <c r="D1329">
        <v>-1.74</v>
      </c>
    </row>
    <row r="1330" spans="1:4">
      <c r="A1330">
        <v>2715</v>
      </c>
      <c r="B1330">
        <v>-0.12</v>
      </c>
      <c r="C1330">
        <v>0.65</v>
      </c>
      <c r="D1330">
        <v>-1.21</v>
      </c>
    </row>
    <row r="1331" spans="1:4">
      <c r="A1331">
        <v>2715</v>
      </c>
      <c r="B1331">
        <v>0.25</v>
      </c>
      <c r="C1331">
        <v>0.78</v>
      </c>
      <c r="D1331">
        <v>-1.29</v>
      </c>
    </row>
    <row r="1332" spans="1:4">
      <c r="A1332">
        <v>2715</v>
      </c>
      <c r="B1332">
        <v>-1.17</v>
      </c>
      <c r="C1332">
        <v>-0.05</v>
      </c>
      <c r="D1332">
        <v>-7.0000000000000007E-2</v>
      </c>
    </row>
    <row r="1333" spans="1:4">
      <c r="A1333">
        <v>2720</v>
      </c>
      <c r="B1333">
        <v>-1.83</v>
      </c>
      <c r="C1333">
        <v>0.8</v>
      </c>
      <c r="D1333">
        <v>-1.28</v>
      </c>
    </row>
    <row r="1334" spans="1:4">
      <c r="A1334">
        <v>2740</v>
      </c>
      <c r="B1334">
        <v>-1.31</v>
      </c>
      <c r="C1334">
        <v>0.99504109297201582</v>
      </c>
    </row>
    <row r="1335" spans="1:4">
      <c r="A1335">
        <v>2740</v>
      </c>
      <c r="B1335">
        <v>-0.81</v>
      </c>
      <c r="C1335">
        <v>0.81723905836304334</v>
      </c>
    </row>
    <row r="1336" spans="1:4">
      <c r="A1336">
        <v>2750</v>
      </c>
      <c r="B1336">
        <v>2.54</v>
      </c>
      <c r="C1336">
        <v>0.56599999999999995</v>
      </c>
    </row>
    <row r="1337" spans="1:4">
      <c r="A1337">
        <v>2750</v>
      </c>
      <c r="B1337">
        <v>8.75</v>
      </c>
      <c r="C1337">
        <v>7.0999999999999994E-2</v>
      </c>
    </row>
    <row r="1338" spans="1:4">
      <c r="A1338" s="80">
        <v>2750</v>
      </c>
      <c r="B1338" s="80">
        <v>2.542801769956915</v>
      </c>
      <c r="C1338" s="80">
        <v>0.56574693670144516</v>
      </c>
    </row>
    <row r="1339" spans="1:4">
      <c r="A1339" s="80">
        <v>2750</v>
      </c>
      <c r="B1339" s="80">
        <v>8.7515081663109839</v>
      </c>
      <c r="C1339" s="80">
        <v>7.1450795158192193E-2</v>
      </c>
    </row>
    <row r="1340" spans="1:4">
      <c r="A1340">
        <v>2760</v>
      </c>
      <c r="B1340">
        <v>-0.91</v>
      </c>
      <c r="C1340">
        <v>0.05</v>
      </c>
    </row>
    <row r="1341" spans="1:4">
      <c r="A1341">
        <v>2760</v>
      </c>
      <c r="B1341">
        <v>0.85</v>
      </c>
      <c r="C1341">
        <v>-0.18</v>
      </c>
    </row>
    <row r="1342" spans="1:4">
      <c r="A1342">
        <v>2760</v>
      </c>
      <c r="B1342">
        <v>-0.57999999999999996</v>
      </c>
      <c r="C1342">
        <v>-0.21</v>
      </c>
    </row>
    <row r="1343" spans="1:4">
      <c r="A1343">
        <v>2760</v>
      </c>
      <c r="B1343">
        <v>-0.72</v>
      </c>
      <c r="C1343">
        <v>-0.11</v>
      </c>
    </row>
    <row r="1344" spans="1:4">
      <c r="A1344">
        <v>2760</v>
      </c>
      <c r="B1344">
        <v>-1.71</v>
      </c>
      <c r="C1344">
        <v>-0.12</v>
      </c>
    </row>
    <row r="1345" spans="1:4">
      <c r="A1345">
        <v>2760</v>
      </c>
      <c r="B1345">
        <v>0.15</v>
      </c>
      <c r="C1345">
        <v>7.0000000000000007E-2</v>
      </c>
    </row>
    <row r="1346" spans="1:4">
      <c r="A1346">
        <v>2760</v>
      </c>
      <c r="B1346">
        <v>-0.7</v>
      </c>
      <c r="C1346">
        <v>-0.03</v>
      </c>
    </row>
    <row r="1347" spans="1:4">
      <c r="A1347">
        <v>2760</v>
      </c>
      <c r="B1347">
        <v>-0.51</v>
      </c>
      <c r="C1347">
        <v>0.18</v>
      </c>
    </row>
    <row r="1348" spans="1:4">
      <c r="A1348">
        <v>2760</v>
      </c>
      <c r="B1348">
        <v>1.74</v>
      </c>
      <c r="C1348">
        <v>0.17</v>
      </c>
    </row>
    <row r="1349" spans="1:4">
      <c r="A1349">
        <v>2760</v>
      </c>
      <c r="B1349">
        <v>0.73</v>
      </c>
      <c r="C1349">
        <v>0.08</v>
      </c>
    </row>
    <row r="1350" spans="1:4">
      <c r="A1350">
        <v>2760</v>
      </c>
      <c r="B1350">
        <v>1.19</v>
      </c>
      <c r="C1350">
        <v>0.22</v>
      </c>
    </row>
    <row r="1351" spans="1:4">
      <c r="A1351">
        <v>2760</v>
      </c>
      <c r="B1351">
        <v>-2.19</v>
      </c>
      <c r="C1351">
        <v>0.01</v>
      </c>
    </row>
    <row r="1352" spans="1:4">
      <c r="A1352">
        <v>2760</v>
      </c>
      <c r="B1352">
        <v>0.09</v>
      </c>
      <c r="C1352">
        <v>0.06</v>
      </c>
    </row>
    <row r="1353" spans="1:4">
      <c r="A1353">
        <v>2760</v>
      </c>
      <c r="B1353">
        <v>-2.73</v>
      </c>
      <c r="C1353">
        <v>0.06</v>
      </c>
    </row>
    <row r="1354" spans="1:4">
      <c r="A1354">
        <v>2760</v>
      </c>
      <c r="B1354">
        <v>0.08</v>
      </c>
      <c r="C1354">
        <v>0.11</v>
      </c>
    </row>
    <row r="1355" spans="1:4">
      <c r="A1355">
        <v>2760</v>
      </c>
      <c r="B1355">
        <v>0.4</v>
      </c>
      <c r="C1355">
        <v>0.11</v>
      </c>
    </row>
    <row r="1356" spans="1:4">
      <c r="A1356">
        <v>2760</v>
      </c>
      <c r="B1356">
        <v>0.89</v>
      </c>
      <c r="C1356">
        <v>0.18</v>
      </c>
    </row>
    <row r="1357" spans="1:4">
      <c r="A1357">
        <v>2760</v>
      </c>
      <c r="B1357">
        <v>-0.59</v>
      </c>
      <c r="C1357">
        <v>0.25</v>
      </c>
    </row>
    <row r="1358" spans="1:4">
      <c r="A1358">
        <v>2760</v>
      </c>
      <c r="B1358">
        <v>-0.25</v>
      </c>
      <c r="C1358">
        <v>0.05</v>
      </c>
    </row>
    <row r="1359" spans="1:4">
      <c r="A1359">
        <v>2760</v>
      </c>
      <c r="B1359">
        <v>1.18</v>
      </c>
      <c r="C1359">
        <v>0.13</v>
      </c>
    </row>
    <row r="1360" spans="1:4">
      <c r="A1360">
        <v>2760</v>
      </c>
      <c r="B1360">
        <v>-2.73</v>
      </c>
      <c r="C1360">
        <v>0.3</v>
      </c>
      <c r="D1360">
        <v>0</v>
      </c>
    </row>
    <row r="1361" spans="1:4">
      <c r="A1361">
        <v>2760</v>
      </c>
      <c r="B1361">
        <v>2.375996454499818</v>
      </c>
      <c r="C1361">
        <v>-0.12425753437073084</v>
      </c>
      <c r="D1361">
        <v>0.29318718919901787</v>
      </c>
    </row>
    <row r="1362" spans="1:4">
      <c r="A1362">
        <v>2760</v>
      </c>
      <c r="B1362">
        <v>1.467551398974587</v>
      </c>
      <c r="C1362">
        <v>-0.16613543910737327</v>
      </c>
      <c r="D1362">
        <v>0.2492291356330778</v>
      </c>
    </row>
    <row r="1363" spans="1:4">
      <c r="A1363">
        <v>2760</v>
      </c>
      <c r="B1363">
        <v>-6.394225657913033E-2</v>
      </c>
      <c r="C1363">
        <v>-0.18640222721122424</v>
      </c>
      <c r="D1363">
        <v>0.32130776437511166</v>
      </c>
    </row>
    <row r="1364" spans="1:4">
      <c r="A1364">
        <v>2760</v>
      </c>
      <c r="B1364">
        <v>1.2032582025109928</v>
      </c>
      <c r="C1364">
        <v>-0.17915718776784217</v>
      </c>
      <c r="D1364">
        <v>0.3179308933615177</v>
      </c>
    </row>
    <row r="1365" spans="1:4">
      <c r="A1365">
        <v>2760</v>
      </c>
      <c r="B1365">
        <v>-0.80121643327935033</v>
      </c>
      <c r="C1365">
        <v>-0.23003352227968232</v>
      </c>
      <c r="D1365">
        <v>-0.13376769574224845</v>
      </c>
    </row>
    <row r="1366" spans="1:4">
      <c r="A1366">
        <v>2760</v>
      </c>
      <c r="B1366">
        <v>-1.3693295653482984</v>
      </c>
      <c r="C1366">
        <v>-0.2938721418428436</v>
      </c>
      <c r="D1366">
        <v>-5.2651906125024794E-2</v>
      </c>
    </row>
    <row r="1367" spans="1:4">
      <c r="A1367">
        <v>2760</v>
      </c>
      <c r="B1367">
        <v>-1.0724603063293481</v>
      </c>
      <c r="C1367">
        <v>-0.33406437217953222</v>
      </c>
      <c r="D1367">
        <v>-5.4845586071049723E-2</v>
      </c>
    </row>
    <row r="1368" spans="1:4">
      <c r="A1368">
        <v>2760</v>
      </c>
      <c r="B1368">
        <v>1.2997302438055858</v>
      </c>
      <c r="C1368">
        <v>-7.3081865596069662E-2</v>
      </c>
      <c r="D1368">
        <v>-0.26323761433899584</v>
      </c>
    </row>
    <row r="1369" spans="1:4">
      <c r="A1369">
        <v>2760</v>
      </c>
      <c r="B1369">
        <v>-1.3666497864233129</v>
      </c>
      <c r="C1369">
        <v>-0.32065089226529508</v>
      </c>
      <c r="D1369">
        <v>9.678540665536417E-2</v>
      </c>
    </row>
    <row r="1370" spans="1:4">
      <c r="A1370">
        <v>2760</v>
      </c>
      <c r="B1370">
        <v>0.36013275827895264</v>
      </c>
      <c r="C1370">
        <v>-0.17553708501161225</v>
      </c>
      <c r="D1370">
        <v>-0.26487163349442433</v>
      </c>
    </row>
    <row r="1371" spans="1:4">
      <c r="A1371">
        <v>2760</v>
      </c>
      <c r="B1371">
        <v>-0.96200316877048664</v>
      </c>
      <c r="C1371">
        <v>-0.28420708952914264</v>
      </c>
      <c r="D1371">
        <v>-0.36717320896118011</v>
      </c>
    </row>
    <row r="1372" spans="1:4">
      <c r="A1372">
        <v>2760</v>
      </c>
      <c r="B1372">
        <v>-0.8852944970465515</v>
      </c>
      <c r="C1372">
        <v>-0.29866619784557624</v>
      </c>
      <c r="D1372">
        <v>-0.31326533149000824</v>
      </c>
    </row>
    <row r="1373" spans="1:4">
      <c r="A1373">
        <v>2760</v>
      </c>
      <c r="B1373">
        <v>-0.94123488210284822</v>
      </c>
      <c r="C1373">
        <v>-0.10409040849879148</v>
      </c>
      <c r="D1373">
        <v>-0.81460913528297318</v>
      </c>
    </row>
    <row r="1374" spans="1:4">
      <c r="A1374">
        <v>2760</v>
      </c>
      <c r="B1374">
        <v>-1.3160689592168762</v>
      </c>
      <c r="C1374">
        <v>-9.5747132770274135E-2</v>
      </c>
      <c r="D1374">
        <v>-0.97988144056493276</v>
      </c>
    </row>
    <row r="1375" spans="1:4">
      <c r="A1375">
        <v>2760</v>
      </c>
      <c r="B1375">
        <v>-1.5267665771834249</v>
      </c>
      <c r="C1375">
        <v>-0.112146628497789</v>
      </c>
      <c r="D1375">
        <v>-0.85569374694271971</v>
      </c>
    </row>
    <row r="1376" spans="1:4">
      <c r="A1376">
        <v>2760</v>
      </c>
      <c r="B1376">
        <v>-0.59386853896892244</v>
      </c>
      <c r="C1376">
        <v>-0.13851747403481607</v>
      </c>
      <c r="D1376">
        <v>-0.73010226175074067</v>
      </c>
    </row>
    <row r="1377" spans="1:4">
      <c r="A1377">
        <v>2760</v>
      </c>
      <c r="B1377">
        <v>-1.0457462601721756</v>
      </c>
      <c r="C1377">
        <v>-0.13645976502085766</v>
      </c>
      <c r="D1377">
        <v>-0.74684058817009458</v>
      </c>
    </row>
    <row r="1378" spans="1:4">
      <c r="A1378">
        <v>2760</v>
      </c>
      <c r="B1378">
        <v>-1.1299918101222994</v>
      </c>
      <c r="C1378">
        <v>-8.5865507719939949E-2</v>
      </c>
      <c r="D1378">
        <v>-0.94307376127922282</v>
      </c>
    </row>
    <row r="1379" spans="1:4">
      <c r="A1379">
        <v>2760</v>
      </c>
      <c r="B1379">
        <v>-0.76202466650343581</v>
      </c>
      <c r="C1379">
        <v>0.10601189147885215</v>
      </c>
      <c r="D1379">
        <v>-1.234767829899619</v>
      </c>
    </row>
    <row r="1380" spans="1:4">
      <c r="A1380">
        <v>2760</v>
      </c>
      <c r="B1380">
        <v>-1.1070462030783323</v>
      </c>
      <c r="C1380">
        <v>0.13105790849898824</v>
      </c>
      <c r="D1380">
        <v>-1.2821614469922249</v>
      </c>
    </row>
    <row r="1381" spans="1:4">
      <c r="A1381">
        <v>2760</v>
      </c>
      <c r="B1381">
        <v>-1.2209368073845539</v>
      </c>
      <c r="C1381">
        <v>0.18606872068338554</v>
      </c>
      <c r="D1381">
        <v>-1.3345798033259637</v>
      </c>
    </row>
    <row r="1382" spans="1:4">
      <c r="A1382">
        <v>2760</v>
      </c>
      <c r="B1382">
        <v>-1.5043234286877816</v>
      </c>
      <c r="C1382">
        <v>0.2121384398479087</v>
      </c>
      <c r="D1382">
        <v>-1.4313733528417139</v>
      </c>
    </row>
    <row r="1383" spans="1:4">
      <c r="A1383">
        <v>2760</v>
      </c>
      <c r="B1383">
        <v>-1.2128974706099305</v>
      </c>
      <c r="C1383">
        <v>0.1214392752194593</v>
      </c>
      <c r="D1383">
        <v>-0.82287826916494033</v>
      </c>
    </row>
    <row r="1384" spans="1:4">
      <c r="A1384">
        <v>2760</v>
      </c>
      <c r="B1384">
        <v>-0.73824162854529973</v>
      </c>
      <c r="C1384">
        <v>5.3657461467015999E-2</v>
      </c>
      <c r="D1384">
        <v>-1.0793220320765009</v>
      </c>
    </row>
    <row r="1385" spans="1:4">
      <c r="A1385">
        <v>2760</v>
      </c>
      <c r="B1385">
        <v>-1.0032047697402513</v>
      </c>
      <c r="C1385">
        <v>9.1253598588525442E-2</v>
      </c>
      <c r="D1385">
        <v>-0.93327703890666491</v>
      </c>
    </row>
    <row r="1386" spans="1:4">
      <c r="A1386">
        <v>2760</v>
      </c>
      <c r="B1386">
        <v>-1.5349734001408599</v>
      </c>
      <c r="C1386">
        <v>0.10712843012206097</v>
      </c>
      <c r="D1386">
        <v>-1.0821559190846717</v>
      </c>
    </row>
    <row r="1387" spans="1:4">
      <c r="A1387">
        <v>2760</v>
      </c>
      <c r="B1387">
        <v>-1.1586319473816387</v>
      </c>
      <c r="C1387">
        <v>0.15529990930973625</v>
      </c>
      <c r="D1387">
        <v>-1.4977776825513267</v>
      </c>
    </row>
    <row r="1388" spans="1:4">
      <c r="A1388">
        <v>2760</v>
      </c>
      <c r="B1388">
        <v>-0.8137443997530136</v>
      </c>
      <c r="C1388">
        <v>0.16433808662574823</v>
      </c>
      <c r="D1388">
        <v>-1.4281483466549449</v>
      </c>
    </row>
    <row r="1389" spans="1:4">
      <c r="A1389">
        <v>2760</v>
      </c>
      <c r="B1389">
        <v>-0.80356123983860162</v>
      </c>
      <c r="C1389">
        <v>0.21596928882150479</v>
      </c>
      <c r="D1389">
        <v>-1.4916103509808885</v>
      </c>
    </row>
    <row r="1390" spans="1:4">
      <c r="A1390">
        <v>2760</v>
      </c>
      <c r="B1390">
        <v>-1.5822045036912868</v>
      </c>
      <c r="C1390">
        <v>0.30858672872791093</v>
      </c>
      <c r="D1390">
        <v>-1.7151213315170786</v>
      </c>
    </row>
    <row r="1391" spans="1:4">
      <c r="A1391">
        <v>2760</v>
      </c>
      <c r="B1391">
        <v>-1.2755373029784689</v>
      </c>
      <c r="C1391">
        <v>0.2967476949661263</v>
      </c>
      <c r="D1391">
        <v>-1.7317098066059735</v>
      </c>
    </row>
    <row r="1392" spans="1:4">
      <c r="A1392">
        <v>2760</v>
      </c>
      <c r="B1392">
        <v>-1.2078728851258047</v>
      </c>
      <c r="C1392">
        <v>6.7720417000871613E-2</v>
      </c>
      <c r="D1392">
        <v>-1.1406097405413114</v>
      </c>
    </row>
    <row r="1393" spans="1:4">
      <c r="A1393">
        <v>2760</v>
      </c>
      <c r="B1393">
        <v>-1.587061602992601</v>
      </c>
      <c r="C1393">
        <v>7.8667250108410691E-2</v>
      </c>
      <c r="D1393">
        <v>-1.1704154260729887</v>
      </c>
    </row>
    <row r="1394" spans="1:4">
      <c r="A1394">
        <v>2760</v>
      </c>
      <c r="B1394">
        <v>-1.3462164721214087</v>
      </c>
      <c r="C1394">
        <v>5.5466311544072333E-2</v>
      </c>
      <c r="D1394">
        <v>-1.1036998990281432</v>
      </c>
    </row>
    <row r="1395" spans="1:4">
      <c r="A1395">
        <v>2760</v>
      </c>
      <c r="B1395">
        <v>-0.68833074606988731</v>
      </c>
      <c r="C1395">
        <v>7.5594257705757784E-3</v>
      </c>
      <c r="D1395">
        <v>-1.1221657533215783</v>
      </c>
    </row>
    <row r="1396" spans="1:4">
      <c r="A1396">
        <v>2760</v>
      </c>
      <c r="B1396">
        <v>-2.4466006931392892</v>
      </c>
      <c r="C1396">
        <v>0.65810934054855164</v>
      </c>
      <c r="D1396">
        <v>-1.7337150695849726</v>
      </c>
    </row>
    <row r="1397" spans="1:4">
      <c r="A1397">
        <v>2760</v>
      </c>
      <c r="B1397">
        <v>-1.4004819953497005</v>
      </c>
      <c r="C1397">
        <v>9.8804010594255587E-2</v>
      </c>
      <c r="D1397">
        <v>-1.099434700716829</v>
      </c>
    </row>
    <row r="1398" spans="1:4">
      <c r="A1398">
        <v>2760</v>
      </c>
      <c r="B1398">
        <v>-0.99047581984712529</v>
      </c>
      <c r="C1398">
        <v>0.32931542970116023</v>
      </c>
      <c r="D1398">
        <v>-1.16173769199135</v>
      </c>
    </row>
    <row r="1399" spans="1:4">
      <c r="A1399">
        <v>2760</v>
      </c>
      <c r="B1399">
        <v>-1.297059277468704</v>
      </c>
      <c r="C1399">
        <v>0.3408387960860404</v>
      </c>
      <c r="D1399">
        <v>-1.376871726009087</v>
      </c>
    </row>
    <row r="1400" spans="1:4">
      <c r="A1400">
        <v>2760</v>
      </c>
      <c r="B1400">
        <v>-1.2875963081401265</v>
      </c>
      <c r="C1400">
        <v>9.677233687543918E-2</v>
      </c>
      <c r="D1400">
        <v>-1.1134885158606842</v>
      </c>
    </row>
    <row r="1401" spans="1:4">
      <c r="A1401">
        <v>2800</v>
      </c>
      <c r="B1401">
        <v>1.72</v>
      </c>
      <c r="C1401">
        <v>-0.08</v>
      </c>
      <c r="D1401">
        <v>-0.14000000000000001</v>
      </c>
    </row>
    <row r="1402" spans="1:4">
      <c r="A1402">
        <v>2875</v>
      </c>
      <c r="B1402">
        <v>0.79</v>
      </c>
      <c r="C1402">
        <v>0.14000000000000001</v>
      </c>
      <c r="D1402">
        <v>0</v>
      </c>
    </row>
    <row r="1403" spans="1:4">
      <c r="A1403">
        <v>2875</v>
      </c>
      <c r="B1403">
        <v>0.82</v>
      </c>
      <c r="C1403">
        <v>0</v>
      </c>
      <c r="D1403">
        <v>0</v>
      </c>
    </row>
    <row r="1404" spans="1:4">
      <c r="A1404">
        <v>2875</v>
      </c>
      <c r="B1404">
        <v>0.45</v>
      </c>
      <c r="C1404">
        <v>-7.0000000000000007E-2</v>
      </c>
      <c r="D1404">
        <v>0</v>
      </c>
    </row>
    <row r="1405" spans="1:4">
      <c r="A1405">
        <v>2875</v>
      </c>
      <c r="B1405">
        <v>0.84</v>
      </c>
      <c r="C1405">
        <v>0.18</v>
      </c>
      <c r="D1405">
        <v>0.36</v>
      </c>
    </row>
    <row r="1406" spans="1:4">
      <c r="A1406">
        <v>2875</v>
      </c>
      <c r="B1406">
        <v>0.91</v>
      </c>
      <c r="C1406">
        <v>-0.05</v>
      </c>
      <c r="D1406">
        <v>0.64</v>
      </c>
    </row>
    <row r="1407" spans="1:4">
      <c r="A1407">
        <v>2875</v>
      </c>
      <c r="B1407">
        <v>1.1299999999999999</v>
      </c>
      <c r="C1407">
        <v>-0.1</v>
      </c>
      <c r="D1407">
        <v>0</v>
      </c>
    </row>
    <row r="1408" spans="1:4">
      <c r="A1408">
        <v>2900</v>
      </c>
      <c r="B1408">
        <v>1.71</v>
      </c>
      <c r="C1408">
        <v>-0.22</v>
      </c>
      <c r="D1408">
        <v>-1.53</v>
      </c>
    </row>
    <row r="1409" spans="1:4">
      <c r="A1409">
        <v>2900</v>
      </c>
      <c r="B1409">
        <v>5.89</v>
      </c>
      <c r="C1409">
        <v>-0.02</v>
      </c>
      <c r="D1409">
        <v>0</v>
      </c>
    </row>
    <row r="1410" spans="1:4">
      <c r="A1410">
        <v>2900</v>
      </c>
      <c r="B1410">
        <v>-0.35</v>
      </c>
      <c r="C1410">
        <v>0.11</v>
      </c>
      <c r="D1410">
        <v>0</v>
      </c>
    </row>
    <row r="1411" spans="1:4">
      <c r="A1411">
        <v>2900</v>
      </c>
      <c r="B1411">
        <v>-0.13</v>
      </c>
      <c r="C1411">
        <v>-0.25</v>
      </c>
      <c r="D1411">
        <v>0</v>
      </c>
    </row>
    <row r="1412" spans="1:4">
      <c r="A1412">
        <v>2916</v>
      </c>
      <c r="B1412">
        <v>4.2</v>
      </c>
      <c r="C1412">
        <v>0.02</v>
      </c>
      <c r="D1412">
        <v>0</v>
      </c>
    </row>
    <row r="1413" spans="1:4">
      <c r="A1413">
        <v>2916</v>
      </c>
      <c r="B1413">
        <v>0.67</v>
      </c>
      <c r="C1413">
        <v>0.19</v>
      </c>
      <c r="D1413">
        <v>0</v>
      </c>
    </row>
    <row r="1414" spans="1:4">
      <c r="A1414">
        <v>2916</v>
      </c>
      <c r="B1414">
        <v>1.17</v>
      </c>
      <c r="C1414">
        <v>0.28000000000000003</v>
      </c>
      <c r="D1414">
        <v>-1.22</v>
      </c>
    </row>
    <row r="1415" spans="1:4">
      <c r="A1415">
        <v>2916</v>
      </c>
      <c r="B1415">
        <v>0.98</v>
      </c>
      <c r="C1415">
        <v>0.36</v>
      </c>
      <c r="D1415">
        <v>-1.25</v>
      </c>
    </row>
    <row r="1416" spans="1:4">
      <c r="A1416">
        <v>2916</v>
      </c>
      <c r="B1416">
        <v>4.0199999999999996</v>
      </c>
      <c r="C1416">
        <v>-0.03</v>
      </c>
      <c r="D1416">
        <v>0</v>
      </c>
    </row>
    <row r="1417" spans="1:4">
      <c r="A1417">
        <v>2916</v>
      </c>
      <c r="B1417">
        <v>3.95</v>
      </c>
      <c r="C1417">
        <v>0</v>
      </c>
      <c r="D1417">
        <v>0</v>
      </c>
    </row>
    <row r="1418" spans="1:4">
      <c r="A1418">
        <v>2916</v>
      </c>
      <c r="B1418">
        <v>-0.75</v>
      </c>
      <c r="C1418">
        <v>0.11</v>
      </c>
      <c r="D1418">
        <v>0</v>
      </c>
    </row>
    <row r="1419" spans="1:4">
      <c r="A1419">
        <v>2916</v>
      </c>
      <c r="B1419">
        <v>-0.27</v>
      </c>
      <c r="C1419">
        <v>0.56999999999999995</v>
      </c>
      <c r="D1419">
        <v>-1.75</v>
      </c>
    </row>
    <row r="1420" spans="1:4">
      <c r="A1420">
        <v>2916</v>
      </c>
      <c r="B1420">
        <v>1.45</v>
      </c>
      <c r="C1420">
        <v>-0.4</v>
      </c>
      <c r="D1420">
        <v>-0.97</v>
      </c>
    </row>
    <row r="1421" spans="1:4">
      <c r="A1421">
        <v>2920</v>
      </c>
      <c r="B1421">
        <v>2.08</v>
      </c>
      <c r="C1421">
        <v>0.17933975769127031</v>
      </c>
    </row>
    <row r="1422" spans="1:4">
      <c r="A1422">
        <v>2920</v>
      </c>
      <c r="B1422">
        <v>4.5599999999999996</v>
      </c>
      <c r="C1422">
        <v>-0.18580898436109727</v>
      </c>
    </row>
    <row r="1423" spans="1:4">
      <c r="A1423">
        <v>2920</v>
      </c>
      <c r="B1423">
        <v>6.33</v>
      </c>
      <c r="C1423">
        <v>-0.1549615134733755</v>
      </c>
    </row>
    <row r="1424" spans="1:4">
      <c r="A1424">
        <v>2920</v>
      </c>
      <c r="B1424">
        <v>4.7</v>
      </c>
      <c r="C1424">
        <v>-0.25774763471203066</v>
      </c>
    </row>
    <row r="1425" spans="1:3">
      <c r="A1425">
        <v>2920</v>
      </c>
      <c r="B1425">
        <v>5.92</v>
      </c>
      <c r="C1425">
        <v>-0.18443592168501821</v>
      </c>
    </row>
    <row r="1426" spans="1:3">
      <c r="A1426">
        <v>2920</v>
      </c>
      <c r="B1426">
        <v>6.34</v>
      </c>
      <c r="C1426">
        <v>-0.25009576426700164</v>
      </c>
    </row>
    <row r="1427" spans="1:3">
      <c r="A1427">
        <v>2920</v>
      </c>
      <c r="B1427">
        <v>5.21</v>
      </c>
      <c r="C1427">
        <v>-0.18976875555064865</v>
      </c>
    </row>
    <row r="1428" spans="1:3">
      <c r="A1428">
        <v>2920</v>
      </c>
      <c r="B1428">
        <v>6.15</v>
      </c>
      <c r="C1428">
        <v>-0.16254076751532054</v>
      </c>
    </row>
    <row r="1429" spans="1:3">
      <c r="A1429">
        <v>2920</v>
      </c>
      <c r="B1429">
        <v>3.56</v>
      </c>
      <c r="C1429">
        <v>-0.15182000879145163</v>
      </c>
    </row>
    <row r="1430" spans="1:3">
      <c r="A1430">
        <v>2920</v>
      </c>
      <c r="B1430">
        <v>7.71</v>
      </c>
      <c r="C1430">
        <v>-0.17325437263467247</v>
      </c>
    </row>
    <row r="1431" spans="1:3">
      <c r="A1431">
        <v>2920</v>
      </c>
      <c r="B1431">
        <v>4.7699999999999996</v>
      </c>
      <c r="C1431">
        <v>-0.23371513671721589</v>
      </c>
    </row>
    <row r="1432" spans="1:3">
      <c r="A1432">
        <v>2920</v>
      </c>
      <c r="B1432">
        <v>6.52</v>
      </c>
      <c r="C1432">
        <v>-0.12250804765374612</v>
      </c>
    </row>
    <row r="1433" spans="1:3">
      <c r="A1433">
        <v>2920</v>
      </c>
      <c r="B1433">
        <v>7.7</v>
      </c>
      <c r="C1433">
        <v>-0.14812350839541688</v>
      </c>
    </row>
    <row r="1434" spans="1:3">
      <c r="A1434">
        <v>2920</v>
      </c>
      <c r="B1434">
        <v>5.16</v>
      </c>
      <c r="C1434">
        <v>-0.12408326148897109</v>
      </c>
    </row>
    <row r="1435" spans="1:3">
      <c r="A1435">
        <v>2920</v>
      </c>
      <c r="B1435">
        <v>1.4</v>
      </c>
      <c r="C1435">
        <v>-0.5107553899848396</v>
      </c>
    </row>
    <row r="1436" spans="1:3">
      <c r="A1436">
        <v>2920</v>
      </c>
      <c r="B1436">
        <v>5.13</v>
      </c>
      <c r="C1436">
        <v>-0.2686716676067844</v>
      </c>
    </row>
    <row r="1437" spans="1:3">
      <c r="A1437">
        <v>2920</v>
      </c>
      <c r="B1437">
        <v>7.05</v>
      </c>
      <c r="C1437">
        <v>-0.19456434627045338</v>
      </c>
    </row>
    <row r="1438" spans="1:3">
      <c r="A1438">
        <v>2920</v>
      </c>
      <c r="B1438">
        <v>3.13</v>
      </c>
      <c r="C1438">
        <v>-0.3007283816189088</v>
      </c>
    </row>
    <row r="1439" spans="1:3">
      <c r="A1439">
        <v>2920</v>
      </c>
      <c r="B1439">
        <v>5.8</v>
      </c>
      <c r="C1439">
        <v>-0.15281080290330173</v>
      </c>
    </row>
    <row r="1440" spans="1:3">
      <c r="A1440">
        <v>2920</v>
      </c>
      <c r="B1440">
        <v>6.34</v>
      </c>
      <c r="C1440">
        <v>-9.0095764267001499E-2</v>
      </c>
    </row>
    <row r="1441" spans="1:4">
      <c r="A1441">
        <v>2920</v>
      </c>
      <c r="B1441">
        <v>5.23</v>
      </c>
      <c r="C1441">
        <v>-0.20004277967455053</v>
      </c>
    </row>
    <row r="1442" spans="1:4">
      <c r="A1442">
        <v>2920</v>
      </c>
      <c r="B1442">
        <v>5.45</v>
      </c>
      <c r="C1442">
        <v>-0.21305050250206925</v>
      </c>
    </row>
    <row r="1443" spans="1:4">
      <c r="A1443">
        <v>2920</v>
      </c>
      <c r="B1443">
        <v>6.83</v>
      </c>
      <c r="C1443">
        <v>-0.15164374869661357</v>
      </c>
    </row>
    <row r="1444" spans="1:4">
      <c r="A1444">
        <v>2920</v>
      </c>
      <c r="B1444">
        <v>5.99</v>
      </c>
      <c r="C1444">
        <v>-0.11038226109230687</v>
      </c>
    </row>
    <row r="1445" spans="1:4">
      <c r="A1445">
        <v>2958</v>
      </c>
      <c r="B1445">
        <v>3.1</v>
      </c>
      <c r="C1445">
        <v>0.56999999999999995</v>
      </c>
      <c r="D1445">
        <v>0</v>
      </c>
    </row>
    <row r="1446" spans="1:4">
      <c r="A1446">
        <v>2958</v>
      </c>
      <c r="B1446">
        <v>2.61</v>
      </c>
      <c r="C1446">
        <v>0.19</v>
      </c>
      <c r="D1446">
        <v>0</v>
      </c>
    </row>
    <row r="1447" spans="1:4">
      <c r="A1447">
        <v>2958</v>
      </c>
      <c r="B1447">
        <v>3.34</v>
      </c>
      <c r="C1447">
        <v>-0.09</v>
      </c>
      <c r="D1447">
        <v>0</v>
      </c>
    </row>
    <row r="1448" spans="1:4">
      <c r="A1448">
        <v>2958</v>
      </c>
      <c r="B1448">
        <v>3.47</v>
      </c>
      <c r="C1448">
        <v>0</v>
      </c>
      <c r="D1448">
        <v>0</v>
      </c>
    </row>
    <row r="1449" spans="1:4">
      <c r="A1449">
        <v>2958</v>
      </c>
      <c r="B1449">
        <v>1.02</v>
      </c>
      <c r="C1449">
        <v>-0.11</v>
      </c>
      <c r="D1449">
        <v>0</v>
      </c>
    </row>
    <row r="1450" spans="1:4">
      <c r="A1450">
        <v>2958</v>
      </c>
      <c r="B1450">
        <v>2.64</v>
      </c>
      <c r="C1450">
        <v>-0.28999999999999998</v>
      </c>
      <c r="D1450">
        <v>-0.79</v>
      </c>
    </row>
    <row r="1451" spans="1:4">
      <c r="A1451">
        <v>2958</v>
      </c>
      <c r="B1451">
        <v>1.76</v>
      </c>
      <c r="C1451">
        <v>0.08</v>
      </c>
      <c r="D1451">
        <v>-0.18</v>
      </c>
    </row>
    <row r="1452" spans="1:4">
      <c r="A1452">
        <v>2958</v>
      </c>
      <c r="B1452">
        <v>2.96</v>
      </c>
      <c r="C1452">
        <v>-0.09</v>
      </c>
      <c r="D1452">
        <v>0</v>
      </c>
    </row>
    <row r="1453" spans="1:4">
      <c r="A1453">
        <v>2958</v>
      </c>
      <c r="B1453">
        <v>3.01</v>
      </c>
      <c r="C1453">
        <v>-0.03</v>
      </c>
      <c r="D1453">
        <v>0</v>
      </c>
    </row>
    <row r="1454" spans="1:4">
      <c r="A1454">
        <v>2958</v>
      </c>
      <c r="B1454">
        <v>1.86</v>
      </c>
      <c r="C1454">
        <v>-0.01</v>
      </c>
      <c r="D1454">
        <v>0</v>
      </c>
    </row>
    <row r="1455" spans="1:4">
      <c r="A1455">
        <v>2958</v>
      </c>
      <c r="B1455">
        <v>2.99</v>
      </c>
      <c r="C1455">
        <v>0.06</v>
      </c>
      <c r="D1455">
        <v>0</v>
      </c>
    </row>
    <row r="1456" spans="1:4">
      <c r="A1456">
        <v>2958</v>
      </c>
      <c r="B1456">
        <v>1.69</v>
      </c>
      <c r="C1456">
        <v>-0.23</v>
      </c>
      <c r="D1456">
        <v>0</v>
      </c>
    </row>
    <row r="1457" spans="1:4">
      <c r="A1457">
        <v>2958</v>
      </c>
      <c r="B1457">
        <v>1.85</v>
      </c>
      <c r="C1457">
        <v>-0.12</v>
      </c>
      <c r="D1457">
        <v>0</v>
      </c>
    </row>
    <row r="1458" spans="1:4">
      <c r="A1458">
        <v>2958</v>
      </c>
      <c r="B1458">
        <v>-3.7</v>
      </c>
      <c r="C1458">
        <v>0.02</v>
      </c>
      <c r="D1458">
        <v>0</v>
      </c>
    </row>
    <row r="1459" spans="1:4">
      <c r="A1459">
        <v>2958</v>
      </c>
      <c r="B1459">
        <v>3.13</v>
      </c>
      <c r="C1459">
        <v>-0.14000000000000001</v>
      </c>
      <c r="D1459">
        <v>0</v>
      </c>
    </row>
    <row r="1460" spans="1:4">
      <c r="A1460">
        <v>2958</v>
      </c>
      <c r="B1460">
        <v>1.7</v>
      </c>
      <c r="C1460">
        <v>7.0000000000000007E-2</v>
      </c>
      <c r="D1460">
        <v>0</v>
      </c>
    </row>
    <row r="1461" spans="1:4">
      <c r="A1461">
        <v>2958</v>
      </c>
      <c r="B1461">
        <v>1.66</v>
      </c>
      <c r="C1461">
        <v>-0.01</v>
      </c>
      <c r="D1461">
        <v>0</v>
      </c>
    </row>
    <row r="1462" spans="1:4">
      <c r="A1462">
        <v>2958</v>
      </c>
      <c r="B1462">
        <v>1.43</v>
      </c>
      <c r="C1462">
        <v>-0.03</v>
      </c>
      <c r="D1462">
        <v>0</v>
      </c>
    </row>
    <row r="1463" spans="1:4">
      <c r="A1463">
        <v>2958</v>
      </c>
      <c r="B1463">
        <v>2.97</v>
      </c>
      <c r="C1463">
        <v>-7.0000000000000007E-2</v>
      </c>
      <c r="D1463">
        <v>0</v>
      </c>
    </row>
    <row r="1464" spans="1:4">
      <c r="A1464">
        <v>2958</v>
      </c>
      <c r="B1464">
        <v>-0.54</v>
      </c>
      <c r="C1464">
        <v>0.11</v>
      </c>
      <c r="D1464">
        <v>-0.91</v>
      </c>
    </row>
    <row r="1465" spans="1:4">
      <c r="A1465">
        <v>2958</v>
      </c>
      <c r="B1465">
        <v>5.1100000000000003</v>
      </c>
      <c r="C1465">
        <v>-0.08</v>
      </c>
      <c r="D1465">
        <v>-0.08</v>
      </c>
    </row>
    <row r="1466" spans="1:4">
      <c r="A1466">
        <v>2958</v>
      </c>
      <c r="B1466">
        <v>3.64</v>
      </c>
      <c r="C1466">
        <v>-0.03</v>
      </c>
      <c r="D1466">
        <v>-0.27</v>
      </c>
    </row>
    <row r="1467" spans="1:4">
      <c r="A1467">
        <v>2958</v>
      </c>
      <c r="B1467">
        <v>5.42</v>
      </c>
      <c r="C1467">
        <v>-0.46</v>
      </c>
      <c r="D1467">
        <v>-0.37</v>
      </c>
    </row>
    <row r="1468" spans="1:4">
      <c r="A1468">
        <v>2958</v>
      </c>
      <c r="B1468">
        <v>2.27</v>
      </c>
      <c r="C1468">
        <v>0.16</v>
      </c>
      <c r="D1468">
        <v>-1.29</v>
      </c>
    </row>
    <row r="1469" spans="1:4">
      <c r="A1469">
        <v>2958</v>
      </c>
      <c r="B1469">
        <v>2.62</v>
      </c>
      <c r="C1469">
        <v>-0.14000000000000001</v>
      </c>
      <c r="D1469">
        <v>-0.32</v>
      </c>
    </row>
    <row r="1470" spans="1:4">
      <c r="A1470">
        <v>2958</v>
      </c>
      <c r="B1470">
        <v>0</v>
      </c>
      <c r="C1470">
        <v>-0.03</v>
      </c>
      <c r="D1470">
        <v>0</v>
      </c>
    </row>
    <row r="1471" spans="1:4">
      <c r="A1471">
        <v>2958</v>
      </c>
      <c r="B1471">
        <v>2.5</v>
      </c>
      <c r="C1471">
        <v>-0.06</v>
      </c>
      <c r="D1471">
        <v>-0.12</v>
      </c>
    </row>
    <row r="1472" spans="1:4">
      <c r="A1472">
        <v>2958</v>
      </c>
      <c r="B1472">
        <v>3.2</v>
      </c>
      <c r="C1472">
        <v>0</v>
      </c>
      <c r="D1472">
        <v>-0.22</v>
      </c>
    </row>
    <row r="1473" spans="1:11">
      <c r="A1473">
        <v>2958</v>
      </c>
      <c r="B1473">
        <v>3.4</v>
      </c>
      <c r="C1473">
        <v>-0.1</v>
      </c>
      <c r="D1473">
        <v>-0.34</v>
      </c>
    </row>
    <row r="1474" spans="1:11">
      <c r="A1474">
        <v>2958</v>
      </c>
      <c r="B1474">
        <v>3.45</v>
      </c>
      <c r="C1474">
        <v>-0.13</v>
      </c>
      <c r="D1474">
        <v>-0.34</v>
      </c>
    </row>
    <row r="1475" spans="1:11">
      <c r="A1475">
        <v>2965</v>
      </c>
      <c r="B1475">
        <v>3.4</v>
      </c>
      <c r="C1475">
        <v>0.23</v>
      </c>
    </row>
    <row r="1476" spans="1:11">
      <c r="A1476">
        <v>2965</v>
      </c>
      <c r="B1476">
        <v>7.24</v>
      </c>
      <c r="C1476">
        <v>-0.08</v>
      </c>
    </row>
    <row r="1477" spans="1:11">
      <c r="A1477">
        <v>2965</v>
      </c>
      <c r="B1477">
        <v>6.5</v>
      </c>
      <c r="C1477">
        <v>0.19</v>
      </c>
    </row>
    <row r="1478" spans="1:11">
      <c r="A1478">
        <v>2965</v>
      </c>
      <c r="B1478">
        <v>1.77</v>
      </c>
      <c r="C1478">
        <v>-0.49</v>
      </c>
    </row>
    <row r="1479" spans="1:11">
      <c r="A1479">
        <v>2965</v>
      </c>
      <c r="B1479">
        <v>3.11</v>
      </c>
      <c r="C1479">
        <v>7.0000000000000007E-2</v>
      </c>
    </row>
    <row r="1480" spans="1:11">
      <c r="A1480">
        <v>2965</v>
      </c>
      <c r="B1480">
        <v>3.99</v>
      </c>
      <c r="C1480">
        <v>0.06</v>
      </c>
    </row>
    <row r="1481" spans="1:11">
      <c r="A1481">
        <v>2965</v>
      </c>
      <c r="B1481">
        <v>2.0499999999999998</v>
      </c>
      <c r="C1481">
        <v>0.37</v>
      </c>
    </row>
    <row r="1482" spans="1:11">
      <c r="A1482">
        <v>2965</v>
      </c>
      <c r="B1482">
        <v>2.67</v>
      </c>
      <c r="C1482">
        <v>-0.18</v>
      </c>
    </row>
    <row r="1483" spans="1:11">
      <c r="A1483">
        <v>2965</v>
      </c>
      <c r="B1483">
        <v>2.09</v>
      </c>
      <c r="C1483">
        <v>0.2</v>
      </c>
    </row>
    <row r="1484" spans="1:11">
      <c r="A1484">
        <v>2965</v>
      </c>
      <c r="B1484">
        <v>3.33</v>
      </c>
      <c r="C1484">
        <v>1.3</v>
      </c>
      <c r="D1484">
        <v>-2.65</v>
      </c>
    </row>
    <row r="1485" spans="1:11">
      <c r="A1485">
        <v>2965</v>
      </c>
      <c r="B1485">
        <v>3.14</v>
      </c>
      <c r="C1485">
        <v>1.31</v>
      </c>
      <c r="D1485">
        <v>-2.86</v>
      </c>
    </row>
    <row r="1486" spans="1:11">
      <c r="A1486">
        <v>2965</v>
      </c>
      <c r="B1486">
        <v>-0.49</v>
      </c>
      <c r="C1486">
        <v>-0.1</v>
      </c>
      <c r="D1486">
        <v>-0.36</v>
      </c>
      <c r="K1486">
        <f>1082-593</f>
        <v>489</v>
      </c>
    </row>
    <row r="1487" spans="1:11">
      <c r="A1487">
        <v>3000</v>
      </c>
      <c r="B1487">
        <v>7.97</v>
      </c>
      <c r="C1487">
        <v>3.1E-2</v>
      </c>
    </row>
    <row r="1488" spans="1:11">
      <c r="A1488" s="80">
        <v>3000</v>
      </c>
      <c r="B1488" s="80">
        <v>7.9705214295304749</v>
      </c>
      <c r="C1488" s="80">
        <v>3.1437403354138027E-2</v>
      </c>
    </row>
    <row r="1489" spans="1:11">
      <c r="A1489">
        <v>3000</v>
      </c>
      <c r="B1489">
        <v>0.76</v>
      </c>
      <c r="C1489">
        <v>0.51</v>
      </c>
      <c r="D1489">
        <v>-3.53</v>
      </c>
      <c r="K1489">
        <f>93-61</f>
        <v>32</v>
      </c>
    </row>
    <row r="1490" spans="1:11">
      <c r="A1490">
        <v>3200</v>
      </c>
      <c r="B1490">
        <v>4.26</v>
      </c>
      <c r="C1490">
        <v>-0.46073494841250029</v>
      </c>
    </row>
    <row r="1491" spans="1:11">
      <c r="A1491">
        <v>3200</v>
      </c>
      <c r="B1491">
        <v>-5.55</v>
      </c>
      <c r="C1491">
        <v>-0.33891983541430593</v>
      </c>
    </row>
    <row r="1492" spans="1:11">
      <c r="A1492">
        <v>3200</v>
      </c>
      <c r="B1492">
        <v>4.96</v>
      </c>
      <c r="C1492">
        <v>3.856577227420166E-2</v>
      </c>
    </row>
    <row r="1493" spans="1:11">
      <c r="A1493">
        <v>3200</v>
      </c>
      <c r="B1493">
        <v>4.2300000000000004</v>
      </c>
      <c r="C1493">
        <v>0.40282198335168262</v>
      </c>
    </row>
    <row r="1494" spans="1:11">
      <c r="A1494">
        <v>3200</v>
      </c>
      <c r="B1494">
        <v>1.1000000000000001</v>
      </c>
      <c r="C1494">
        <v>0.33</v>
      </c>
      <c r="D1494">
        <v>-2.17</v>
      </c>
    </row>
    <row r="1495" spans="1:11">
      <c r="A1495" s="5">
        <v>3245</v>
      </c>
      <c r="B1495" s="5">
        <v>3.460971946699809</v>
      </c>
      <c r="C1495" s="5">
        <v>-0.40469089953920623</v>
      </c>
      <c r="D1495" s="5">
        <v>0.34489746095589524</v>
      </c>
      <c r="E1495" t="s">
        <v>725</v>
      </c>
      <c r="F1495" t="s">
        <v>769</v>
      </c>
    </row>
    <row r="1496" spans="1:11">
      <c r="A1496" s="5">
        <v>3245</v>
      </c>
      <c r="B1496" s="5">
        <v>3.9945829251113452</v>
      </c>
      <c r="C1496" s="5">
        <v>-0.47586776836094913</v>
      </c>
      <c r="D1496" s="5">
        <v>0.6136197065964577</v>
      </c>
      <c r="E1496" t="s">
        <v>725</v>
      </c>
    </row>
    <row r="1497" spans="1:11">
      <c r="A1497" s="5">
        <v>3245</v>
      </c>
      <c r="B1497" s="5">
        <v>4.5724102557826996</v>
      </c>
      <c r="C1497" s="5">
        <v>-0.58313587108949072</v>
      </c>
      <c r="D1497" s="5">
        <v>0.76020229221729352</v>
      </c>
      <c r="E1497" t="s">
        <v>725</v>
      </c>
    </row>
    <row r="1498" spans="1:11">
      <c r="A1498" s="5">
        <v>3245</v>
      </c>
      <c r="B1498" s="5">
        <v>4.1000992202773201</v>
      </c>
      <c r="C1498" s="5">
        <v>-0.46584161784624101</v>
      </c>
      <c r="D1498" s="5">
        <v>0.47332920213594143</v>
      </c>
      <c r="E1498" t="s">
        <v>725</v>
      </c>
    </row>
    <row r="1499" spans="1:11">
      <c r="A1499" s="5">
        <v>3245</v>
      </c>
      <c r="B1499" s="5">
        <v>6.2546414758593016</v>
      </c>
      <c r="C1499" s="5">
        <v>-0.40868191441312263</v>
      </c>
      <c r="D1499" s="5">
        <v>1.068900817147167E-2</v>
      </c>
      <c r="E1499" t="s">
        <v>725</v>
      </c>
    </row>
    <row r="1500" spans="1:11">
      <c r="A1500" s="5">
        <v>3245</v>
      </c>
      <c r="B1500" s="5">
        <v>4.2990728054477234</v>
      </c>
      <c r="C1500" s="5">
        <v>-0.34252750441443602</v>
      </c>
      <c r="D1500" s="5">
        <v>0.51579846087967951</v>
      </c>
      <c r="E1500" t="s">
        <v>725</v>
      </c>
    </row>
    <row r="1501" spans="1:11">
      <c r="A1501" s="5">
        <v>3245</v>
      </c>
      <c r="B1501" s="5">
        <v>6.4043741232855389</v>
      </c>
      <c r="C1501" s="5">
        <v>-0.43975971127929725</v>
      </c>
      <c r="D1501" s="5">
        <v>0.23385000136078027</v>
      </c>
      <c r="E1501" t="s">
        <v>725</v>
      </c>
    </row>
    <row r="1502" spans="1:11">
      <c r="A1502" s="5">
        <v>3245</v>
      </c>
      <c r="B1502" s="5">
        <v>3.2318508486248732</v>
      </c>
      <c r="C1502" s="5">
        <v>-0.74655952291169392</v>
      </c>
      <c r="D1502" s="5">
        <v>0.58710959470276158</v>
      </c>
      <c r="E1502" t="s">
        <v>725</v>
      </c>
    </row>
    <row r="1503" spans="1:11">
      <c r="A1503" s="5">
        <v>3245</v>
      </c>
      <c r="B1503" s="5">
        <v>3.9835288370462241</v>
      </c>
      <c r="C1503" s="5">
        <v>-0.70344503074704079</v>
      </c>
      <c r="D1503" s="5">
        <v>0.73879948957134012</v>
      </c>
      <c r="E1503" t="s">
        <v>725</v>
      </c>
    </row>
    <row r="1504" spans="1:11">
      <c r="A1504" s="5">
        <v>3245</v>
      </c>
      <c r="B1504" s="5">
        <v>3.9041403863975255</v>
      </c>
      <c r="C1504" s="5">
        <v>-0.64229047234731773</v>
      </c>
      <c r="D1504" s="5">
        <v>0.70242859730607066</v>
      </c>
      <c r="E1504" t="s">
        <v>725</v>
      </c>
    </row>
    <row r="1505" spans="1:5">
      <c r="A1505" s="5">
        <v>3245</v>
      </c>
      <c r="B1505" s="5">
        <v>3.6609504489670819</v>
      </c>
      <c r="C1505" s="5">
        <v>-0.7014421583850794</v>
      </c>
      <c r="D1505" s="5">
        <v>0.56100876637521502</v>
      </c>
      <c r="E1505" t="s">
        <v>725</v>
      </c>
    </row>
    <row r="1506" spans="1:5">
      <c r="A1506" s="5">
        <v>3250</v>
      </c>
      <c r="B1506" s="5">
        <v>2.9358333333333335</v>
      </c>
      <c r="C1506" s="5">
        <v>6.9494976861989577E-3</v>
      </c>
      <c r="D1506" s="5"/>
    </row>
    <row r="1507" spans="1:5">
      <c r="A1507" s="5">
        <v>3260</v>
      </c>
      <c r="B1507" s="5">
        <v>4.1493401580214861</v>
      </c>
      <c r="C1507" s="5">
        <v>-0.5761209740151596</v>
      </c>
      <c r="D1507" s="5">
        <v>0.46123158044597545</v>
      </c>
      <c r="E1507" t="s">
        <v>725</v>
      </c>
    </row>
    <row r="1508" spans="1:5">
      <c r="A1508" s="5">
        <v>3260</v>
      </c>
      <c r="B1508" s="5">
        <v>2.9042478750616052</v>
      </c>
      <c r="C1508" s="5">
        <v>-0.55006340745933358</v>
      </c>
      <c r="D1508" s="5">
        <v>0.4527276568822014</v>
      </c>
      <c r="E1508" t="s">
        <v>725</v>
      </c>
    </row>
    <row r="1509" spans="1:5">
      <c r="A1509" s="5">
        <v>3260</v>
      </c>
      <c r="B1509" s="5">
        <v>4.5985381002999759</v>
      </c>
      <c r="C1509" s="5">
        <v>-0.54403652770074196</v>
      </c>
      <c r="D1509" s="5">
        <v>0.5683977222290526</v>
      </c>
      <c r="E1509" t="s">
        <v>725</v>
      </c>
    </row>
    <row r="1510" spans="1:5">
      <c r="A1510" s="5">
        <v>3260</v>
      </c>
      <c r="B1510" s="5">
        <v>4.6749117996582878</v>
      </c>
      <c r="C1510" s="5">
        <v>-0.43074868201786742</v>
      </c>
      <c r="D1510" s="5">
        <v>0.23325503362126021</v>
      </c>
      <c r="E1510" t="s">
        <v>725</v>
      </c>
    </row>
    <row r="1511" spans="1:5">
      <c r="A1511" s="5">
        <v>3260</v>
      </c>
      <c r="B1511" s="5">
        <v>5.6557108861545746</v>
      </c>
      <c r="C1511" s="5">
        <v>-0.47284875003672511</v>
      </c>
      <c r="D1511" s="5">
        <v>0.32243229436756948</v>
      </c>
      <c r="E1511" t="s">
        <v>725</v>
      </c>
    </row>
    <row r="1512" spans="1:5">
      <c r="A1512" s="5">
        <v>3350</v>
      </c>
      <c r="B1512" s="5">
        <v>4.33</v>
      </c>
      <c r="C1512" s="5">
        <v>-0.41677212561657928</v>
      </c>
      <c r="D1512" s="5"/>
    </row>
    <row r="1513" spans="1:5">
      <c r="A1513" s="5">
        <v>3350</v>
      </c>
      <c r="B1513" s="5">
        <v>3.62</v>
      </c>
      <c r="C1513" s="5">
        <v>-0.54180417256735702</v>
      </c>
      <c r="D1513" s="5"/>
    </row>
    <row r="1514" spans="1:5">
      <c r="A1514" s="5">
        <v>3350</v>
      </c>
      <c r="B1514" s="5">
        <v>3.61</v>
      </c>
      <c r="C1514" s="5">
        <v>-0.55664655703601018</v>
      </c>
      <c r="D1514" s="5"/>
    </row>
    <row r="1515" spans="1:5">
      <c r="A1515" s="5">
        <v>3350</v>
      </c>
      <c r="B1515" s="5">
        <v>4.2300000000000004</v>
      </c>
      <c r="C1515" s="5">
        <v>-0.52521528457387223</v>
      </c>
      <c r="D1515" s="5"/>
    </row>
    <row r="1516" spans="1:5">
      <c r="A1516" s="5">
        <v>3350</v>
      </c>
      <c r="B1516" s="5">
        <v>2.63</v>
      </c>
      <c r="C1516" s="5">
        <v>0.90477802624703418</v>
      </c>
      <c r="D1516" s="5"/>
    </row>
    <row r="1517" spans="1:5">
      <c r="A1517" s="5">
        <v>3350</v>
      </c>
      <c r="B1517" s="5">
        <v>0.74</v>
      </c>
      <c r="C1517" s="5">
        <v>1.0580051317295411</v>
      </c>
      <c r="D1517" s="5"/>
    </row>
    <row r="1518" spans="1:5">
      <c r="A1518" s="5">
        <v>3350</v>
      </c>
      <c r="B1518" s="5">
        <v>2.29</v>
      </c>
      <c r="C1518" s="5">
        <v>1.2789774509155867</v>
      </c>
      <c r="D1518" s="5"/>
    </row>
    <row r="1519" spans="1:5">
      <c r="A1519" s="5">
        <v>3350</v>
      </c>
      <c r="B1519" s="5">
        <v>1.07</v>
      </c>
      <c r="C1519" s="5">
        <v>0.56861786953593707</v>
      </c>
      <c r="D1519" s="5"/>
    </row>
    <row r="1520" spans="1:5">
      <c r="A1520" s="5">
        <v>3350</v>
      </c>
      <c r="B1520" s="5">
        <v>1.04</v>
      </c>
      <c r="C1520" s="5">
        <v>0.19441199865015346</v>
      </c>
      <c r="D1520" s="5"/>
    </row>
    <row r="1521" spans="1:4">
      <c r="A1521" s="5">
        <v>3350</v>
      </c>
      <c r="B1521" s="5">
        <v>2</v>
      </c>
      <c r="C1521" s="5">
        <v>0.76941057010277247</v>
      </c>
      <c r="D1521" s="5"/>
    </row>
    <row r="1522" spans="1:4">
      <c r="A1522" s="5">
        <v>3350</v>
      </c>
      <c r="B1522" s="5">
        <v>5.3849999999999998</v>
      </c>
      <c r="C1522" s="5">
        <v>-0.47</v>
      </c>
      <c r="D1522" s="5"/>
    </row>
    <row r="1523" spans="1:4">
      <c r="A1523" s="5">
        <v>3350</v>
      </c>
      <c r="B1523" s="5">
        <v>4.9870000000000001</v>
      </c>
      <c r="C1523" s="5">
        <v>-0.69</v>
      </c>
      <c r="D1523" s="5">
        <v>1.5</v>
      </c>
    </row>
    <row r="1524" spans="1:4">
      <c r="A1524" s="5">
        <v>3350</v>
      </c>
      <c r="B1524" s="5">
        <v>4.6219999999999999</v>
      </c>
      <c r="C1524" s="5">
        <v>-0.5</v>
      </c>
      <c r="D1524" s="5">
        <v>1</v>
      </c>
    </row>
    <row r="1525" spans="1:4">
      <c r="A1525" s="5">
        <v>3350</v>
      </c>
      <c r="B1525" s="5">
        <v>4.2569999999999997</v>
      </c>
      <c r="C1525" s="5">
        <v>-0.56000000000000005</v>
      </c>
      <c r="D1525" s="5"/>
    </row>
    <row r="1526" spans="1:4">
      <c r="A1526" s="5">
        <v>3350</v>
      </c>
      <c r="B1526" s="5">
        <v>3.653</v>
      </c>
      <c r="C1526" s="5">
        <v>-0.51</v>
      </c>
      <c r="D1526" s="5">
        <v>0.5</v>
      </c>
    </row>
    <row r="1527" spans="1:4">
      <c r="A1527" s="5">
        <v>3350</v>
      </c>
      <c r="B1527" s="5">
        <v>4.6040000000000001</v>
      </c>
      <c r="C1527" s="5">
        <v>-0.63</v>
      </c>
      <c r="D1527" s="5">
        <v>1.6</v>
      </c>
    </row>
    <row r="1528" spans="1:4">
      <c r="A1528" s="5">
        <v>3350</v>
      </c>
      <c r="B1528" s="5">
        <v>4.3650000000000002</v>
      </c>
      <c r="C1528" s="5">
        <v>-0.65</v>
      </c>
      <c r="D1528" s="5">
        <v>1.7</v>
      </c>
    </row>
    <row r="1529" spans="1:4">
      <c r="A1529" s="5">
        <v>3350</v>
      </c>
      <c r="B1529" s="5">
        <v>5.9189999999999996</v>
      </c>
      <c r="C1529" s="5">
        <v>-0.31</v>
      </c>
      <c r="D1529" s="5">
        <v>1.4</v>
      </c>
    </row>
    <row r="1530" spans="1:4">
      <c r="A1530" s="5">
        <v>3350</v>
      </c>
      <c r="B1530" s="5">
        <v>5.7720000000000002</v>
      </c>
      <c r="C1530" s="5">
        <v>-0.67</v>
      </c>
      <c r="D1530" s="5">
        <v>1.5</v>
      </c>
    </row>
    <row r="1531" spans="1:4">
      <c r="A1531" s="5">
        <v>3350</v>
      </c>
      <c r="B1531" s="5">
        <v>6.5119999999999996</v>
      </c>
      <c r="C1531" s="5">
        <v>-0.37</v>
      </c>
      <c r="D1531" s="5">
        <v>2.2000000000000002</v>
      </c>
    </row>
    <row r="1532" spans="1:4">
      <c r="A1532" s="5">
        <v>3350</v>
      </c>
      <c r="B1532" s="5">
        <v>6.7619999999999996</v>
      </c>
      <c r="C1532" s="5">
        <v>-0.56000000000000005</v>
      </c>
      <c r="D1532" s="5">
        <v>1.6</v>
      </c>
    </row>
    <row r="1533" spans="1:4">
      <c r="A1533" s="5">
        <v>3350</v>
      </c>
      <c r="B1533" s="5">
        <v>5.508</v>
      </c>
      <c r="C1533" s="5">
        <v>-0.52</v>
      </c>
      <c r="D1533" s="5">
        <v>1</v>
      </c>
    </row>
    <row r="1534" spans="1:4">
      <c r="A1534" s="5">
        <v>3350</v>
      </c>
      <c r="B1534" s="5">
        <v>4.1870000000000003</v>
      </c>
      <c r="C1534" s="5">
        <v>-0.65</v>
      </c>
      <c r="D1534" s="5">
        <v>0.5</v>
      </c>
    </row>
    <row r="1535" spans="1:4">
      <c r="A1535" s="5">
        <v>3350</v>
      </c>
      <c r="B1535" s="5">
        <v>5.8040000000000003</v>
      </c>
      <c r="C1535" s="5">
        <v>-0.56999999999999995</v>
      </c>
      <c r="D1535" s="5">
        <v>1.7</v>
      </c>
    </row>
    <row r="1536" spans="1:4">
      <c r="A1536" s="5">
        <v>3350</v>
      </c>
      <c r="B1536" s="5">
        <v>1.67645</v>
      </c>
      <c r="C1536" s="5">
        <v>0.86371799999999999</v>
      </c>
      <c r="D1536" s="5">
        <v>-0.80176999999999998</v>
      </c>
    </row>
    <row r="1537" spans="1:19">
      <c r="A1537" s="5">
        <v>3400</v>
      </c>
      <c r="B1537" s="5">
        <v>4.5091004786830258</v>
      </c>
      <c r="C1537" s="5">
        <v>-0.88389910688091433</v>
      </c>
      <c r="D1537" s="5">
        <v>0.93382227263960615</v>
      </c>
      <c r="E1537" t="s">
        <v>725</v>
      </c>
      <c r="F1537" t="s">
        <v>751</v>
      </c>
    </row>
    <row r="1538" spans="1:19">
      <c r="A1538" s="5">
        <v>3400</v>
      </c>
      <c r="B1538" s="5">
        <v>4.9351853277348479</v>
      </c>
      <c r="C1538" s="5">
        <v>-0.87988601439592529</v>
      </c>
      <c r="D1538" s="5">
        <v>0.82695697619072916</v>
      </c>
      <c r="E1538" t="s">
        <v>725</v>
      </c>
    </row>
    <row r="1539" spans="1:19">
      <c r="A1539" s="5">
        <v>3400</v>
      </c>
      <c r="B1539" s="5">
        <v>3.990563256724089</v>
      </c>
      <c r="C1539" s="5">
        <v>-0.86786198071098219</v>
      </c>
      <c r="D1539" s="5">
        <v>0.87912866175487991</v>
      </c>
      <c r="E1539" t="s">
        <v>725</v>
      </c>
    </row>
    <row r="1540" spans="1:19">
      <c r="A1540" s="5">
        <v>3400</v>
      </c>
      <c r="B1540" s="5">
        <v>2.911282294739248</v>
      </c>
      <c r="C1540" s="5">
        <v>-0.99619484824708948</v>
      </c>
      <c r="D1540" s="5">
        <v>0.97870301830504935</v>
      </c>
      <c r="E1540" t="s">
        <v>725</v>
      </c>
    </row>
    <row r="1541" spans="1:19">
      <c r="A1541" s="5">
        <v>3400</v>
      </c>
      <c r="B1541" s="5">
        <v>4.5935135148158501</v>
      </c>
      <c r="C1541" s="5">
        <v>-0.86785784523368825</v>
      </c>
      <c r="D1541" s="5">
        <v>0.73900910083413152</v>
      </c>
      <c r="E1541" t="s">
        <v>725</v>
      </c>
    </row>
    <row r="1542" spans="1:19">
      <c r="A1542" s="5">
        <v>3400</v>
      </c>
      <c r="B1542" s="5">
        <v>3.4408736047633059</v>
      </c>
      <c r="C1542" s="5">
        <v>-0.86485812392078643</v>
      </c>
      <c r="D1542" s="5">
        <v>0.63563952086242992</v>
      </c>
      <c r="E1542" t="s">
        <v>725</v>
      </c>
    </row>
    <row r="1543" spans="1:19">
      <c r="A1543" s="5">
        <v>3400</v>
      </c>
      <c r="B1543" s="5">
        <v>4.4900070538433923</v>
      </c>
      <c r="C1543" s="5">
        <v>-0.40167621256292918</v>
      </c>
      <c r="D1543" s="5">
        <v>0.47750136838975443</v>
      </c>
      <c r="E1543" t="s">
        <v>725</v>
      </c>
    </row>
    <row r="1544" spans="1:19">
      <c r="A1544" s="5">
        <v>3400</v>
      </c>
      <c r="B1544" s="5">
        <v>4.4317218622278443</v>
      </c>
      <c r="C1544" s="5">
        <v>-0.4327554351271079</v>
      </c>
      <c r="D1544" s="5">
        <v>0.54814948683223896</v>
      </c>
      <c r="E1544" t="s">
        <v>725</v>
      </c>
    </row>
    <row r="1545" spans="1:19">
      <c r="A1545">
        <f t="shared" ref="A1545:A1608" si="61">H1545</f>
        <v>3227</v>
      </c>
      <c r="B1545">
        <f t="shared" ref="B1545:B1608" si="62">K1545</f>
        <v>-15.74</v>
      </c>
      <c r="C1545">
        <f t="shared" ref="C1545:C1608" si="63">M1545</f>
        <v>-1.07</v>
      </c>
      <c r="E1545" s="256" t="s">
        <v>2809</v>
      </c>
      <c r="F1545" s="256" t="s">
        <v>2578</v>
      </c>
      <c r="G1545" s="256" t="s">
        <v>2554</v>
      </c>
      <c r="H1545" s="257">
        <v>3227</v>
      </c>
      <c r="I1545" s="256">
        <v>-9.1999999999999993</v>
      </c>
      <c r="J1545" s="256">
        <v>0.35</v>
      </c>
      <c r="K1545" s="256">
        <v>-15.74</v>
      </c>
      <c r="L1545" s="256">
        <v>0.81</v>
      </c>
      <c r="M1545" s="256">
        <v>-1.07</v>
      </c>
      <c r="N1545" s="256">
        <v>0.34</v>
      </c>
      <c r="O1545" s="256">
        <v>8.5399999999999991</v>
      </c>
      <c r="P1545" s="256" t="s">
        <v>2739</v>
      </c>
      <c r="Q1545" s="256" t="s">
        <v>1415</v>
      </c>
      <c r="R1545" s="256" t="s">
        <v>1232</v>
      </c>
      <c r="S1545" s="256"/>
    </row>
    <row r="1546" spans="1:19">
      <c r="A1546">
        <f t="shared" si="61"/>
        <v>3227</v>
      </c>
      <c r="B1546">
        <f t="shared" si="62"/>
        <v>-15.96</v>
      </c>
      <c r="C1546">
        <f t="shared" si="63"/>
        <v>0.08</v>
      </c>
      <c r="E1546" s="256" t="s">
        <v>2740</v>
      </c>
      <c r="F1546" s="256" t="s">
        <v>2578</v>
      </c>
      <c r="G1546" s="256" t="s">
        <v>2554</v>
      </c>
      <c r="H1546" s="257">
        <v>3227</v>
      </c>
      <c r="I1546" s="256">
        <v>-8.2899999999999991</v>
      </c>
      <c r="J1546" s="256">
        <v>0.33</v>
      </c>
      <c r="K1546" s="256">
        <v>-15.96</v>
      </c>
      <c r="L1546" s="256">
        <v>0.63</v>
      </c>
      <c r="M1546" s="256">
        <v>0.08</v>
      </c>
      <c r="N1546" s="256">
        <v>0.54</v>
      </c>
      <c r="O1546" s="256">
        <v>15.08</v>
      </c>
      <c r="P1546" s="256" t="s">
        <v>2739</v>
      </c>
      <c r="Q1546" s="256" t="s">
        <v>1415</v>
      </c>
      <c r="R1546" s="256" t="s">
        <v>1232</v>
      </c>
      <c r="S1546" s="256"/>
    </row>
    <row r="1547" spans="1:19">
      <c r="A1547">
        <f t="shared" si="61"/>
        <v>3227</v>
      </c>
      <c r="B1547">
        <f t="shared" si="62"/>
        <v>-15.51</v>
      </c>
      <c r="C1547">
        <f t="shared" si="63"/>
        <v>0.1</v>
      </c>
      <c r="E1547" s="256" t="s">
        <v>2741</v>
      </c>
      <c r="F1547" s="256" t="s">
        <v>2578</v>
      </c>
      <c r="G1547" s="256" t="s">
        <v>2554</v>
      </c>
      <c r="H1547" s="257">
        <v>3227</v>
      </c>
      <c r="I1547" s="256">
        <v>-8.0399999999999991</v>
      </c>
      <c r="J1547" s="256">
        <v>0.33</v>
      </c>
      <c r="K1547" s="256">
        <v>-15.51</v>
      </c>
      <c r="L1547" s="256">
        <v>0.63</v>
      </c>
      <c r="M1547" s="256">
        <v>0.1</v>
      </c>
      <c r="N1547" s="256">
        <v>0.54</v>
      </c>
      <c r="O1547" s="256">
        <v>16.989999999999998</v>
      </c>
      <c r="P1547" s="256" t="s">
        <v>2739</v>
      </c>
      <c r="Q1547" s="256" t="s">
        <v>1415</v>
      </c>
      <c r="R1547" s="256" t="s">
        <v>1232</v>
      </c>
      <c r="S1547" s="256"/>
    </row>
    <row r="1548" spans="1:19">
      <c r="A1548">
        <f t="shared" si="61"/>
        <v>3227</v>
      </c>
      <c r="B1548">
        <f t="shared" si="62"/>
        <v>-18.510000000000002</v>
      </c>
      <c r="C1548">
        <f t="shared" si="63"/>
        <v>1.8</v>
      </c>
      <c r="E1548" s="256" t="s">
        <v>2817</v>
      </c>
      <c r="F1548" s="256" t="s">
        <v>2578</v>
      </c>
      <c r="G1548" s="256" t="s">
        <v>2554</v>
      </c>
      <c r="H1548" s="257">
        <v>3227</v>
      </c>
      <c r="I1548" s="256">
        <v>-7.73</v>
      </c>
      <c r="J1548" s="256">
        <v>0.2</v>
      </c>
      <c r="K1548" s="256">
        <v>-18.510000000000002</v>
      </c>
      <c r="L1548" s="256">
        <v>0.16</v>
      </c>
      <c r="M1548" s="256">
        <v>1.8</v>
      </c>
      <c r="N1548" s="256">
        <v>0.43</v>
      </c>
      <c r="O1548" s="256">
        <v>2.83</v>
      </c>
      <c r="P1548" s="256" t="s">
        <v>2739</v>
      </c>
      <c r="Q1548" s="256" t="s">
        <v>1415</v>
      </c>
      <c r="R1548" s="256" t="s">
        <v>1232</v>
      </c>
      <c r="S1548" s="256"/>
    </row>
    <row r="1549" spans="1:19">
      <c r="A1549">
        <f t="shared" si="61"/>
        <v>3227</v>
      </c>
      <c r="B1549">
        <f t="shared" si="62"/>
        <v>-16.72</v>
      </c>
      <c r="C1549">
        <f t="shared" si="63"/>
        <v>1.3</v>
      </c>
      <c r="E1549" s="256" t="s">
        <v>2804</v>
      </c>
      <c r="F1549" s="256" t="s">
        <v>2578</v>
      </c>
      <c r="G1549" s="256" t="s">
        <v>2554</v>
      </c>
      <c r="H1549" s="257">
        <v>3227</v>
      </c>
      <c r="I1549" s="256">
        <v>-7.32</v>
      </c>
      <c r="J1549" s="256">
        <v>0.37</v>
      </c>
      <c r="K1549" s="256">
        <v>-16.72</v>
      </c>
      <c r="L1549" s="256">
        <v>0.81</v>
      </c>
      <c r="M1549" s="256">
        <v>1.3</v>
      </c>
      <c r="N1549" s="256">
        <v>0.42</v>
      </c>
      <c r="O1549" s="256">
        <v>7.34</v>
      </c>
      <c r="P1549" s="256" t="s">
        <v>2739</v>
      </c>
      <c r="Q1549" s="256" t="s">
        <v>1415</v>
      </c>
      <c r="R1549" s="256" t="s">
        <v>1232</v>
      </c>
      <c r="S1549" s="256"/>
    </row>
    <row r="1550" spans="1:19">
      <c r="A1550">
        <f t="shared" si="61"/>
        <v>3227</v>
      </c>
      <c r="B1550">
        <f t="shared" si="62"/>
        <v>-16.72</v>
      </c>
      <c r="C1550">
        <f t="shared" si="63"/>
        <v>1.3</v>
      </c>
      <c r="E1550" s="256" t="s">
        <v>2805</v>
      </c>
      <c r="F1550" s="256" t="s">
        <v>2578</v>
      </c>
      <c r="G1550" s="256" t="s">
        <v>2554</v>
      </c>
      <c r="H1550" s="257">
        <v>3227</v>
      </c>
      <c r="I1550" s="256">
        <v>-7.32</v>
      </c>
      <c r="J1550" s="256">
        <v>0.37</v>
      </c>
      <c r="K1550" s="256">
        <v>-16.72</v>
      </c>
      <c r="L1550" s="256">
        <v>0.81</v>
      </c>
      <c r="M1550" s="256">
        <v>1.3</v>
      </c>
      <c r="N1550" s="256">
        <v>0.41</v>
      </c>
      <c r="O1550" s="256">
        <v>2.68</v>
      </c>
      <c r="P1550" s="256" t="s">
        <v>2739</v>
      </c>
      <c r="Q1550" s="256" t="s">
        <v>1415</v>
      </c>
      <c r="R1550" s="256" t="s">
        <v>1232</v>
      </c>
      <c r="S1550" s="256"/>
    </row>
    <row r="1551" spans="1:19">
      <c r="A1551">
        <f t="shared" si="61"/>
        <v>3227</v>
      </c>
      <c r="B1551">
        <f t="shared" si="62"/>
        <v>-12.65</v>
      </c>
      <c r="C1551">
        <f t="shared" si="63"/>
        <v>-0.67</v>
      </c>
      <c r="E1551" s="256" t="s">
        <v>2795</v>
      </c>
      <c r="F1551" s="256" t="s">
        <v>2578</v>
      </c>
      <c r="G1551" s="256" t="s">
        <v>2554</v>
      </c>
      <c r="H1551" s="257">
        <v>3227</v>
      </c>
      <c r="I1551" s="256">
        <v>-7.21</v>
      </c>
      <c r="J1551" s="256">
        <v>0.35</v>
      </c>
      <c r="K1551" s="256">
        <v>-12.65</v>
      </c>
      <c r="L1551" s="256">
        <v>0.81</v>
      </c>
      <c r="M1551" s="256">
        <v>-0.67</v>
      </c>
      <c r="N1551" s="256">
        <v>0.34</v>
      </c>
      <c r="O1551" s="256">
        <v>9.2200000000000006</v>
      </c>
      <c r="P1551" s="256" t="s">
        <v>2739</v>
      </c>
      <c r="Q1551" s="256" t="s">
        <v>1415</v>
      </c>
      <c r="R1551" s="256" t="s">
        <v>1232</v>
      </c>
      <c r="S1551" s="256"/>
    </row>
    <row r="1552" spans="1:19">
      <c r="A1552">
        <f t="shared" si="61"/>
        <v>3227</v>
      </c>
      <c r="B1552">
        <f t="shared" si="62"/>
        <v>-12.77</v>
      </c>
      <c r="C1552">
        <f t="shared" si="63"/>
        <v>-0.55000000000000004</v>
      </c>
      <c r="E1552" s="256" t="s">
        <v>2816</v>
      </c>
      <c r="F1552" s="256" t="s">
        <v>2578</v>
      </c>
      <c r="G1552" s="256" t="s">
        <v>2554</v>
      </c>
      <c r="H1552" s="257">
        <v>3227</v>
      </c>
      <c r="I1552" s="256">
        <v>-7.16</v>
      </c>
      <c r="J1552" s="256">
        <v>0.27</v>
      </c>
      <c r="K1552" s="256">
        <v>-12.77</v>
      </c>
      <c r="L1552" s="256">
        <v>0.16</v>
      </c>
      <c r="M1552" s="256">
        <v>-0.55000000000000004</v>
      </c>
      <c r="N1552" s="256">
        <v>0.56999999999999995</v>
      </c>
      <c r="O1552" s="256">
        <v>11.48</v>
      </c>
      <c r="P1552" s="256" t="s">
        <v>2739</v>
      </c>
      <c r="Q1552" s="256" t="s">
        <v>1415</v>
      </c>
      <c r="R1552" s="256" t="s">
        <v>1232</v>
      </c>
      <c r="S1552" s="256"/>
    </row>
    <row r="1553" spans="1:19">
      <c r="A1553">
        <f t="shared" si="61"/>
        <v>3227</v>
      </c>
      <c r="B1553">
        <f t="shared" si="62"/>
        <v>-13.86</v>
      </c>
      <c r="C1553">
        <f t="shared" si="63"/>
        <v>0.26</v>
      </c>
      <c r="E1553" s="256" t="s">
        <v>2801</v>
      </c>
      <c r="F1553" s="256" t="s">
        <v>2578</v>
      </c>
      <c r="G1553" s="256" t="s">
        <v>2554</v>
      </c>
      <c r="H1553" s="257">
        <v>3227</v>
      </c>
      <c r="I1553" s="256">
        <v>-6.91</v>
      </c>
      <c r="J1553" s="256">
        <v>0.35</v>
      </c>
      <c r="K1553" s="256">
        <v>-13.86</v>
      </c>
      <c r="L1553" s="256">
        <v>0.81</v>
      </c>
      <c r="M1553" s="256">
        <v>0.26</v>
      </c>
      <c r="N1553" s="256">
        <v>0.35</v>
      </c>
      <c r="O1553" s="256">
        <v>7.75</v>
      </c>
      <c r="P1553" s="256" t="s">
        <v>2739</v>
      </c>
      <c r="Q1553" s="256" t="s">
        <v>1415</v>
      </c>
      <c r="R1553" s="256" t="s">
        <v>1232</v>
      </c>
      <c r="S1553" s="256"/>
    </row>
    <row r="1554" spans="1:19">
      <c r="A1554">
        <f t="shared" si="61"/>
        <v>3227</v>
      </c>
      <c r="B1554">
        <f t="shared" si="62"/>
        <v>-12.01</v>
      </c>
      <c r="C1554">
        <f t="shared" si="63"/>
        <v>-0.65</v>
      </c>
      <c r="E1554" s="256" t="s">
        <v>2813</v>
      </c>
      <c r="F1554" s="256" t="s">
        <v>2578</v>
      </c>
      <c r="G1554" s="256" t="s">
        <v>2554</v>
      </c>
      <c r="H1554" s="257">
        <v>3227</v>
      </c>
      <c r="I1554" s="256">
        <v>-6.87</v>
      </c>
      <c r="J1554" s="256">
        <v>0.35</v>
      </c>
      <c r="K1554" s="256">
        <v>-12.01</v>
      </c>
      <c r="L1554" s="256">
        <v>0.81</v>
      </c>
      <c r="M1554" s="256">
        <v>-0.65</v>
      </c>
      <c r="N1554" s="256">
        <v>0.35</v>
      </c>
      <c r="O1554" s="256">
        <v>6.54</v>
      </c>
      <c r="P1554" s="256" t="s">
        <v>2739</v>
      </c>
      <c r="Q1554" s="256" t="s">
        <v>1415</v>
      </c>
      <c r="R1554" s="256" t="s">
        <v>1232</v>
      </c>
      <c r="S1554" s="256"/>
    </row>
    <row r="1555" spans="1:19">
      <c r="A1555">
        <f t="shared" si="61"/>
        <v>3227</v>
      </c>
      <c r="B1555">
        <f t="shared" si="62"/>
        <v>-11.73</v>
      </c>
      <c r="C1555">
        <f t="shared" si="63"/>
        <v>-0.77</v>
      </c>
      <c r="E1555" s="256" t="s">
        <v>2812</v>
      </c>
      <c r="F1555" s="256" t="s">
        <v>2578</v>
      </c>
      <c r="G1555" s="256" t="s">
        <v>2554</v>
      </c>
      <c r="H1555" s="257">
        <v>3227</v>
      </c>
      <c r="I1555" s="256">
        <v>-6.84</v>
      </c>
      <c r="J1555" s="256">
        <v>0.35</v>
      </c>
      <c r="K1555" s="256">
        <v>-11.73</v>
      </c>
      <c r="L1555" s="256">
        <v>0.81</v>
      </c>
      <c r="M1555" s="256">
        <v>-0.77</v>
      </c>
      <c r="N1555" s="256">
        <v>0.35</v>
      </c>
      <c r="O1555" s="256">
        <v>8.5299999999999994</v>
      </c>
      <c r="P1555" s="256" t="s">
        <v>2739</v>
      </c>
      <c r="Q1555" s="256" t="s">
        <v>1415</v>
      </c>
      <c r="R1555" s="256" t="s">
        <v>1232</v>
      </c>
      <c r="S1555" s="256"/>
    </row>
    <row r="1556" spans="1:19">
      <c r="A1556">
        <f t="shared" si="61"/>
        <v>3227</v>
      </c>
      <c r="B1556">
        <f t="shared" si="62"/>
        <v>-12.46</v>
      </c>
      <c r="C1556">
        <f t="shared" si="63"/>
        <v>-0.38</v>
      </c>
      <c r="E1556" s="256" t="s">
        <v>2808</v>
      </c>
      <c r="F1556" s="256" t="s">
        <v>2578</v>
      </c>
      <c r="G1556" s="256" t="s">
        <v>2554</v>
      </c>
      <c r="H1556" s="257">
        <v>3227</v>
      </c>
      <c r="I1556" s="256">
        <v>-6.83</v>
      </c>
      <c r="J1556" s="256">
        <v>0.35</v>
      </c>
      <c r="K1556" s="256">
        <v>-12.46</v>
      </c>
      <c r="L1556" s="256">
        <v>0.81</v>
      </c>
      <c r="M1556" s="256">
        <v>-0.38</v>
      </c>
      <c r="N1556" s="256">
        <v>0.35</v>
      </c>
      <c r="O1556" s="256">
        <v>7.68</v>
      </c>
      <c r="P1556" s="256" t="s">
        <v>2739</v>
      </c>
      <c r="Q1556" s="256" t="s">
        <v>1415</v>
      </c>
      <c r="R1556" s="256" t="s">
        <v>1232</v>
      </c>
      <c r="S1556" s="256"/>
    </row>
    <row r="1557" spans="1:19">
      <c r="A1557">
        <f t="shared" si="61"/>
        <v>3227</v>
      </c>
      <c r="B1557">
        <f t="shared" si="62"/>
        <v>-11.79</v>
      </c>
      <c r="C1557">
        <f t="shared" si="63"/>
        <v>-0.53</v>
      </c>
      <c r="E1557" t="s">
        <v>2660</v>
      </c>
      <c r="F1557" s="256" t="s">
        <v>2578</v>
      </c>
      <c r="G1557" s="256" t="s">
        <v>2554</v>
      </c>
      <c r="H1557" s="257">
        <v>3227</v>
      </c>
      <c r="I1557">
        <v>-6.63</v>
      </c>
      <c r="J1557">
        <v>0.33</v>
      </c>
      <c r="K1557">
        <v>-11.79</v>
      </c>
      <c r="L1557">
        <v>0.63</v>
      </c>
      <c r="M1557">
        <v>-0.53</v>
      </c>
      <c r="N1557">
        <v>0.52</v>
      </c>
      <c r="O1557">
        <v>19.97</v>
      </c>
      <c r="P1557" t="s">
        <v>2579</v>
      </c>
      <c r="Q1557" t="s">
        <v>2580</v>
      </c>
    </row>
    <row r="1558" spans="1:19">
      <c r="A1558">
        <f t="shared" si="61"/>
        <v>3227</v>
      </c>
      <c r="B1558">
        <f t="shared" si="62"/>
        <v>-11.76</v>
      </c>
      <c r="C1558">
        <f t="shared" si="63"/>
        <v>-0.44</v>
      </c>
      <c r="E1558" s="256" t="s">
        <v>2815</v>
      </c>
      <c r="F1558" s="256" t="s">
        <v>2578</v>
      </c>
      <c r="G1558" s="256" t="s">
        <v>2554</v>
      </c>
      <c r="H1558" s="257">
        <v>3227</v>
      </c>
      <c r="I1558" s="256">
        <v>-6.52</v>
      </c>
      <c r="J1558" s="256">
        <v>0.16</v>
      </c>
      <c r="K1558" s="256">
        <v>-11.76</v>
      </c>
      <c r="L1558" s="256">
        <v>0.17</v>
      </c>
      <c r="M1558" s="256">
        <v>-0.44</v>
      </c>
      <c r="N1558" s="256">
        <v>0.38</v>
      </c>
      <c r="O1558" s="256">
        <v>10.41</v>
      </c>
      <c r="P1558" s="256" t="s">
        <v>2739</v>
      </c>
      <c r="Q1558" s="256" t="s">
        <v>1415</v>
      </c>
      <c r="R1558" s="256" t="s">
        <v>1232</v>
      </c>
      <c r="S1558" s="256"/>
    </row>
    <row r="1559" spans="1:19">
      <c r="A1559">
        <f t="shared" si="61"/>
        <v>3227</v>
      </c>
      <c r="B1559">
        <f t="shared" si="62"/>
        <v>-11.5</v>
      </c>
      <c r="C1559">
        <f t="shared" si="63"/>
        <v>-0.53</v>
      </c>
      <c r="E1559" t="s">
        <v>2661</v>
      </c>
      <c r="F1559" s="256" t="s">
        <v>2578</v>
      </c>
      <c r="G1559" s="256" t="s">
        <v>2554</v>
      </c>
      <c r="H1559" s="257">
        <v>3227</v>
      </c>
      <c r="I1559">
        <v>-6.49</v>
      </c>
      <c r="J1559">
        <v>0.33</v>
      </c>
      <c r="K1559">
        <v>-11.5</v>
      </c>
      <c r="L1559">
        <v>0.63</v>
      </c>
      <c r="M1559">
        <v>-0.53</v>
      </c>
      <c r="N1559">
        <v>0.53</v>
      </c>
      <c r="O1559">
        <v>20.399999999999999</v>
      </c>
      <c r="P1559" t="s">
        <v>2579</v>
      </c>
      <c r="Q1559" t="s">
        <v>2580</v>
      </c>
    </row>
    <row r="1560" spans="1:19">
      <c r="A1560">
        <f t="shared" si="61"/>
        <v>3227</v>
      </c>
      <c r="B1560">
        <f t="shared" si="62"/>
        <v>-11.58</v>
      </c>
      <c r="C1560">
        <f t="shared" si="63"/>
        <v>-0.69</v>
      </c>
      <c r="E1560" t="s">
        <v>2768</v>
      </c>
      <c r="F1560" s="256" t="s">
        <v>2578</v>
      </c>
      <c r="G1560" s="256" t="s">
        <v>2554</v>
      </c>
      <c r="H1560" s="257">
        <v>3227</v>
      </c>
      <c r="I1560">
        <v>-6.33</v>
      </c>
      <c r="J1560">
        <v>0.34</v>
      </c>
      <c r="K1560">
        <v>-11.58</v>
      </c>
      <c r="L1560">
        <v>0.65</v>
      </c>
      <c r="M1560">
        <v>-0.69</v>
      </c>
      <c r="N1560">
        <v>0.68</v>
      </c>
      <c r="O1560">
        <v>9.5</v>
      </c>
      <c r="P1560" t="s">
        <v>2739</v>
      </c>
      <c r="Q1560" t="s">
        <v>1415</v>
      </c>
      <c r="R1560" t="s">
        <v>1232</v>
      </c>
    </row>
    <row r="1561" spans="1:19">
      <c r="A1561">
        <f t="shared" si="61"/>
        <v>3227</v>
      </c>
      <c r="B1561">
        <f t="shared" si="62"/>
        <v>-10.96</v>
      </c>
      <c r="C1561">
        <f t="shared" si="63"/>
        <v>-0.59</v>
      </c>
      <c r="E1561" t="s">
        <v>2663</v>
      </c>
      <c r="F1561" s="256" t="s">
        <v>2578</v>
      </c>
      <c r="G1561" s="256" t="s">
        <v>2554</v>
      </c>
      <c r="H1561" s="257">
        <v>3227</v>
      </c>
      <c r="I1561">
        <v>-6.27</v>
      </c>
      <c r="J1561">
        <v>0.33</v>
      </c>
      <c r="K1561">
        <v>-10.96</v>
      </c>
      <c r="L1561">
        <v>0.63</v>
      </c>
      <c r="M1561">
        <v>-0.59</v>
      </c>
      <c r="N1561">
        <v>0.53</v>
      </c>
      <c r="O1561">
        <v>21.15</v>
      </c>
      <c r="P1561" t="s">
        <v>2579</v>
      </c>
      <c r="Q1561" t="s">
        <v>2580</v>
      </c>
    </row>
    <row r="1562" spans="1:19">
      <c r="A1562">
        <f t="shared" si="61"/>
        <v>3227</v>
      </c>
      <c r="B1562">
        <f t="shared" si="62"/>
        <v>-12.34</v>
      </c>
      <c r="C1562">
        <f t="shared" si="63"/>
        <v>0.35</v>
      </c>
      <c r="E1562" s="256" t="s">
        <v>2798</v>
      </c>
      <c r="F1562" s="256" t="s">
        <v>2578</v>
      </c>
      <c r="G1562" s="256" t="s">
        <v>2554</v>
      </c>
      <c r="H1562" s="257">
        <v>3227</v>
      </c>
      <c r="I1562" s="256">
        <v>-6.04</v>
      </c>
      <c r="J1562" s="256">
        <v>0.41</v>
      </c>
      <c r="K1562" s="256">
        <v>-12.34</v>
      </c>
      <c r="L1562" s="256">
        <v>0.84</v>
      </c>
      <c r="M1562" s="256">
        <v>0.35</v>
      </c>
      <c r="N1562" s="256">
        <v>0.72</v>
      </c>
      <c r="O1562" s="256">
        <v>9.89</v>
      </c>
      <c r="P1562" s="256" t="s">
        <v>2739</v>
      </c>
      <c r="Q1562" s="256" t="s">
        <v>1415</v>
      </c>
      <c r="R1562" s="256" t="s">
        <v>1232</v>
      </c>
      <c r="S1562" s="256"/>
    </row>
    <row r="1563" spans="1:19">
      <c r="A1563">
        <f t="shared" si="61"/>
        <v>3227</v>
      </c>
      <c r="B1563">
        <f t="shared" si="62"/>
        <v>-11.86</v>
      </c>
      <c r="C1563">
        <f t="shared" si="63"/>
        <v>0.13</v>
      </c>
      <c r="E1563" s="256" t="s">
        <v>2585</v>
      </c>
      <c r="F1563" s="256" t="s">
        <v>2578</v>
      </c>
      <c r="G1563" s="256" t="s">
        <v>2554</v>
      </c>
      <c r="H1563" s="257">
        <v>3227</v>
      </c>
      <c r="I1563" s="256">
        <v>-6.01</v>
      </c>
      <c r="J1563" s="256">
        <v>0.33</v>
      </c>
      <c r="K1563" s="256">
        <v>-11.86</v>
      </c>
      <c r="L1563" s="256">
        <v>0.63</v>
      </c>
      <c r="M1563" s="256">
        <v>0.13</v>
      </c>
      <c r="N1563" s="256">
        <v>0.55000000000000004</v>
      </c>
      <c r="O1563" s="256">
        <v>18</v>
      </c>
      <c r="P1563" s="256" t="s">
        <v>2579</v>
      </c>
      <c r="Q1563" s="256" t="s">
        <v>2580</v>
      </c>
      <c r="R1563" s="256"/>
      <c r="S1563" s="256"/>
    </row>
    <row r="1564" spans="1:19">
      <c r="A1564">
        <f t="shared" si="61"/>
        <v>3227</v>
      </c>
      <c r="B1564">
        <f t="shared" si="62"/>
        <v>-11.25</v>
      </c>
      <c r="C1564">
        <f t="shared" si="63"/>
        <v>0</v>
      </c>
      <c r="E1564" s="256" t="s">
        <v>2747</v>
      </c>
      <c r="F1564" s="256" t="s">
        <v>2578</v>
      </c>
      <c r="G1564" s="256" t="s">
        <v>2554</v>
      </c>
      <c r="H1564" s="257">
        <v>3227</v>
      </c>
      <c r="I1564" s="256">
        <v>-5.94</v>
      </c>
      <c r="J1564" s="256">
        <v>0.33</v>
      </c>
      <c r="K1564" s="256">
        <v>-11.25</v>
      </c>
      <c r="L1564" s="256">
        <v>0.63</v>
      </c>
      <c r="M1564" s="256">
        <v>0</v>
      </c>
      <c r="N1564" s="256">
        <v>0.54</v>
      </c>
      <c r="O1564" s="256">
        <v>18.920000000000002</v>
      </c>
      <c r="P1564" s="256" t="s">
        <v>2739</v>
      </c>
      <c r="Q1564" s="256" t="s">
        <v>1415</v>
      </c>
      <c r="R1564" s="256" t="s">
        <v>1232</v>
      </c>
      <c r="S1564" s="256"/>
    </row>
    <row r="1565" spans="1:19">
      <c r="A1565">
        <f t="shared" si="61"/>
        <v>3227</v>
      </c>
      <c r="B1565">
        <f t="shared" si="62"/>
        <v>-11.3</v>
      </c>
      <c r="C1565">
        <f t="shared" si="63"/>
        <v>-0.08</v>
      </c>
      <c r="E1565" s="256" t="s">
        <v>2586</v>
      </c>
      <c r="F1565" s="256" t="s">
        <v>2578</v>
      </c>
      <c r="G1565" s="256" t="s">
        <v>2554</v>
      </c>
      <c r="H1565" s="257">
        <v>3227</v>
      </c>
      <c r="I1565" s="256">
        <v>-5.93</v>
      </c>
      <c r="J1565" s="256">
        <v>0.33</v>
      </c>
      <c r="K1565" s="256">
        <v>-11.3</v>
      </c>
      <c r="L1565" s="256">
        <v>0.64</v>
      </c>
      <c r="M1565" s="256">
        <v>-0.08</v>
      </c>
      <c r="N1565" s="256">
        <v>0.6</v>
      </c>
      <c r="O1565" s="256">
        <v>25.97</v>
      </c>
      <c r="P1565" s="256" t="s">
        <v>2579</v>
      </c>
      <c r="Q1565" s="256" t="s">
        <v>2580</v>
      </c>
      <c r="R1565" s="256"/>
      <c r="S1565" s="256"/>
    </row>
    <row r="1566" spans="1:19">
      <c r="A1566">
        <f t="shared" si="61"/>
        <v>3227</v>
      </c>
      <c r="B1566">
        <f t="shared" si="62"/>
        <v>-10.9</v>
      </c>
      <c r="C1566">
        <f t="shared" si="63"/>
        <v>-0.53</v>
      </c>
      <c r="E1566" s="256" t="s">
        <v>3045</v>
      </c>
      <c r="F1566" s="256" t="s">
        <v>2578</v>
      </c>
      <c r="G1566" s="256" t="s">
        <v>3046</v>
      </c>
      <c r="H1566" s="257">
        <v>3227</v>
      </c>
      <c r="I1566" s="256">
        <v>-5.93</v>
      </c>
      <c r="J1566" s="256">
        <v>0.33</v>
      </c>
      <c r="K1566" s="256">
        <v>-10.9</v>
      </c>
      <c r="L1566" s="256">
        <v>0.64</v>
      </c>
      <c r="M1566" s="256">
        <v>-0.53</v>
      </c>
      <c r="N1566" s="256">
        <v>0.61</v>
      </c>
      <c r="O1566" s="256">
        <v>16.489999999999998</v>
      </c>
      <c r="P1566" s="256" t="s">
        <v>3020</v>
      </c>
      <c r="Q1566" s="256" t="s">
        <v>3021</v>
      </c>
      <c r="R1566" s="256" t="s">
        <v>3022</v>
      </c>
      <c r="S1566" s="256"/>
    </row>
    <row r="1567" spans="1:19">
      <c r="A1567">
        <f t="shared" si="61"/>
        <v>3227</v>
      </c>
      <c r="B1567">
        <f t="shared" si="62"/>
        <v>-10.53</v>
      </c>
      <c r="C1567">
        <f t="shared" si="63"/>
        <v>-0.42</v>
      </c>
      <c r="E1567" t="s">
        <v>2662</v>
      </c>
      <c r="F1567" s="256" t="s">
        <v>2578</v>
      </c>
      <c r="G1567" s="256" t="s">
        <v>2554</v>
      </c>
      <c r="H1567" s="257">
        <v>3227</v>
      </c>
      <c r="I1567">
        <v>-5.88</v>
      </c>
      <c r="J1567">
        <v>0.33</v>
      </c>
      <c r="K1567">
        <v>-10.53</v>
      </c>
      <c r="L1567">
        <v>0.63</v>
      </c>
      <c r="M1567">
        <v>-0.42</v>
      </c>
      <c r="N1567">
        <v>0.53</v>
      </c>
      <c r="O1567">
        <v>20.58</v>
      </c>
      <c r="P1567" t="s">
        <v>2579</v>
      </c>
      <c r="Q1567" t="s">
        <v>2580</v>
      </c>
    </row>
    <row r="1568" spans="1:19">
      <c r="A1568">
        <f t="shared" si="61"/>
        <v>3227</v>
      </c>
      <c r="B1568">
        <f t="shared" si="62"/>
        <v>-10.95</v>
      </c>
      <c r="C1568">
        <f t="shared" si="63"/>
        <v>-0.02</v>
      </c>
      <c r="E1568" s="256" t="s">
        <v>2748</v>
      </c>
      <c r="F1568" s="256" t="s">
        <v>2578</v>
      </c>
      <c r="G1568" s="256" t="s">
        <v>2554</v>
      </c>
      <c r="H1568" s="257">
        <v>3227</v>
      </c>
      <c r="I1568" s="256">
        <v>-5.81</v>
      </c>
      <c r="J1568" s="256">
        <v>0.33</v>
      </c>
      <c r="K1568" s="256">
        <v>-10.95</v>
      </c>
      <c r="L1568" s="256">
        <v>0.63</v>
      </c>
      <c r="M1568" s="256">
        <v>-0.02</v>
      </c>
      <c r="N1568" s="256">
        <v>0.56000000000000005</v>
      </c>
      <c r="O1568" s="256">
        <v>17.89</v>
      </c>
      <c r="P1568" s="256" t="s">
        <v>2739</v>
      </c>
      <c r="Q1568" s="256" t="s">
        <v>1415</v>
      </c>
      <c r="R1568" s="256" t="s">
        <v>1232</v>
      </c>
      <c r="S1568" s="256"/>
    </row>
    <row r="1569" spans="1:19">
      <c r="A1569">
        <f t="shared" si="61"/>
        <v>3227</v>
      </c>
      <c r="B1569">
        <f t="shared" si="62"/>
        <v>-9.7100000000000009</v>
      </c>
      <c r="C1569">
        <f t="shared" si="63"/>
        <v>-1.1100000000000001</v>
      </c>
      <c r="E1569" s="256" t="s">
        <v>2781</v>
      </c>
      <c r="F1569" s="256" t="s">
        <v>2578</v>
      </c>
      <c r="G1569" s="256" t="s">
        <v>2554</v>
      </c>
      <c r="H1569" s="257">
        <v>3227</v>
      </c>
      <c r="I1569" s="256">
        <v>-5.78</v>
      </c>
      <c r="J1569" s="256">
        <v>0.33</v>
      </c>
      <c r="K1569" s="256">
        <v>-9.7100000000000009</v>
      </c>
      <c r="L1569" s="256">
        <v>0.64</v>
      </c>
      <c r="M1569" s="256">
        <v>-1.1100000000000001</v>
      </c>
      <c r="N1569" s="256">
        <v>0.57999999999999996</v>
      </c>
      <c r="O1569" s="256">
        <v>13.12</v>
      </c>
      <c r="P1569" s="256" t="s">
        <v>2739</v>
      </c>
      <c r="Q1569" s="256" t="s">
        <v>1415</v>
      </c>
      <c r="R1569" s="256" t="s">
        <v>1232</v>
      </c>
      <c r="S1569" s="256"/>
    </row>
    <row r="1570" spans="1:19">
      <c r="A1570">
        <f t="shared" si="61"/>
        <v>3227</v>
      </c>
      <c r="B1570">
        <f t="shared" si="62"/>
        <v>-9.69</v>
      </c>
      <c r="C1570">
        <f t="shared" si="63"/>
        <v>-0.69</v>
      </c>
      <c r="E1570" s="256" t="s">
        <v>2810</v>
      </c>
      <c r="F1570" s="256" t="s">
        <v>2578</v>
      </c>
      <c r="G1570" s="256" t="s">
        <v>2554</v>
      </c>
      <c r="H1570" s="257">
        <v>3227</v>
      </c>
      <c r="I1570" s="256">
        <v>-5.72</v>
      </c>
      <c r="J1570" s="256">
        <v>0.35</v>
      </c>
      <c r="K1570" s="256">
        <v>-9.69</v>
      </c>
      <c r="L1570" s="256">
        <v>0.88</v>
      </c>
      <c r="M1570" s="256">
        <v>-0.69</v>
      </c>
      <c r="N1570" s="256">
        <v>0.76</v>
      </c>
      <c r="O1570" s="256">
        <v>9.24</v>
      </c>
      <c r="P1570" s="256" t="s">
        <v>2739</v>
      </c>
      <c r="Q1570" s="256" t="s">
        <v>1415</v>
      </c>
      <c r="R1570" s="256" t="s">
        <v>1232</v>
      </c>
      <c r="S1570" s="256"/>
    </row>
    <row r="1571" spans="1:19">
      <c r="A1571">
        <f t="shared" si="61"/>
        <v>3227</v>
      </c>
      <c r="B1571">
        <f t="shared" si="62"/>
        <v>-11.59</v>
      </c>
      <c r="C1571">
        <f t="shared" si="63"/>
        <v>0.39</v>
      </c>
      <c r="E1571" s="256" t="s">
        <v>2584</v>
      </c>
      <c r="F1571" s="256" t="s">
        <v>2578</v>
      </c>
      <c r="G1571" s="256" t="s">
        <v>2554</v>
      </c>
      <c r="H1571" s="257">
        <v>3227</v>
      </c>
      <c r="I1571" s="256">
        <v>-5.62</v>
      </c>
      <c r="J1571" s="256">
        <v>0.34</v>
      </c>
      <c r="K1571" s="256">
        <v>-11.59</v>
      </c>
      <c r="L1571" s="256">
        <v>0.67</v>
      </c>
      <c r="M1571" s="256">
        <v>0.39</v>
      </c>
      <c r="N1571" s="256">
        <v>0.75</v>
      </c>
      <c r="O1571" s="256">
        <v>16.07</v>
      </c>
      <c r="P1571" s="256" t="s">
        <v>2579</v>
      </c>
      <c r="Q1571" s="256" t="s">
        <v>2580</v>
      </c>
      <c r="R1571" s="256"/>
      <c r="S1571" s="256"/>
    </row>
    <row r="1572" spans="1:19">
      <c r="A1572">
        <f t="shared" si="61"/>
        <v>3227</v>
      </c>
      <c r="B1572">
        <f t="shared" si="62"/>
        <v>-10.130000000000001</v>
      </c>
      <c r="C1572">
        <f t="shared" si="63"/>
        <v>-0.56000000000000005</v>
      </c>
      <c r="E1572" s="256" t="s">
        <v>3047</v>
      </c>
      <c r="F1572" s="256" t="s">
        <v>2578</v>
      </c>
      <c r="G1572" s="256" t="s">
        <v>3048</v>
      </c>
      <c r="H1572" s="257">
        <v>3227</v>
      </c>
      <c r="I1572" s="256">
        <v>-5.56</v>
      </c>
      <c r="J1572" s="256">
        <v>0.34</v>
      </c>
      <c r="K1572" s="256">
        <v>-10.130000000000001</v>
      </c>
      <c r="L1572" s="256">
        <v>0.65</v>
      </c>
      <c r="M1572" s="256">
        <v>-0.56000000000000005</v>
      </c>
      <c r="N1572" s="256">
        <v>0.66</v>
      </c>
      <c r="O1572" s="256">
        <v>15.45</v>
      </c>
      <c r="P1572" s="256" t="s">
        <v>3020</v>
      </c>
      <c r="Q1572" s="256" t="s">
        <v>3021</v>
      </c>
      <c r="R1572" s="256" t="s">
        <v>3022</v>
      </c>
      <c r="S1572" s="256"/>
    </row>
    <row r="1573" spans="1:19">
      <c r="A1573">
        <f t="shared" si="61"/>
        <v>3227</v>
      </c>
      <c r="B1573">
        <f t="shared" si="62"/>
        <v>-10.220000000000001</v>
      </c>
      <c r="C1573">
        <f t="shared" si="63"/>
        <v>-7.0000000000000007E-2</v>
      </c>
      <c r="E1573" s="256" t="s">
        <v>2800</v>
      </c>
      <c r="F1573" s="256" t="s">
        <v>2578</v>
      </c>
      <c r="G1573" s="256" t="s">
        <v>2554</v>
      </c>
      <c r="H1573" s="257">
        <v>3227</v>
      </c>
      <c r="I1573" s="256">
        <v>-5.37</v>
      </c>
      <c r="J1573" s="256">
        <v>0.35</v>
      </c>
      <c r="K1573" s="256">
        <v>-10.220000000000001</v>
      </c>
      <c r="L1573" s="256">
        <v>0.81</v>
      </c>
      <c r="M1573" s="256">
        <v>-7.0000000000000007E-2</v>
      </c>
      <c r="N1573" s="256">
        <v>0.38</v>
      </c>
      <c r="O1573" s="256">
        <v>9.76</v>
      </c>
      <c r="P1573" s="256" t="s">
        <v>2739</v>
      </c>
      <c r="Q1573" s="256" t="s">
        <v>1415</v>
      </c>
      <c r="R1573" s="256" t="s">
        <v>1232</v>
      </c>
      <c r="S1573" s="256"/>
    </row>
    <row r="1574" spans="1:19">
      <c r="A1574">
        <f t="shared" si="61"/>
        <v>3227</v>
      </c>
      <c r="B1574">
        <f t="shared" si="62"/>
        <v>-9.99</v>
      </c>
      <c r="C1574">
        <f t="shared" si="63"/>
        <v>-0.06</v>
      </c>
      <c r="E1574" s="256" t="s">
        <v>2745</v>
      </c>
      <c r="F1574" s="256" t="s">
        <v>2578</v>
      </c>
      <c r="G1574" s="256" t="s">
        <v>2554</v>
      </c>
      <c r="H1574" s="257">
        <v>3227</v>
      </c>
      <c r="I1574" s="256">
        <v>-5.35</v>
      </c>
      <c r="J1574" s="256">
        <v>0.33</v>
      </c>
      <c r="K1574" s="256">
        <v>-9.99</v>
      </c>
      <c r="L1574" s="256">
        <v>0.63</v>
      </c>
      <c r="M1574" s="256">
        <v>-0.06</v>
      </c>
      <c r="N1574" s="256">
        <v>0.53</v>
      </c>
      <c r="O1574" s="256">
        <v>20.309999999999999</v>
      </c>
      <c r="P1574" s="256" t="s">
        <v>2739</v>
      </c>
      <c r="Q1574" s="256" t="s">
        <v>1415</v>
      </c>
      <c r="R1574" s="256" t="s">
        <v>1232</v>
      </c>
      <c r="S1574" s="256"/>
    </row>
    <row r="1575" spans="1:19">
      <c r="A1575">
        <f t="shared" si="61"/>
        <v>3227</v>
      </c>
      <c r="B1575">
        <f t="shared" si="62"/>
        <v>-10.1</v>
      </c>
      <c r="C1575">
        <f t="shared" si="63"/>
        <v>0</v>
      </c>
      <c r="E1575" s="256" t="s">
        <v>2746</v>
      </c>
      <c r="F1575" s="256" t="s">
        <v>2578</v>
      </c>
      <c r="G1575" s="256" t="s">
        <v>2554</v>
      </c>
      <c r="H1575" s="257">
        <v>3227</v>
      </c>
      <c r="I1575" s="256">
        <v>-5.35</v>
      </c>
      <c r="J1575" s="256">
        <v>0.33</v>
      </c>
      <c r="K1575" s="256">
        <v>-10.1</v>
      </c>
      <c r="L1575" s="256">
        <v>0.63</v>
      </c>
      <c r="M1575" s="256">
        <v>0</v>
      </c>
      <c r="N1575" s="256">
        <v>0.55000000000000004</v>
      </c>
      <c r="O1575" s="256">
        <v>20.45</v>
      </c>
      <c r="P1575" s="256" t="s">
        <v>2739</v>
      </c>
      <c r="Q1575" s="256" t="s">
        <v>1415</v>
      </c>
      <c r="R1575" s="256" t="s">
        <v>1232</v>
      </c>
      <c r="S1575" s="256"/>
    </row>
    <row r="1576" spans="1:19">
      <c r="A1576">
        <f t="shared" si="61"/>
        <v>3227</v>
      </c>
      <c r="B1576">
        <f t="shared" si="62"/>
        <v>-11.77</v>
      </c>
      <c r="C1576">
        <f t="shared" si="63"/>
        <v>0.75</v>
      </c>
      <c r="E1576" s="256" t="s">
        <v>2814</v>
      </c>
      <c r="F1576" s="256" t="s">
        <v>2578</v>
      </c>
      <c r="G1576" s="256" t="s">
        <v>2554</v>
      </c>
      <c r="H1576" s="257">
        <v>3227</v>
      </c>
      <c r="I1576" s="256">
        <v>-5.34</v>
      </c>
      <c r="J1576" s="256">
        <v>0.17</v>
      </c>
      <c r="K1576" s="256">
        <v>-11.77</v>
      </c>
      <c r="L1576" s="256">
        <v>0.21</v>
      </c>
      <c r="M1576" s="256">
        <v>0.75</v>
      </c>
      <c r="N1576" s="256">
        <v>0.46</v>
      </c>
      <c r="O1576" s="256">
        <v>4.72</v>
      </c>
      <c r="P1576" s="256" t="s">
        <v>2739</v>
      </c>
      <c r="Q1576" s="256" t="s">
        <v>1415</v>
      </c>
      <c r="R1576" s="256" t="s">
        <v>1232</v>
      </c>
      <c r="S1576" s="256"/>
    </row>
    <row r="1577" spans="1:19">
      <c r="A1577">
        <f t="shared" si="61"/>
        <v>3227</v>
      </c>
      <c r="B1577">
        <f t="shared" si="62"/>
        <v>-9.4</v>
      </c>
      <c r="C1577">
        <f t="shared" si="63"/>
        <v>-0.43</v>
      </c>
      <c r="E1577" t="s">
        <v>2659</v>
      </c>
      <c r="F1577" s="256" t="s">
        <v>2578</v>
      </c>
      <c r="G1577" s="256" t="s">
        <v>2554</v>
      </c>
      <c r="H1577" s="257">
        <v>3227</v>
      </c>
      <c r="I1577">
        <v>-5.31</v>
      </c>
      <c r="J1577">
        <v>0.33</v>
      </c>
      <c r="K1577">
        <v>-9.4</v>
      </c>
      <c r="L1577">
        <v>0.63</v>
      </c>
      <c r="M1577">
        <v>-0.43</v>
      </c>
      <c r="N1577">
        <v>0.53</v>
      </c>
      <c r="O1577">
        <v>20.37</v>
      </c>
      <c r="P1577" t="s">
        <v>2579</v>
      </c>
      <c r="Q1577" t="s">
        <v>2580</v>
      </c>
    </row>
    <row r="1578" spans="1:19">
      <c r="A1578">
        <f t="shared" si="61"/>
        <v>3227</v>
      </c>
      <c r="B1578">
        <f t="shared" si="62"/>
        <v>-9.67</v>
      </c>
      <c r="C1578">
        <f t="shared" si="63"/>
        <v>-0.55000000000000004</v>
      </c>
      <c r="E1578" s="256" t="s">
        <v>3051</v>
      </c>
      <c r="F1578" s="256" t="s">
        <v>2578</v>
      </c>
      <c r="G1578" s="256" t="s">
        <v>3052</v>
      </c>
      <c r="H1578" s="257">
        <v>3227</v>
      </c>
      <c r="I1578" s="256">
        <v>-5.31</v>
      </c>
      <c r="J1578" s="256">
        <v>0.34</v>
      </c>
      <c r="K1578" s="256">
        <v>-9.67</v>
      </c>
      <c r="L1578" s="256">
        <v>0.65</v>
      </c>
      <c r="M1578" s="256">
        <v>-0.55000000000000004</v>
      </c>
      <c r="N1578" s="256">
        <v>0.68</v>
      </c>
      <c r="O1578" s="256">
        <v>15.54</v>
      </c>
      <c r="P1578" s="256" t="s">
        <v>3020</v>
      </c>
      <c r="Q1578" s="256" t="s">
        <v>3021</v>
      </c>
      <c r="R1578" s="256" t="s">
        <v>3022</v>
      </c>
      <c r="S1578" s="256"/>
    </row>
    <row r="1579" spans="1:19">
      <c r="A1579">
        <f t="shared" si="61"/>
        <v>3227</v>
      </c>
      <c r="B1579">
        <f t="shared" si="62"/>
        <v>-13.53</v>
      </c>
      <c r="C1579">
        <f t="shared" si="63"/>
        <v>1.86</v>
      </c>
      <c r="E1579" s="256" t="s">
        <v>2807</v>
      </c>
      <c r="F1579" s="256" t="s">
        <v>2578</v>
      </c>
      <c r="G1579" s="256" t="s">
        <v>2554</v>
      </c>
      <c r="H1579" s="257">
        <v>3227</v>
      </c>
      <c r="I1579" s="256">
        <v>-5.27</v>
      </c>
      <c r="J1579" s="256">
        <v>0.48</v>
      </c>
      <c r="K1579" s="256">
        <v>-13.53</v>
      </c>
      <c r="L1579" s="256">
        <v>0.61</v>
      </c>
      <c r="M1579" s="256">
        <v>1.86</v>
      </c>
      <c r="N1579" s="256">
        <v>0.63</v>
      </c>
      <c r="O1579" s="256">
        <v>5.78</v>
      </c>
      <c r="P1579" s="256" t="s">
        <v>2739</v>
      </c>
      <c r="Q1579" s="256" t="s">
        <v>1415</v>
      </c>
      <c r="R1579" s="256" t="s">
        <v>1232</v>
      </c>
      <c r="S1579" s="256"/>
    </row>
    <row r="1580" spans="1:19">
      <c r="A1580">
        <f t="shared" si="61"/>
        <v>3227</v>
      </c>
      <c r="B1580">
        <f t="shared" si="62"/>
        <v>-13.53</v>
      </c>
      <c r="C1580">
        <f t="shared" si="63"/>
        <v>1.43</v>
      </c>
      <c r="E1580" t="s">
        <v>2767</v>
      </c>
      <c r="F1580" s="256" t="s">
        <v>2578</v>
      </c>
      <c r="G1580" s="256" t="s">
        <v>2554</v>
      </c>
      <c r="H1580" s="257">
        <v>3227</v>
      </c>
      <c r="I1580">
        <v>-5.21</v>
      </c>
      <c r="J1580">
        <v>0.34</v>
      </c>
      <c r="K1580">
        <v>-13.53</v>
      </c>
      <c r="L1580">
        <v>0.67</v>
      </c>
      <c r="M1580">
        <v>1.43</v>
      </c>
      <c r="N1580">
        <v>0.73</v>
      </c>
      <c r="O1580">
        <v>6.7</v>
      </c>
      <c r="P1580" t="s">
        <v>2739</v>
      </c>
      <c r="Q1580" t="s">
        <v>1415</v>
      </c>
      <c r="R1580" t="s">
        <v>1232</v>
      </c>
    </row>
    <row r="1581" spans="1:19">
      <c r="A1581">
        <f t="shared" si="61"/>
        <v>3227</v>
      </c>
      <c r="B1581">
        <f t="shared" si="62"/>
        <v>-11.09</v>
      </c>
      <c r="C1581">
        <f t="shared" si="63"/>
        <v>0.56000000000000005</v>
      </c>
      <c r="E1581" s="256" t="s">
        <v>2796</v>
      </c>
      <c r="F1581" s="256" t="s">
        <v>2578</v>
      </c>
      <c r="G1581" s="256" t="s">
        <v>2554</v>
      </c>
      <c r="H1581" s="257">
        <v>3227</v>
      </c>
      <c r="I1581" s="256">
        <v>-5.18</v>
      </c>
      <c r="J1581" s="256">
        <v>0.35</v>
      </c>
      <c r="K1581" s="256">
        <v>-11.09</v>
      </c>
      <c r="L1581" s="256">
        <v>0.81</v>
      </c>
      <c r="M1581" s="256">
        <v>0.56000000000000005</v>
      </c>
      <c r="N1581" s="256">
        <v>0.36</v>
      </c>
      <c r="O1581" s="256">
        <v>6.57</v>
      </c>
      <c r="P1581" s="256" t="s">
        <v>2739</v>
      </c>
      <c r="Q1581" s="256" t="s">
        <v>1415</v>
      </c>
      <c r="R1581" s="256" t="s">
        <v>1232</v>
      </c>
      <c r="S1581" s="256"/>
    </row>
    <row r="1582" spans="1:19">
      <c r="A1582">
        <f t="shared" si="61"/>
        <v>3227</v>
      </c>
      <c r="B1582">
        <f t="shared" si="62"/>
        <v>-9.99</v>
      </c>
      <c r="C1582">
        <f t="shared" si="63"/>
        <v>0.15</v>
      </c>
      <c r="E1582" s="256" t="s">
        <v>2581</v>
      </c>
      <c r="F1582" s="256" t="s">
        <v>2578</v>
      </c>
      <c r="G1582" s="256" t="s">
        <v>2554</v>
      </c>
      <c r="H1582" s="257">
        <v>3227</v>
      </c>
      <c r="I1582" s="256">
        <v>-5.03</v>
      </c>
      <c r="J1582" s="256">
        <v>0.33</v>
      </c>
      <c r="K1582" s="256">
        <v>-9.99</v>
      </c>
      <c r="L1582" s="256">
        <v>0.63</v>
      </c>
      <c r="M1582" s="256">
        <v>0.15</v>
      </c>
      <c r="N1582" s="256">
        <v>0.56999999999999995</v>
      </c>
      <c r="O1582" s="256">
        <v>10.73</v>
      </c>
      <c r="P1582" s="256" t="s">
        <v>2579</v>
      </c>
      <c r="Q1582" s="256" t="s">
        <v>2580</v>
      </c>
      <c r="R1582" s="256"/>
      <c r="S1582" s="256"/>
    </row>
    <row r="1583" spans="1:19">
      <c r="A1583">
        <f t="shared" si="61"/>
        <v>3227</v>
      </c>
      <c r="B1583">
        <f t="shared" si="62"/>
        <v>-8.5500000000000007</v>
      </c>
      <c r="C1583">
        <f t="shared" si="63"/>
        <v>-0.57999999999999996</v>
      </c>
      <c r="E1583" t="s">
        <v>2626</v>
      </c>
      <c r="F1583" s="256" t="s">
        <v>2578</v>
      </c>
      <c r="G1583" s="256" t="s">
        <v>2554</v>
      </c>
      <c r="H1583" s="257">
        <v>3227</v>
      </c>
      <c r="I1583">
        <v>-5.01</v>
      </c>
      <c r="J1583">
        <v>0.33</v>
      </c>
      <c r="K1583">
        <v>-8.5500000000000007</v>
      </c>
      <c r="L1583">
        <v>0.63</v>
      </c>
      <c r="M1583">
        <v>-0.57999999999999996</v>
      </c>
      <c r="N1583">
        <v>0.53</v>
      </c>
      <c r="O1583">
        <v>15.56</v>
      </c>
      <c r="P1583" t="s">
        <v>2579</v>
      </c>
      <c r="Q1583" t="s">
        <v>2580</v>
      </c>
    </row>
    <row r="1584" spans="1:19">
      <c r="A1584">
        <f t="shared" si="61"/>
        <v>3227</v>
      </c>
      <c r="B1584">
        <f t="shared" si="62"/>
        <v>-8.35</v>
      </c>
      <c r="C1584">
        <f t="shared" si="63"/>
        <v>-0.65</v>
      </c>
      <c r="E1584" s="256" t="s">
        <v>2811</v>
      </c>
      <c r="F1584" s="256" t="s">
        <v>2578</v>
      </c>
      <c r="G1584" s="256" t="s">
        <v>2554</v>
      </c>
      <c r="H1584" s="257">
        <v>3227</v>
      </c>
      <c r="I1584" s="256">
        <v>-4.99</v>
      </c>
      <c r="J1584" s="256">
        <v>0.35</v>
      </c>
      <c r="K1584" s="256">
        <v>-8.35</v>
      </c>
      <c r="L1584" s="256">
        <v>0.81</v>
      </c>
      <c r="M1584" s="256">
        <v>-0.65</v>
      </c>
      <c r="N1584" s="256">
        <v>0.34</v>
      </c>
      <c r="O1584" s="256">
        <v>9.2899999999999991</v>
      </c>
      <c r="P1584" s="256" t="s">
        <v>2739</v>
      </c>
      <c r="Q1584" s="256" t="s">
        <v>1415</v>
      </c>
      <c r="R1584" s="256" t="s">
        <v>1232</v>
      </c>
      <c r="S1584" s="256"/>
    </row>
    <row r="1585" spans="1:19">
      <c r="A1585">
        <f t="shared" si="61"/>
        <v>3227</v>
      </c>
      <c r="B1585">
        <f t="shared" si="62"/>
        <v>-8.32</v>
      </c>
      <c r="C1585">
        <f t="shared" si="63"/>
        <v>-0.98</v>
      </c>
      <c r="E1585" s="256" t="s">
        <v>2782</v>
      </c>
      <c r="F1585" s="256" t="s">
        <v>2578</v>
      </c>
      <c r="G1585" s="256" t="s">
        <v>2554</v>
      </c>
      <c r="H1585" s="257">
        <v>3227</v>
      </c>
      <c r="I1585" s="256">
        <v>-4.9400000000000004</v>
      </c>
      <c r="J1585" s="256">
        <v>0.34</v>
      </c>
      <c r="K1585" s="256">
        <v>-8.32</v>
      </c>
      <c r="L1585" s="256">
        <v>0.64</v>
      </c>
      <c r="M1585" s="256">
        <v>-0.98</v>
      </c>
      <c r="N1585" s="256">
        <v>0.62</v>
      </c>
      <c r="O1585" s="256">
        <v>10.64</v>
      </c>
      <c r="P1585" s="256" t="s">
        <v>2739</v>
      </c>
      <c r="Q1585" s="256" t="s">
        <v>1415</v>
      </c>
      <c r="R1585" s="256" t="s">
        <v>1232</v>
      </c>
      <c r="S1585" s="256"/>
    </row>
    <row r="1586" spans="1:19">
      <c r="A1586">
        <f t="shared" si="61"/>
        <v>3227</v>
      </c>
      <c r="B1586">
        <f t="shared" si="62"/>
        <v>-9.3800000000000008</v>
      </c>
      <c r="C1586">
        <f t="shared" si="63"/>
        <v>-0.28999999999999998</v>
      </c>
      <c r="E1586" s="256" t="s">
        <v>3018</v>
      </c>
      <c r="F1586" s="256" t="s">
        <v>2578</v>
      </c>
      <c r="G1586" s="256" t="s">
        <v>3019</v>
      </c>
      <c r="H1586" s="257">
        <v>3227</v>
      </c>
      <c r="I1586" s="256">
        <v>-4.91</v>
      </c>
      <c r="J1586" s="256">
        <v>0.34</v>
      </c>
      <c r="K1586" s="256">
        <v>-9.3800000000000008</v>
      </c>
      <c r="L1586" s="256">
        <v>0.64</v>
      </c>
      <c r="M1586" s="256">
        <v>-0.28999999999999998</v>
      </c>
      <c r="N1586" s="256">
        <v>0.61</v>
      </c>
      <c r="O1586" s="256">
        <v>15.42</v>
      </c>
      <c r="P1586" s="256" t="s">
        <v>3020</v>
      </c>
      <c r="Q1586" s="256" t="s">
        <v>3021</v>
      </c>
      <c r="R1586" s="256" t="s">
        <v>3022</v>
      </c>
      <c r="S1586" s="256"/>
    </row>
    <row r="1587" spans="1:19">
      <c r="A1587">
        <f t="shared" si="61"/>
        <v>3227</v>
      </c>
      <c r="B1587">
        <f t="shared" si="62"/>
        <v>-9.7799999999999994</v>
      </c>
      <c r="C1587">
        <f t="shared" si="63"/>
        <v>0.31</v>
      </c>
      <c r="E1587" s="256" t="s">
        <v>2760</v>
      </c>
      <c r="F1587" s="256" t="s">
        <v>2578</v>
      </c>
      <c r="G1587" s="256" t="s">
        <v>2554</v>
      </c>
      <c r="H1587" s="257">
        <v>3227</v>
      </c>
      <c r="I1587" s="256">
        <v>-4.87</v>
      </c>
      <c r="J1587" s="256">
        <v>0.34</v>
      </c>
      <c r="K1587" s="256">
        <v>-9.7799999999999994</v>
      </c>
      <c r="L1587" s="256">
        <v>0.64</v>
      </c>
      <c r="M1587" s="256">
        <v>0.31</v>
      </c>
      <c r="N1587" s="256">
        <v>0.62</v>
      </c>
      <c r="O1587" s="256">
        <v>10.039999999999999</v>
      </c>
      <c r="P1587" s="256" t="s">
        <v>2739</v>
      </c>
      <c r="Q1587" s="256" t="s">
        <v>1415</v>
      </c>
      <c r="R1587" s="256" t="s">
        <v>1232</v>
      </c>
      <c r="S1587" s="256"/>
    </row>
    <row r="1588" spans="1:19">
      <c r="A1588">
        <f t="shared" si="61"/>
        <v>3227</v>
      </c>
      <c r="B1588">
        <f t="shared" si="62"/>
        <v>-10.130000000000001</v>
      </c>
      <c r="C1588">
        <f t="shared" si="63"/>
        <v>0.4</v>
      </c>
      <c r="E1588" s="256" t="s">
        <v>2803</v>
      </c>
      <c r="F1588" s="256" t="s">
        <v>2578</v>
      </c>
      <c r="G1588" s="256" t="s">
        <v>2554</v>
      </c>
      <c r="H1588" s="257">
        <v>3227</v>
      </c>
      <c r="I1588" s="256">
        <v>-4.8600000000000003</v>
      </c>
      <c r="J1588" s="256">
        <v>0.36</v>
      </c>
      <c r="K1588" s="256">
        <v>-10.130000000000001</v>
      </c>
      <c r="L1588" s="256">
        <v>0.81</v>
      </c>
      <c r="M1588" s="256">
        <v>0.4</v>
      </c>
      <c r="N1588" s="256">
        <v>0.37</v>
      </c>
      <c r="O1588" s="256">
        <v>4.16</v>
      </c>
      <c r="P1588" s="256" t="s">
        <v>2739</v>
      </c>
      <c r="Q1588" s="256" t="s">
        <v>1415</v>
      </c>
      <c r="R1588" s="256" t="s">
        <v>1232</v>
      </c>
      <c r="S1588" s="256"/>
    </row>
    <row r="1589" spans="1:19">
      <c r="A1589">
        <f t="shared" si="61"/>
        <v>3227</v>
      </c>
      <c r="B1589">
        <f t="shared" si="62"/>
        <v>-11.59</v>
      </c>
      <c r="C1589">
        <f t="shared" si="63"/>
        <v>1.18</v>
      </c>
      <c r="E1589" s="256" t="s">
        <v>2794</v>
      </c>
      <c r="F1589" s="256" t="s">
        <v>2578</v>
      </c>
      <c r="G1589" s="256" t="s">
        <v>2554</v>
      </c>
      <c r="H1589" s="257">
        <v>3227</v>
      </c>
      <c r="I1589" s="256">
        <v>-4.82</v>
      </c>
      <c r="J1589" s="256">
        <v>0.35</v>
      </c>
      <c r="K1589" s="256">
        <v>-11.59</v>
      </c>
      <c r="L1589" s="256">
        <v>0.81</v>
      </c>
      <c r="M1589" s="256">
        <v>1.18</v>
      </c>
      <c r="N1589" s="256">
        <v>0.36</v>
      </c>
      <c r="O1589" s="256">
        <v>7.01</v>
      </c>
      <c r="P1589" s="256" t="s">
        <v>2739</v>
      </c>
      <c r="Q1589" s="256" t="s">
        <v>1415</v>
      </c>
      <c r="R1589" s="256" t="s">
        <v>1232</v>
      </c>
      <c r="S1589" s="256"/>
    </row>
    <row r="1590" spans="1:19">
      <c r="A1590">
        <f t="shared" si="61"/>
        <v>3227</v>
      </c>
      <c r="B1590">
        <f t="shared" si="62"/>
        <v>-9.15</v>
      </c>
      <c r="C1590">
        <f t="shared" si="63"/>
        <v>0.05</v>
      </c>
      <c r="E1590" s="256" t="s">
        <v>2751</v>
      </c>
      <c r="F1590" s="256" t="s">
        <v>2578</v>
      </c>
      <c r="G1590" s="256" t="s">
        <v>2554</v>
      </c>
      <c r="H1590" s="257">
        <v>3227</v>
      </c>
      <c r="I1590" s="256">
        <v>-4.8099999999999996</v>
      </c>
      <c r="J1590" s="256">
        <v>0.39</v>
      </c>
      <c r="K1590" s="256">
        <v>-9.15</v>
      </c>
      <c r="L1590" s="256">
        <v>0.72</v>
      </c>
      <c r="M1590" s="256">
        <v>0.05</v>
      </c>
      <c r="N1590" s="256">
        <v>0.99</v>
      </c>
      <c r="O1590" s="256">
        <v>17.93</v>
      </c>
      <c r="P1590" s="256" t="s">
        <v>2739</v>
      </c>
      <c r="Q1590" s="256" t="s">
        <v>1415</v>
      </c>
      <c r="R1590" s="256" t="s">
        <v>1232</v>
      </c>
      <c r="S1590" s="256"/>
    </row>
    <row r="1591" spans="1:19">
      <c r="A1591">
        <f t="shared" si="61"/>
        <v>3227</v>
      </c>
      <c r="B1591">
        <f t="shared" si="62"/>
        <v>-7.77</v>
      </c>
      <c r="C1591">
        <f t="shared" si="63"/>
        <v>-1.1000000000000001</v>
      </c>
      <c r="E1591" s="256" t="s">
        <v>2780</v>
      </c>
      <c r="F1591" s="256" t="s">
        <v>2578</v>
      </c>
      <c r="G1591" s="256" t="s">
        <v>2554</v>
      </c>
      <c r="H1591" s="257">
        <v>3227</v>
      </c>
      <c r="I1591" s="256">
        <v>-4.7699999999999996</v>
      </c>
      <c r="J1591" s="256">
        <v>0.34</v>
      </c>
      <c r="K1591" s="256">
        <v>-7.77</v>
      </c>
      <c r="L1591" s="256">
        <v>0.66</v>
      </c>
      <c r="M1591" s="256">
        <v>-1.1000000000000001</v>
      </c>
      <c r="N1591" s="256">
        <v>0.69</v>
      </c>
      <c r="O1591" s="256">
        <v>12.51</v>
      </c>
      <c r="P1591" s="256" t="s">
        <v>2739</v>
      </c>
      <c r="Q1591" s="256" t="s">
        <v>1415</v>
      </c>
      <c r="R1591" s="256" t="s">
        <v>1232</v>
      </c>
      <c r="S1591" s="256"/>
    </row>
    <row r="1592" spans="1:19">
      <c r="A1592">
        <f t="shared" si="61"/>
        <v>3227</v>
      </c>
      <c r="B1592">
        <f t="shared" si="62"/>
        <v>-8.94</v>
      </c>
      <c r="C1592">
        <f t="shared" si="63"/>
        <v>-0.45</v>
      </c>
      <c r="E1592" t="s">
        <v>2771</v>
      </c>
      <c r="F1592" s="256" t="s">
        <v>2578</v>
      </c>
      <c r="G1592" s="256" t="s">
        <v>2554</v>
      </c>
      <c r="H1592" s="257">
        <v>3227</v>
      </c>
      <c r="I1592">
        <v>-4.7300000000000004</v>
      </c>
      <c r="J1592">
        <v>0.34</v>
      </c>
      <c r="K1592">
        <v>-8.94</v>
      </c>
      <c r="L1592">
        <v>0.64</v>
      </c>
      <c r="M1592">
        <v>-0.45</v>
      </c>
      <c r="N1592">
        <v>0.6</v>
      </c>
      <c r="O1592">
        <v>12.08</v>
      </c>
      <c r="P1592" t="s">
        <v>2739</v>
      </c>
      <c r="Q1592" t="s">
        <v>1415</v>
      </c>
      <c r="R1592" t="s">
        <v>1232</v>
      </c>
    </row>
    <row r="1593" spans="1:19">
      <c r="A1593">
        <f t="shared" si="61"/>
        <v>3227</v>
      </c>
      <c r="B1593">
        <f t="shared" si="62"/>
        <v>-8.8699999999999992</v>
      </c>
      <c r="C1593">
        <f t="shared" si="63"/>
        <v>-0.35</v>
      </c>
      <c r="E1593" s="256" t="s">
        <v>2776</v>
      </c>
      <c r="F1593" s="256" t="s">
        <v>2578</v>
      </c>
      <c r="G1593" s="256" t="s">
        <v>2554</v>
      </c>
      <c r="H1593" s="257">
        <v>3227</v>
      </c>
      <c r="I1593" s="256">
        <v>-4.59</v>
      </c>
      <c r="J1593" s="256">
        <v>0.33</v>
      </c>
      <c r="K1593" s="256">
        <v>-8.8699999999999992</v>
      </c>
      <c r="L1593" s="256">
        <v>0.63</v>
      </c>
      <c r="M1593" s="256">
        <v>-0.35</v>
      </c>
      <c r="N1593" s="256">
        <v>0.55000000000000004</v>
      </c>
      <c r="O1593" s="256">
        <v>10.49</v>
      </c>
      <c r="P1593" s="256" t="s">
        <v>2739</v>
      </c>
      <c r="Q1593" s="256" t="s">
        <v>1415</v>
      </c>
      <c r="R1593" s="256" t="s">
        <v>1232</v>
      </c>
      <c r="S1593" s="256"/>
    </row>
    <row r="1594" spans="1:19">
      <c r="A1594">
        <f t="shared" si="61"/>
        <v>3227</v>
      </c>
      <c r="B1594">
        <f t="shared" si="62"/>
        <v>-7.85</v>
      </c>
      <c r="C1594">
        <f t="shared" si="63"/>
        <v>-0.5</v>
      </c>
      <c r="E1594" t="s">
        <v>2629</v>
      </c>
      <c r="F1594" s="256" t="s">
        <v>2578</v>
      </c>
      <c r="G1594" s="256" t="s">
        <v>2554</v>
      </c>
      <c r="H1594" s="257">
        <v>3227</v>
      </c>
      <c r="I1594">
        <v>-4.58</v>
      </c>
      <c r="J1594">
        <v>0.33</v>
      </c>
      <c r="K1594">
        <v>-7.85</v>
      </c>
      <c r="L1594">
        <v>0.63</v>
      </c>
      <c r="M1594">
        <v>-0.5</v>
      </c>
      <c r="N1594">
        <v>0.53</v>
      </c>
      <c r="O1594">
        <v>15.8</v>
      </c>
      <c r="P1594" t="s">
        <v>2579</v>
      </c>
      <c r="Q1594" t="s">
        <v>2580</v>
      </c>
    </row>
    <row r="1595" spans="1:19">
      <c r="A1595">
        <f t="shared" si="61"/>
        <v>3227</v>
      </c>
      <c r="B1595">
        <f t="shared" si="62"/>
        <v>-8.64</v>
      </c>
      <c r="C1595">
        <f t="shared" si="63"/>
        <v>-7.0000000000000007E-2</v>
      </c>
      <c r="E1595" t="s">
        <v>2793</v>
      </c>
      <c r="F1595" s="256" t="s">
        <v>2578</v>
      </c>
      <c r="G1595" s="256" t="s">
        <v>2554</v>
      </c>
      <c r="H1595" s="257">
        <v>3227</v>
      </c>
      <c r="I1595">
        <v>-4.57</v>
      </c>
      <c r="J1595">
        <v>0.15</v>
      </c>
      <c r="K1595">
        <v>-8.64</v>
      </c>
      <c r="L1595">
        <v>0.15</v>
      </c>
      <c r="M1595">
        <v>-7.0000000000000007E-2</v>
      </c>
      <c r="N1595">
        <v>0.31</v>
      </c>
      <c r="O1595">
        <v>7.87</v>
      </c>
      <c r="P1595" t="s">
        <v>2739</v>
      </c>
      <c r="Q1595" t="s">
        <v>1415</v>
      </c>
      <c r="R1595" t="s">
        <v>1232</v>
      </c>
    </row>
    <row r="1596" spans="1:19">
      <c r="A1596">
        <f t="shared" si="61"/>
        <v>3227</v>
      </c>
      <c r="B1596">
        <f t="shared" si="62"/>
        <v>-7.96</v>
      </c>
      <c r="C1596">
        <f t="shared" si="63"/>
        <v>-0.68</v>
      </c>
      <c r="E1596" s="256" t="s">
        <v>3031</v>
      </c>
      <c r="F1596" s="256" t="s">
        <v>2578</v>
      </c>
      <c r="G1596" s="256" t="s">
        <v>3032</v>
      </c>
      <c r="H1596" s="257">
        <v>3227</v>
      </c>
      <c r="I1596" s="256">
        <v>-4.5599999999999996</v>
      </c>
      <c r="J1596" s="256">
        <v>0.34</v>
      </c>
      <c r="K1596" s="256">
        <v>-7.96</v>
      </c>
      <c r="L1596" s="256">
        <v>0.64</v>
      </c>
      <c r="M1596" s="256">
        <v>-0.68</v>
      </c>
      <c r="N1596" s="256">
        <v>0.62</v>
      </c>
      <c r="O1596" s="256">
        <v>15.18</v>
      </c>
      <c r="P1596" s="256" t="s">
        <v>3020</v>
      </c>
      <c r="Q1596" s="256" t="s">
        <v>3021</v>
      </c>
      <c r="R1596" s="256" t="s">
        <v>3022</v>
      </c>
      <c r="S1596" s="256"/>
    </row>
    <row r="1597" spans="1:19">
      <c r="A1597">
        <f t="shared" si="61"/>
        <v>3227</v>
      </c>
      <c r="B1597">
        <f t="shared" si="62"/>
        <v>-9.83</v>
      </c>
      <c r="C1597">
        <f t="shared" si="63"/>
        <v>0.57999999999999996</v>
      </c>
      <c r="E1597" s="256" t="s">
        <v>2582</v>
      </c>
      <c r="F1597" s="256" t="s">
        <v>2578</v>
      </c>
      <c r="G1597" s="256" t="s">
        <v>2554</v>
      </c>
      <c r="H1597" s="257">
        <v>3227</v>
      </c>
      <c r="I1597" s="256">
        <v>-4.51</v>
      </c>
      <c r="J1597" s="256">
        <v>0.33</v>
      </c>
      <c r="K1597" s="256">
        <v>-9.83</v>
      </c>
      <c r="L1597" s="256">
        <v>0.63</v>
      </c>
      <c r="M1597" s="256">
        <v>0.57999999999999996</v>
      </c>
      <c r="N1597" s="256">
        <v>0.54</v>
      </c>
      <c r="O1597" s="256">
        <v>12.06</v>
      </c>
      <c r="P1597" s="256" t="s">
        <v>2579</v>
      </c>
      <c r="Q1597" s="256" t="s">
        <v>2580</v>
      </c>
      <c r="R1597" s="256"/>
      <c r="S1597" s="256"/>
    </row>
    <row r="1598" spans="1:19">
      <c r="A1598">
        <f t="shared" si="61"/>
        <v>3227</v>
      </c>
      <c r="B1598">
        <f t="shared" si="62"/>
        <v>-9.09</v>
      </c>
      <c r="C1598">
        <f t="shared" si="63"/>
        <v>0.23</v>
      </c>
      <c r="E1598" s="256" t="s">
        <v>2672</v>
      </c>
      <c r="F1598" s="256" t="s">
        <v>2578</v>
      </c>
      <c r="G1598" s="256" t="s">
        <v>2554</v>
      </c>
      <c r="H1598" s="257">
        <v>3227</v>
      </c>
      <c r="I1598" s="256">
        <v>-4.49</v>
      </c>
      <c r="J1598" s="256">
        <v>0.33</v>
      </c>
      <c r="K1598" s="256">
        <v>-9.09</v>
      </c>
      <c r="L1598" s="256">
        <v>0.63</v>
      </c>
      <c r="M1598" s="256">
        <v>0.23</v>
      </c>
      <c r="N1598" s="256">
        <v>0.53</v>
      </c>
      <c r="O1598" s="256">
        <v>15.2</v>
      </c>
      <c r="P1598" s="256" t="s">
        <v>2665</v>
      </c>
      <c r="Q1598" s="256" t="s">
        <v>2666</v>
      </c>
      <c r="R1598" s="256"/>
      <c r="S1598" s="256"/>
    </row>
    <row r="1599" spans="1:19">
      <c r="A1599">
        <f t="shared" si="61"/>
        <v>3227</v>
      </c>
      <c r="B1599">
        <f t="shared" si="62"/>
        <v>-8.76</v>
      </c>
      <c r="C1599">
        <f t="shared" si="63"/>
        <v>7.0000000000000007E-2</v>
      </c>
      <c r="E1599" s="256" t="s">
        <v>2601</v>
      </c>
      <c r="F1599" s="256" t="s">
        <v>2578</v>
      </c>
      <c r="G1599" s="256" t="s">
        <v>2554</v>
      </c>
      <c r="H1599" s="257">
        <v>3227</v>
      </c>
      <c r="I1599" s="256">
        <v>-4.4800000000000004</v>
      </c>
      <c r="J1599" s="256">
        <v>0.33</v>
      </c>
      <c r="K1599" s="256">
        <v>-8.76</v>
      </c>
      <c r="L1599" s="256">
        <v>0.63</v>
      </c>
      <c r="M1599" s="256">
        <v>7.0000000000000007E-2</v>
      </c>
      <c r="N1599" s="256">
        <v>0.54</v>
      </c>
      <c r="O1599" s="256">
        <v>15.31</v>
      </c>
      <c r="P1599" s="256" t="s">
        <v>2579</v>
      </c>
      <c r="Q1599" s="256" t="s">
        <v>2580</v>
      </c>
      <c r="R1599" s="256"/>
      <c r="S1599" s="256"/>
    </row>
    <row r="1600" spans="1:19">
      <c r="A1600">
        <f t="shared" si="61"/>
        <v>3227</v>
      </c>
      <c r="B1600">
        <f t="shared" si="62"/>
        <v>-8.0500000000000007</v>
      </c>
      <c r="C1600">
        <f t="shared" si="63"/>
        <v>-0.54</v>
      </c>
      <c r="E1600" s="256" t="s">
        <v>3049</v>
      </c>
      <c r="F1600" s="256" t="s">
        <v>2578</v>
      </c>
      <c r="G1600" s="256" t="s">
        <v>3050</v>
      </c>
      <c r="H1600" s="257">
        <v>3227</v>
      </c>
      <c r="I1600" s="256">
        <v>-4.47</v>
      </c>
      <c r="J1600" s="256">
        <v>0.34</v>
      </c>
      <c r="K1600" s="256">
        <v>-8.0500000000000007</v>
      </c>
      <c r="L1600" s="256">
        <v>0.65</v>
      </c>
      <c r="M1600" s="256">
        <v>-0.54</v>
      </c>
      <c r="N1600" s="256">
        <v>0.62</v>
      </c>
      <c r="O1600" s="256">
        <v>15.56</v>
      </c>
      <c r="P1600" s="256" t="s">
        <v>3020</v>
      </c>
      <c r="Q1600" s="256" t="s">
        <v>3021</v>
      </c>
      <c r="R1600" s="256" t="s">
        <v>3022</v>
      </c>
      <c r="S1600" s="256"/>
    </row>
    <row r="1601" spans="1:19">
      <c r="A1601">
        <f t="shared" si="61"/>
        <v>3227</v>
      </c>
      <c r="B1601">
        <f t="shared" si="62"/>
        <v>-8.32</v>
      </c>
      <c r="C1601">
        <f t="shared" si="63"/>
        <v>-0.13</v>
      </c>
      <c r="E1601" s="256" t="s">
        <v>2806</v>
      </c>
      <c r="F1601" s="256" t="s">
        <v>2578</v>
      </c>
      <c r="G1601" s="256" t="s">
        <v>2554</v>
      </c>
      <c r="H1601" s="257">
        <v>3227</v>
      </c>
      <c r="I1601" s="256">
        <v>-4.46</v>
      </c>
      <c r="J1601" s="256">
        <v>0.35</v>
      </c>
      <c r="K1601" s="256">
        <v>-8.32</v>
      </c>
      <c r="L1601" s="256">
        <v>0.81</v>
      </c>
      <c r="M1601" s="256">
        <v>-0.13</v>
      </c>
      <c r="N1601" s="256">
        <v>0.33</v>
      </c>
      <c r="O1601" s="256">
        <v>8.7799999999999994</v>
      </c>
      <c r="P1601" s="256" t="s">
        <v>2739</v>
      </c>
      <c r="Q1601" s="256" t="s">
        <v>1415</v>
      </c>
      <c r="R1601" s="256" t="s">
        <v>1232</v>
      </c>
      <c r="S1601" s="256"/>
    </row>
    <row r="1602" spans="1:19">
      <c r="A1602">
        <f t="shared" si="61"/>
        <v>3227</v>
      </c>
      <c r="B1602">
        <f t="shared" si="62"/>
        <v>-12.09</v>
      </c>
      <c r="C1602">
        <f t="shared" si="63"/>
        <v>1.81</v>
      </c>
      <c r="E1602" t="s">
        <v>2818</v>
      </c>
      <c r="F1602" s="256" t="s">
        <v>2578</v>
      </c>
      <c r="G1602" s="256" t="s">
        <v>2554</v>
      </c>
      <c r="H1602" s="257">
        <v>3227</v>
      </c>
      <c r="I1602">
        <v>-4.45</v>
      </c>
      <c r="J1602">
        <v>0.15</v>
      </c>
      <c r="K1602">
        <v>-12.09</v>
      </c>
      <c r="L1602">
        <v>0.3</v>
      </c>
      <c r="M1602">
        <v>1.81</v>
      </c>
      <c r="N1602">
        <v>0.62</v>
      </c>
      <c r="O1602">
        <v>4.28</v>
      </c>
      <c r="P1602" t="s">
        <v>2739</v>
      </c>
      <c r="Q1602" t="s">
        <v>1415</v>
      </c>
      <c r="R1602" t="s">
        <v>1232</v>
      </c>
    </row>
    <row r="1603" spans="1:19">
      <c r="A1603">
        <f t="shared" si="61"/>
        <v>3227</v>
      </c>
      <c r="B1603">
        <f t="shared" si="62"/>
        <v>-8.93</v>
      </c>
      <c r="C1603">
        <f t="shared" si="63"/>
        <v>0.24</v>
      </c>
      <c r="E1603" s="256" t="s">
        <v>2622</v>
      </c>
      <c r="F1603" s="256" t="s">
        <v>2578</v>
      </c>
      <c r="G1603" s="256" t="s">
        <v>2554</v>
      </c>
      <c r="H1603" s="257">
        <v>3227</v>
      </c>
      <c r="I1603" s="256">
        <v>-4.3899999999999997</v>
      </c>
      <c r="J1603" s="256">
        <v>0.34</v>
      </c>
      <c r="K1603" s="256">
        <v>-8.93</v>
      </c>
      <c r="L1603" s="256">
        <v>0.64</v>
      </c>
      <c r="M1603" s="256">
        <v>0.24</v>
      </c>
      <c r="N1603" s="256">
        <v>0.61</v>
      </c>
      <c r="O1603" s="256">
        <v>24.14</v>
      </c>
      <c r="P1603" s="256" t="s">
        <v>2579</v>
      </c>
      <c r="Q1603" s="256" t="s">
        <v>2580</v>
      </c>
      <c r="R1603" s="256"/>
      <c r="S1603" s="256"/>
    </row>
    <row r="1604" spans="1:19">
      <c r="A1604">
        <f t="shared" si="61"/>
        <v>3227</v>
      </c>
      <c r="B1604">
        <f t="shared" si="62"/>
        <v>-7.68</v>
      </c>
      <c r="C1604">
        <f t="shared" si="63"/>
        <v>-0.76</v>
      </c>
      <c r="E1604" t="s">
        <v>2769</v>
      </c>
      <c r="F1604" s="256" t="s">
        <v>2578</v>
      </c>
      <c r="G1604" s="256" t="s">
        <v>2554</v>
      </c>
      <c r="H1604" s="257">
        <v>3227</v>
      </c>
      <c r="I1604">
        <v>-4.3899999999999997</v>
      </c>
      <c r="J1604">
        <v>0.33</v>
      </c>
      <c r="K1604">
        <v>-7.68</v>
      </c>
      <c r="L1604">
        <v>0.63</v>
      </c>
      <c r="M1604">
        <v>-0.76</v>
      </c>
      <c r="N1604">
        <v>0.56999999999999995</v>
      </c>
      <c r="O1604">
        <v>12.01</v>
      </c>
      <c r="P1604" t="s">
        <v>2739</v>
      </c>
      <c r="Q1604" t="s">
        <v>1415</v>
      </c>
      <c r="R1604" t="s">
        <v>1232</v>
      </c>
    </row>
    <row r="1605" spans="1:19">
      <c r="A1605">
        <f t="shared" si="61"/>
        <v>3227</v>
      </c>
      <c r="B1605">
        <f t="shared" si="62"/>
        <v>-7.11</v>
      </c>
      <c r="C1605">
        <f t="shared" si="63"/>
        <v>-1.06</v>
      </c>
      <c r="E1605" t="s">
        <v>2788</v>
      </c>
      <c r="F1605" s="256" t="s">
        <v>2578</v>
      </c>
      <c r="G1605" s="256" t="s">
        <v>2554</v>
      </c>
      <c r="H1605" s="257">
        <v>3227</v>
      </c>
      <c r="I1605">
        <v>-4.3899999999999997</v>
      </c>
      <c r="J1605">
        <v>0.33</v>
      </c>
      <c r="K1605">
        <v>-7.11</v>
      </c>
      <c r="L1605">
        <v>0.64</v>
      </c>
      <c r="M1605">
        <v>-1.06</v>
      </c>
      <c r="N1605">
        <v>0.56999999999999995</v>
      </c>
      <c r="O1605">
        <v>9.19</v>
      </c>
      <c r="P1605" t="s">
        <v>2739</v>
      </c>
      <c r="Q1605" t="s">
        <v>1415</v>
      </c>
      <c r="R1605" t="s">
        <v>1232</v>
      </c>
    </row>
    <row r="1606" spans="1:19">
      <c r="A1606">
        <f t="shared" si="61"/>
        <v>3227</v>
      </c>
      <c r="B1606">
        <f t="shared" si="62"/>
        <v>-7.55</v>
      </c>
      <c r="C1606">
        <f t="shared" si="63"/>
        <v>-0.67</v>
      </c>
      <c r="E1606" s="256" t="s">
        <v>3041</v>
      </c>
      <c r="F1606" s="256" t="s">
        <v>2578</v>
      </c>
      <c r="G1606" s="256" t="s">
        <v>3042</v>
      </c>
      <c r="H1606" s="257">
        <v>3227</v>
      </c>
      <c r="I1606" s="256">
        <v>-4.34</v>
      </c>
      <c r="J1606" s="256">
        <v>0.33</v>
      </c>
      <c r="K1606" s="256">
        <v>-7.55</v>
      </c>
      <c r="L1606" s="256">
        <v>0.64</v>
      </c>
      <c r="M1606" s="256">
        <v>-0.67</v>
      </c>
      <c r="N1606" s="256">
        <v>0.6</v>
      </c>
      <c r="O1606" s="256">
        <v>13.98</v>
      </c>
      <c r="P1606" s="256" t="s">
        <v>3020</v>
      </c>
      <c r="Q1606" s="256" t="s">
        <v>3021</v>
      </c>
      <c r="R1606" s="256" t="s">
        <v>3022</v>
      </c>
      <c r="S1606" s="256"/>
    </row>
    <row r="1607" spans="1:19">
      <c r="A1607">
        <f t="shared" si="61"/>
        <v>3227</v>
      </c>
      <c r="B1607">
        <f t="shared" si="62"/>
        <v>-8.6999999999999993</v>
      </c>
      <c r="C1607">
        <f t="shared" si="63"/>
        <v>0.25</v>
      </c>
      <c r="E1607" s="256" t="s">
        <v>2600</v>
      </c>
      <c r="F1607" s="256" t="s">
        <v>2578</v>
      </c>
      <c r="G1607" s="256" t="s">
        <v>2554</v>
      </c>
      <c r="H1607" s="257">
        <v>3227</v>
      </c>
      <c r="I1607" s="256">
        <v>-4.26</v>
      </c>
      <c r="J1607" s="256">
        <v>0.33</v>
      </c>
      <c r="K1607" s="256">
        <v>-8.6999999999999993</v>
      </c>
      <c r="L1607" s="256">
        <v>0.63</v>
      </c>
      <c r="M1607" s="256">
        <v>0.25</v>
      </c>
      <c r="N1607" s="256">
        <v>0.53</v>
      </c>
      <c r="O1607" s="256">
        <v>18.440000000000001</v>
      </c>
      <c r="P1607" s="256" t="s">
        <v>2579</v>
      </c>
      <c r="Q1607" s="256" t="s">
        <v>2580</v>
      </c>
      <c r="R1607" s="256"/>
      <c r="S1607" s="256"/>
    </row>
    <row r="1608" spans="1:19">
      <c r="A1608">
        <f t="shared" si="61"/>
        <v>3227</v>
      </c>
      <c r="B1608">
        <f t="shared" si="62"/>
        <v>-7.1</v>
      </c>
      <c r="C1608">
        <f t="shared" si="63"/>
        <v>-0.52</v>
      </c>
      <c r="E1608" t="s">
        <v>2628</v>
      </c>
      <c r="F1608" s="256" t="s">
        <v>2578</v>
      </c>
      <c r="G1608" s="256" t="s">
        <v>2554</v>
      </c>
      <c r="H1608" s="257">
        <v>3227</v>
      </c>
      <c r="I1608">
        <v>-4.21</v>
      </c>
      <c r="J1608">
        <v>0.33</v>
      </c>
      <c r="K1608">
        <v>-7.1</v>
      </c>
      <c r="L1608">
        <v>0.68</v>
      </c>
      <c r="M1608">
        <v>-0.52</v>
      </c>
      <c r="N1608">
        <v>0.72</v>
      </c>
      <c r="O1608">
        <v>12.68</v>
      </c>
      <c r="P1608" t="s">
        <v>2579</v>
      </c>
      <c r="Q1608" t="s">
        <v>2580</v>
      </c>
    </row>
    <row r="1609" spans="1:19">
      <c r="A1609">
        <f t="shared" ref="A1609:A1672" si="64">H1609</f>
        <v>3227</v>
      </c>
      <c r="B1609">
        <f t="shared" ref="B1609:B1672" si="65">K1609</f>
        <v>-8.32</v>
      </c>
      <c r="C1609">
        <f t="shared" ref="C1609:C1672" si="66">M1609</f>
        <v>0.2</v>
      </c>
      <c r="E1609" s="256" t="s">
        <v>2620</v>
      </c>
      <c r="F1609" s="256" t="s">
        <v>2578</v>
      </c>
      <c r="G1609" s="256" t="s">
        <v>2554</v>
      </c>
      <c r="H1609" s="257">
        <v>3227</v>
      </c>
      <c r="I1609" s="256">
        <v>-4.1100000000000003</v>
      </c>
      <c r="J1609" s="256">
        <v>0.33</v>
      </c>
      <c r="K1609" s="256">
        <v>-8.32</v>
      </c>
      <c r="L1609" s="256">
        <v>0.63</v>
      </c>
      <c r="M1609" s="256">
        <v>0.2</v>
      </c>
      <c r="N1609" s="256">
        <v>0.55000000000000004</v>
      </c>
      <c r="O1609" s="256">
        <v>27.77</v>
      </c>
      <c r="P1609" s="256" t="s">
        <v>2579</v>
      </c>
      <c r="Q1609" s="256" t="s">
        <v>2580</v>
      </c>
      <c r="R1609" s="256"/>
      <c r="S1609" s="256"/>
    </row>
    <row r="1610" spans="1:19">
      <c r="A1610">
        <f t="shared" si="64"/>
        <v>3227</v>
      </c>
      <c r="B1610">
        <f t="shared" si="65"/>
        <v>-7.85</v>
      </c>
      <c r="C1610">
        <f t="shared" si="66"/>
        <v>-0.03</v>
      </c>
      <c r="E1610" t="s">
        <v>2648</v>
      </c>
      <c r="F1610" s="256" t="s">
        <v>2578</v>
      </c>
      <c r="G1610" s="256" t="s">
        <v>2554</v>
      </c>
      <c r="H1610" s="257">
        <v>3227</v>
      </c>
      <c r="I1610">
        <v>-4.1100000000000003</v>
      </c>
      <c r="J1610">
        <v>0.45</v>
      </c>
      <c r="K1610">
        <v>-7.85</v>
      </c>
      <c r="L1610">
        <v>0.63</v>
      </c>
      <c r="M1610">
        <v>-0.03</v>
      </c>
      <c r="N1610">
        <v>0.82</v>
      </c>
      <c r="O1610">
        <v>25.51</v>
      </c>
      <c r="P1610" t="s">
        <v>2579</v>
      </c>
      <c r="Q1610" t="s">
        <v>2580</v>
      </c>
    </row>
    <row r="1611" spans="1:19">
      <c r="A1611">
        <f t="shared" si="64"/>
        <v>3227</v>
      </c>
      <c r="B1611">
        <f t="shared" si="65"/>
        <v>-7.88</v>
      </c>
      <c r="C1611">
        <f t="shared" si="66"/>
        <v>-0.34</v>
      </c>
      <c r="E1611" t="s">
        <v>2766</v>
      </c>
      <c r="F1611" s="256" t="s">
        <v>2578</v>
      </c>
      <c r="G1611" s="256" t="s">
        <v>2554</v>
      </c>
      <c r="H1611" s="257">
        <v>3227</v>
      </c>
      <c r="I1611">
        <v>-4.08</v>
      </c>
      <c r="J1611">
        <v>0.33</v>
      </c>
      <c r="K1611">
        <v>-7.88</v>
      </c>
      <c r="L1611">
        <v>0.63</v>
      </c>
      <c r="M1611">
        <v>-0.34</v>
      </c>
      <c r="N1611">
        <v>0.56000000000000005</v>
      </c>
      <c r="O1611">
        <v>11.88</v>
      </c>
      <c r="P1611" t="s">
        <v>2739</v>
      </c>
      <c r="Q1611" t="s">
        <v>1415</v>
      </c>
      <c r="R1611" t="s">
        <v>1232</v>
      </c>
    </row>
    <row r="1612" spans="1:19">
      <c r="A1612">
        <f t="shared" si="64"/>
        <v>3227</v>
      </c>
      <c r="B1612">
        <f t="shared" si="65"/>
        <v>-10.220000000000001</v>
      </c>
      <c r="C1612">
        <f t="shared" si="66"/>
        <v>1.28</v>
      </c>
      <c r="E1612" s="256" t="s">
        <v>2797</v>
      </c>
      <c r="F1612" s="256" t="s">
        <v>2578</v>
      </c>
      <c r="G1612" s="256" t="s">
        <v>2554</v>
      </c>
      <c r="H1612" s="257">
        <v>3227</v>
      </c>
      <c r="I1612" s="256">
        <v>-4.0199999999999996</v>
      </c>
      <c r="J1612" s="256">
        <v>0.37</v>
      </c>
      <c r="K1612" s="256">
        <v>-10.220000000000001</v>
      </c>
      <c r="L1612" s="256">
        <v>0.81</v>
      </c>
      <c r="M1612" s="256">
        <v>1.28</v>
      </c>
      <c r="N1612" s="256">
        <v>0.4</v>
      </c>
      <c r="O1612" s="256">
        <v>3.72</v>
      </c>
      <c r="P1612" s="256" t="s">
        <v>2739</v>
      </c>
      <c r="Q1612" s="256" t="s">
        <v>1415</v>
      </c>
      <c r="R1612" s="256" t="s">
        <v>1232</v>
      </c>
      <c r="S1612" s="256"/>
    </row>
    <row r="1613" spans="1:19">
      <c r="A1613">
        <f t="shared" si="64"/>
        <v>3227</v>
      </c>
      <c r="B1613">
        <f t="shared" si="65"/>
        <v>-7.33</v>
      </c>
      <c r="C1613">
        <f t="shared" si="66"/>
        <v>-0.45</v>
      </c>
      <c r="E1613" s="256" t="s">
        <v>3043</v>
      </c>
      <c r="F1613" s="256" t="s">
        <v>2578</v>
      </c>
      <c r="G1613" s="256" t="s">
        <v>3044</v>
      </c>
      <c r="H1613" s="257">
        <v>3227</v>
      </c>
      <c r="I1613" s="256">
        <v>-4.01</v>
      </c>
      <c r="J1613" s="256">
        <v>0.33</v>
      </c>
      <c r="K1613" s="256">
        <v>-7.33</v>
      </c>
      <c r="L1613" s="256">
        <v>0.63</v>
      </c>
      <c r="M1613" s="256">
        <v>-0.45</v>
      </c>
      <c r="N1613" s="256">
        <v>0.53</v>
      </c>
      <c r="O1613" s="256">
        <v>8.36</v>
      </c>
      <c r="P1613" s="256" t="s">
        <v>3020</v>
      </c>
      <c r="Q1613" s="256" t="s">
        <v>3021</v>
      </c>
      <c r="R1613" s="256" t="s">
        <v>3022</v>
      </c>
      <c r="S1613" s="256"/>
    </row>
    <row r="1614" spans="1:19">
      <c r="A1614">
        <f t="shared" si="64"/>
        <v>3227</v>
      </c>
      <c r="B1614">
        <f t="shared" si="65"/>
        <v>-7.58</v>
      </c>
      <c r="C1614">
        <f t="shared" si="66"/>
        <v>0.02</v>
      </c>
      <c r="E1614" s="256" t="s">
        <v>2592</v>
      </c>
      <c r="F1614" s="256" t="s">
        <v>2578</v>
      </c>
      <c r="G1614" s="256" t="s">
        <v>2554</v>
      </c>
      <c r="H1614" s="257">
        <v>3227</v>
      </c>
      <c r="I1614" s="256">
        <v>-3.92</v>
      </c>
      <c r="J1614" s="256">
        <v>0.33</v>
      </c>
      <c r="K1614" s="256">
        <v>-7.58</v>
      </c>
      <c r="L1614" s="256">
        <v>0.63</v>
      </c>
      <c r="M1614" s="256">
        <v>0.02</v>
      </c>
      <c r="N1614" s="256">
        <v>0.54</v>
      </c>
      <c r="O1614" s="256">
        <v>24.58</v>
      </c>
      <c r="P1614" s="256" t="s">
        <v>2579</v>
      </c>
      <c r="Q1614" s="256" t="s">
        <v>2580</v>
      </c>
      <c r="R1614" s="256"/>
      <c r="S1614" s="256"/>
    </row>
    <row r="1615" spans="1:19">
      <c r="A1615">
        <f t="shared" si="64"/>
        <v>3227</v>
      </c>
      <c r="B1615">
        <f t="shared" si="65"/>
        <v>-7.92</v>
      </c>
      <c r="C1615">
        <f t="shared" si="66"/>
        <v>0.2</v>
      </c>
      <c r="E1615" s="256" t="s">
        <v>2591</v>
      </c>
      <c r="F1615" s="256" t="s">
        <v>2578</v>
      </c>
      <c r="G1615" s="256" t="s">
        <v>2554</v>
      </c>
      <c r="H1615" s="257">
        <v>3227</v>
      </c>
      <c r="I1615" s="256">
        <v>-3.91</v>
      </c>
      <c r="J1615" s="256">
        <v>0.33</v>
      </c>
      <c r="K1615" s="256">
        <v>-7.92</v>
      </c>
      <c r="L1615" s="256">
        <v>0.63</v>
      </c>
      <c r="M1615" s="256">
        <v>0.2</v>
      </c>
      <c r="N1615" s="256">
        <v>0.55000000000000004</v>
      </c>
      <c r="O1615" s="256">
        <v>25.27</v>
      </c>
      <c r="P1615" s="256" t="s">
        <v>2579</v>
      </c>
      <c r="Q1615" s="256" t="s">
        <v>2580</v>
      </c>
      <c r="R1615" s="256"/>
      <c r="S1615" s="256"/>
    </row>
    <row r="1616" spans="1:19">
      <c r="A1616">
        <f t="shared" si="64"/>
        <v>3227</v>
      </c>
      <c r="B1616">
        <f t="shared" si="65"/>
        <v>-7.78</v>
      </c>
      <c r="C1616">
        <f t="shared" si="66"/>
        <v>0.14000000000000001</v>
      </c>
      <c r="E1616" s="256" t="s">
        <v>2598</v>
      </c>
      <c r="F1616" s="256" t="s">
        <v>2578</v>
      </c>
      <c r="G1616" s="256" t="s">
        <v>2554</v>
      </c>
      <c r="H1616" s="257">
        <v>3227</v>
      </c>
      <c r="I1616" s="256">
        <v>-3.89</v>
      </c>
      <c r="J1616" s="256">
        <v>0.33</v>
      </c>
      <c r="K1616" s="256">
        <v>-7.78</v>
      </c>
      <c r="L1616" s="256">
        <v>0.63</v>
      </c>
      <c r="M1616" s="256">
        <v>0.14000000000000001</v>
      </c>
      <c r="N1616" s="256">
        <v>0.53</v>
      </c>
      <c r="O1616" s="256">
        <v>24.13</v>
      </c>
      <c r="P1616" s="256" t="s">
        <v>2579</v>
      </c>
      <c r="Q1616" s="256" t="s">
        <v>2580</v>
      </c>
      <c r="R1616" s="256"/>
      <c r="S1616" s="256"/>
    </row>
    <row r="1617" spans="1:19">
      <c r="A1617">
        <f t="shared" si="64"/>
        <v>3227</v>
      </c>
      <c r="B1617">
        <f t="shared" si="65"/>
        <v>-6.25</v>
      </c>
      <c r="C1617">
        <f t="shared" si="66"/>
        <v>-0.63</v>
      </c>
      <c r="E1617" t="s">
        <v>3055</v>
      </c>
      <c r="F1617" s="256" t="s">
        <v>2578</v>
      </c>
      <c r="G1617" s="256" t="s">
        <v>3056</v>
      </c>
      <c r="H1617" s="257">
        <v>3227</v>
      </c>
      <c r="I1617">
        <v>-3.88</v>
      </c>
      <c r="J1617">
        <v>0.33</v>
      </c>
      <c r="K1617">
        <v>-6.25</v>
      </c>
      <c r="L1617">
        <v>0.63</v>
      </c>
      <c r="M1617">
        <v>-0.63</v>
      </c>
      <c r="N1617">
        <v>0.53</v>
      </c>
      <c r="O1617">
        <v>17.329999999999998</v>
      </c>
      <c r="P1617" t="s">
        <v>3020</v>
      </c>
      <c r="Q1617" t="s">
        <v>3021</v>
      </c>
      <c r="R1617" t="s">
        <v>3022</v>
      </c>
    </row>
    <row r="1618" spans="1:19">
      <c r="A1618">
        <f t="shared" si="64"/>
        <v>3227</v>
      </c>
      <c r="B1618">
        <f t="shared" si="65"/>
        <v>-9.58</v>
      </c>
      <c r="C1618">
        <f t="shared" si="66"/>
        <v>1.1100000000000001</v>
      </c>
      <c r="E1618" s="256" t="s">
        <v>2607</v>
      </c>
      <c r="F1618" s="256" t="s">
        <v>2578</v>
      </c>
      <c r="G1618" s="256" t="s">
        <v>2554</v>
      </c>
      <c r="H1618" s="257">
        <v>3227</v>
      </c>
      <c r="I1618" s="256">
        <v>-3.86</v>
      </c>
      <c r="J1618" s="256">
        <v>0.34</v>
      </c>
      <c r="K1618" s="256">
        <v>-9.58</v>
      </c>
      <c r="L1618" s="256">
        <v>0.65</v>
      </c>
      <c r="M1618" s="256">
        <v>1.1100000000000001</v>
      </c>
      <c r="N1618" s="256">
        <v>0.65</v>
      </c>
      <c r="O1618" s="256">
        <v>10.26</v>
      </c>
      <c r="P1618" s="256" t="s">
        <v>2579</v>
      </c>
      <c r="Q1618" s="256" t="s">
        <v>2580</v>
      </c>
      <c r="R1618" s="256"/>
      <c r="S1618" s="256"/>
    </row>
    <row r="1619" spans="1:19">
      <c r="A1619">
        <f t="shared" si="64"/>
        <v>3227</v>
      </c>
      <c r="B1619">
        <f t="shared" si="65"/>
        <v>-7.39</v>
      </c>
      <c r="C1619">
        <f t="shared" si="66"/>
        <v>0.11</v>
      </c>
      <c r="E1619" s="256" t="s">
        <v>2754</v>
      </c>
      <c r="F1619" s="256" t="s">
        <v>2578</v>
      </c>
      <c r="G1619" s="256" t="s">
        <v>2554</v>
      </c>
      <c r="H1619" s="257">
        <v>3227</v>
      </c>
      <c r="I1619" s="256">
        <v>-3.84</v>
      </c>
      <c r="J1619" s="256">
        <v>0.34</v>
      </c>
      <c r="K1619" s="256">
        <v>-7.39</v>
      </c>
      <c r="L1619" s="256">
        <v>0.65</v>
      </c>
      <c r="M1619" s="256">
        <v>0.11</v>
      </c>
      <c r="N1619" s="256">
        <v>0.67</v>
      </c>
      <c r="O1619" s="256">
        <v>17.489999999999998</v>
      </c>
      <c r="P1619" s="256" t="s">
        <v>2739</v>
      </c>
      <c r="Q1619" s="256" t="s">
        <v>1415</v>
      </c>
      <c r="R1619" s="256" t="s">
        <v>1232</v>
      </c>
      <c r="S1619" s="256"/>
    </row>
    <row r="1620" spans="1:19">
      <c r="A1620">
        <f t="shared" si="64"/>
        <v>3227</v>
      </c>
      <c r="B1620">
        <f t="shared" si="65"/>
        <v>-7.42</v>
      </c>
      <c r="C1620">
        <f t="shared" si="66"/>
        <v>0.16</v>
      </c>
      <c r="E1620" s="256" t="s">
        <v>2763</v>
      </c>
      <c r="F1620" s="256" t="s">
        <v>2578</v>
      </c>
      <c r="G1620" s="256" t="s">
        <v>2554</v>
      </c>
      <c r="H1620" s="257">
        <v>3227</v>
      </c>
      <c r="I1620" s="256">
        <v>-3.81</v>
      </c>
      <c r="J1620" s="256">
        <v>0.34</v>
      </c>
      <c r="K1620" s="256">
        <v>-7.42</v>
      </c>
      <c r="L1620" s="256">
        <v>0.64</v>
      </c>
      <c r="M1620" s="256">
        <v>0.16</v>
      </c>
      <c r="N1620" s="256">
        <v>0.59</v>
      </c>
      <c r="O1620" s="256">
        <v>11.67</v>
      </c>
      <c r="P1620" s="256" t="s">
        <v>2739</v>
      </c>
      <c r="Q1620" s="256" t="s">
        <v>1415</v>
      </c>
      <c r="R1620" s="256" t="s">
        <v>1232</v>
      </c>
      <c r="S1620" s="256"/>
    </row>
    <row r="1621" spans="1:19">
      <c r="A1621">
        <f t="shared" si="64"/>
        <v>3227</v>
      </c>
      <c r="B1621">
        <f t="shared" si="65"/>
        <v>-7.22</v>
      </c>
      <c r="C1621">
        <f t="shared" si="66"/>
        <v>-0.03</v>
      </c>
      <c r="E1621" t="s">
        <v>2641</v>
      </c>
      <c r="F1621" s="256" t="s">
        <v>2578</v>
      </c>
      <c r="G1621" s="256" t="s">
        <v>2554</v>
      </c>
      <c r="H1621" s="257">
        <v>3227</v>
      </c>
      <c r="I1621">
        <v>-3.78</v>
      </c>
      <c r="J1621">
        <v>0.33</v>
      </c>
      <c r="K1621">
        <v>-7.22</v>
      </c>
      <c r="L1621">
        <v>0.63</v>
      </c>
      <c r="M1621">
        <v>-0.03</v>
      </c>
      <c r="N1621">
        <v>0.55000000000000004</v>
      </c>
      <c r="O1621">
        <v>15.51</v>
      </c>
      <c r="P1621" t="s">
        <v>2579</v>
      </c>
      <c r="Q1621" t="s">
        <v>2580</v>
      </c>
    </row>
    <row r="1622" spans="1:19">
      <c r="A1622">
        <f t="shared" si="64"/>
        <v>3227</v>
      </c>
      <c r="B1622">
        <f t="shared" si="65"/>
        <v>-7.12</v>
      </c>
      <c r="C1622">
        <f t="shared" si="66"/>
        <v>-0.08</v>
      </c>
      <c r="E1622" t="s">
        <v>2653</v>
      </c>
      <c r="F1622" s="256" t="s">
        <v>2578</v>
      </c>
      <c r="G1622" s="256" t="s">
        <v>2554</v>
      </c>
      <c r="H1622" s="257">
        <v>3227</v>
      </c>
      <c r="I1622">
        <v>-3.78</v>
      </c>
      <c r="J1622">
        <v>0.33</v>
      </c>
      <c r="K1622">
        <v>-7.12</v>
      </c>
      <c r="L1622">
        <v>0.63</v>
      </c>
      <c r="M1622">
        <v>-0.08</v>
      </c>
      <c r="N1622">
        <v>0.53</v>
      </c>
      <c r="O1622">
        <v>21.85</v>
      </c>
      <c r="P1622" t="s">
        <v>2579</v>
      </c>
      <c r="Q1622" t="s">
        <v>2580</v>
      </c>
    </row>
    <row r="1623" spans="1:19">
      <c r="A1623">
        <f t="shared" si="64"/>
        <v>3227</v>
      </c>
      <c r="B1623">
        <f t="shared" si="65"/>
        <v>-8.11</v>
      </c>
      <c r="C1623">
        <f t="shared" si="66"/>
        <v>0.44</v>
      </c>
      <c r="E1623" s="256" t="s">
        <v>2595</v>
      </c>
      <c r="F1623" s="256" t="s">
        <v>2578</v>
      </c>
      <c r="G1623" s="256" t="s">
        <v>2554</v>
      </c>
      <c r="H1623" s="257">
        <v>3227</v>
      </c>
      <c r="I1623" s="256">
        <v>-3.77</v>
      </c>
      <c r="J1623" s="256">
        <v>0.33</v>
      </c>
      <c r="K1623" s="256">
        <v>-8.11</v>
      </c>
      <c r="L1623" s="256">
        <v>0.63</v>
      </c>
      <c r="M1623" s="256">
        <v>0.44</v>
      </c>
      <c r="N1623" s="256">
        <v>0.54</v>
      </c>
      <c r="O1623" s="256">
        <v>21.74</v>
      </c>
      <c r="P1623" s="256" t="s">
        <v>2579</v>
      </c>
      <c r="Q1623" s="256" t="s">
        <v>2580</v>
      </c>
      <c r="R1623" s="256"/>
      <c r="S1623" s="256"/>
    </row>
    <row r="1624" spans="1:19">
      <c r="A1624">
        <f t="shared" si="64"/>
        <v>3227</v>
      </c>
      <c r="B1624">
        <f t="shared" si="65"/>
        <v>-7.12</v>
      </c>
      <c r="C1624">
        <f t="shared" si="66"/>
        <v>-0.08</v>
      </c>
      <c r="E1624" t="s">
        <v>2643</v>
      </c>
      <c r="F1624" s="256" t="s">
        <v>2578</v>
      </c>
      <c r="G1624" s="256" t="s">
        <v>2554</v>
      </c>
      <c r="H1624" s="257">
        <v>3227</v>
      </c>
      <c r="I1624">
        <v>-3.77</v>
      </c>
      <c r="J1624">
        <v>0.33</v>
      </c>
      <c r="K1624">
        <v>-7.12</v>
      </c>
      <c r="L1624">
        <v>0.63</v>
      </c>
      <c r="M1624">
        <v>-0.08</v>
      </c>
      <c r="N1624">
        <v>0.53</v>
      </c>
      <c r="O1624">
        <v>25.4</v>
      </c>
      <c r="P1624" t="s">
        <v>2579</v>
      </c>
      <c r="Q1624" t="s">
        <v>2580</v>
      </c>
    </row>
    <row r="1625" spans="1:19">
      <c r="A1625">
        <f t="shared" si="64"/>
        <v>3227</v>
      </c>
      <c r="B1625">
        <f t="shared" si="65"/>
        <v>-9.26</v>
      </c>
      <c r="C1625">
        <f t="shared" si="66"/>
        <v>1.04</v>
      </c>
      <c r="E1625" s="256" t="s">
        <v>2599</v>
      </c>
      <c r="F1625" s="256" t="s">
        <v>2578</v>
      </c>
      <c r="G1625" s="256" t="s">
        <v>2554</v>
      </c>
      <c r="H1625" s="257">
        <v>3227</v>
      </c>
      <c r="I1625" s="256">
        <v>-3.76</v>
      </c>
      <c r="J1625" s="256">
        <v>0.34</v>
      </c>
      <c r="K1625" s="256">
        <v>-9.26</v>
      </c>
      <c r="L1625" s="256">
        <v>0.65</v>
      </c>
      <c r="M1625" s="256">
        <v>1.04</v>
      </c>
      <c r="N1625" s="256">
        <v>0.64</v>
      </c>
      <c r="O1625" s="256">
        <v>13.73</v>
      </c>
      <c r="P1625" s="256" t="s">
        <v>2579</v>
      </c>
      <c r="Q1625" s="256" t="s">
        <v>2580</v>
      </c>
      <c r="R1625" s="256"/>
      <c r="S1625" s="256"/>
    </row>
    <row r="1626" spans="1:19">
      <c r="A1626">
        <f t="shared" si="64"/>
        <v>3227</v>
      </c>
      <c r="B1626">
        <f t="shared" si="65"/>
        <v>-9.42</v>
      </c>
      <c r="C1626">
        <f t="shared" si="66"/>
        <v>1.1399999999999999</v>
      </c>
      <c r="E1626" s="256" t="s">
        <v>2590</v>
      </c>
      <c r="F1626" s="256" t="s">
        <v>2578</v>
      </c>
      <c r="G1626" s="256" t="s">
        <v>2554</v>
      </c>
      <c r="H1626" s="257">
        <v>3227</v>
      </c>
      <c r="I1626" s="256">
        <v>-3.74</v>
      </c>
      <c r="J1626" s="256">
        <v>0.33</v>
      </c>
      <c r="K1626" s="256">
        <v>-9.42</v>
      </c>
      <c r="L1626" s="256">
        <v>0.65</v>
      </c>
      <c r="M1626" s="256">
        <v>1.1399999999999999</v>
      </c>
      <c r="N1626" s="256">
        <v>0.63</v>
      </c>
      <c r="O1626" s="256">
        <v>21.15</v>
      </c>
      <c r="P1626" s="256" t="s">
        <v>2579</v>
      </c>
      <c r="Q1626" s="256" t="s">
        <v>2580</v>
      </c>
      <c r="R1626" s="256"/>
      <c r="S1626" s="256"/>
    </row>
    <row r="1627" spans="1:19">
      <c r="A1627">
        <f t="shared" si="64"/>
        <v>3227</v>
      </c>
      <c r="B1627">
        <f t="shared" si="65"/>
        <v>-6.92</v>
      </c>
      <c r="C1627">
        <f t="shared" si="66"/>
        <v>0.06</v>
      </c>
      <c r="E1627" s="256" t="s">
        <v>2750</v>
      </c>
      <c r="F1627" s="256" t="s">
        <v>2578</v>
      </c>
      <c r="G1627" s="256" t="s">
        <v>2554</v>
      </c>
      <c r="H1627" s="257">
        <v>3227</v>
      </c>
      <c r="I1627" s="256">
        <v>-3.65</v>
      </c>
      <c r="J1627" s="256">
        <v>0.34</v>
      </c>
      <c r="K1627" s="256">
        <v>-6.92</v>
      </c>
      <c r="L1627" s="256">
        <v>0.64</v>
      </c>
      <c r="M1627" s="256">
        <v>0.06</v>
      </c>
      <c r="N1627" s="256">
        <v>0.61</v>
      </c>
      <c r="O1627" s="256">
        <v>22.21</v>
      </c>
      <c r="P1627" s="256" t="s">
        <v>2739</v>
      </c>
      <c r="Q1627" s="256" t="s">
        <v>1415</v>
      </c>
      <c r="R1627" s="256" t="s">
        <v>1232</v>
      </c>
      <c r="S1627" s="256"/>
    </row>
    <row r="1628" spans="1:19">
      <c r="A1628">
        <f t="shared" si="64"/>
        <v>3227</v>
      </c>
      <c r="B1628">
        <f t="shared" si="65"/>
        <v>-7.28</v>
      </c>
      <c r="C1628">
        <f t="shared" si="66"/>
        <v>0.28000000000000003</v>
      </c>
      <c r="E1628" s="256" t="s">
        <v>2791</v>
      </c>
      <c r="F1628" s="256" t="s">
        <v>2578</v>
      </c>
      <c r="G1628" s="256" t="s">
        <v>2554</v>
      </c>
      <c r="H1628" s="257">
        <v>3227</v>
      </c>
      <c r="I1628" s="256">
        <v>-3.61</v>
      </c>
      <c r="J1628" s="256">
        <v>0.33</v>
      </c>
      <c r="K1628" s="256">
        <v>-7.28</v>
      </c>
      <c r="L1628" s="256">
        <v>0.64</v>
      </c>
      <c r="M1628" s="256">
        <v>0.28000000000000003</v>
      </c>
      <c r="N1628" s="256">
        <v>0.59</v>
      </c>
      <c r="O1628" s="256">
        <v>13.39</v>
      </c>
      <c r="P1628" s="256" t="s">
        <v>2739</v>
      </c>
      <c r="Q1628" s="256" t="s">
        <v>1415</v>
      </c>
      <c r="R1628" s="256" t="s">
        <v>1232</v>
      </c>
      <c r="S1628" s="256"/>
    </row>
    <row r="1629" spans="1:19">
      <c r="A1629">
        <f t="shared" si="64"/>
        <v>3227</v>
      </c>
      <c r="B1629">
        <f t="shared" si="65"/>
        <v>-8.35</v>
      </c>
      <c r="C1629">
        <f t="shared" si="66"/>
        <v>0.73</v>
      </c>
      <c r="E1629" s="256" t="s">
        <v>2802</v>
      </c>
      <c r="F1629" s="256" t="s">
        <v>2578</v>
      </c>
      <c r="G1629" s="256" t="s">
        <v>2554</v>
      </c>
      <c r="H1629" s="257">
        <v>3227</v>
      </c>
      <c r="I1629" s="256">
        <v>-3.61</v>
      </c>
      <c r="J1629" s="256">
        <v>0.35</v>
      </c>
      <c r="K1629" s="256">
        <v>-8.35</v>
      </c>
      <c r="L1629" s="256">
        <v>0.81</v>
      </c>
      <c r="M1629" s="256">
        <v>0.73</v>
      </c>
      <c r="N1629" s="256">
        <v>0.34</v>
      </c>
      <c r="O1629" s="256">
        <v>4.13</v>
      </c>
      <c r="P1629" s="256" t="s">
        <v>2739</v>
      </c>
      <c r="Q1629" s="256" t="s">
        <v>1415</v>
      </c>
      <c r="R1629" s="256" t="s">
        <v>1232</v>
      </c>
      <c r="S1629" s="256"/>
    </row>
    <row r="1630" spans="1:19">
      <c r="A1630">
        <f t="shared" si="64"/>
        <v>3227</v>
      </c>
      <c r="B1630">
        <f t="shared" si="65"/>
        <v>-7.1</v>
      </c>
      <c r="C1630">
        <f t="shared" si="66"/>
        <v>0.1</v>
      </c>
      <c r="E1630" s="256" t="s">
        <v>2583</v>
      </c>
      <c r="F1630" s="256" t="s">
        <v>2578</v>
      </c>
      <c r="G1630" s="256" t="s">
        <v>2554</v>
      </c>
      <c r="H1630" s="257">
        <v>3227</v>
      </c>
      <c r="I1630" s="256">
        <v>-3.58</v>
      </c>
      <c r="J1630" s="256">
        <v>0.33</v>
      </c>
      <c r="K1630" s="256">
        <v>-7.1</v>
      </c>
      <c r="L1630" s="256">
        <v>0.63</v>
      </c>
      <c r="M1630" s="256">
        <v>0.1</v>
      </c>
      <c r="N1630" s="256">
        <v>0.55000000000000004</v>
      </c>
      <c r="O1630" s="256">
        <v>20.5</v>
      </c>
      <c r="P1630" s="256" t="s">
        <v>2579</v>
      </c>
      <c r="Q1630" s="256" t="s">
        <v>2580</v>
      </c>
      <c r="R1630" s="256"/>
      <c r="S1630" s="256"/>
    </row>
    <row r="1631" spans="1:19">
      <c r="A1631">
        <f t="shared" si="64"/>
        <v>3227</v>
      </c>
      <c r="B1631">
        <f t="shared" si="65"/>
        <v>-7.11</v>
      </c>
      <c r="C1631">
        <f t="shared" si="66"/>
        <v>0.28000000000000003</v>
      </c>
      <c r="E1631" s="256" t="s">
        <v>2764</v>
      </c>
      <c r="F1631" s="256" t="s">
        <v>2578</v>
      </c>
      <c r="G1631" s="256" t="s">
        <v>2554</v>
      </c>
      <c r="H1631" s="257">
        <v>3227</v>
      </c>
      <c r="I1631" s="256">
        <v>-3.52</v>
      </c>
      <c r="J1631" s="256">
        <v>0.35</v>
      </c>
      <c r="K1631" s="256">
        <v>-7.11</v>
      </c>
      <c r="L1631" s="256">
        <v>0.64</v>
      </c>
      <c r="M1631" s="256">
        <v>0.28000000000000003</v>
      </c>
      <c r="N1631" s="256">
        <v>0.62</v>
      </c>
      <c r="O1631" s="256">
        <v>7.78</v>
      </c>
      <c r="P1631" s="256" t="s">
        <v>2739</v>
      </c>
      <c r="Q1631" s="256" t="s">
        <v>1415</v>
      </c>
      <c r="R1631" s="256" t="s">
        <v>1232</v>
      </c>
      <c r="S1631" s="256"/>
    </row>
    <row r="1632" spans="1:19">
      <c r="A1632">
        <f t="shared" si="64"/>
        <v>3227</v>
      </c>
      <c r="B1632">
        <f t="shared" si="65"/>
        <v>-6.75</v>
      </c>
      <c r="C1632">
        <f t="shared" si="66"/>
        <v>0</v>
      </c>
      <c r="E1632" s="256" t="s">
        <v>2737</v>
      </c>
      <c r="F1632" s="256" t="s">
        <v>2578</v>
      </c>
      <c r="G1632" s="256" t="s">
        <v>2554</v>
      </c>
      <c r="H1632" s="257">
        <v>3227</v>
      </c>
      <c r="I1632" s="256">
        <v>-3.5</v>
      </c>
      <c r="J1632" s="256">
        <v>0.33</v>
      </c>
      <c r="K1632" s="256">
        <v>-6.75</v>
      </c>
      <c r="L1632" s="256">
        <v>0.63</v>
      </c>
      <c r="M1632" s="256">
        <v>0</v>
      </c>
      <c r="N1632" s="256">
        <v>0.54</v>
      </c>
      <c r="O1632" s="256">
        <v>23.22</v>
      </c>
      <c r="P1632" s="256" t="s">
        <v>2729</v>
      </c>
      <c r="Q1632" s="256" t="s">
        <v>2556</v>
      </c>
      <c r="R1632" s="256"/>
      <c r="S1632" s="256"/>
    </row>
    <row r="1633" spans="1:19">
      <c r="A1633">
        <f t="shared" si="64"/>
        <v>3227</v>
      </c>
      <c r="B1633">
        <f t="shared" si="65"/>
        <v>-5.79</v>
      </c>
      <c r="C1633">
        <f t="shared" si="66"/>
        <v>-0.72</v>
      </c>
      <c r="E1633" s="256" t="s">
        <v>3037</v>
      </c>
      <c r="F1633" s="256" t="s">
        <v>2578</v>
      </c>
      <c r="G1633" s="256" t="s">
        <v>3038</v>
      </c>
      <c r="H1633" s="257">
        <v>3227</v>
      </c>
      <c r="I1633" s="256">
        <v>-3.49</v>
      </c>
      <c r="J1633" s="256">
        <v>0.33</v>
      </c>
      <c r="K1633" s="256">
        <v>-5.79</v>
      </c>
      <c r="L1633" s="256">
        <v>0.63</v>
      </c>
      <c r="M1633" s="256">
        <v>-0.72</v>
      </c>
      <c r="N1633" s="256">
        <v>0.54</v>
      </c>
      <c r="O1633" s="256">
        <v>11.07</v>
      </c>
      <c r="P1633" s="256" t="s">
        <v>3020</v>
      </c>
      <c r="Q1633" s="256" t="s">
        <v>3021</v>
      </c>
      <c r="R1633" s="256" t="s">
        <v>3022</v>
      </c>
      <c r="S1633" s="256"/>
    </row>
    <row r="1634" spans="1:19">
      <c r="A1634">
        <f t="shared" si="64"/>
        <v>3227</v>
      </c>
      <c r="B1634">
        <f t="shared" si="65"/>
        <v>-6.31</v>
      </c>
      <c r="C1634">
        <f t="shared" si="66"/>
        <v>-0.48</v>
      </c>
      <c r="E1634" s="256" t="s">
        <v>2777</v>
      </c>
      <c r="F1634" s="256" t="s">
        <v>2578</v>
      </c>
      <c r="G1634" s="256" t="s">
        <v>2554</v>
      </c>
      <c r="H1634" s="257">
        <v>3227</v>
      </c>
      <c r="I1634" s="256">
        <v>-3.4</v>
      </c>
      <c r="J1634" s="256">
        <v>0.33</v>
      </c>
      <c r="K1634" s="256">
        <v>-6.31</v>
      </c>
      <c r="L1634" s="256">
        <v>0.63</v>
      </c>
      <c r="M1634" s="256">
        <v>-0.48</v>
      </c>
      <c r="N1634" s="256">
        <v>0.53</v>
      </c>
      <c r="O1634" s="256">
        <v>10.08</v>
      </c>
      <c r="P1634" s="256" t="s">
        <v>2739</v>
      </c>
      <c r="Q1634" s="256" t="s">
        <v>1415</v>
      </c>
      <c r="R1634" s="256" t="s">
        <v>1232</v>
      </c>
      <c r="S1634" s="256"/>
    </row>
    <row r="1635" spans="1:19">
      <c r="A1635">
        <f t="shared" si="64"/>
        <v>3227</v>
      </c>
      <c r="B1635">
        <f t="shared" si="65"/>
        <v>-7.8</v>
      </c>
      <c r="C1635">
        <f t="shared" si="66"/>
        <v>0.67</v>
      </c>
      <c r="E1635" s="256" t="s">
        <v>2613</v>
      </c>
      <c r="F1635" s="256" t="s">
        <v>2578</v>
      </c>
      <c r="G1635" s="256" t="s">
        <v>2554</v>
      </c>
      <c r="H1635" s="257">
        <v>3227</v>
      </c>
      <c r="I1635" s="256">
        <v>-3.38</v>
      </c>
      <c r="J1635" s="256">
        <v>0.33</v>
      </c>
      <c r="K1635" s="256">
        <v>-7.8</v>
      </c>
      <c r="L1635" s="256">
        <v>0.63</v>
      </c>
      <c r="M1635" s="256">
        <v>0.67</v>
      </c>
      <c r="N1635" s="256">
        <v>0.53</v>
      </c>
      <c r="O1635" s="256">
        <v>20.98</v>
      </c>
      <c r="P1635" s="256" t="s">
        <v>2579</v>
      </c>
      <c r="Q1635" s="256" t="s">
        <v>2580</v>
      </c>
      <c r="R1635" s="256"/>
      <c r="S1635" s="256"/>
    </row>
    <row r="1636" spans="1:19">
      <c r="A1636">
        <f t="shared" si="64"/>
        <v>3227</v>
      </c>
      <c r="B1636">
        <f t="shared" si="65"/>
        <v>-6.41</v>
      </c>
      <c r="C1636">
        <f t="shared" si="66"/>
        <v>-0.39</v>
      </c>
      <c r="E1636" t="s">
        <v>2790</v>
      </c>
      <c r="F1636" s="256" t="s">
        <v>2578</v>
      </c>
      <c r="G1636" s="256" t="s">
        <v>2554</v>
      </c>
      <c r="H1636" s="257">
        <v>3227</v>
      </c>
      <c r="I1636">
        <v>-3.37</v>
      </c>
      <c r="J1636">
        <v>0.33</v>
      </c>
      <c r="K1636">
        <v>-6.41</v>
      </c>
      <c r="L1636">
        <v>0.63</v>
      </c>
      <c r="M1636">
        <v>-0.39</v>
      </c>
      <c r="N1636">
        <v>0.56000000000000005</v>
      </c>
      <c r="O1636">
        <v>9.77</v>
      </c>
      <c r="P1636" t="s">
        <v>2739</v>
      </c>
      <c r="Q1636" t="s">
        <v>1415</v>
      </c>
      <c r="R1636" t="s">
        <v>1232</v>
      </c>
    </row>
    <row r="1637" spans="1:19">
      <c r="A1637">
        <f t="shared" si="64"/>
        <v>3227</v>
      </c>
      <c r="B1637">
        <f t="shared" si="65"/>
        <v>-6.6</v>
      </c>
      <c r="C1637">
        <f t="shared" si="66"/>
        <v>0.22</v>
      </c>
      <c r="E1637" s="256" t="s">
        <v>2744</v>
      </c>
      <c r="F1637" s="256" t="s">
        <v>2578</v>
      </c>
      <c r="G1637" s="256" t="s">
        <v>2554</v>
      </c>
      <c r="H1637" s="257">
        <v>3227</v>
      </c>
      <c r="I1637" s="256">
        <v>-3.33</v>
      </c>
      <c r="J1637" s="256">
        <v>0.33</v>
      </c>
      <c r="K1637" s="256">
        <v>-6.6</v>
      </c>
      <c r="L1637" s="256">
        <v>0.63</v>
      </c>
      <c r="M1637" s="256">
        <v>0.22</v>
      </c>
      <c r="N1637" s="256">
        <v>0.53</v>
      </c>
      <c r="O1637" s="256">
        <v>21.43</v>
      </c>
      <c r="P1637" s="256" t="s">
        <v>2739</v>
      </c>
      <c r="Q1637" s="256" t="s">
        <v>1415</v>
      </c>
      <c r="R1637" s="256" t="s">
        <v>1232</v>
      </c>
      <c r="S1637" s="256"/>
    </row>
    <row r="1638" spans="1:19">
      <c r="A1638">
        <f t="shared" si="64"/>
        <v>3227</v>
      </c>
      <c r="B1638">
        <f t="shared" si="65"/>
        <v>-5.87</v>
      </c>
      <c r="C1638">
        <f t="shared" si="66"/>
        <v>-0.52</v>
      </c>
      <c r="E1638" s="256" t="s">
        <v>3033</v>
      </c>
      <c r="F1638" s="256" t="s">
        <v>2578</v>
      </c>
      <c r="G1638" s="256" t="s">
        <v>3034</v>
      </c>
      <c r="H1638" s="257">
        <v>3227</v>
      </c>
      <c r="I1638" s="256">
        <v>-3.33</v>
      </c>
      <c r="J1638" s="256">
        <v>0.34</v>
      </c>
      <c r="K1638" s="256">
        <v>-5.87</v>
      </c>
      <c r="L1638" s="256">
        <v>0.65</v>
      </c>
      <c r="M1638" s="256">
        <v>-0.52</v>
      </c>
      <c r="N1638" s="256">
        <v>0.64</v>
      </c>
      <c r="O1638" s="256">
        <v>15.17</v>
      </c>
      <c r="P1638" s="256" t="s">
        <v>3020</v>
      </c>
      <c r="Q1638" s="256" t="s">
        <v>3021</v>
      </c>
      <c r="R1638" s="256" t="s">
        <v>3022</v>
      </c>
      <c r="S1638" s="256"/>
    </row>
    <row r="1639" spans="1:19">
      <c r="A1639">
        <f t="shared" si="64"/>
        <v>3227</v>
      </c>
      <c r="B1639">
        <f t="shared" si="65"/>
        <v>-8.44</v>
      </c>
      <c r="C1639">
        <f t="shared" si="66"/>
        <v>1.06</v>
      </c>
      <c r="E1639" s="256" t="s">
        <v>2612</v>
      </c>
      <c r="F1639" s="256" t="s">
        <v>2578</v>
      </c>
      <c r="G1639" s="256" t="s">
        <v>2554</v>
      </c>
      <c r="H1639" s="257">
        <v>3227</v>
      </c>
      <c r="I1639" s="256">
        <v>-3.32</v>
      </c>
      <c r="J1639" s="256">
        <v>0.33</v>
      </c>
      <c r="K1639" s="256">
        <v>-8.44</v>
      </c>
      <c r="L1639" s="256">
        <v>0.63</v>
      </c>
      <c r="M1639" s="256">
        <v>1.06</v>
      </c>
      <c r="N1639" s="256">
        <v>0.55000000000000004</v>
      </c>
      <c r="O1639" s="256">
        <v>9.3800000000000008</v>
      </c>
      <c r="P1639" s="256" t="s">
        <v>2579</v>
      </c>
      <c r="Q1639" s="256" t="s">
        <v>2580</v>
      </c>
      <c r="R1639" s="256"/>
      <c r="S1639" s="256"/>
    </row>
    <row r="1640" spans="1:19">
      <c r="A1640">
        <f t="shared" si="64"/>
        <v>3227</v>
      </c>
      <c r="B1640">
        <f t="shared" si="65"/>
        <v>-7.09</v>
      </c>
      <c r="C1640">
        <f t="shared" si="66"/>
        <v>0.4</v>
      </c>
      <c r="E1640" s="256" t="s">
        <v>2618</v>
      </c>
      <c r="F1640" s="256" t="s">
        <v>2578</v>
      </c>
      <c r="G1640" s="256" t="s">
        <v>2554</v>
      </c>
      <c r="H1640" s="257">
        <v>3227</v>
      </c>
      <c r="I1640" s="256">
        <v>-3.28</v>
      </c>
      <c r="J1640" s="256">
        <v>0.33</v>
      </c>
      <c r="K1640" s="256">
        <v>-7.09</v>
      </c>
      <c r="L1640" s="256">
        <v>0.63</v>
      </c>
      <c r="M1640" s="256">
        <v>0.4</v>
      </c>
      <c r="N1640" s="256">
        <v>0.53</v>
      </c>
      <c r="O1640" s="256">
        <v>21.44</v>
      </c>
      <c r="P1640" s="256" t="s">
        <v>2579</v>
      </c>
      <c r="Q1640" s="256" t="s">
        <v>2580</v>
      </c>
      <c r="R1640" s="256"/>
      <c r="S1640" s="256"/>
    </row>
    <row r="1641" spans="1:19">
      <c r="A1641">
        <f t="shared" si="64"/>
        <v>3227</v>
      </c>
      <c r="B1641">
        <f t="shared" si="65"/>
        <v>-29.6</v>
      </c>
      <c r="C1641">
        <f t="shared" si="66"/>
        <v>12.01</v>
      </c>
      <c r="E1641" t="s">
        <v>2640</v>
      </c>
      <c r="F1641" s="256" t="s">
        <v>2578</v>
      </c>
      <c r="G1641" s="256" t="s">
        <v>2554</v>
      </c>
      <c r="H1641" s="257">
        <v>3227</v>
      </c>
      <c r="I1641">
        <v>-3.28</v>
      </c>
      <c r="J1641">
        <v>0.33</v>
      </c>
      <c r="K1641">
        <v>-29.6</v>
      </c>
      <c r="L1641">
        <v>1.1499999999999999</v>
      </c>
      <c r="M1641">
        <v>12.01</v>
      </c>
      <c r="N1641">
        <v>2.0299999999999998</v>
      </c>
      <c r="O1641">
        <v>7.97</v>
      </c>
      <c r="P1641" t="s">
        <v>2579</v>
      </c>
      <c r="Q1641" t="s">
        <v>2580</v>
      </c>
    </row>
    <row r="1642" spans="1:19">
      <c r="A1642">
        <f t="shared" si="64"/>
        <v>3227</v>
      </c>
      <c r="B1642">
        <f t="shared" si="65"/>
        <v>-6.26</v>
      </c>
      <c r="C1642">
        <f t="shared" si="66"/>
        <v>-0.01</v>
      </c>
      <c r="E1642" t="s">
        <v>2646</v>
      </c>
      <c r="F1642" s="256" t="s">
        <v>2578</v>
      </c>
      <c r="G1642" s="256" t="s">
        <v>2554</v>
      </c>
      <c r="H1642" s="257">
        <v>3227</v>
      </c>
      <c r="I1642">
        <v>-3.26</v>
      </c>
      <c r="J1642">
        <v>0.33</v>
      </c>
      <c r="K1642">
        <v>-6.26</v>
      </c>
      <c r="L1642">
        <v>0.63</v>
      </c>
      <c r="M1642">
        <v>-0.01</v>
      </c>
      <c r="N1642">
        <v>0.53</v>
      </c>
      <c r="O1642">
        <v>17.91</v>
      </c>
      <c r="P1642" t="s">
        <v>2579</v>
      </c>
      <c r="Q1642" t="s">
        <v>2580</v>
      </c>
    </row>
    <row r="1643" spans="1:19">
      <c r="A1643">
        <f t="shared" si="64"/>
        <v>3227</v>
      </c>
      <c r="B1643">
        <f t="shared" si="65"/>
        <v>-6.44</v>
      </c>
      <c r="C1643">
        <f t="shared" si="66"/>
        <v>0.1</v>
      </c>
      <c r="E1643" t="s">
        <v>2647</v>
      </c>
      <c r="F1643" s="256" t="s">
        <v>2578</v>
      </c>
      <c r="G1643" s="256" t="s">
        <v>2554</v>
      </c>
      <c r="H1643" s="257">
        <v>3227</v>
      </c>
      <c r="I1643">
        <v>-3.25</v>
      </c>
      <c r="J1643">
        <v>0.33</v>
      </c>
      <c r="K1643">
        <v>-6.44</v>
      </c>
      <c r="L1643">
        <v>0.63</v>
      </c>
      <c r="M1643">
        <v>0.1</v>
      </c>
      <c r="N1643">
        <v>0.53</v>
      </c>
      <c r="O1643">
        <v>23.12</v>
      </c>
      <c r="P1643" t="s">
        <v>2579</v>
      </c>
      <c r="Q1643" t="s">
        <v>2580</v>
      </c>
    </row>
    <row r="1644" spans="1:19">
      <c r="A1644">
        <f t="shared" si="64"/>
        <v>3227</v>
      </c>
      <c r="B1644">
        <f t="shared" si="65"/>
        <v>-4.91</v>
      </c>
      <c r="C1644">
        <f t="shared" si="66"/>
        <v>-1.03</v>
      </c>
      <c r="E1644" t="s">
        <v>2785</v>
      </c>
      <c r="F1644" s="256" t="s">
        <v>2578</v>
      </c>
      <c r="G1644" s="256" t="s">
        <v>2554</v>
      </c>
      <c r="H1644" s="257">
        <v>3227</v>
      </c>
      <c r="I1644">
        <v>-3.23</v>
      </c>
      <c r="J1644">
        <v>0.33</v>
      </c>
      <c r="K1644">
        <v>-4.91</v>
      </c>
      <c r="L1644">
        <v>0.63</v>
      </c>
      <c r="M1644">
        <v>-1.03</v>
      </c>
      <c r="N1644">
        <v>0.53</v>
      </c>
      <c r="O1644">
        <v>9.56</v>
      </c>
      <c r="P1644" t="s">
        <v>2739</v>
      </c>
      <c r="Q1644" t="s">
        <v>1415</v>
      </c>
      <c r="R1644" t="s">
        <v>1232</v>
      </c>
    </row>
    <row r="1645" spans="1:19">
      <c r="A1645">
        <f t="shared" si="64"/>
        <v>3227</v>
      </c>
      <c r="B1645">
        <f t="shared" si="65"/>
        <v>-7.91</v>
      </c>
      <c r="C1645">
        <f t="shared" si="66"/>
        <v>0.56999999999999995</v>
      </c>
      <c r="E1645" s="256" t="s">
        <v>2773</v>
      </c>
      <c r="F1645" s="256" t="s">
        <v>2578</v>
      </c>
      <c r="G1645" s="256" t="s">
        <v>2554</v>
      </c>
      <c r="H1645" s="257">
        <v>3227</v>
      </c>
      <c r="I1645" s="256">
        <v>-3.18</v>
      </c>
      <c r="J1645" s="256">
        <v>0.34</v>
      </c>
      <c r="K1645" s="256">
        <v>-7.91</v>
      </c>
      <c r="L1645" s="256">
        <v>0.65</v>
      </c>
      <c r="M1645" s="256">
        <v>0.56999999999999995</v>
      </c>
      <c r="N1645" s="256">
        <v>0.66</v>
      </c>
      <c r="O1645" s="256">
        <v>10.25</v>
      </c>
      <c r="P1645" s="256" t="s">
        <v>2739</v>
      </c>
      <c r="Q1645" s="256" t="s">
        <v>1415</v>
      </c>
      <c r="R1645" s="256" t="s">
        <v>1232</v>
      </c>
      <c r="S1645" s="256"/>
    </row>
    <row r="1646" spans="1:19">
      <c r="A1646">
        <f t="shared" si="64"/>
        <v>3227</v>
      </c>
      <c r="B1646">
        <f t="shared" si="65"/>
        <v>-6.73</v>
      </c>
      <c r="C1646">
        <f t="shared" si="66"/>
        <v>0.32</v>
      </c>
      <c r="E1646" s="256" t="s">
        <v>2681</v>
      </c>
      <c r="F1646" s="256" t="s">
        <v>2578</v>
      </c>
      <c r="G1646" s="256" t="s">
        <v>2554</v>
      </c>
      <c r="H1646" s="257">
        <v>3227</v>
      </c>
      <c r="I1646" s="256">
        <v>-3.17</v>
      </c>
      <c r="J1646" s="256">
        <v>0.33</v>
      </c>
      <c r="K1646" s="256">
        <v>-6.73</v>
      </c>
      <c r="L1646" s="256">
        <v>0.63</v>
      </c>
      <c r="M1646" s="256">
        <v>0.32</v>
      </c>
      <c r="N1646" s="256">
        <v>0.53</v>
      </c>
      <c r="O1646" s="256">
        <v>12.88</v>
      </c>
      <c r="P1646" s="256" t="s">
        <v>2665</v>
      </c>
      <c r="Q1646" s="256" t="s">
        <v>2666</v>
      </c>
      <c r="R1646" s="256"/>
      <c r="S1646" s="256"/>
    </row>
    <row r="1647" spans="1:19">
      <c r="A1647">
        <f t="shared" si="64"/>
        <v>3227</v>
      </c>
      <c r="B1647">
        <f t="shared" si="65"/>
        <v>-6.85</v>
      </c>
      <c r="C1647">
        <f t="shared" si="66"/>
        <v>0.4</v>
      </c>
      <c r="E1647" s="256" t="s">
        <v>2593</v>
      </c>
      <c r="F1647" s="256" t="s">
        <v>2578</v>
      </c>
      <c r="G1647" s="256" t="s">
        <v>2554</v>
      </c>
      <c r="H1647" s="257">
        <v>3227</v>
      </c>
      <c r="I1647" s="256">
        <v>-3.16</v>
      </c>
      <c r="J1647" s="256">
        <v>0.33</v>
      </c>
      <c r="K1647" s="256">
        <v>-6.85</v>
      </c>
      <c r="L1647" s="256">
        <v>0.63</v>
      </c>
      <c r="M1647" s="256">
        <v>0.4</v>
      </c>
      <c r="N1647" s="256">
        <v>0.55000000000000004</v>
      </c>
      <c r="O1647" s="256">
        <v>10.77</v>
      </c>
      <c r="P1647" s="256" t="s">
        <v>2579</v>
      </c>
      <c r="Q1647" s="256" t="s">
        <v>2580</v>
      </c>
      <c r="R1647" s="256"/>
      <c r="S1647" s="256"/>
    </row>
    <row r="1648" spans="1:19">
      <c r="A1648">
        <f t="shared" si="64"/>
        <v>3227</v>
      </c>
      <c r="B1648">
        <f t="shared" si="65"/>
        <v>-7.44</v>
      </c>
      <c r="C1648">
        <f t="shared" si="66"/>
        <v>0.75</v>
      </c>
      <c r="E1648" s="256" t="s">
        <v>2623</v>
      </c>
      <c r="F1648" s="256" t="s">
        <v>2578</v>
      </c>
      <c r="G1648" s="256" t="s">
        <v>2554</v>
      </c>
      <c r="H1648" s="257">
        <v>3227</v>
      </c>
      <c r="I1648" s="256">
        <v>-3.12</v>
      </c>
      <c r="J1648" s="256">
        <v>0.33</v>
      </c>
      <c r="K1648" s="256">
        <v>-7.44</v>
      </c>
      <c r="L1648" s="256">
        <v>0.63</v>
      </c>
      <c r="M1648" s="256">
        <v>0.75</v>
      </c>
      <c r="N1648" s="256">
        <v>0.54</v>
      </c>
      <c r="O1648" s="256">
        <v>8.36</v>
      </c>
      <c r="P1648" s="256" t="s">
        <v>2579</v>
      </c>
      <c r="Q1648" s="256" t="s">
        <v>2580</v>
      </c>
      <c r="R1648" s="256"/>
      <c r="S1648" s="256"/>
    </row>
    <row r="1649" spans="1:19">
      <c r="A1649">
        <f t="shared" si="64"/>
        <v>3227</v>
      </c>
      <c r="B1649">
        <f t="shared" si="65"/>
        <v>-5.44</v>
      </c>
      <c r="C1649">
        <f t="shared" si="66"/>
        <v>-0.28000000000000003</v>
      </c>
      <c r="E1649" t="s">
        <v>2723</v>
      </c>
      <c r="F1649" t="s">
        <v>2566</v>
      </c>
      <c r="G1649" t="s">
        <v>2554</v>
      </c>
      <c r="H1649" s="257">
        <v>3227</v>
      </c>
      <c r="I1649">
        <v>-3.11</v>
      </c>
      <c r="J1649">
        <v>0.35</v>
      </c>
      <c r="K1649">
        <v>-5.44</v>
      </c>
      <c r="L1649">
        <v>0.68</v>
      </c>
      <c r="M1649">
        <v>-0.28000000000000003</v>
      </c>
      <c r="N1649">
        <v>0.79</v>
      </c>
      <c r="O1649">
        <v>10.35</v>
      </c>
      <c r="P1649" t="s">
        <v>2689</v>
      </c>
      <c r="Q1649" t="s">
        <v>2690</v>
      </c>
    </row>
    <row r="1650" spans="1:19">
      <c r="A1650">
        <f t="shared" si="64"/>
        <v>3227</v>
      </c>
      <c r="B1650">
        <f t="shared" si="65"/>
        <v>-8.68</v>
      </c>
      <c r="C1650">
        <f t="shared" si="66"/>
        <v>1.4</v>
      </c>
      <c r="E1650" s="256" t="s">
        <v>2616</v>
      </c>
      <c r="F1650" s="256" t="s">
        <v>2578</v>
      </c>
      <c r="G1650" s="256" t="s">
        <v>2554</v>
      </c>
      <c r="H1650" s="257">
        <v>3227</v>
      </c>
      <c r="I1650" s="256">
        <v>-3.1</v>
      </c>
      <c r="J1650" s="256">
        <v>0.33</v>
      </c>
      <c r="K1650" s="256">
        <v>-8.68</v>
      </c>
      <c r="L1650" s="256">
        <v>0.63</v>
      </c>
      <c r="M1650" s="256">
        <v>1.4</v>
      </c>
      <c r="N1650" s="256">
        <v>0.53</v>
      </c>
      <c r="O1650" s="256">
        <v>16.23</v>
      </c>
      <c r="P1650" s="256" t="s">
        <v>2579</v>
      </c>
      <c r="Q1650" s="256" t="s">
        <v>2580</v>
      </c>
      <c r="R1650" s="256"/>
      <c r="S1650" s="256"/>
    </row>
    <row r="1651" spans="1:19">
      <c r="A1651">
        <f t="shared" si="64"/>
        <v>3227</v>
      </c>
      <c r="B1651">
        <f t="shared" si="65"/>
        <v>-5.36</v>
      </c>
      <c r="C1651">
        <f t="shared" si="66"/>
        <v>-0.27</v>
      </c>
      <c r="E1651" s="256" t="s">
        <v>3025</v>
      </c>
      <c r="F1651" s="256" t="s">
        <v>2578</v>
      </c>
      <c r="G1651" s="256" t="s">
        <v>3026</v>
      </c>
      <c r="H1651" s="257">
        <v>3227</v>
      </c>
      <c r="I1651" s="256">
        <v>-3.06</v>
      </c>
      <c r="J1651" s="256">
        <v>0.33</v>
      </c>
      <c r="K1651" s="256">
        <v>-5.36</v>
      </c>
      <c r="L1651" s="256">
        <v>0.63</v>
      </c>
      <c r="M1651" s="256">
        <v>-0.27</v>
      </c>
      <c r="N1651" s="256">
        <v>0.54</v>
      </c>
      <c r="O1651" s="256">
        <v>16.86</v>
      </c>
      <c r="P1651" s="256" t="s">
        <v>3020</v>
      </c>
      <c r="Q1651" s="256" t="s">
        <v>3021</v>
      </c>
      <c r="R1651" s="256" t="s">
        <v>3022</v>
      </c>
      <c r="S1651" s="256"/>
    </row>
    <row r="1652" spans="1:19">
      <c r="A1652">
        <f t="shared" si="64"/>
        <v>3227</v>
      </c>
      <c r="B1652">
        <f t="shared" si="65"/>
        <v>-6</v>
      </c>
      <c r="C1652">
        <f t="shared" si="66"/>
        <v>-0.15</v>
      </c>
      <c r="E1652" s="256" t="s">
        <v>3053</v>
      </c>
      <c r="F1652" s="256" t="s">
        <v>2578</v>
      </c>
      <c r="G1652" s="256" t="s">
        <v>3054</v>
      </c>
      <c r="H1652" s="257">
        <v>3227</v>
      </c>
      <c r="I1652" s="256">
        <v>-3.03</v>
      </c>
      <c r="J1652" s="256">
        <v>0.33</v>
      </c>
      <c r="K1652" s="256">
        <v>-6</v>
      </c>
      <c r="L1652" s="256">
        <v>0.64</v>
      </c>
      <c r="M1652" s="256">
        <v>-0.15</v>
      </c>
      <c r="N1652" s="256">
        <v>0.6</v>
      </c>
      <c r="O1652" s="256">
        <v>13.82</v>
      </c>
      <c r="P1652" s="256" t="s">
        <v>3020</v>
      </c>
      <c r="Q1652" s="256" t="s">
        <v>3021</v>
      </c>
      <c r="R1652" s="256" t="s">
        <v>3022</v>
      </c>
      <c r="S1652" s="256"/>
    </row>
    <row r="1653" spans="1:19">
      <c r="A1653">
        <f t="shared" si="64"/>
        <v>3227</v>
      </c>
      <c r="B1653">
        <f t="shared" si="65"/>
        <v>-5.55</v>
      </c>
      <c r="C1653">
        <f t="shared" si="66"/>
        <v>-0.12</v>
      </c>
      <c r="E1653" t="s">
        <v>2652</v>
      </c>
      <c r="F1653" s="256" t="s">
        <v>2578</v>
      </c>
      <c r="G1653" s="256" t="s">
        <v>2554</v>
      </c>
      <c r="H1653" s="257">
        <v>3227</v>
      </c>
      <c r="I1653">
        <v>-3.01</v>
      </c>
      <c r="J1653">
        <v>0.33</v>
      </c>
      <c r="K1653">
        <v>-5.55</v>
      </c>
      <c r="L1653">
        <v>0.63</v>
      </c>
      <c r="M1653">
        <v>-0.12</v>
      </c>
      <c r="N1653">
        <v>0.53</v>
      </c>
      <c r="O1653">
        <v>14.34</v>
      </c>
      <c r="P1653" t="s">
        <v>2579</v>
      </c>
      <c r="Q1653" t="s">
        <v>2580</v>
      </c>
    </row>
    <row r="1654" spans="1:19">
      <c r="A1654">
        <f t="shared" si="64"/>
        <v>3227</v>
      </c>
      <c r="B1654">
        <f t="shared" si="65"/>
        <v>-4.66</v>
      </c>
      <c r="C1654">
        <f t="shared" si="66"/>
        <v>-0.93</v>
      </c>
      <c r="E1654" t="s">
        <v>2784</v>
      </c>
      <c r="F1654" s="256" t="s">
        <v>2578</v>
      </c>
      <c r="G1654" s="256" t="s">
        <v>2554</v>
      </c>
      <c r="H1654" s="257">
        <v>3227</v>
      </c>
      <c r="I1654">
        <v>-3</v>
      </c>
      <c r="J1654">
        <v>0.38</v>
      </c>
      <c r="K1654">
        <v>-4.66</v>
      </c>
      <c r="L1654">
        <v>0.64</v>
      </c>
      <c r="M1654">
        <v>-0.93</v>
      </c>
      <c r="N1654">
        <v>0.7</v>
      </c>
      <c r="O1654">
        <v>10.64</v>
      </c>
      <c r="P1654" t="s">
        <v>2739</v>
      </c>
      <c r="Q1654" t="s">
        <v>1415</v>
      </c>
      <c r="R1654" t="s">
        <v>1232</v>
      </c>
    </row>
    <row r="1655" spans="1:19">
      <c r="A1655">
        <f t="shared" si="64"/>
        <v>3227</v>
      </c>
      <c r="B1655">
        <f t="shared" si="65"/>
        <v>-26.7</v>
      </c>
      <c r="C1655">
        <f t="shared" si="66"/>
        <v>10.8</v>
      </c>
      <c r="E1655" s="256" t="s">
        <v>2588</v>
      </c>
      <c r="F1655" s="256" t="s">
        <v>2578</v>
      </c>
      <c r="G1655" s="256" t="s">
        <v>2554</v>
      </c>
      <c r="H1655" s="257">
        <v>3227</v>
      </c>
      <c r="I1655" s="256">
        <v>-2.98</v>
      </c>
      <c r="J1655" s="256">
        <v>0.33</v>
      </c>
      <c r="K1655" s="256">
        <v>-26.7</v>
      </c>
      <c r="L1655" s="256">
        <v>0.98</v>
      </c>
      <c r="M1655" s="256">
        <v>10.8</v>
      </c>
      <c r="N1655" s="256">
        <v>1.61</v>
      </c>
      <c r="O1655" s="256">
        <v>19.05</v>
      </c>
      <c r="P1655" s="256" t="s">
        <v>2579</v>
      </c>
      <c r="Q1655" s="256" t="s">
        <v>2580</v>
      </c>
      <c r="R1655" s="256"/>
      <c r="S1655" s="256"/>
    </row>
    <row r="1656" spans="1:19">
      <c r="A1656">
        <f t="shared" si="64"/>
        <v>3227</v>
      </c>
      <c r="B1656">
        <f t="shared" si="65"/>
        <v>-5.8</v>
      </c>
      <c r="C1656">
        <f t="shared" si="66"/>
        <v>0.21</v>
      </c>
      <c r="E1656" s="256" t="s">
        <v>2743</v>
      </c>
      <c r="F1656" s="256" t="s">
        <v>2578</v>
      </c>
      <c r="G1656" s="256" t="s">
        <v>2554</v>
      </c>
      <c r="H1656" s="257">
        <v>3227</v>
      </c>
      <c r="I1656" s="256">
        <v>-2.93</v>
      </c>
      <c r="J1656" s="256">
        <v>0.33</v>
      </c>
      <c r="K1656" s="256">
        <v>-5.8</v>
      </c>
      <c r="L1656" s="256">
        <v>0.63</v>
      </c>
      <c r="M1656" s="256">
        <v>0.21</v>
      </c>
      <c r="N1656" s="256">
        <v>0.53</v>
      </c>
      <c r="O1656" s="256">
        <v>20</v>
      </c>
      <c r="P1656" s="256" t="s">
        <v>2739</v>
      </c>
      <c r="Q1656" s="256" t="s">
        <v>1415</v>
      </c>
      <c r="R1656" s="256" t="s">
        <v>1232</v>
      </c>
      <c r="S1656" s="256"/>
    </row>
    <row r="1657" spans="1:19">
      <c r="A1657">
        <f t="shared" si="64"/>
        <v>3227</v>
      </c>
      <c r="B1657">
        <f t="shared" si="65"/>
        <v>-4.96</v>
      </c>
      <c r="C1657">
        <f t="shared" si="66"/>
        <v>-0.59</v>
      </c>
      <c r="E1657" s="256" t="s">
        <v>3029</v>
      </c>
      <c r="F1657" s="256" t="s">
        <v>2578</v>
      </c>
      <c r="G1657" s="256" t="s">
        <v>3030</v>
      </c>
      <c r="H1657" s="257">
        <v>3227</v>
      </c>
      <c r="I1657" s="256">
        <v>-2.93</v>
      </c>
      <c r="J1657" s="256">
        <v>0.34</v>
      </c>
      <c r="K1657" s="256">
        <v>-4.96</v>
      </c>
      <c r="L1657" s="256">
        <v>0.64</v>
      </c>
      <c r="M1657" s="256">
        <v>-0.59</v>
      </c>
      <c r="N1657" s="256">
        <v>0.61</v>
      </c>
      <c r="O1657" s="256">
        <v>15.34</v>
      </c>
      <c r="P1657" s="256" t="s">
        <v>3020</v>
      </c>
      <c r="Q1657" s="256" t="s">
        <v>3021</v>
      </c>
      <c r="R1657" s="256" t="s">
        <v>3022</v>
      </c>
      <c r="S1657" s="256"/>
    </row>
    <row r="1658" spans="1:19">
      <c r="A1658">
        <f t="shared" si="64"/>
        <v>3227</v>
      </c>
      <c r="B1658">
        <f t="shared" si="65"/>
        <v>-18.350000000000001</v>
      </c>
      <c r="C1658">
        <f t="shared" si="66"/>
        <v>6.59</v>
      </c>
      <c r="E1658" s="256" t="s">
        <v>2619</v>
      </c>
      <c r="F1658" s="256" t="s">
        <v>2578</v>
      </c>
      <c r="G1658" s="256" t="s">
        <v>2554</v>
      </c>
      <c r="H1658" s="257">
        <v>3227</v>
      </c>
      <c r="I1658" s="256">
        <v>-2.9</v>
      </c>
      <c r="J1658" s="256">
        <v>0.34</v>
      </c>
      <c r="K1658" s="256">
        <v>-18.350000000000001</v>
      </c>
      <c r="L1658" s="256">
        <v>0.68</v>
      </c>
      <c r="M1658" s="256">
        <v>6.59</v>
      </c>
      <c r="N1658" s="256">
        <v>0.78</v>
      </c>
      <c r="O1658" s="256">
        <v>9.5299999999999994</v>
      </c>
      <c r="P1658" s="256" t="s">
        <v>2579</v>
      </c>
      <c r="Q1658" s="256" t="s">
        <v>2580</v>
      </c>
      <c r="R1658" s="256"/>
      <c r="S1658" s="256"/>
    </row>
    <row r="1659" spans="1:19">
      <c r="A1659">
        <f t="shared" si="64"/>
        <v>3227</v>
      </c>
      <c r="B1659">
        <f t="shared" si="65"/>
        <v>-5.74</v>
      </c>
      <c r="C1659">
        <f t="shared" si="66"/>
        <v>0.24</v>
      </c>
      <c r="E1659" s="256" t="s">
        <v>2761</v>
      </c>
      <c r="F1659" s="256" t="s">
        <v>2578</v>
      </c>
      <c r="G1659" s="256" t="s">
        <v>2554</v>
      </c>
      <c r="H1659" s="257">
        <v>3227</v>
      </c>
      <c r="I1659" s="256">
        <v>-2.86</v>
      </c>
      <c r="J1659" s="256">
        <v>0.33</v>
      </c>
      <c r="K1659" s="256">
        <v>-5.74</v>
      </c>
      <c r="L1659" s="256">
        <v>0.64</v>
      </c>
      <c r="M1659" s="256">
        <v>0.24</v>
      </c>
      <c r="N1659" s="256">
        <v>0.56999999999999995</v>
      </c>
      <c r="O1659" s="256">
        <v>13.55</v>
      </c>
      <c r="P1659" s="256" t="s">
        <v>2739</v>
      </c>
      <c r="Q1659" s="256" t="s">
        <v>1415</v>
      </c>
      <c r="R1659" s="256" t="s">
        <v>1232</v>
      </c>
      <c r="S1659" s="256"/>
    </row>
    <row r="1660" spans="1:19">
      <c r="A1660">
        <f t="shared" si="64"/>
        <v>3227</v>
      </c>
      <c r="B1660">
        <f t="shared" si="65"/>
        <v>-4.49</v>
      </c>
      <c r="C1660">
        <f t="shared" si="66"/>
        <v>-0.87</v>
      </c>
      <c r="E1660" t="s">
        <v>2770</v>
      </c>
      <c r="F1660" s="256" t="s">
        <v>2578</v>
      </c>
      <c r="G1660" s="256" t="s">
        <v>2554</v>
      </c>
      <c r="H1660" s="257">
        <v>3227</v>
      </c>
      <c r="I1660">
        <v>-2.86</v>
      </c>
      <c r="J1660">
        <v>0.33</v>
      </c>
      <c r="K1660">
        <v>-4.49</v>
      </c>
      <c r="L1660">
        <v>0.64</v>
      </c>
      <c r="M1660">
        <v>-0.87</v>
      </c>
      <c r="N1660">
        <v>0.56999999999999995</v>
      </c>
      <c r="O1660">
        <v>10.51</v>
      </c>
      <c r="P1660" t="s">
        <v>2739</v>
      </c>
      <c r="Q1660" t="s">
        <v>1415</v>
      </c>
      <c r="R1660" t="s">
        <v>1232</v>
      </c>
    </row>
    <row r="1661" spans="1:19">
      <c r="A1661">
        <f t="shared" si="64"/>
        <v>3227</v>
      </c>
      <c r="B1661">
        <f t="shared" si="65"/>
        <v>-6.1</v>
      </c>
      <c r="C1661">
        <f t="shared" si="66"/>
        <v>0.32</v>
      </c>
      <c r="E1661" s="256" t="s">
        <v>2589</v>
      </c>
      <c r="F1661" s="256" t="s">
        <v>2578</v>
      </c>
      <c r="G1661" s="256" t="s">
        <v>2554</v>
      </c>
      <c r="H1661" s="257">
        <v>3227</v>
      </c>
      <c r="I1661" s="256">
        <v>-2.85</v>
      </c>
      <c r="J1661" s="256">
        <v>0.33</v>
      </c>
      <c r="K1661" s="256">
        <v>-6.1</v>
      </c>
      <c r="L1661" s="256">
        <v>0.63</v>
      </c>
      <c r="M1661" s="256">
        <v>0.32</v>
      </c>
      <c r="N1661" s="256">
        <v>0.54</v>
      </c>
      <c r="O1661" s="256">
        <v>22.67</v>
      </c>
      <c r="P1661" s="256" t="s">
        <v>2579</v>
      </c>
      <c r="Q1661" s="256" t="s">
        <v>2580</v>
      </c>
      <c r="R1661" s="256"/>
      <c r="S1661" s="256"/>
    </row>
    <row r="1662" spans="1:19">
      <c r="A1662">
        <f t="shared" si="64"/>
        <v>3227</v>
      </c>
      <c r="B1662">
        <f t="shared" si="65"/>
        <v>-7.29</v>
      </c>
      <c r="C1662">
        <f t="shared" si="66"/>
        <v>0.95</v>
      </c>
      <c r="E1662" s="256" t="s">
        <v>2608</v>
      </c>
      <c r="F1662" s="256" t="s">
        <v>2578</v>
      </c>
      <c r="G1662" s="256" t="s">
        <v>2554</v>
      </c>
      <c r="H1662" s="257">
        <v>3227</v>
      </c>
      <c r="I1662" s="256">
        <v>-2.84</v>
      </c>
      <c r="J1662" s="256">
        <v>0.33</v>
      </c>
      <c r="K1662" s="256">
        <v>-7.29</v>
      </c>
      <c r="L1662" s="256">
        <v>0.63</v>
      </c>
      <c r="M1662" s="256">
        <v>0.95</v>
      </c>
      <c r="N1662" s="256">
        <v>0.54</v>
      </c>
      <c r="O1662" s="256">
        <v>17.829999999999998</v>
      </c>
      <c r="P1662" s="256" t="s">
        <v>2579</v>
      </c>
      <c r="Q1662" s="256" t="s">
        <v>2580</v>
      </c>
      <c r="R1662" s="256"/>
      <c r="S1662" s="256"/>
    </row>
    <row r="1663" spans="1:19">
      <c r="A1663">
        <f t="shared" si="64"/>
        <v>3227</v>
      </c>
      <c r="B1663">
        <f t="shared" si="65"/>
        <v>-5.36</v>
      </c>
      <c r="C1663">
        <f t="shared" si="66"/>
        <v>-0.02</v>
      </c>
      <c r="E1663" t="s">
        <v>2642</v>
      </c>
      <c r="F1663" s="256" t="s">
        <v>2578</v>
      </c>
      <c r="G1663" s="256" t="s">
        <v>2554</v>
      </c>
      <c r="H1663" s="257">
        <v>3227</v>
      </c>
      <c r="I1663">
        <v>-2.81</v>
      </c>
      <c r="J1663">
        <v>0.33</v>
      </c>
      <c r="K1663">
        <v>-5.36</v>
      </c>
      <c r="L1663">
        <v>0.63</v>
      </c>
      <c r="M1663">
        <v>-0.02</v>
      </c>
      <c r="N1663">
        <v>0.55000000000000004</v>
      </c>
      <c r="O1663">
        <v>24.87</v>
      </c>
      <c r="P1663" t="s">
        <v>2579</v>
      </c>
      <c r="Q1663" t="s">
        <v>2580</v>
      </c>
    </row>
    <row r="1664" spans="1:19">
      <c r="A1664">
        <f t="shared" si="64"/>
        <v>3227</v>
      </c>
      <c r="B1664">
        <f t="shared" si="65"/>
        <v>-5.3</v>
      </c>
      <c r="C1664">
        <f t="shared" si="66"/>
        <v>-0.05</v>
      </c>
      <c r="E1664" t="s">
        <v>2645</v>
      </c>
      <c r="F1664" s="256" t="s">
        <v>2578</v>
      </c>
      <c r="G1664" s="256" t="s">
        <v>2554</v>
      </c>
      <c r="H1664" s="257">
        <v>3227</v>
      </c>
      <c r="I1664">
        <v>-2.81</v>
      </c>
      <c r="J1664">
        <v>0.33</v>
      </c>
      <c r="K1664">
        <v>-5.3</v>
      </c>
      <c r="L1664">
        <v>0.63</v>
      </c>
      <c r="M1664">
        <v>-0.05</v>
      </c>
      <c r="N1664">
        <v>0.54</v>
      </c>
      <c r="O1664">
        <v>16.920000000000002</v>
      </c>
      <c r="P1664" t="s">
        <v>2579</v>
      </c>
      <c r="Q1664" t="s">
        <v>2580</v>
      </c>
    </row>
    <row r="1665" spans="1:19">
      <c r="A1665">
        <f t="shared" si="64"/>
        <v>3227</v>
      </c>
      <c r="B1665">
        <f t="shared" si="65"/>
        <v>-4.99</v>
      </c>
      <c r="C1665">
        <f t="shared" si="66"/>
        <v>-0.19</v>
      </c>
      <c r="E1665" t="s">
        <v>2658</v>
      </c>
      <c r="F1665" s="256" t="s">
        <v>2578</v>
      </c>
      <c r="G1665" s="256" t="s">
        <v>2554</v>
      </c>
      <c r="H1665" s="257">
        <v>3227</v>
      </c>
      <c r="I1665">
        <v>-2.79</v>
      </c>
      <c r="J1665">
        <v>0.33</v>
      </c>
      <c r="K1665">
        <v>-4.99</v>
      </c>
      <c r="L1665">
        <v>0.63</v>
      </c>
      <c r="M1665">
        <v>-0.19</v>
      </c>
      <c r="N1665">
        <v>0.53</v>
      </c>
      <c r="O1665">
        <v>20.97</v>
      </c>
      <c r="P1665" t="s">
        <v>2579</v>
      </c>
      <c r="Q1665" t="s">
        <v>2580</v>
      </c>
    </row>
    <row r="1666" spans="1:19">
      <c r="A1666">
        <f t="shared" si="64"/>
        <v>3227</v>
      </c>
      <c r="B1666">
        <f t="shared" si="65"/>
        <v>-9.5</v>
      </c>
      <c r="C1666">
        <f t="shared" si="66"/>
        <v>2.15</v>
      </c>
      <c r="E1666" t="s">
        <v>2792</v>
      </c>
      <c r="F1666" s="256" t="s">
        <v>2578</v>
      </c>
      <c r="G1666" s="256" t="s">
        <v>2554</v>
      </c>
      <c r="H1666" s="257">
        <v>3227</v>
      </c>
      <c r="I1666">
        <v>-2.79</v>
      </c>
      <c r="J1666">
        <v>0.17</v>
      </c>
      <c r="K1666">
        <v>-9.5</v>
      </c>
      <c r="L1666">
        <v>0.23</v>
      </c>
      <c r="M1666">
        <v>2.15</v>
      </c>
      <c r="N1666">
        <v>0.51</v>
      </c>
      <c r="O1666">
        <v>7.03</v>
      </c>
      <c r="P1666" t="s">
        <v>2739</v>
      </c>
      <c r="Q1666" t="s">
        <v>1415</v>
      </c>
      <c r="R1666" t="s">
        <v>1232</v>
      </c>
    </row>
    <row r="1667" spans="1:19">
      <c r="A1667">
        <f t="shared" si="64"/>
        <v>3227</v>
      </c>
      <c r="B1667">
        <f t="shared" si="65"/>
        <v>-9.99</v>
      </c>
      <c r="C1667">
        <f t="shared" si="66"/>
        <v>2.41</v>
      </c>
      <c r="E1667" s="256" t="s">
        <v>2609</v>
      </c>
      <c r="F1667" s="256" t="s">
        <v>2578</v>
      </c>
      <c r="G1667" s="256" t="s">
        <v>2554</v>
      </c>
      <c r="H1667" s="257">
        <v>3227</v>
      </c>
      <c r="I1667" s="256">
        <v>-2.77</v>
      </c>
      <c r="J1667" s="256">
        <v>0.34</v>
      </c>
      <c r="K1667" s="256">
        <v>-9.99</v>
      </c>
      <c r="L1667" s="256">
        <v>0.71</v>
      </c>
      <c r="M1667" s="256">
        <v>2.41</v>
      </c>
      <c r="N1667" s="256">
        <v>0.87</v>
      </c>
      <c r="O1667" s="256">
        <v>15.57</v>
      </c>
      <c r="P1667" s="256" t="s">
        <v>2579</v>
      </c>
      <c r="Q1667" s="256" t="s">
        <v>2580</v>
      </c>
      <c r="R1667" s="256"/>
      <c r="S1667" s="256"/>
    </row>
    <row r="1668" spans="1:19">
      <c r="A1668">
        <f t="shared" si="64"/>
        <v>3227</v>
      </c>
      <c r="B1668">
        <f t="shared" si="65"/>
        <v>-5.6</v>
      </c>
      <c r="C1668">
        <f t="shared" si="66"/>
        <v>0.19</v>
      </c>
      <c r="E1668" t="s">
        <v>2630</v>
      </c>
      <c r="F1668" s="256" t="s">
        <v>2578</v>
      </c>
      <c r="G1668" s="256" t="s">
        <v>2554</v>
      </c>
      <c r="H1668" s="257">
        <v>3227</v>
      </c>
      <c r="I1668">
        <v>-2.73</v>
      </c>
      <c r="J1668">
        <v>0.33</v>
      </c>
      <c r="K1668">
        <v>-5.6</v>
      </c>
      <c r="L1668">
        <v>0.63</v>
      </c>
      <c r="M1668">
        <v>0.19</v>
      </c>
      <c r="N1668">
        <v>0.53</v>
      </c>
      <c r="O1668">
        <v>24.52</v>
      </c>
      <c r="P1668" t="s">
        <v>2579</v>
      </c>
      <c r="Q1668" t="s">
        <v>2580</v>
      </c>
    </row>
    <row r="1669" spans="1:19">
      <c r="A1669">
        <f t="shared" si="64"/>
        <v>3227</v>
      </c>
      <c r="B1669">
        <f t="shared" si="65"/>
        <v>-6.26</v>
      </c>
      <c r="C1669">
        <f t="shared" si="66"/>
        <v>0.53</v>
      </c>
      <c r="E1669" t="s">
        <v>2633</v>
      </c>
      <c r="F1669" s="256" t="s">
        <v>2578</v>
      </c>
      <c r="G1669" s="256" t="s">
        <v>2554</v>
      </c>
      <c r="H1669" s="257">
        <v>3227</v>
      </c>
      <c r="I1669">
        <v>-2.73</v>
      </c>
      <c r="J1669">
        <v>0.33</v>
      </c>
      <c r="K1669">
        <v>-6.26</v>
      </c>
      <c r="L1669">
        <v>0.63</v>
      </c>
      <c r="M1669">
        <v>0.53</v>
      </c>
      <c r="N1669">
        <v>0.54</v>
      </c>
      <c r="O1669">
        <v>15</v>
      </c>
      <c r="P1669" t="s">
        <v>2579</v>
      </c>
      <c r="Q1669" t="s">
        <v>2580</v>
      </c>
    </row>
    <row r="1670" spans="1:19">
      <c r="A1670">
        <f t="shared" si="64"/>
        <v>3227</v>
      </c>
      <c r="B1670">
        <f t="shared" si="65"/>
        <v>-5.5</v>
      </c>
      <c r="C1670">
        <f t="shared" si="66"/>
        <v>0.24</v>
      </c>
      <c r="E1670" s="256" t="s">
        <v>2762</v>
      </c>
      <c r="F1670" s="256" t="s">
        <v>2578</v>
      </c>
      <c r="G1670" s="256" t="s">
        <v>2554</v>
      </c>
      <c r="H1670" s="257">
        <v>3227</v>
      </c>
      <c r="I1670" s="256">
        <v>-2.73</v>
      </c>
      <c r="J1670" s="256">
        <v>0.33</v>
      </c>
      <c r="K1670" s="256">
        <v>-5.5</v>
      </c>
      <c r="L1670" s="256">
        <v>0.63</v>
      </c>
      <c r="M1670" s="256">
        <v>0.24</v>
      </c>
      <c r="N1670" s="256">
        <v>0.54</v>
      </c>
      <c r="O1670" s="256">
        <v>12.66</v>
      </c>
      <c r="P1670" s="256" t="s">
        <v>2739</v>
      </c>
      <c r="Q1670" s="256" t="s">
        <v>1415</v>
      </c>
      <c r="R1670" s="256" t="s">
        <v>1232</v>
      </c>
      <c r="S1670" s="256"/>
    </row>
    <row r="1671" spans="1:19">
      <c r="A1671">
        <f t="shared" si="64"/>
        <v>3227</v>
      </c>
      <c r="B1671">
        <f t="shared" si="65"/>
        <v>-5.42</v>
      </c>
      <c r="C1671">
        <f t="shared" si="66"/>
        <v>0.11</v>
      </c>
      <c r="E1671" t="s">
        <v>2638</v>
      </c>
      <c r="F1671" s="256" t="s">
        <v>2578</v>
      </c>
      <c r="G1671" s="256" t="s">
        <v>2554</v>
      </c>
      <c r="H1671" s="257">
        <v>3227</v>
      </c>
      <c r="I1671">
        <v>-2.71</v>
      </c>
      <c r="J1671">
        <v>0.33</v>
      </c>
      <c r="K1671">
        <v>-5.42</v>
      </c>
      <c r="L1671">
        <v>0.63</v>
      </c>
      <c r="M1671">
        <v>0.11</v>
      </c>
      <c r="N1671">
        <v>0.53</v>
      </c>
      <c r="O1671">
        <v>23.92</v>
      </c>
      <c r="P1671" t="s">
        <v>2579</v>
      </c>
      <c r="Q1671" t="s">
        <v>2580</v>
      </c>
    </row>
    <row r="1672" spans="1:19">
      <c r="A1672">
        <f t="shared" si="64"/>
        <v>3227</v>
      </c>
      <c r="B1672">
        <f t="shared" si="65"/>
        <v>-4.96</v>
      </c>
      <c r="C1672">
        <f t="shared" si="66"/>
        <v>-0.45</v>
      </c>
      <c r="E1672" s="256" t="s">
        <v>2774</v>
      </c>
      <c r="F1672" s="256" t="s">
        <v>2578</v>
      </c>
      <c r="G1672" s="256" t="s">
        <v>2554</v>
      </c>
      <c r="H1672" s="257">
        <v>3227</v>
      </c>
      <c r="I1672" s="256">
        <v>-2.68</v>
      </c>
      <c r="J1672" s="256">
        <v>0.34</v>
      </c>
      <c r="K1672" s="256">
        <v>-4.96</v>
      </c>
      <c r="L1672" s="256">
        <v>0.64</v>
      </c>
      <c r="M1672" s="256">
        <v>-0.45</v>
      </c>
      <c r="N1672" s="256">
        <v>0.62</v>
      </c>
      <c r="O1672" s="256">
        <v>9.6999999999999993</v>
      </c>
      <c r="P1672" s="256" t="s">
        <v>2739</v>
      </c>
      <c r="Q1672" s="256" t="s">
        <v>1415</v>
      </c>
      <c r="R1672" s="256" t="s">
        <v>1232</v>
      </c>
      <c r="S1672" s="256"/>
    </row>
    <row r="1673" spans="1:19">
      <c r="A1673">
        <f t="shared" ref="A1673:A1736" si="67">H1673</f>
        <v>3227</v>
      </c>
      <c r="B1673">
        <f t="shared" ref="B1673:B1736" si="68">K1673</f>
        <v>-7</v>
      </c>
      <c r="C1673">
        <f t="shared" ref="C1673:C1736" si="69">M1673</f>
        <v>0.61</v>
      </c>
      <c r="E1673" s="256" t="s">
        <v>2772</v>
      </c>
      <c r="F1673" s="256" t="s">
        <v>2578</v>
      </c>
      <c r="G1673" s="256" t="s">
        <v>2554</v>
      </c>
      <c r="H1673" s="257">
        <v>3227</v>
      </c>
      <c r="I1673" s="256">
        <v>-2.67</v>
      </c>
      <c r="J1673" s="256">
        <v>0.33</v>
      </c>
      <c r="K1673" s="256">
        <v>-7</v>
      </c>
      <c r="L1673" s="256">
        <v>0.63</v>
      </c>
      <c r="M1673" s="256">
        <v>0.61</v>
      </c>
      <c r="N1673" s="256">
        <v>0.53</v>
      </c>
      <c r="O1673" s="256">
        <v>10.16</v>
      </c>
      <c r="P1673" s="256" t="s">
        <v>2739</v>
      </c>
      <c r="Q1673" s="256" t="s">
        <v>1415</v>
      </c>
      <c r="R1673" s="256" t="s">
        <v>1232</v>
      </c>
      <c r="S1673" s="256"/>
    </row>
    <row r="1674" spans="1:19">
      <c r="A1674">
        <f t="shared" si="67"/>
        <v>3227</v>
      </c>
      <c r="B1674">
        <f t="shared" si="68"/>
        <v>-6.16</v>
      </c>
      <c r="C1674">
        <f t="shared" si="69"/>
        <v>0.56999999999999995</v>
      </c>
      <c r="E1674" s="256" t="s">
        <v>2624</v>
      </c>
      <c r="F1674" s="256" t="s">
        <v>2578</v>
      </c>
      <c r="G1674" s="256" t="s">
        <v>2554</v>
      </c>
      <c r="H1674" s="257">
        <v>3227</v>
      </c>
      <c r="I1674" s="256">
        <v>-2.64</v>
      </c>
      <c r="J1674" s="256">
        <v>0.33</v>
      </c>
      <c r="K1674" s="256">
        <v>-6.16</v>
      </c>
      <c r="L1674" s="256">
        <v>0.63</v>
      </c>
      <c r="M1674" s="256">
        <v>0.56999999999999995</v>
      </c>
      <c r="N1674" s="256">
        <v>0.55000000000000004</v>
      </c>
      <c r="O1674" s="256">
        <v>25.34</v>
      </c>
      <c r="P1674" s="256" t="s">
        <v>2579</v>
      </c>
      <c r="Q1674" s="256" t="s">
        <v>2580</v>
      </c>
      <c r="R1674" s="256"/>
      <c r="S1674" s="256"/>
    </row>
    <row r="1675" spans="1:19">
      <c r="A1675">
        <f t="shared" si="67"/>
        <v>3227</v>
      </c>
      <c r="B1675">
        <f t="shared" si="68"/>
        <v>-6.23</v>
      </c>
      <c r="C1675">
        <f t="shared" si="69"/>
        <v>0.6</v>
      </c>
      <c r="E1675" s="256" t="s">
        <v>2677</v>
      </c>
      <c r="F1675" s="256" t="s">
        <v>2578</v>
      </c>
      <c r="G1675" s="256" t="s">
        <v>2554</v>
      </c>
      <c r="H1675" s="257">
        <v>3227</v>
      </c>
      <c r="I1675" s="256">
        <v>-2.64</v>
      </c>
      <c r="J1675" s="256">
        <v>0.33</v>
      </c>
      <c r="K1675" s="256">
        <v>-6.23</v>
      </c>
      <c r="L1675" s="256">
        <v>0.63</v>
      </c>
      <c r="M1675" s="256">
        <v>0.6</v>
      </c>
      <c r="N1675" s="256">
        <v>0.53</v>
      </c>
      <c r="O1675" s="256">
        <v>12.85</v>
      </c>
      <c r="P1675" s="256" t="s">
        <v>2665</v>
      </c>
      <c r="Q1675" s="256" t="s">
        <v>2666</v>
      </c>
      <c r="R1675" s="256"/>
      <c r="S1675" s="256"/>
    </row>
    <row r="1676" spans="1:19">
      <c r="A1676">
        <f t="shared" si="67"/>
        <v>3227</v>
      </c>
      <c r="B1676">
        <f t="shared" si="68"/>
        <v>-6.11</v>
      </c>
      <c r="C1676">
        <f t="shared" si="69"/>
        <v>0.65</v>
      </c>
      <c r="E1676" s="256" t="s">
        <v>2752</v>
      </c>
      <c r="F1676" s="256" t="s">
        <v>2578</v>
      </c>
      <c r="G1676" s="256" t="s">
        <v>2554</v>
      </c>
      <c r="H1676" s="257">
        <v>3227</v>
      </c>
      <c r="I1676" s="256">
        <v>-2.64</v>
      </c>
      <c r="J1676" s="256">
        <v>0.52</v>
      </c>
      <c r="K1676" s="256">
        <v>-6.11</v>
      </c>
      <c r="L1676" s="256">
        <v>0.87</v>
      </c>
      <c r="M1676" s="256">
        <v>0.65</v>
      </c>
      <c r="N1676" s="256">
        <v>1.54</v>
      </c>
      <c r="O1676" s="256">
        <v>16.61</v>
      </c>
      <c r="P1676" s="256" t="s">
        <v>2739</v>
      </c>
      <c r="Q1676" s="256" t="s">
        <v>1415</v>
      </c>
      <c r="R1676" s="256" t="s">
        <v>1232</v>
      </c>
      <c r="S1676" s="256"/>
    </row>
    <row r="1677" spans="1:19">
      <c r="A1677">
        <f t="shared" si="67"/>
        <v>3227</v>
      </c>
      <c r="B1677">
        <f t="shared" si="68"/>
        <v>-5.6</v>
      </c>
      <c r="C1677">
        <f t="shared" si="69"/>
        <v>0.34</v>
      </c>
      <c r="E1677" s="256" t="s">
        <v>2603</v>
      </c>
      <c r="F1677" s="256" t="s">
        <v>2578</v>
      </c>
      <c r="G1677" s="256" t="s">
        <v>2554</v>
      </c>
      <c r="H1677" s="257">
        <v>3227</v>
      </c>
      <c r="I1677" s="256">
        <v>-2.58</v>
      </c>
      <c r="J1677" s="256">
        <v>0.33</v>
      </c>
      <c r="K1677" s="256">
        <v>-5.6</v>
      </c>
      <c r="L1677" s="256">
        <v>0.63</v>
      </c>
      <c r="M1677" s="256">
        <v>0.34</v>
      </c>
      <c r="N1677" s="256">
        <v>0.55000000000000004</v>
      </c>
      <c r="O1677" s="256">
        <v>17.3</v>
      </c>
      <c r="P1677" s="256" t="s">
        <v>2579</v>
      </c>
      <c r="Q1677" s="256" t="s">
        <v>2580</v>
      </c>
      <c r="R1677" s="256"/>
      <c r="S1677" s="256"/>
    </row>
    <row r="1678" spans="1:19">
      <c r="A1678">
        <f t="shared" si="67"/>
        <v>3227</v>
      </c>
      <c r="B1678">
        <f t="shared" si="68"/>
        <v>-6.43</v>
      </c>
      <c r="C1678">
        <f t="shared" si="69"/>
        <v>0.76</v>
      </c>
      <c r="E1678" s="256" t="s">
        <v>2625</v>
      </c>
      <c r="F1678" s="256" t="s">
        <v>2578</v>
      </c>
      <c r="G1678" s="256" t="s">
        <v>2554</v>
      </c>
      <c r="H1678" s="257">
        <v>3227</v>
      </c>
      <c r="I1678" s="256">
        <v>-2.58</v>
      </c>
      <c r="J1678" s="256">
        <v>0.33</v>
      </c>
      <c r="K1678" s="256">
        <v>-6.43</v>
      </c>
      <c r="L1678" s="256">
        <v>0.63</v>
      </c>
      <c r="M1678" s="256">
        <v>0.76</v>
      </c>
      <c r="N1678" s="256">
        <v>0.52</v>
      </c>
      <c r="O1678" s="256">
        <v>20.059999999999999</v>
      </c>
      <c r="P1678" s="256" t="s">
        <v>2579</v>
      </c>
      <c r="Q1678" s="256" t="s">
        <v>2580</v>
      </c>
      <c r="R1678" s="256"/>
      <c r="S1678" s="256"/>
    </row>
    <row r="1679" spans="1:19">
      <c r="A1679">
        <f t="shared" si="67"/>
        <v>3227</v>
      </c>
      <c r="B1679">
        <f t="shared" si="68"/>
        <v>-5.99</v>
      </c>
      <c r="C1679">
        <f t="shared" si="69"/>
        <v>0.56000000000000005</v>
      </c>
      <c r="E1679" s="256" t="s">
        <v>2602</v>
      </c>
      <c r="F1679" s="256" t="s">
        <v>2578</v>
      </c>
      <c r="G1679" s="256" t="s">
        <v>2554</v>
      </c>
      <c r="H1679" s="257">
        <v>3227</v>
      </c>
      <c r="I1679" s="256">
        <v>-2.5499999999999998</v>
      </c>
      <c r="J1679" s="256">
        <v>0.34</v>
      </c>
      <c r="K1679" s="256">
        <v>-5.99</v>
      </c>
      <c r="L1679" s="256">
        <v>0.63</v>
      </c>
      <c r="M1679" s="256">
        <v>0.56000000000000005</v>
      </c>
      <c r="N1679" s="256">
        <v>0.56000000000000005</v>
      </c>
      <c r="O1679" s="256">
        <v>18.73</v>
      </c>
      <c r="P1679" s="256" t="s">
        <v>2579</v>
      </c>
      <c r="Q1679" s="256" t="s">
        <v>2580</v>
      </c>
      <c r="R1679" s="256"/>
      <c r="S1679" s="256"/>
    </row>
    <row r="1680" spans="1:19">
      <c r="A1680">
        <f t="shared" si="67"/>
        <v>3227</v>
      </c>
      <c r="B1680">
        <f t="shared" si="68"/>
        <v>-6.14</v>
      </c>
      <c r="C1680">
        <f t="shared" si="69"/>
        <v>0.65</v>
      </c>
      <c r="E1680" s="256" t="s">
        <v>2597</v>
      </c>
      <c r="F1680" s="256" t="s">
        <v>2578</v>
      </c>
      <c r="G1680" s="256" t="s">
        <v>2554</v>
      </c>
      <c r="H1680" s="257">
        <v>3227</v>
      </c>
      <c r="I1680" s="256">
        <v>-2.54</v>
      </c>
      <c r="J1680" s="256">
        <v>0.33</v>
      </c>
      <c r="K1680" s="256">
        <v>-6.14</v>
      </c>
      <c r="L1680" s="256">
        <v>0.63</v>
      </c>
      <c r="M1680" s="256">
        <v>0.65</v>
      </c>
      <c r="N1680" s="256">
        <v>0.54</v>
      </c>
      <c r="O1680" s="256">
        <v>18.239999999999998</v>
      </c>
      <c r="P1680" s="256" t="s">
        <v>2579</v>
      </c>
      <c r="Q1680" s="256" t="s">
        <v>2580</v>
      </c>
      <c r="R1680" s="256"/>
      <c r="S1680" s="256"/>
    </row>
    <row r="1681" spans="1:19">
      <c r="A1681">
        <f t="shared" si="67"/>
        <v>3227</v>
      </c>
      <c r="B1681">
        <f t="shared" si="68"/>
        <v>-4.8</v>
      </c>
      <c r="C1681">
        <f t="shared" si="69"/>
        <v>-0.39</v>
      </c>
      <c r="E1681" s="256" t="s">
        <v>2778</v>
      </c>
      <c r="F1681" s="256" t="s">
        <v>2578</v>
      </c>
      <c r="G1681" s="256" t="s">
        <v>2554</v>
      </c>
      <c r="H1681" s="257">
        <v>3227</v>
      </c>
      <c r="I1681" s="256">
        <v>-2.5299999999999998</v>
      </c>
      <c r="J1681" s="256">
        <v>0.33</v>
      </c>
      <c r="K1681" s="256">
        <v>-4.8</v>
      </c>
      <c r="L1681" s="256">
        <v>0.63</v>
      </c>
      <c r="M1681" s="256">
        <v>-0.39</v>
      </c>
      <c r="N1681" s="256">
        <v>0.55000000000000004</v>
      </c>
      <c r="O1681" s="256">
        <v>10.34</v>
      </c>
      <c r="P1681" s="256" t="s">
        <v>2739</v>
      </c>
      <c r="Q1681" s="256" t="s">
        <v>1415</v>
      </c>
      <c r="R1681" s="256" t="s">
        <v>1232</v>
      </c>
      <c r="S1681" s="256"/>
    </row>
    <row r="1682" spans="1:19">
      <c r="A1682">
        <f t="shared" si="67"/>
        <v>3227</v>
      </c>
      <c r="B1682">
        <f t="shared" si="68"/>
        <v>-4.28</v>
      </c>
      <c r="C1682">
        <f t="shared" si="69"/>
        <v>-0.66</v>
      </c>
      <c r="E1682" s="256" t="s">
        <v>2779</v>
      </c>
      <c r="F1682" s="256" t="s">
        <v>2578</v>
      </c>
      <c r="G1682" s="256" t="s">
        <v>2554</v>
      </c>
      <c r="H1682" s="257">
        <v>3227</v>
      </c>
      <c r="I1682" s="256">
        <v>-2.5299999999999998</v>
      </c>
      <c r="J1682" s="256">
        <v>0.35</v>
      </c>
      <c r="K1682" s="256">
        <v>-4.28</v>
      </c>
      <c r="L1682" s="256">
        <v>0.63</v>
      </c>
      <c r="M1682" s="256">
        <v>-0.66</v>
      </c>
      <c r="N1682" s="256">
        <v>0.57999999999999996</v>
      </c>
      <c r="O1682" s="256">
        <v>6.22</v>
      </c>
      <c r="P1682" s="256" t="s">
        <v>2739</v>
      </c>
      <c r="Q1682" s="256" t="s">
        <v>1415</v>
      </c>
      <c r="R1682" s="256" t="s">
        <v>1232</v>
      </c>
      <c r="S1682" s="256"/>
    </row>
    <row r="1683" spans="1:19">
      <c r="A1683">
        <f t="shared" si="67"/>
        <v>3227</v>
      </c>
      <c r="B1683">
        <f t="shared" si="68"/>
        <v>-6.18</v>
      </c>
      <c r="C1683">
        <f t="shared" si="69"/>
        <v>0.7</v>
      </c>
      <c r="E1683" s="256" t="s">
        <v>2673</v>
      </c>
      <c r="F1683" s="256" t="s">
        <v>2578</v>
      </c>
      <c r="G1683" s="256" t="s">
        <v>2554</v>
      </c>
      <c r="H1683" s="257">
        <v>3227</v>
      </c>
      <c r="I1683" s="256">
        <v>-2.52</v>
      </c>
      <c r="J1683" s="256">
        <v>0.33</v>
      </c>
      <c r="K1683" s="256">
        <v>-6.18</v>
      </c>
      <c r="L1683" s="256">
        <v>0.63</v>
      </c>
      <c r="M1683" s="256">
        <v>0.7</v>
      </c>
      <c r="N1683" s="256">
        <v>0.53</v>
      </c>
      <c r="O1683" s="256">
        <v>14.9</v>
      </c>
      <c r="P1683" s="256" t="s">
        <v>2665</v>
      </c>
      <c r="Q1683" s="256" t="s">
        <v>2666</v>
      </c>
      <c r="R1683" s="256"/>
      <c r="S1683" s="256"/>
    </row>
    <row r="1684" spans="1:19">
      <c r="A1684">
        <f t="shared" si="67"/>
        <v>3227</v>
      </c>
      <c r="B1684">
        <f t="shared" si="68"/>
        <v>-5.52</v>
      </c>
      <c r="C1684">
        <f t="shared" si="69"/>
        <v>0.36</v>
      </c>
      <c r="E1684" t="s">
        <v>2650</v>
      </c>
      <c r="F1684" s="256" t="s">
        <v>2578</v>
      </c>
      <c r="G1684" s="256" t="s">
        <v>2554</v>
      </c>
      <c r="H1684" s="257">
        <v>3227</v>
      </c>
      <c r="I1684">
        <v>-2.5099999999999998</v>
      </c>
      <c r="J1684">
        <v>0.33</v>
      </c>
      <c r="K1684">
        <v>-5.52</v>
      </c>
      <c r="L1684">
        <v>0.63</v>
      </c>
      <c r="M1684">
        <v>0.36</v>
      </c>
      <c r="N1684">
        <v>0.54</v>
      </c>
      <c r="O1684">
        <v>16.079999999999998</v>
      </c>
      <c r="P1684" t="s">
        <v>2579</v>
      </c>
      <c r="Q1684" t="s">
        <v>2580</v>
      </c>
    </row>
    <row r="1685" spans="1:19">
      <c r="A1685">
        <f t="shared" si="67"/>
        <v>3227</v>
      </c>
      <c r="B1685">
        <f t="shared" si="68"/>
        <v>-22.7</v>
      </c>
      <c r="C1685">
        <f t="shared" si="69"/>
        <v>9.23</v>
      </c>
      <c r="E1685" s="256" t="s">
        <v>2610</v>
      </c>
      <c r="F1685" s="256" t="s">
        <v>2578</v>
      </c>
      <c r="G1685" s="256" t="s">
        <v>2554</v>
      </c>
      <c r="H1685" s="257">
        <v>3227</v>
      </c>
      <c r="I1685" s="256">
        <v>-2.5</v>
      </c>
      <c r="J1685" s="256">
        <v>0.34</v>
      </c>
      <c r="K1685" s="256">
        <v>-22.7</v>
      </c>
      <c r="L1685" s="256">
        <v>0.95</v>
      </c>
      <c r="M1685" s="256">
        <v>9.23</v>
      </c>
      <c r="N1685" s="256">
        <v>1.54</v>
      </c>
      <c r="O1685" s="256">
        <v>13.51</v>
      </c>
      <c r="P1685" s="256" t="s">
        <v>2579</v>
      </c>
      <c r="Q1685" s="256" t="s">
        <v>2580</v>
      </c>
      <c r="R1685" s="256"/>
      <c r="S1685" s="256"/>
    </row>
    <row r="1686" spans="1:19">
      <c r="A1686">
        <f t="shared" si="67"/>
        <v>3227</v>
      </c>
      <c r="B1686">
        <f t="shared" si="68"/>
        <v>-3.68</v>
      </c>
      <c r="C1686">
        <f t="shared" si="69"/>
        <v>-0.56000000000000005</v>
      </c>
      <c r="E1686" s="256" t="s">
        <v>3059</v>
      </c>
      <c r="F1686" s="256" t="s">
        <v>2578</v>
      </c>
      <c r="G1686" s="256" t="s">
        <v>3060</v>
      </c>
      <c r="H1686" s="257">
        <v>3227</v>
      </c>
      <c r="I1686" s="256">
        <v>-2.4900000000000002</v>
      </c>
      <c r="J1686" s="256">
        <v>0.33</v>
      </c>
      <c r="K1686" s="256">
        <v>-3.68</v>
      </c>
      <c r="L1686" s="256">
        <v>0.63</v>
      </c>
      <c r="M1686" s="256">
        <v>-0.56000000000000005</v>
      </c>
      <c r="N1686" s="256">
        <v>0.53</v>
      </c>
      <c r="O1686" s="256">
        <v>17.170000000000002</v>
      </c>
      <c r="P1686" s="256" t="s">
        <v>3020</v>
      </c>
      <c r="Q1686" s="256" t="s">
        <v>3021</v>
      </c>
      <c r="R1686" s="256" t="s">
        <v>3022</v>
      </c>
      <c r="S1686" s="256"/>
    </row>
    <row r="1687" spans="1:19">
      <c r="A1687">
        <f t="shared" si="67"/>
        <v>3227</v>
      </c>
      <c r="B1687">
        <f t="shared" si="68"/>
        <v>-5.43</v>
      </c>
      <c r="C1687">
        <f t="shared" si="69"/>
        <v>0.35</v>
      </c>
      <c r="E1687" s="256" t="s">
        <v>2617</v>
      </c>
      <c r="F1687" s="256" t="s">
        <v>2578</v>
      </c>
      <c r="G1687" s="256" t="s">
        <v>2554</v>
      </c>
      <c r="H1687" s="257">
        <v>3227</v>
      </c>
      <c r="I1687" s="256">
        <v>-2.48</v>
      </c>
      <c r="J1687" s="256">
        <v>0.33</v>
      </c>
      <c r="K1687" s="256">
        <v>-5.43</v>
      </c>
      <c r="L1687" s="256">
        <v>0.63</v>
      </c>
      <c r="M1687" s="256">
        <v>0.35</v>
      </c>
      <c r="N1687" s="256">
        <v>0.53</v>
      </c>
      <c r="O1687" s="256">
        <v>21.87</v>
      </c>
      <c r="P1687" s="256" t="s">
        <v>2579</v>
      </c>
      <c r="Q1687" s="256" t="s">
        <v>2580</v>
      </c>
      <c r="R1687" s="256"/>
      <c r="S1687" s="256"/>
    </row>
    <row r="1688" spans="1:19">
      <c r="A1688">
        <f t="shared" si="67"/>
        <v>3227</v>
      </c>
      <c r="B1688">
        <f t="shared" si="68"/>
        <v>-16.61</v>
      </c>
      <c r="C1688">
        <f t="shared" si="69"/>
        <v>6.11</v>
      </c>
      <c r="E1688" t="s">
        <v>2636</v>
      </c>
      <c r="F1688" s="256" t="s">
        <v>2578</v>
      </c>
      <c r="G1688" s="256" t="s">
        <v>2554</v>
      </c>
      <c r="H1688" s="257">
        <v>3227</v>
      </c>
      <c r="I1688">
        <v>-2.48</v>
      </c>
      <c r="J1688">
        <v>0.33</v>
      </c>
      <c r="K1688">
        <v>-16.61</v>
      </c>
      <c r="L1688">
        <v>0.67</v>
      </c>
      <c r="M1688">
        <v>6.11</v>
      </c>
      <c r="N1688">
        <v>0.72</v>
      </c>
      <c r="O1688">
        <v>16.100000000000001</v>
      </c>
      <c r="P1688" t="s">
        <v>2579</v>
      </c>
      <c r="Q1688" t="s">
        <v>2580</v>
      </c>
    </row>
    <row r="1689" spans="1:19">
      <c r="A1689">
        <f t="shared" si="67"/>
        <v>3227</v>
      </c>
      <c r="B1689">
        <f t="shared" si="68"/>
        <v>-5.77</v>
      </c>
      <c r="C1689">
        <f t="shared" si="69"/>
        <v>0.54</v>
      </c>
      <c r="E1689" s="256" t="s">
        <v>2596</v>
      </c>
      <c r="F1689" s="256" t="s">
        <v>2578</v>
      </c>
      <c r="G1689" s="256" t="s">
        <v>2554</v>
      </c>
      <c r="H1689" s="257">
        <v>3227</v>
      </c>
      <c r="I1689" s="256">
        <v>-2.46</v>
      </c>
      <c r="J1689" s="256">
        <v>0.35</v>
      </c>
      <c r="K1689" s="256">
        <v>-5.77</v>
      </c>
      <c r="L1689" s="256">
        <v>0.64</v>
      </c>
      <c r="M1689" s="256">
        <v>0.54</v>
      </c>
      <c r="N1689" s="256">
        <v>0.61</v>
      </c>
      <c r="O1689" s="256">
        <v>9.23</v>
      </c>
      <c r="P1689" s="256" t="s">
        <v>2579</v>
      </c>
      <c r="Q1689" s="256" t="s">
        <v>2580</v>
      </c>
      <c r="R1689" s="256"/>
      <c r="S1689" s="256"/>
    </row>
    <row r="1690" spans="1:19">
      <c r="A1690">
        <f t="shared" si="67"/>
        <v>3227</v>
      </c>
      <c r="B1690">
        <f t="shared" si="68"/>
        <v>-5.58</v>
      </c>
      <c r="C1690">
        <f t="shared" si="69"/>
        <v>0.57999999999999996</v>
      </c>
      <c r="E1690" t="s">
        <v>2756</v>
      </c>
      <c r="F1690" s="256" t="s">
        <v>2578</v>
      </c>
      <c r="G1690" s="256" t="s">
        <v>2554</v>
      </c>
      <c r="H1690" s="257">
        <v>3227</v>
      </c>
      <c r="I1690">
        <v>-2.44</v>
      </c>
      <c r="J1690">
        <v>0.34</v>
      </c>
      <c r="K1690">
        <v>-5.58</v>
      </c>
      <c r="L1690">
        <v>0.65</v>
      </c>
      <c r="M1690">
        <v>0.57999999999999996</v>
      </c>
      <c r="N1690">
        <v>0.65</v>
      </c>
      <c r="O1690">
        <v>14.06</v>
      </c>
      <c r="P1690" t="s">
        <v>2739</v>
      </c>
      <c r="Q1690" t="s">
        <v>1415</v>
      </c>
      <c r="R1690" t="s">
        <v>1232</v>
      </c>
    </row>
    <row r="1691" spans="1:19">
      <c r="A1691">
        <f t="shared" si="67"/>
        <v>3227</v>
      </c>
      <c r="B1691">
        <f t="shared" si="68"/>
        <v>-3.83</v>
      </c>
      <c r="C1691">
        <f t="shared" si="69"/>
        <v>-0.43</v>
      </c>
      <c r="E1691" s="256" t="s">
        <v>2731</v>
      </c>
      <c r="F1691" s="256" t="s">
        <v>2578</v>
      </c>
      <c r="G1691" s="256" t="s">
        <v>2554</v>
      </c>
      <c r="H1691" s="257">
        <v>3227</v>
      </c>
      <c r="I1691" s="256">
        <v>-2.4300000000000002</v>
      </c>
      <c r="J1691" s="256">
        <v>0.33</v>
      </c>
      <c r="K1691" s="256">
        <v>-3.83</v>
      </c>
      <c r="L1691" s="256">
        <v>0.63</v>
      </c>
      <c r="M1691" s="256">
        <v>-0.43</v>
      </c>
      <c r="N1691" s="256">
        <v>0.53</v>
      </c>
      <c r="O1691" s="256">
        <v>14.84</v>
      </c>
      <c r="P1691" s="256" t="s">
        <v>2729</v>
      </c>
      <c r="Q1691" s="256" t="s">
        <v>2556</v>
      </c>
      <c r="R1691" s="256"/>
      <c r="S1691" s="256"/>
    </row>
    <row r="1692" spans="1:19">
      <c r="A1692">
        <f t="shared" si="67"/>
        <v>3227</v>
      </c>
      <c r="B1692">
        <f t="shared" si="68"/>
        <v>-3.64</v>
      </c>
      <c r="C1692">
        <f t="shared" si="69"/>
        <v>-0.49</v>
      </c>
      <c r="E1692" s="256" t="s">
        <v>2675</v>
      </c>
      <c r="F1692" s="256" t="s">
        <v>2578</v>
      </c>
      <c r="G1692" s="256" t="s">
        <v>2554</v>
      </c>
      <c r="H1692" s="257">
        <v>3227</v>
      </c>
      <c r="I1692" s="256">
        <v>-2.4</v>
      </c>
      <c r="J1692" s="256">
        <v>0.33</v>
      </c>
      <c r="K1692" s="256">
        <v>-3.64</v>
      </c>
      <c r="L1692" s="256">
        <v>0.63</v>
      </c>
      <c r="M1692" s="256">
        <v>-0.49</v>
      </c>
      <c r="N1692" s="256">
        <v>0.53</v>
      </c>
      <c r="O1692" s="256">
        <v>14.12</v>
      </c>
      <c r="P1692" s="256" t="s">
        <v>2665</v>
      </c>
      <c r="Q1692" s="256" t="s">
        <v>2666</v>
      </c>
      <c r="R1692" s="256"/>
      <c r="S1692" s="256"/>
    </row>
    <row r="1693" spans="1:19">
      <c r="A1693">
        <f t="shared" si="67"/>
        <v>3227</v>
      </c>
      <c r="B1693">
        <f t="shared" si="68"/>
        <v>-12.88</v>
      </c>
      <c r="C1693">
        <f t="shared" si="69"/>
        <v>4.2699999999999996</v>
      </c>
      <c r="E1693" s="256" t="s">
        <v>2594</v>
      </c>
      <c r="F1693" s="256" t="s">
        <v>2578</v>
      </c>
      <c r="G1693" s="256" t="s">
        <v>2554</v>
      </c>
      <c r="H1693" s="257">
        <v>3227</v>
      </c>
      <c r="I1693" s="256">
        <v>-2.39</v>
      </c>
      <c r="J1693" s="256">
        <v>0.33</v>
      </c>
      <c r="K1693" s="256">
        <v>-12.88</v>
      </c>
      <c r="L1693" s="256">
        <v>0.65</v>
      </c>
      <c r="M1693" s="256">
        <v>4.2699999999999996</v>
      </c>
      <c r="N1693" s="256">
        <v>0.65</v>
      </c>
      <c r="O1693" s="256">
        <v>16.100000000000001</v>
      </c>
      <c r="P1693" s="256" t="s">
        <v>2579</v>
      </c>
      <c r="Q1693" s="256" t="s">
        <v>2580</v>
      </c>
      <c r="R1693" s="256"/>
      <c r="S1693" s="256"/>
    </row>
    <row r="1694" spans="1:19">
      <c r="A1694">
        <f t="shared" si="67"/>
        <v>3227</v>
      </c>
      <c r="B1694">
        <f t="shared" si="68"/>
        <v>-4.5999999999999996</v>
      </c>
      <c r="C1694">
        <f t="shared" si="69"/>
        <v>0.03</v>
      </c>
      <c r="E1694" t="s">
        <v>2644</v>
      </c>
      <c r="F1694" s="256" t="s">
        <v>2578</v>
      </c>
      <c r="G1694" s="256" t="s">
        <v>2554</v>
      </c>
      <c r="H1694" s="257">
        <v>3227</v>
      </c>
      <c r="I1694">
        <v>-2.37</v>
      </c>
      <c r="J1694">
        <v>0.33</v>
      </c>
      <c r="K1694">
        <v>-4.5999999999999996</v>
      </c>
      <c r="L1694">
        <v>0.63</v>
      </c>
      <c r="M1694">
        <v>0.03</v>
      </c>
      <c r="N1694">
        <v>0.54</v>
      </c>
      <c r="O1694">
        <v>25.75</v>
      </c>
      <c r="P1694" t="s">
        <v>2579</v>
      </c>
      <c r="Q1694" t="s">
        <v>2580</v>
      </c>
    </row>
    <row r="1695" spans="1:19">
      <c r="A1695">
        <f t="shared" si="67"/>
        <v>3227</v>
      </c>
      <c r="B1695">
        <f t="shared" si="68"/>
        <v>-5.19</v>
      </c>
      <c r="C1695">
        <f t="shared" si="69"/>
        <v>0.09</v>
      </c>
      <c r="E1695" s="256" t="s">
        <v>3027</v>
      </c>
      <c r="F1695" s="256" t="s">
        <v>2578</v>
      </c>
      <c r="G1695" s="256" t="s">
        <v>3028</v>
      </c>
      <c r="H1695" s="257">
        <v>3227</v>
      </c>
      <c r="I1695" s="256">
        <v>-2.37</v>
      </c>
      <c r="J1695" s="256">
        <v>0.33</v>
      </c>
      <c r="K1695" s="256">
        <v>-5.19</v>
      </c>
      <c r="L1695" s="256">
        <v>0.63</v>
      </c>
      <c r="M1695" s="256">
        <v>0.09</v>
      </c>
      <c r="N1695" s="256">
        <v>0.54</v>
      </c>
      <c r="O1695" s="256">
        <v>13.99</v>
      </c>
      <c r="P1695" s="256" t="s">
        <v>3020</v>
      </c>
      <c r="Q1695" s="256" t="s">
        <v>3021</v>
      </c>
      <c r="R1695" s="256" t="s">
        <v>3022</v>
      </c>
      <c r="S1695" s="256"/>
    </row>
    <row r="1696" spans="1:19">
      <c r="A1696">
        <f t="shared" si="67"/>
        <v>3227</v>
      </c>
      <c r="B1696">
        <f t="shared" si="68"/>
        <v>-21.1</v>
      </c>
      <c r="C1696">
        <f t="shared" si="69"/>
        <v>8.5399999999999991</v>
      </c>
      <c r="E1696" s="256" t="s">
        <v>2605</v>
      </c>
      <c r="F1696" s="256" t="s">
        <v>2578</v>
      </c>
      <c r="G1696" s="256" t="s">
        <v>2554</v>
      </c>
      <c r="H1696" s="257">
        <v>3227</v>
      </c>
      <c r="I1696" s="256">
        <v>-2.36</v>
      </c>
      <c r="J1696" s="256">
        <v>0.33</v>
      </c>
      <c r="K1696" s="256">
        <v>-21.1</v>
      </c>
      <c r="L1696" s="256">
        <v>0.64</v>
      </c>
      <c r="M1696" s="256">
        <v>8.5399999999999991</v>
      </c>
      <c r="N1696" s="256">
        <v>0.59</v>
      </c>
      <c r="O1696" s="256">
        <v>21.43</v>
      </c>
      <c r="P1696" s="256" t="s">
        <v>2579</v>
      </c>
      <c r="Q1696" s="256" t="s">
        <v>2580</v>
      </c>
      <c r="R1696" s="256"/>
      <c r="S1696" s="256"/>
    </row>
    <row r="1697" spans="1:19">
      <c r="A1697">
        <f t="shared" si="67"/>
        <v>3227</v>
      </c>
      <c r="B1697">
        <f t="shared" si="68"/>
        <v>-4.95</v>
      </c>
      <c r="C1697">
        <f t="shared" si="69"/>
        <v>0.22</v>
      </c>
      <c r="E1697" s="256" t="s">
        <v>2614</v>
      </c>
      <c r="F1697" s="256" t="s">
        <v>2578</v>
      </c>
      <c r="G1697" s="256" t="s">
        <v>2554</v>
      </c>
      <c r="H1697" s="257">
        <v>3227</v>
      </c>
      <c r="I1697" s="256">
        <v>-2.36</v>
      </c>
      <c r="J1697" s="256">
        <v>0.33</v>
      </c>
      <c r="K1697" s="256">
        <v>-4.95</v>
      </c>
      <c r="L1697" s="256">
        <v>0.63</v>
      </c>
      <c r="M1697" s="256">
        <v>0.22</v>
      </c>
      <c r="N1697" s="256">
        <v>0.55000000000000004</v>
      </c>
      <c r="O1697" s="256">
        <v>20.7</v>
      </c>
      <c r="P1697" s="256" t="s">
        <v>2579</v>
      </c>
      <c r="Q1697" s="256" t="s">
        <v>2580</v>
      </c>
      <c r="R1697" s="256"/>
      <c r="S1697" s="256"/>
    </row>
    <row r="1698" spans="1:19">
      <c r="A1698">
        <f t="shared" si="67"/>
        <v>3227</v>
      </c>
      <c r="B1698">
        <f t="shared" si="68"/>
        <v>-5.18</v>
      </c>
      <c r="C1698">
        <f t="shared" si="69"/>
        <v>0.33</v>
      </c>
      <c r="E1698" t="s">
        <v>2637</v>
      </c>
      <c r="F1698" s="256" t="s">
        <v>2578</v>
      </c>
      <c r="G1698" s="256" t="s">
        <v>2554</v>
      </c>
      <c r="H1698" s="257">
        <v>3227</v>
      </c>
      <c r="I1698">
        <v>-2.36</v>
      </c>
      <c r="J1698">
        <v>0.33</v>
      </c>
      <c r="K1698">
        <v>-5.18</v>
      </c>
      <c r="L1698">
        <v>0.63</v>
      </c>
      <c r="M1698">
        <v>0.33</v>
      </c>
      <c r="N1698">
        <v>0.55000000000000004</v>
      </c>
      <c r="O1698">
        <v>15.94</v>
      </c>
      <c r="P1698" t="s">
        <v>2579</v>
      </c>
      <c r="Q1698" t="s">
        <v>2580</v>
      </c>
    </row>
    <row r="1699" spans="1:19">
      <c r="A1699">
        <f t="shared" si="67"/>
        <v>3227</v>
      </c>
      <c r="B1699">
        <f t="shared" si="68"/>
        <v>-4.97</v>
      </c>
      <c r="C1699">
        <f t="shared" si="69"/>
        <v>0.34</v>
      </c>
      <c r="E1699" t="s">
        <v>2758</v>
      </c>
      <c r="F1699" s="256" t="s">
        <v>2578</v>
      </c>
      <c r="G1699" s="256" t="s">
        <v>2554</v>
      </c>
      <c r="H1699" s="257">
        <v>3227</v>
      </c>
      <c r="I1699">
        <v>-2.36</v>
      </c>
      <c r="J1699">
        <v>0.34</v>
      </c>
      <c r="K1699">
        <v>-4.97</v>
      </c>
      <c r="L1699">
        <v>0.65</v>
      </c>
      <c r="M1699">
        <v>0.34</v>
      </c>
      <c r="N1699">
        <v>0.64</v>
      </c>
      <c r="O1699">
        <v>8.69</v>
      </c>
      <c r="P1699" t="s">
        <v>2739</v>
      </c>
      <c r="Q1699" t="s">
        <v>1415</v>
      </c>
      <c r="R1699" t="s">
        <v>1232</v>
      </c>
    </row>
    <row r="1700" spans="1:19">
      <c r="A1700">
        <f t="shared" si="67"/>
        <v>3227</v>
      </c>
      <c r="B1700">
        <f t="shared" si="68"/>
        <v>-4.62</v>
      </c>
      <c r="C1700">
        <f t="shared" si="69"/>
        <v>-0.28999999999999998</v>
      </c>
      <c r="E1700" t="s">
        <v>2783</v>
      </c>
      <c r="F1700" s="256" t="s">
        <v>2578</v>
      </c>
      <c r="G1700" s="256" t="s">
        <v>2554</v>
      </c>
      <c r="H1700" s="257">
        <v>3227</v>
      </c>
      <c r="I1700">
        <v>-2.34</v>
      </c>
      <c r="J1700">
        <v>0.33</v>
      </c>
      <c r="K1700">
        <v>-4.62</v>
      </c>
      <c r="L1700">
        <v>0.64</v>
      </c>
      <c r="M1700">
        <v>-0.28999999999999998</v>
      </c>
      <c r="N1700">
        <v>0.57999999999999996</v>
      </c>
      <c r="O1700">
        <v>11.87</v>
      </c>
      <c r="P1700" t="s">
        <v>2739</v>
      </c>
      <c r="Q1700" t="s">
        <v>1415</v>
      </c>
      <c r="R1700" t="s">
        <v>1232</v>
      </c>
    </row>
    <row r="1701" spans="1:19">
      <c r="A1701">
        <f t="shared" si="67"/>
        <v>3227</v>
      </c>
      <c r="B1701">
        <f t="shared" si="68"/>
        <v>-4.9400000000000004</v>
      </c>
      <c r="C1701">
        <f t="shared" si="69"/>
        <v>0.27</v>
      </c>
      <c r="E1701" t="s">
        <v>2631</v>
      </c>
      <c r="F1701" s="256" t="s">
        <v>2578</v>
      </c>
      <c r="G1701" s="256" t="s">
        <v>2554</v>
      </c>
      <c r="H1701" s="257">
        <v>3227</v>
      </c>
      <c r="I1701">
        <v>-2.2999999999999998</v>
      </c>
      <c r="J1701">
        <v>0.33</v>
      </c>
      <c r="K1701">
        <v>-4.9400000000000004</v>
      </c>
      <c r="L1701">
        <v>0.63</v>
      </c>
      <c r="M1701">
        <v>0.27</v>
      </c>
      <c r="N1701">
        <v>0.55000000000000004</v>
      </c>
      <c r="O1701">
        <v>24.35</v>
      </c>
      <c r="P1701" t="s">
        <v>2579</v>
      </c>
      <c r="Q1701" t="s">
        <v>2580</v>
      </c>
    </row>
    <row r="1702" spans="1:19">
      <c r="A1702">
        <f t="shared" si="67"/>
        <v>3227</v>
      </c>
      <c r="B1702">
        <f t="shared" si="68"/>
        <v>-5.64</v>
      </c>
      <c r="C1702">
        <f t="shared" si="69"/>
        <v>0.66</v>
      </c>
      <c r="E1702" s="256" t="s">
        <v>2674</v>
      </c>
      <c r="F1702" s="256" t="s">
        <v>2578</v>
      </c>
      <c r="G1702" s="256" t="s">
        <v>2554</v>
      </c>
      <c r="H1702" s="257">
        <v>3227</v>
      </c>
      <c r="I1702" s="256">
        <v>-2.2799999999999998</v>
      </c>
      <c r="J1702" s="256">
        <v>0.33</v>
      </c>
      <c r="K1702" s="256">
        <v>-5.64</v>
      </c>
      <c r="L1702" s="256">
        <v>0.63</v>
      </c>
      <c r="M1702" s="256">
        <v>0.66</v>
      </c>
      <c r="N1702" s="256">
        <v>0.53</v>
      </c>
      <c r="O1702" s="256">
        <v>14.73</v>
      </c>
      <c r="P1702" s="256" t="s">
        <v>2665</v>
      </c>
      <c r="Q1702" s="256" t="s">
        <v>2666</v>
      </c>
      <c r="R1702" s="256"/>
      <c r="S1702" s="256"/>
    </row>
    <row r="1703" spans="1:19">
      <c r="A1703">
        <f t="shared" si="67"/>
        <v>3227</v>
      </c>
      <c r="B1703">
        <f t="shared" si="68"/>
        <v>-4.49</v>
      </c>
      <c r="C1703">
        <f t="shared" si="69"/>
        <v>0.19</v>
      </c>
      <c r="E1703" s="256" t="s">
        <v>2749</v>
      </c>
      <c r="F1703" s="256" t="s">
        <v>2578</v>
      </c>
      <c r="G1703" s="256" t="s">
        <v>2554</v>
      </c>
      <c r="H1703" s="257">
        <v>3227</v>
      </c>
      <c r="I1703" s="256">
        <v>-2.27</v>
      </c>
      <c r="J1703" s="256">
        <v>0.33</v>
      </c>
      <c r="K1703" s="256">
        <v>-4.49</v>
      </c>
      <c r="L1703" s="256">
        <v>0.63</v>
      </c>
      <c r="M1703" s="256">
        <v>0.19</v>
      </c>
      <c r="N1703" s="256">
        <v>0.54</v>
      </c>
      <c r="O1703" s="256">
        <v>22.4</v>
      </c>
      <c r="P1703" s="256" t="s">
        <v>2739</v>
      </c>
      <c r="Q1703" s="256" t="s">
        <v>1415</v>
      </c>
      <c r="R1703" s="256" t="s">
        <v>1232</v>
      </c>
      <c r="S1703" s="256"/>
    </row>
    <row r="1704" spans="1:19">
      <c r="A1704">
        <f t="shared" si="67"/>
        <v>3227</v>
      </c>
      <c r="B1704">
        <f t="shared" si="68"/>
        <v>-6.9</v>
      </c>
      <c r="C1704">
        <f t="shared" si="69"/>
        <v>1.32</v>
      </c>
      <c r="E1704" s="256" t="s">
        <v>2685</v>
      </c>
      <c r="F1704" s="256" t="s">
        <v>2578</v>
      </c>
      <c r="G1704" s="256" t="s">
        <v>2554</v>
      </c>
      <c r="H1704" s="257">
        <v>3227</v>
      </c>
      <c r="I1704" s="256">
        <v>-2.2599999999999998</v>
      </c>
      <c r="J1704" s="256">
        <v>0.33</v>
      </c>
      <c r="K1704" s="256">
        <v>-6.9</v>
      </c>
      <c r="L1704" s="256">
        <v>0.63</v>
      </c>
      <c r="M1704" s="256">
        <v>1.32</v>
      </c>
      <c r="N1704" s="256">
        <v>0.53</v>
      </c>
      <c r="O1704" s="256">
        <v>24.12</v>
      </c>
      <c r="P1704" s="256" t="s">
        <v>2665</v>
      </c>
      <c r="Q1704" s="256" t="s">
        <v>2666</v>
      </c>
      <c r="R1704" s="256"/>
      <c r="S1704" s="256"/>
    </row>
    <row r="1705" spans="1:19">
      <c r="A1705">
        <f t="shared" si="67"/>
        <v>3227</v>
      </c>
      <c r="B1705">
        <f t="shared" si="68"/>
        <v>-5.45</v>
      </c>
      <c r="C1705">
        <f t="shared" si="69"/>
        <v>0.7</v>
      </c>
      <c r="E1705" t="s">
        <v>2738</v>
      </c>
      <c r="F1705" s="256" t="s">
        <v>2578</v>
      </c>
      <c r="G1705" s="256" t="s">
        <v>2554</v>
      </c>
      <c r="H1705" s="257">
        <v>3227</v>
      </c>
      <c r="I1705">
        <v>-2.25</v>
      </c>
      <c r="J1705">
        <v>0.39</v>
      </c>
      <c r="K1705">
        <v>-5.45</v>
      </c>
      <c r="L1705">
        <v>0.67</v>
      </c>
      <c r="M1705">
        <v>0.7</v>
      </c>
      <c r="N1705">
        <v>0.82</v>
      </c>
      <c r="O1705">
        <v>10.55</v>
      </c>
      <c r="P1705" t="s">
        <v>2739</v>
      </c>
      <c r="Q1705" t="s">
        <v>1415</v>
      </c>
      <c r="R1705" t="s">
        <v>1232</v>
      </c>
    </row>
    <row r="1706" spans="1:19">
      <c r="A1706">
        <f t="shared" si="67"/>
        <v>3227</v>
      </c>
      <c r="B1706">
        <f t="shared" si="68"/>
        <v>-5.98</v>
      </c>
      <c r="C1706">
        <f t="shared" si="69"/>
        <v>0.88</v>
      </c>
      <c r="E1706" t="s">
        <v>2635</v>
      </c>
      <c r="F1706" s="256" t="s">
        <v>2578</v>
      </c>
      <c r="G1706" s="256" t="s">
        <v>2554</v>
      </c>
      <c r="H1706" s="257">
        <v>3227</v>
      </c>
      <c r="I1706">
        <v>-2.23</v>
      </c>
      <c r="J1706">
        <v>0.33</v>
      </c>
      <c r="K1706">
        <v>-5.98</v>
      </c>
      <c r="L1706">
        <v>0.63</v>
      </c>
      <c r="M1706">
        <v>0.88</v>
      </c>
      <c r="N1706">
        <v>0.53</v>
      </c>
      <c r="O1706">
        <v>16.73</v>
      </c>
      <c r="P1706" t="s">
        <v>2579</v>
      </c>
      <c r="Q1706" t="s">
        <v>2580</v>
      </c>
    </row>
    <row r="1707" spans="1:19">
      <c r="A1707">
        <f t="shared" si="67"/>
        <v>3227</v>
      </c>
      <c r="B1707">
        <f t="shared" si="68"/>
        <v>-4.37</v>
      </c>
      <c r="C1707">
        <f t="shared" si="69"/>
        <v>-0.3</v>
      </c>
      <c r="E1707" t="s">
        <v>2787</v>
      </c>
      <c r="F1707" s="256" t="s">
        <v>2578</v>
      </c>
      <c r="G1707" s="256" t="s">
        <v>2554</v>
      </c>
      <c r="H1707" s="257">
        <v>3227</v>
      </c>
      <c r="I1707">
        <v>-2.2200000000000002</v>
      </c>
      <c r="J1707">
        <v>0.34</v>
      </c>
      <c r="K1707">
        <v>-4.37</v>
      </c>
      <c r="L1707">
        <v>0.64</v>
      </c>
      <c r="M1707">
        <v>-0.3</v>
      </c>
      <c r="N1707">
        <v>0.59</v>
      </c>
      <c r="O1707">
        <v>11.27</v>
      </c>
      <c r="P1707" t="s">
        <v>2739</v>
      </c>
      <c r="Q1707" t="s">
        <v>1415</v>
      </c>
      <c r="R1707" t="s">
        <v>1232</v>
      </c>
    </row>
    <row r="1708" spans="1:19">
      <c r="A1708">
        <f t="shared" si="67"/>
        <v>3227</v>
      </c>
      <c r="B1708">
        <f t="shared" si="68"/>
        <v>-6.19</v>
      </c>
      <c r="C1708">
        <f t="shared" si="69"/>
        <v>1.1200000000000001</v>
      </c>
      <c r="E1708" t="s">
        <v>2759</v>
      </c>
      <c r="F1708" s="256" t="s">
        <v>2578</v>
      </c>
      <c r="G1708" s="256" t="s">
        <v>2554</v>
      </c>
      <c r="H1708" s="257">
        <v>3227</v>
      </c>
      <c r="I1708">
        <v>-2.21</v>
      </c>
      <c r="J1708">
        <v>0.34</v>
      </c>
      <c r="K1708">
        <v>-6.19</v>
      </c>
      <c r="L1708">
        <v>0.68</v>
      </c>
      <c r="M1708">
        <v>1.1200000000000001</v>
      </c>
      <c r="N1708">
        <v>0.74</v>
      </c>
      <c r="O1708">
        <v>8.7899999999999991</v>
      </c>
      <c r="P1708" t="s">
        <v>2739</v>
      </c>
      <c r="Q1708" t="s">
        <v>1415</v>
      </c>
      <c r="R1708" t="s">
        <v>1232</v>
      </c>
    </row>
    <row r="1709" spans="1:19">
      <c r="A1709">
        <f t="shared" si="67"/>
        <v>3227</v>
      </c>
      <c r="B1709">
        <f t="shared" si="68"/>
        <v>-17.79</v>
      </c>
      <c r="C1709">
        <f t="shared" si="69"/>
        <v>6.96</v>
      </c>
      <c r="E1709" t="s">
        <v>2820</v>
      </c>
      <c r="F1709" s="256" t="s">
        <v>2578</v>
      </c>
      <c r="G1709" s="256" t="s">
        <v>2554</v>
      </c>
      <c r="H1709" s="257">
        <v>3227</v>
      </c>
      <c r="I1709">
        <v>-2.21</v>
      </c>
      <c r="J1709">
        <v>0.32</v>
      </c>
      <c r="K1709">
        <v>-17.79</v>
      </c>
      <c r="L1709">
        <v>0.65</v>
      </c>
      <c r="M1709">
        <v>6.96</v>
      </c>
      <c r="N1709">
        <v>1.42</v>
      </c>
      <c r="O1709">
        <v>11.67</v>
      </c>
      <c r="P1709" t="s">
        <v>2739</v>
      </c>
      <c r="Q1709" t="s">
        <v>1415</v>
      </c>
      <c r="R1709" t="s">
        <v>1232</v>
      </c>
    </row>
    <row r="1710" spans="1:19">
      <c r="A1710">
        <f t="shared" si="67"/>
        <v>3227</v>
      </c>
      <c r="B1710">
        <f t="shared" si="68"/>
        <v>-3.99</v>
      </c>
      <c r="C1710">
        <f t="shared" si="69"/>
        <v>-0.11</v>
      </c>
      <c r="E1710" t="s">
        <v>2627</v>
      </c>
      <c r="F1710" s="256" t="s">
        <v>2578</v>
      </c>
      <c r="G1710" s="256" t="s">
        <v>2554</v>
      </c>
      <c r="H1710" s="257">
        <v>3227</v>
      </c>
      <c r="I1710">
        <v>-2.2000000000000002</v>
      </c>
      <c r="J1710">
        <v>0.33</v>
      </c>
      <c r="K1710">
        <v>-3.99</v>
      </c>
      <c r="L1710">
        <v>0.63</v>
      </c>
      <c r="M1710">
        <v>-0.11</v>
      </c>
      <c r="N1710">
        <v>0.53</v>
      </c>
      <c r="O1710">
        <v>14.08</v>
      </c>
      <c r="P1710" t="s">
        <v>2579</v>
      </c>
      <c r="Q1710" t="s">
        <v>2580</v>
      </c>
    </row>
    <row r="1711" spans="1:19">
      <c r="A1711">
        <f t="shared" si="67"/>
        <v>3227</v>
      </c>
      <c r="B1711">
        <f t="shared" si="68"/>
        <v>-7.11</v>
      </c>
      <c r="C1711">
        <f t="shared" si="69"/>
        <v>1.49</v>
      </c>
      <c r="E1711" t="s">
        <v>2649</v>
      </c>
      <c r="F1711" s="256" t="s">
        <v>2578</v>
      </c>
      <c r="G1711" s="256" t="s">
        <v>2554</v>
      </c>
      <c r="H1711" s="257">
        <v>3227</v>
      </c>
      <c r="I1711">
        <v>-2.2000000000000002</v>
      </c>
      <c r="J1711">
        <v>0.35</v>
      </c>
      <c r="K1711">
        <v>-7.11</v>
      </c>
      <c r="L1711">
        <v>0.65</v>
      </c>
      <c r="M1711">
        <v>1.49</v>
      </c>
      <c r="N1711">
        <v>0.68</v>
      </c>
      <c r="O1711">
        <v>14.72</v>
      </c>
      <c r="P1711" t="s">
        <v>2579</v>
      </c>
      <c r="Q1711" t="s">
        <v>2580</v>
      </c>
    </row>
    <row r="1712" spans="1:19">
      <c r="A1712">
        <f t="shared" si="67"/>
        <v>3227</v>
      </c>
      <c r="B1712">
        <f t="shared" si="68"/>
        <v>-4.5</v>
      </c>
      <c r="C1712">
        <f t="shared" si="69"/>
        <v>0.35</v>
      </c>
      <c r="E1712" t="s">
        <v>2755</v>
      </c>
      <c r="F1712" s="256" t="s">
        <v>2578</v>
      </c>
      <c r="G1712" s="256" t="s">
        <v>2554</v>
      </c>
      <c r="H1712" s="257">
        <v>3227</v>
      </c>
      <c r="I1712">
        <v>-2.11</v>
      </c>
      <c r="J1712">
        <v>0.34</v>
      </c>
      <c r="K1712">
        <v>-4.5</v>
      </c>
      <c r="L1712">
        <v>0.64</v>
      </c>
      <c r="M1712">
        <v>0.35</v>
      </c>
      <c r="N1712">
        <v>0.57999999999999996</v>
      </c>
      <c r="O1712">
        <v>17.84</v>
      </c>
      <c r="P1712" t="s">
        <v>2739</v>
      </c>
      <c r="Q1712" t="s">
        <v>1415</v>
      </c>
      <c r="R1712" t="s">
        <v>1232</v>
      </c>
    </row>
    <row r="1713" spans="1:19">
      <c r="A1713">
        <f t="shared" si="67"/>
        <v>3227</v>
      </c>
      <c r="B1713">
        <f t="shared" si="68"/>
        <v>-27.8</v>
      </c>
      <c r="C1713">
        <f t="shared" si="69"/>
        <v>12.49</v>
      </c>
      <c r="E1713" s="256" t="s">
        <v>2615</v>
      </c>
      <c r="F1713" s="256" t="s">
        <v>2578</v>
      </c>
      <c r="G1713" s="256" t="s">
        <v>2554</v>
      </c>
      <c r="H1713" s="257">
        <v>3227</v>
      </c>
      <c r="I1713" s="256">
        <v>-1.87</v>
      </c>
      <c r="J1713" s="256">
        <v>0.34</v>
      </c>
      <c r="K1713" s="256">
        <v>-27.8</v>
      </c>
      <c r="L1713" s="256">
        <v>0.64</v>
      </c>
      <c r="M1713" s="256">
        <v>12.49</v>
      </c>
      <c r="N1713" s="256">
        <v>0.65</v>
      </c>
      <c r="O1713" s="256">
        <v>14.56</v>
      </c>
      <c r="P1713" s="256" t="s">
        <v>2579</v>
      </c>
      <c r="Q1713" s="256" t="s">
        <v>2580</v>
      </c>
      <c r="R1713" s="256"/>
      <c r="S1713" s="256"/>
    </row>
    <row r="1714" spans="1:19">
      <c r="A1714">
        <f t="shared" si="67"/>
        <v>3227</v>
      </c>
      <c r="B1714">
        <f t="shared" si="68"/>
        <v>-3.66</v>
      </c>
      <c r="C1714">
        <f t="shared" si="69"/>
        <v>0.17</v>
      </c>
      <c r="E1714" s="256" t="s">
        <v>2742</v>
      </c>
      <c r="F1714" s="256" t="s">
        <v>2578</v>
      </c>
      <c r="G1714" s="256" t="s">
        <v>2554</v>
      </c>
      <c r="H1714" s="257">
        <v>3227</v>
      </c>
      <c r="I1714" s="256">
        <v>-1.86</v>
      </c>
      <c r="J1714" s="256">
        <v>0.33</v>
      </c>
      <c r="K1714" s="256">
        <v>-3.66</v>
      </c>
      <c r="L1714" s="256">
        <v>0.65</v>
      </c>
      <c r="M1714" s="256">
        <v>0.17</v>
      </c>
      <c r="N1714" s="256">
        <v>0.62</v>
      </c>
      <c r="O1714" s="256">
        <v>21.72</v>
      </c>
      <c r="P1714" s="256" t="s">
        <v>2739</v>
      </c>
      <c r="Q1714" s="256" t="s">
        <v>1415</v>
      </c>
      <c r="R1714" s="256" t="s">
        <v>1232</v>
      </c>
      <c r="S1714" s="256"/>
    </row>
    <row r="1715" spans="1:19">
      <c r="A1715">
        <f t="shared" si="67"/>
        <v>3227</v>
      </c>
      <c r="B1715">
        <f t="shared" si="68"/>
        <v>-3.58</v>
      </c>
      <c r="C1715">
        <f t="shared" si="69"/>
        <v>0.08</v>
      </c>
      <c r="E1715" s="256" t="s">
        <v>2664</v>
      </c>
      <c r="F1715" s="256" t="s">
        <v>2578</v>
      </c>
      <c r="G1715" s="256" t="s">
        <v>2554</v>
      </c>
      <c r="H1715" s="257">
        <v>3227</v>
      </c>
      <c r="I1715" s="256">
        <v>-1.79</v>
      </c>
      <c r="J1715" s="256">
        <v>0.33</v>
      </c>
      <c r="K1715" s="256">
        <v>-3.58</v>
      </c>
      <c r="L1715" s="256">
        <v>0.63</v>
      </c>
      <c r="M1715" s="256">
        <v>0.08</v>
      </c>
      <c r="N1715" s="256">
        <v>0.52</v>
      </c>
      <c r="O1715" s="256">
        <v>14.92</v>
      </c>
      <c r="P1715" s="256" t="s">
        <v>2665</v>
      </c>
      <c r="Q1715" s="256" t="s">
        <v>2666</v>
      </c>
      <c r="R1715" s="256"/>
      <c r="S1715" s="256"/>
    </row>
    <row r="1716" spans="1:19">
      <c r="A1716">
        <f t="shared" si="67"/>
        <v>3227</v>
      </c>
      <c r="B1716">
        <f t="shared" si="68"/>
        <v>-4.5999999999999996</v>
      </c>
      <c r="C1716">
        <f t="shared" si="69"/>
        <v>0.64</v>
      </c>
      <c r="E1716" s="256" t="s">
        <v>2667</v>
      </c>
      <c r="F1716" s="256" t="s">
        <v>2578</v>
      </c>
      <c r="G1716" s="256" t="s">
        <v>2554</v>
      </c>
      <c r="H1716" s="257">
        <v>3227</v>
      </c>
      <c r="I1716" s="256">
        <v>-1.76</v>
      </c>
      <c r="J1716" s="256">
        <v>0.33</v>
      </c>
      <c r="K1716" s="256">
        <v>-4.5999999999999996</v>
      </c>
      <c r="L1716" s="256">
        <v>0.63</v>
      </c>
      <c r="M1716" s="256">
        <v>0.64</v>
      </c>
      <c r="N1716" s="256">
        <v>0.56000000000000005</v>
      </c>
      <c r="O1716" s="256">
        <v>22.5</v>
      </c>
      <c r="P1716" s="256" t="s">
        <v>2665</v>
      </c>
      <c r="Q1716" s="256" t="s">
        <v>2666</v>
      </c>
      <c r="R1716" s="256"/>
      <c r="S1716" s="256"/>
    </row>
    <row r="1717" spans="1:19">
      <c r="A1717">
        <f t="shared" si="67"/>
        <v>3227</v>
      </c>
      <c r="B1717">
        <f t="shared" si="68"/>
        <v>-4</v>
      </c>
      <c r="C1717">
        <f t="shared" si="69"/>
        <v>0.33</v>
      </c>
      <c r="E1717" s="256" t="s">
        <v>2671</v>
      </c>
      <c r="F1717" s="256" t="s">
        <v>2578</v>
      </c>
      <c r="G1717" s="256" t="s">
        <v>2554</v>
      </c>
      <c r="H1717" s="257">
        <v>3227</v>
      </c>
      <c r="I1717" s="256">
        <v>-1.76</v>
      </c>
      <c r="J1717" s="256">
        <v>0.41</v>
      </c>
      <c r="K1717" s="256">
        <v>-4</v>
      </c>
      <c r="L1717" s="256">
        <v>0.66</v>
      </c>
      <c r="M1717" s="256">
        <v>0.33</v>
      </c>
      <c r="N1717" s="256">
        <v>0.81</v>
      </c>
      <c r="O1717" s="256">
        <v>11.29</v>
      </c>
      <c r="P1717" s="256" t="s">
        <v>2665</v>
      </c>
      <c r="Q1717" s="256" t="s">
        <v>2666</v>
      </c>
      <c r="R1717" s="256"/>
      <c r="S1717" s="256"/>
    </row>
    <row r="1718" spans="1:19">
      <c r="A1718">
        <f t="shared" si="67"/>
        <v>3227</v>
      </c>
      <c r="B1718">
        <f t="shared" si="68"/>
        <v>-2.6</v>
      </c>
      <c r="C1718">
        <f t="shared" si="69"/>
        <v>-0.36</v>
      </c>
      <c r="E1718" s="256" t="s">
        <v>3023</v>
      </c>
      <c r="F1718" s="256" t="s">
        <v>2578</v>
      </c>
      <c r="G1718" s="256" t="s">
        <v>3024</v>
      </c>
      <c r="H1718" s="257">
        <v>3227</v>
      </c>
      <c r="I1718" s="256">
        <v>-1.73</v>
      </c>
      <c r="J1718" s="256">
        <v>0.33</v>
      </c>
      <c r="K1718" s="256">
        <v>-2.6</v>
      </c>
      <c r="L1718" s="256">
        <v>0.63</v>
      </c>
      <c r="M1718" s="256">
        <v>-0.36</v>
      </c>
      <c r="N1718" s="256">
        <v>0.55000000000000004</v>
      </c>
      <c r="O1718" s="256">
        <v>15.87</v>
      </c>
      <c r="P1718" s="256" t="s">
        <v>3020</v>
      </c>
      <c r="Q1718" s="256" t="s">
        <v>3021</v>
      </c>
      <c r="R1718" s="256" t="s">
        <v>3022</v>
      </c>
      <c r="S1718" s="256"/>
    </row>
    <row r="1719" spans="1:19">
      <c r="A1719">
        <f t="shared" si="67"/>
        <v>3227</v>
      </c>
      <c r="B1719">
        <f t="shared" si="68"/>
        <v>-5.58</v>
      </c>
      <c r="C1719">
        <f t="shared" si="69"/>
        <v>1.19</v>
      </c>
      <c r="E1719" t="s">
        <v>2634</v>
      </c>
      <c r="F1719" s="256" t="s">
        <v>2578</v>
      </c>
      <c r="G1719" s="256" t="s">
        <v>2554</v>
      </c>
      <c r="H1719" s="257">
        <v>3227</v>
      </c>
      <c r="I1719">
        <v>-1.71</v>
      </c>
      <c r="J1719">
        <v>0.33</v>
      </c>
      <c r="K1719">
        <v>-5.58</v>
      </c>
      <c r="L1719">
        <v>0.63</v>
      </c>
      <c r="M1719">
        <v>1.19</v>
      </c>
      <c r="N1719">
        <v>0.55000000000000004</v>
      </c>
      <c r="O1719">
        <v>14.88</v>
      </c>
      <c r="P1719" t="s">
        <v>2579</v>
      </c>
      <c r="Q1719" t="s">
        <v>2580</v>
      </c>
    </row>
    <row r="1720" spans="1:19">
      <c r="A1720">
        <f t="shared" si="67"/>
        <v>3227</v>
      </c>
      <c r="B1720">
        <f t="shared" si="68"/>
        <v>-4.16</v>
      </c>
      <c r="C1720">
        <f t="shared" si="69"/>
        <v>0.51</v>
      </c>
      <c r="E1720" s="256" t="s">
        <v>2683</v>
      </c>
      <c r="F1720" s="256" t="s">
        <v>2578</v>
      </c>
      <c r="G1720" s="256" t="s">
        <v>2554</v>
      </c>
      <c r="H1720" s="257">
        <v>3227</v>
      </c>
      <c r="I1720" s="256">
        <v>-1.67</v>
      </c>
      <c r="J1720" s="256">
        <v>0.33</v>
      </c>
      <c r="K1720" s="256">
        <v>-4.16</v>
      </c>
      <c r="L1720" s="256">
        <v>0.63</v>
      </c>
      <c r="M1720" s="256">
        <v>0.51</v>
      </c>
      <c r="N1720" s="256">
        <v>0.53</v>
      </c>
      <c r="O1720" s="256">
        <v>11.99</v>
      </c>
      <c r="P1720" s="256" t="s">
        <v>2665</v>
      </c>
      <c r="Q1720" s="256" t="s">
        <v>2666</v>
      </c>
      <c r="R1720" s="256"/>
      <c r="S1720" s="256"/>
    </row>
    <row r="1721" spans="1:19">
      <c r="A1721">
        <f t="shared" si="67"/>
        <v>3490</v>
      </c>
      <c r="B1721">
        <f t="shared" si="68"/>
        <v>-0.84</v>
      </c>
      <c r="C1721">
        <f t="shared" si="69"/>
        <v>-1.1299999999999999</v>
      </c>
      <c r="E1721" t="s">
        <v>2698</v>
      </c>
      <c r="F1721" s="256" t="s">
        <v>2553</v>
      </c>
      <c r="G1721" s="256" t="s">
        <v>2554</v>
      </c>
      <c r="H1721">
        <v>3490</v>
      </c>
      <c r="I1721">
        <v>-1.65</v>
      </c>
      <c r="J1721">
        <v>0.14000000000000001</v>
      </c>
      <c r="K1721">
        <v>-0.84</v>
      </c>
      <c r="L1721">
        <v>0.15</v>
      </c>
      <c r="M1721">
        <v>-1.1299999999999999</v>
      </c>
      <c r="N1721">
        <v>0.31</v>
      </c>
      <c r="O1721">
        <v>10.11</v>
      </c>
      <c r="P1721" t="s">
        <v>2689</v>
      </c>
      <c r="Q1721" t="s">
        <v>2690</v>
      </c>
    </row>
    <row r="1722" spans="1:19">
      <c r="A1722">
        <f t="shared" si="67"/>
        <v>3227</v>
      </c>
      <c r="B1722">
        <f t="shared" si="68"/>
        <v>-7.51</v>
      </c>
      <c r="C1722">
        <f t="shared" si="69"/>
        <v>2.36</v>
      </c>
      <c r="E1722" s="256" t="s">
        <v>2765</v>
      </c>
      <c r="F1722" s="256" t="s">
        <v>2578</v>
      </c>
      <c r="G1722" s="256" t="s">
        <v>2554</v>
      </c>
      <c r="H1722" s="257">
        <v>3227</v>
      </c>
      <c r="I1722" s="256">
        <v>-1.65</v>
      </c>
      <c r="J1722" s="256">
        <v>0.38</v>
      </c>
      <c r="K1722" s="256">
        <v>-7.51</v>
      </c>
      <c r="L1722" s="256">
        <v>0.64</v>
      </c>
      <c r="M1722" s="256">
        <v>2.36</v>
      </c>
      <c r="N1722" s="256">
        <v>0.69</v>
      </c>
      <c r="O1722" s="256">
        <v>5.07</v>
      </c>
      <c r="P1722" s="256" t="s">
        <v>2739</v>
      </c>
      <c r="Q1722" s="256" t="s">
        <v>1415</v>
      </c>
      <c r="R1722" s="256" t="s">
        <v>1232</v>
      </c>
      <c r="S1722" s="256"/>
    </row>
    <row r="1723" spans="1:19">
      <c r="A1723">
        <f t="shared" si="67"/>
        <v>3227</v>
      </c>
      <c r="B1723">
        <f t="shared" si="68"/>
        <v>-7.78</v>
      </c>
      <c r="C1723">
        <f t="shared" si="69"/>
        <v>2.4</v>
      </c>
      <c r="E1723" t="s">
        <v>2632</v>
      </c>
      <c r="F1723" s="256" t="s">
        <v>2578</v>
      </c>
      <c r="G1723" s="256" t="s">
        <v>2554</v>
      </c>
      <c r="H1723" s="257">
        <v>3227</v>
      </c>
      <c r="I1723">
        <v>-1.64</v>
      </c>
      <c r="J1723">
        <v>0.33</v>
      </c>
      <c r="K1723">
        <v>-7.78</v>
      </c>
      <c r="L1723">
        <v>0.65</v>
      </c>
      <c r="M1723">
        <v>2.4</v>
      </c>
      <c r="N1723">
        <v>0.63</v>
      </c>
      <c r="O1723">
        <v>16.3</v>
      </c>
      <c r="P1723" t="s">
        <v>2579</v>
      </c>
      <c r="Q1723" t="s">
        <v>2580</v>
      </c>
    </row>
    <row r="1724" spans="1:19">
      <c r="A1724">
        <f t="shared" si="67"/>
        <v>3227</v>
      </c>
      <c r="B1724">
        <f t="shared" si="68"/>
        <v>-2.7</v>
      </c>
      <c r="C1724">
        <f t="shared" si="69"/>
        <v>-0.45</v>
      </c>
      <c r="E1724" s="256" t="s">
        <v>3035</v>
      </c>
      <c r="F1724" s="256" t="s">
        <v>2578</v>
      </c>
      <c r="G1724" s="256" t="s">
        <v>3036</v>
      </c>
      <c r="H1724" s="257">
        <v>3227</v>
      </c>
      <c r="I1724" s="256">
        <v>-1.62</v>
      </c>
      <c r="J1724" s="256">
        <v>0.34</v>
      </c>
      <c r="K1724" s="256">
        <v>-2.7</v>
      </c>
      <c r="L1724" s="256">
        <v>0.64</v>
      </c>
      <c r="M1724" s="256">
        <v>-0.45</v>
      </c>
      <c r="N1724" s="256">
        <v>0.61</v>
      </c>
      <c r="O1724" s="256">
        <v>12.73</v>
      </c>
      <c r="P1724" s="256" t="s">
        <v>3020</v>
      </c>
      <c r="Q1724" s="256" t="s">
        <v>3021</v>
      </c>
      <c r="R1724" s="256" t="s">
        <v>3022</v>
      </c>
      <c r="S1724" s="256"/>
    </row>
    <row r="1725" spans="1:19">
      <c r="A1725">
        <f t="shared" si="67"/>
        <v>3227</v>
      </c>
      <c r="B1725">
        <f t="shared" si="68"/>
        <v>-2.9</v>
      </c>
      <c r="C1725">
        <f t="shared" si="69"/>
        <v>-0.3</v>
      </c>
      <c r="E1725" s="256" t="s">
        <v>3039</v>
      </c>
      <c r="F1725" s="256" t="s">
        <v>2578</v>
      </c>
      <c r="G1725" s="256" t="s">
        <v>3040</v>
      </c>
      <c r="H1725" s="257">
        <v>3227</v>
      </c>
      <c r="I1725" s="256">
        <v>-1.58</v>
      </c>
      <c r="J1725" s="256">
        <v>0.34</v>
      </c>
      <c r="K1725" s="256">
        <v>-2.9</v>
      </c>
      <c r="L1725" s="256">
        <v>0.64</v>
      </c>
      <c r="M1725" s="256">
        <v>-0.3</v>
      </c>
      <c r="N1725" s="256">
        <v>0.61</v>
      </c>
      <c r="O1725" s="256">
        <v>14.3</v>
      </c>
      <c r="P1725" s="256" t="s">
        <v>3020</v>
      </c>
      <c r="Q1725" s="256" t="s">
        <v>3021</v>
      </c>
      <c r="R1725" s="256" t="s">
        <v>3022</v>
      </c>
      <c r="S1725" s="256"/>
    </row>
    <row r="1726" spans="1:19">
      <c r="A1726">
        <f t="shared" si="67"/>
        <v>3227</v>
      </c>
      <c r="B1726">
        <f t="shared" si="68"/>
        <v>-5.8</v>
      </c>
      <c r="C1726">
        <f t="shared" si="69"/>
        <v>1.47</v>
      </c>
      <c r="E1726" s="256" t="s">
        <v>2611</v>
      </c>
      <c r="F1726" s="256" t="s">
        <v>2578</v>
      </c>
      <c r="G1726" s="256" t="s">
        <v>2554</v>
      </c>
      <c r="H1726" s="257">
        <v>3227</v>
      </c>
      <c r="I1726" s="256">
        <v>-1.54</v>
      </c>
      <c r="J1726" s="256">
        <v>0.33</v>
      </c>
      <c r="K1726" s="256">
        <v>-5.8</v>
      </c>
      <c r="L1726" s="256">
        <v>0.63</v>
      </c>
      <c r="M1726" s="256">
        <v>1.47</v>
      </c>
      <c r="N1726" s="256">
        <v>0.54</v>
      </c>
      <c r="O1726" s="256">
        <v>11.54</v>
      </c>
      <c r="P1726" s="256" t="s">
        <v>2579</v>
      </c>
      <c r="Q1726" s="256" t="s">
        <v>2580</v>
      </c>
      <c r="R1726" s="256"/>
      <c r="S1726" s="256"/>
    </row>
    <row r="1727" spans="1:19">
      <c r="A1727">
        <f t="shared" si="67"/>
        <v>3227</v>
      </c>
      <c r="B1727">
        <f t="shared" si="68"/>
        <v>-3.73</v>
      </c>
      <c r="C1727">
        <f t="shared" si="69"/>
        <v>0.41</v>
      </c>
      <c r="E1727" s="256" t="s">
        <v>2680</v>
      </c>
      <c r="F1727" s="256" t="s">
        <v>2578</v>
      </c>
      <c r="G1727" s="256" t="s">
        <v>2554</v>
      </c>
      <c r="H1727" s="257">
        <v>3227</v>
      </c>
      <c r="I1727" s="256">
        <v>-1.54</v>
      </c>
      <c r="J1727" s="256">
        <v>0.33</v>
      </c>
      <c r="K1727" s="256">
        <v>-3.73</v>
      </c>
      <c r="L1727" s="256">
        <v>0.63</v>
      </c>
      <c r="M1727" s="256">
        <v>0.41</v>
      </c>
      <c r="N1727" s="256">
        <v>0.54</v>
      </c>
      <c r="O1727" s="256">
        <v>13.14</v>
      </c>
      <c r="P1727" s="256" t="s">
        <v>2665</v>
      </c>
      <c r="Q1727" s="256" t="s">
        <v>2666</v>
      </c>
      <c r="R1727" s="256"/>
      <c r="S1727" s="256"/>
    </row>
    <row r="1728" spans="1:19">
      <c r="A1728">
        <f t="shared" si="67"/>
        <v>3227</v>
      </c>
      <c r="B1728">
        <f t="shared" si="68"/>
        <v>-4.3</v>
      </c>
      <c r="C1728">
        <f t="shared" si="69"/>
        <v>0.73</v>
      </c>
      <c r="E1728" s="257" t="s">
        <v>2998</v>
      </c>
      <c r="F1728" s="257" t="s">
        <v>2566</v>
      </c>
      <c r="G1728" s="256" t="s">
        <v>2999</v>
      </c>
      <c r="H1728" s="257">
        <v>3227</v>
      </c>
      <c r="I1728" s="257">
        <v>-1.52</v>
      </c>
      <c r="J1728" s="257">
        <v>0.33</v>
      </c>
      <c r="K1728" s="257">
        <v>-4.3</v>
      </c>
      <c r="L1728" s="257">
        <v>0.63</v>
      </c>
      <c r="M1728" s="257">
        <v>0.73</v>
      </c>
      <c r="N1728" s="257">
        <v>0.53</v>
      </c>
      <c r="O1728" s="257">
        <v>19.32</v>
      </c>
      <c r="P1728" s="257" t="s">
        <v>2825</v>
      </c>
      <c r="Q1728" s="257" t="s">
        <v>2826</v>
      </c>
      <c r="R1728" s="257"/>
      <c r="S1728" s="257"/>
    </row>
    <row r="1729" spans="1:19">
      <c r="A1729">
        <f t="shared" si="67"/>
        <v>3227</v>
      </c>
      <c r="B1729">
        <f t="shared" si="68"/>
        <v>-4.24</v>
      </c>
      <c r="C1729">
        <f t="shared" si="69"/>
        <v>0.71</v>
      </c>
      <c r="E1729" s="256" t="s">
        <v>2684</v>
      </c>
      <c r="F1729" s="256" t="s">
        <v>2578</v>
      </c>
      <c r="G1729" s="256" t="s">
        <v>2554</v>
      </c>
      <c r="H1729" s="257">
        <v>3227</v>
      </c>
      <c r="I1729" s="256">
        <v>-1.5</v>
      </c>
      <c r="J1729" s="256">
        <v>0.33</v>
      </c>
      <c r="K1729" s="256">
        <v>-4.24</v>
      </c>
      <c r="L1729" s="256">
        <v>0.63</v>
      </c>
      <c r="M1729" s="256">
        <v>0.71</v>
      </c>
      <c r="N1729" s="256">
        <v>0.55000000000000004</v>
      </c>
      <c r="O1729" s="256">
        <v>9.8000000000000007</v>
      </c>
      <c r="P1729" s="256" t="s">
        <v>2665</v>
      </c>
      <c r="Q1729" s="256" t="s">
        <v>2666</v>
      </c>
      <c r="R1729" s="256"/>
      <c r="S1729" s="256"/>
    </row>
    <row r="1730" spans="1:19">
      <c r="A1730">
        <f t="shared" si="67"/>
        <v>3227</v>
      </c>
      <c r="B1730">
        <f t="shared" si="68"/>
        <v>-1.89</v>
      </c>
      <c r="C1730">
        <f t="shared" si="69"/>
        <v>-0.5</v>
      </c>
      <c r="E1730" s="256" t="s">
        <v>2732</v>
      </c>
      <c r="F1730" s="256" t="s">
        <v>2578</v>
      </c>
      <c r="G1730" s="256" t="s">
        <v>2554</v>
      </c>
      <c r="H1730" s="257">
        <v>3227</v>
      </c>
      <c r="I1730" s="256">
        <v>-1.5</v>
      </c>
      <c r="J1730" s="256">
        <v>0.33</v>
      </c>
      <c r="K1730" s="256">
        <v>-1.89</v>
      </c>
      <c r="L1730" s="256">
        <v>0.63</v>
      </c>
      <c r="M1730" s="256">
        <v>-0.5</v>
      </c>
      <c r="N1730" s="256">
        <v>0.53</v>
      </c>
      <c r="O1730" s="256">
        <v>15.18</v>
      </c>
      <c r="P1730" s="256" t="s">
        <v>2729</v>
      </c>
      <c r="Q1730" s="256" t="s">
        <v>2556</v>
      </c>
      <c r="R1730" s="256"/>
      <c r="S1730" s="256"/>
    </row>
    <row r="1731" spans="1:19">
      <c r="A1731">
        <f t="shared" si="67"/>
        <v>3227</v>
      </c>
      <c r="B1731">
        <f t="shared" si="68"/>
        <v>-11.46</v>
      </c>
      <c r="C1731">
        <f t="shared" si="69"/>
        <v>4.49</v>
      </c>
      <c r="E1731" s="256" t="s">
        <v>2577</v>
      </c>
      <c r="F1731" s="256" t="s">
        <v>2578</v>
      </c>
      <c r="G1731" s="256" t="s">
        <v>2554</v>
      </c>
      <c r="H1731" s="257">
        <v>3227</v>
      </c>
      <c r="I1731" s="256">
        <v>-1.44</v>
      </c>
      <c r="J1731" s="256">
        <v>0.37</v>
      </c>
      <c r="K1731" s="256">
        <v>-11.46</v>
      </c>
      <c r="L1731" s="256">
        <v>0.67</v>
      </c>
      <c r="M1731" s="256">
        <v>4.49</v>
      </c>
      <c r="N1731" s="256">
        <v>0.79</v>
      </c>
      <c r="O1731" s="256">
        <v>29.61</v>
      </c>
      <c r="P1731" s="256" t="s">
        <v>2579</v>
      </c>
      <c r="Q1731" s="256" t="s">
        <v>2580</v>
      </c>
      <c r="R1731" s="256"/>
      <c r="S1731" s="256"/>
    </row>
    <row r="1732" spans="1:19">
      <c r="A1732">
        <f t="shared" si="67"/>
        <v>3227</v>
      </c>
      <c r="B1732">
        <f t="shared" si="68"/>
        <v>-2.7</v>
      </c>
      <c r="C1732">
        <f t="shared" si="69"/>
        <v>-0.02</v>
      </c>
      <c r="E1732" s="256" t="s">
        <v>2654</v>
      </c>
      <c r="F1732" s="256" t="s">
        <v>2578</v>
      </c>
      <c r="G1732" s="256" t="s">
        <v>2554</v>
      </c>
      <c r="H1732" s="257">
        <v>3227</v>
      </c>
      <c r="I1732" s="256">
        <v>-1.44</v>
      </c>
      <c r="J1732" s="256">
        <v>0.33</v>
      </c>
      <c r="K1732" s="256">
        <v>-2.7</v>
      </c>
      <c r="L1732" s="256">
        <v>0.63</v>
      </c>
      <c r="M1732" s="256">
        <v>-0.02</v>
      </c>
      <c r="N1732" s="256">
        <v>0.53</v>
      </c>
      <c r="O1732" s="256">
        <v>16.16</v>
      </c>
      <c r="P1732" s="256" t="s">
        <v>2579</v>
      </c>
      <c r="Q1732" s="256" t="s">
        <v>2655</v>
      </c>
      <c r="R1732" s="256"/>
      <c r="S1732" s="256"/>
    </row>
    <row r="1733" spans="1:19">
      <c r="A1733">
        <f t="shared" si="67"/>
        <v>3227</v>
      </c>
      <c r="B1733">
        <f t="shared" si="68"/>
        <v>-1.66</v>
      </c>
      <c r="C1733">
        <f t="shared" si="69"/>
        <v>-0.53</v>
      </c>
      <c r="E1733" s="256" t="s">
        <v>2730</v>
      </c>
      <c r="F1733" s="256" t="s">
        <v>2578</v>
      </c>
      <c r="G1733" s="256" t="s">
        <v>2554</v>
      </c>
      <c r="H1733" s="257">
        <v>3227</v>
      </c>
      <c r="I1733" s="256">
        <v>-1.41</v>
      </c>
      <c r="J1733" s="256">
        <v>0.33</v>
      </c>
      <c r="K1733" s="256">
        <v>-1.66</v>
      </c>
      <c r="L1733" s="256">
        <v>0.63</v>
      </c>
      <c r="M1733" s="256">
        <v>-0.53</v>
      </c>
      <c r="N1733" s="256">
        <v>0.53</v>
      </c>
      <c r="O1733" s="256">
        <v>13.96</v>
      </c>
      <c r="P1733" s="256" t="s">
        <v>2729</v>
      </c>
      <c r="Q1733" s="256" t="s">
        <v>2556</v>
      </c>
      <c r="R1733" s="256"/>
      <c r="S1733" s="256"/>
    </row>
    <row r="1734" spans="1:19">
      <c r="A1734">
        <f t="shared" si="67"/>
        <v>3227</v>
      </c>
      <c r="B1734">
        <f t="shared" si="68"/>
        <v>-3.61</v>
      </c>
      <c r="C1734">
        <f t="shared" si="69"/>
        <v>0.54</v>
      </c>
      <c r="E1734" t="s">
        <v>2819</v>
      </c>
      <c r="F1734" s="256" t="s">
        <v>2578</v>
      </c>
      <c r="G1734" s="256" t="s">
        <v>2554</v>
      </c>
      <c r="H1734" s="257">
        <v>3227</v>
      </c>
      <c r="I1734">
        <v>-1.39</v>
      </c>
      <c r="J1734">
        <v>0.16</v>
      </c>
      <c r="K1734">
        <v>-3.61</v>
      </c>
      <c r="L1734">
        <v>0.15</v>
      </c>
      <c r="M1734">
        <v>0.54</v>
      </c>
      <c r="N1734">
        <v>0.33</v>
      </c>
      <c r="O1734">
        <v>4.62</v>
      </c>
      <c r="P1734" t="s">
        <v>2739</v>
      </c>
      <c r="Q1734" t="s">
        <v>1415</v>
      </c>
      <c r="R1734" t="s">
        <v>1232</v>
      </c>
    </row>
    <row r="1735" spans="1:19">
      <c r="A1735">
        <f t="shared" si="67"/>
        <v>3227</v>
      </c>
      <c r="B1735">
        <f t="shared" si="68"/>
        <v>-2.98</v>
      </c>
      <c r="C1735">
        <f t="shared" si="69"/>
        <v>0.19</v>
      </c>
      <c r="E1735" t="s">
        <v>2651</v>
      </c>
      <c r="F1735" s="256" t="s">
        <v>2578</v>
      </c>
      <c r="G1735" s="256" t="s">
        <v>2554</v>
      </c>
      <c r="H1735" s="257">
        <v>3227</v>
      </c>
      <c r="I1735">
        <v>-1.37</v>
      </c>
      <c r="J1735">
        <v>0.33</v>
      </c>
      <c r="K1735">
        <v>-2.98</v>
      </c>
      <c r="L1735">
        <v>0.63</v>
      </c>
      <c r="M1735">
        <v>0.19</v>
      </c>
      <c r="N1735">
        <v>0.54</v>
      </c>
      <c r="O1735">
        <v>25.18</v>
      </c>
      <c r="P1735" t="s">
        <v>2579</v>
      </c>
      <c r="Q1735" t="s">
        <v>2580</v>
      </c>
    </row>
    <row r="1736" spans="1:19">
      <c r="A1736">
        <f t="shared" si="67"/>
        <v>3227</v>
      </c>
      <c r="B1736">
        <f t="shared" si="68"/>
        <v>-2.37</v>
      </c>
      <c r="C1736">
        <f t="shared" si="69"/>
        <v>-0.09</v>
      </c>
      <c r="E1736" s="256" t="s">
        <v>2679</v>
      </c>
      <c r="F1736" s="256" t="s">
        <v>2578</v>
      </c>
      <c r="G1736" s="256" t="s">
        <v>2554</v>
      </c>
      <c r="H1736" s="257">
        <v>3227</v>
      </c>
      <c r="I1736" s="256">
        <v>-1.34</v>
      </c>
      <c r="J1736" s="256">
        <v>0.33</v>
      </c>
      <c r="K1736" s="256">
        <v>-2.37</v>
      </c>
      <c r="L1736" s="256">
        <v>0.63</v>
      </c>
      <c r="M1736" s="256">
        <v>-0.09</v>
      </c>
      <c r="N1736" s="256">
        <v>0.54</v>
      </c>
      <c r="O1736" s="256">
        <v>6.42</v>
      </c>
      <c r="P1736" s="256" t="s">
        <v>2665</v>
      </c>
      <c r="Q1736" s="256" t="s">
        <v>2666</v>
      </c>
      <c r="R1736" s="256"/>
      <c r="S1736" s="256"/>
    </row>
    <row r="1737" spans="1:19">
      <c r="A1737">
        <f t="shared" ref="A1737:A1800" si="70">H1737</f>
        <v>3227</v>
      </c>
      <c r="B1737">
        <f t="shared" ref="B1737:B1800" si="71">K1737</f>
        <v>-14.91</v>
      </c>
      <c r="C1737">
        <f t="shared" ref="C1737:C1800" si="72">M1737</f>
        <v>6.43</v>
      </c>
      <c r="E1737" s="256" t="s">
        <v>2604</v>
      </c>
      <c r="F1737" s="256" t="s">
        <v>2578</v>
      </c>
      <c r="G1737" s="256" t="s">
        <v>2554</v>
      </c>
      <c r="H1737" s="257">
        <v>3227</v>
      </c>
      <c r="I1737" s="256">
        <v>-1.29</v>
      </c>
      <c r="J1737" s="256">
        <v>0.35</v>
      </c>
      <c r="K1737" s="256">
        <v>-14.91</v>
      </c>
      <c r="L1737" s="256">
        <v>0.75</v>
      </c>
      <c r="M1737" s="256">
        <v>6.43</v>
      </c>
      <c r="N1737" s="256">
        <v>1.02</v>
      </c>
      <c r="O1737" s="256">
        <v>7.04</v>
      </c>
      <c r="P1737" s="256" t="s">
        <v>2579</v>
      </c>
      <c r="Q1737" s="256" t="s">
        <v>2580</v>
      </c>
      <c r="R1737" s="256"/>
      <c r="S1737" s="256"/>
    </row>
    <row r="1738" spans="1:19">
      <c r="A1738">
        <f t="shared" si="70"/>
        <v>3490</v>
      </c>
      <c r="B1738">
        <f t="shared" si="71"/>
        <v>-0.28000000000000003</v>
      </c>
      <c r="C1738">
        <f t="shared" si="72"/>
        <v>-1.05</v>
      </c>
      <c r="E1738" t="s">
        <v>2699</v>
      </c>
      <c r="F1738" s="256" t="s">
        <v>2553</v>
      </c>
      <c r="G1738" s="256" t="s">
        <v>2554</v>
      </c>
      <c r="H1738">
        <v>3490</v>
      </c>
      <c r="I1738">
        <v>-1.29</v>
      </c>
      <c r="J1738">
        <v>0.15</v>
      </c>
      <c r="K1738">
        <v>-0.28000000000000003</v>
      </c>
      <c r="L1738">
        <v>0.15</v>
      </c>
      <c r="M1738">
        <v>-1.05</v>
      </c>
      <c r="N1738">
        <v>0.32</v>
      </c>
      <c r="O1738">
        <v>10.64</v>
      </c>
      <c r="P1738" t="s">
        <v>2689</v>
      </c>
      <c r="Q1738" t="s">
        <v>2690</v>
      </c>
    </row>
    <row r="1739" spans="1:19">
      <c r="A1739">
        <f t="shared" si="70"/>
        <v>3227</v>
      </c>
      <c r="B1739">
        <f t="shared" si="71"/>
        <v>-4.1399999999999997</v>
      </c>
      <c r="C1739">
        <f t="shared" si="72"/>
        <v>0.98</v>
      </c>
      <c r="E1739" t="s">
        <v>2757</v>
      </c>
      <c r="F1739" s="256" t="s">
        <v>2578</v>
      </c>
      <c r="G1739" s="256" t="s">
        <v>2554</v>
      </c>
      <c r="H1739" s="257">
        <v>3227</v>
      </c>
      <c r="I1739">
        <v>-1.29</v>
      </c>
      <c r="J1739">
        <v>0.34</v>
      </c>
      <c r="K1739">
        <v>-4.1399999999999997</v>
      </c>
      <c r="L1739">
        <v>0.65</v>
      </c>
      <c r="M1739">
        <v>0.98</v>
      </c>
      <c r="N1739">
        <v>0.62</v>
      </c>
      <c r="O1739">
        <v>14.62</v>
      </c>
      <c r="P1739" t="s">
        <v>2739</v>
      </c>
      <c r="Q1739" t="s">
        <v>1415</v>
      </c>
      <c r="R1739" t="s">
        <v>1232</v>
      </c>
    </row>
    <row r="1740" spans="1:19">
      <c r="A1740">
        <f t="shared" si="70"/>
        <v>3227</v>
      </c>
      <c r="B1740">
        <f t="shared" si="71"/>
        <v>-1.65</v>
      </c>
      <c r="C1740">
        <f t="shared" si="72"/>
        <v>-0.42</v>
      </c>
      <c r="E1740" s="256" t="s">
        <v>2982</v>
      </c>
      <c r="F1740" s="256" t="s">
        <v>2566</v>
      </c>
      <c r="G1740" s="256" t="s">
        <v>2983</v>
      </c>
      <c r="H1740" s="257">
        <v>3227</v>
      </c>
      <c r="I1740" s="256">
        <v>-1.29</v>
      </c>
      <c r="J1740" s="256">
        <v>0.33</v>
      </c>
      <c r="K1740" s="256">
        <v>-1.65</v>
      </c>
      <c r="L1740" s="256">
        <v>0.63</v>
      </c>
      <c r="M1740" s="256">
        <v>-0.42</v>
      </c>
      <c r="N1740" s="256">
        <v>0.52</v>
      </c>
      <c r="O1740" s="256">
        <v>15.82</v>
      </c>
      <c r="P1740" s="256" t="s">
        <v>2825</v>
      </c>
      <c r="Q1740" s="256" t="s">
        <v>2839</v>
      </c>
    </row>
    <row r="1741" spans="1:19">
      <c r="A1741">
        <f t="shared" si="70"/>
        <v>3227</v>
      </c>
      <c r="B1741">
        <f t="shared" si="71"/>
        <v>-1.57</v>
      </c>
      <c r="C1741">
        <f t="shared" si="72"/>
        <v>-0.8</v>
      </c>
      <c r="E1741" t="s">
        <v>2786</v>
      </c>
      <c r="F1741" s="256" t="s">
        <v>2578</v>
      </c>
      <c r="G1741" s="256" t="s">
        <v>2554</v>
      </c>
      <c r="H1741" s="257">
        <v>3227</v>
      </c>
      <c r="I1741">
        <v>-1.28</v>
      </c>
      <c r="J1741">
        <v>0.34</v>
      </c>
      <c r="K1741">
        <v>-1.57</v>
      </c>
      <c r="L1741">
        <v>0.64</v>
      </c>
      <c r="M1741">
        <v>-0.8</v>
      </c>
      <c r="N1741">
        <v>0.61</v>
      </c>
      <c r="O1741">
        <v>6.54</v>
      </c>
      <c r="P1741" t="s">
        <v>2739</v>
      </c>
      <c r="Q1741" t="s">
        <v>1415</v>
      </c>
      <c r="R1741" t="s">
        <v>1232</v>
      </c>
    </row>
    <row r="1742" spans="1:19">
      <c r="A1742">
        <f t="shared" si="70"/>
        <v>3227</v>
      </c>
      <c r="B1742">
        <f t="shared" si="71"/>
        <v>-2.15</v>
      </c>
      <c r="C1742">
        <f t="shared" si="72"/>
        <v>-0.1</v>
      </c>
      <c r="E1742" s="256" t="s">
        <v>2736</v>
      </c>
      <c r="F1742" s="256" t="s">
        <v>2578</v>
      </c>
      <c r="G1742" s="256" t="s">
        <v>2554</v>
      </c>
      <c r="H1742" s="257">
        <v>3227</v>
      </c>
      <c r="I1742" s="256">
        <v>-1.23</v>
      </c>
      <c r="J1742" s="256">
        <v>0.33</v>
      </c>
      <c r="K1742" s="256">
        <v>-2.15</v>
      </c>
      <c r="L1742" s="256">
        <v>0.63</v>
      </c>
      <c r="M1742" s="256">
        <v>-0.1</v>
      </c>
      <c r="N1742" s="256">
        <v>0.54</v>
      </c>
      <c r="O1742" s="256">
        <v>21.02</v>
      </c>
      <c r="P1742" s="256" t="s">
        <v>2729</v>
      </c>
      <c r="Q1742" s="256" t="s">
        <v>2556</v>
      </c>
      <c r="R1742" s="256"/>
      <c r="S1742" s="256"/>
    </row>
    <row r="1743" spans="1:19">
      <c r="A1743">
        <f t="shared" si="70"/>
        <v>3227</v>
      </c>
      <c r="B1743">
        <f t="shared" si="71"/>
        <v>-3.15</v>
      </c>
      <c r="C1743">
        <f t="shared" si="72"/>
        <v>0.43</v>
      </c>
      <c r="E1743" s="256" t="s">
        <v>2669</v>
      </c>
      <c r="F1743" s="256" t="s">
        <v>2578</v>
      </c>
      <c r="G1743" s="256" t="s">
        <v>2554</v>
      </c>
      <c r="H1743" s="257">
        <v>3227</v>
      </c>
      <c r="I1743" s="256">
        <v>-1.22</v>
      </c>
      <c r="J1743" s="256">
        <v>0.33</v>
      </c>
      <c r="K1743" s="256">
        <v>-3.15</v>
      </c>
      <c r="L1743" s="256">
        <v>0.63</v>
      </c>
      <c r="M1743" s="256">
        <v>0.43</v>
      </c>
      <c r="N1743" s="256">
        <v>0.53</v>
      </c>
      <c r="O1743" s="256">
        <v>10.69</v>
      </c>
      <c r="P1743" s="256" t="s">
        <v>2665</v>
      </c>
      <c r="Q1743" s="256" t="s">
        <v>2666</v>
      </c>
      <c r="R1743" s="256"/>
      <c r="S1743" s="256"/>
    </row>
    <row r="1744" spans="1:19">
      <c r="A1744">
        <f t="shared" si="70"/>
        <v>3490</v>
      </c>
      <c r="B1744">
        <f t="shared" si="71"/>
        <v>-2.19</v>
      </c>
      <c r="C1744">
        <f t="shared" si="72"/>
        <v>0</v>
      </c>
      <c r="E1744" s="256" t="s">
        <v>2703</v>
      </c>
      <c r="F1744" s="256" t="s">
        <v>2553</v>
      </c>
      <c r="G1744" s="256" t="s">
        <v>2554</v>
      </c>
      <c r="H1744">
        <v>3490</v>
      </c>
      <c r="I1744" s="256">
        <v>-1.2</v>
      </c>
      <c r="J1744" s="256">
        <v>0.15</v>
      </c>
      <c r="K1744" s="256">
        <v>-2.19</v>
      </c>
      <c r="L1744" s="256">
        <v>0.17</v>
      </c>
      <c r="M1744" s="256">
        <v>0</v>
      </c>
      <c r="N1744" s="256">
        <v>0.35</v>
      </c>
      <c r="O1744" s="256">
        <v>12.19</v>
      </c>
      <c r="P1744" s="256" t="s">
        <v>2689</v>
      </c>
      <c r="Q1744" s="256" t="s">
        <v>2690</v>
      </c>
      <c r="R1744" s="256"/>
    </row>
    <row r="1745" spans="1:19">
      <c r="A1745">
        <f t="shared" si="70"/>
        <v>3227</v>
      </c>
      <c r="B1745">
        <f t="shared" si="71"/>
        <v>-1.65</v>
      </c>
      <c r="C1745">
        <f t="shared" si="72"/>
        <v>-0.32</v>
      </c>
      <c r="E1745" t="s">
        <v>2823</v>
      </c>
      <c r="F1745" s="256" t="s">
        <v>2578</v>
      </c>
      <c r="G1745" s="256" t="s">
        <v>2554</v>
      </c>
      <c r="H1745" s="257">
        <v>3227</v>
      </c>
      <c r="I1745">
        <v>-1.2</v>
      </c>
      <c r="J1745">
        <v>0.33</v>
      </c>
      <c r="K1745">
        <v>-1.65</v>
      </c>
      <c r="L1745">
        <v>0.64</v>
      </c>
      <c r="M1745">
        <v>-0.32</v>
      </c>
      <c r="N1745">
        <v>0.56999999999999995</v>
      </c>
      <c r="O1745">
        <v>14.01</v>
      </c>
      <c r="P1745" t="s">
        <v>2822</v>
      </c>
    </row>
    <row r="1746" spans="1:19">
      <c r="A1746">
        <f t="shared" si="70"/>
        <v>3227</v>
      </c>
      <c r="B1746">
        <f t="shared" si="71"/>
        <v>-1.68</v>
      </c>
      <c r="C1746">
        <f t="shared" si="72"/>
        <v>-0.31</v>
      </c>
      <c r="E1746" s="256" t="s">
        <v>3057</v>
      </c>
      <c r="F1746" s="256" t="s">
        <v>2578</v>
      </c>
      <c r="G1746" s="256" t="s">
        <v>3058</v>
      </c>
      <c r="H1746" s="257">
        <v>3227</v>
      </c>
      <c r="I1746" s="256">
        <v>-1.2</v>
      </c>
      <c r="J1746" s="256">
        <v>0.33</v>
      </c>
      <c r="K1746" s="256">
        <v>-1.68</v>
      </c>
      <c r="L1746" s="256">
        <v>0.63</v>
      </c>
      <c r="M1746" s="256">
        <v>-0.31</v>
      </c>
      <c r="N1746" s="256">
        <v>0.53</v>
      </c>
      <c r="O1746" s="256">
        <v>16.59</v>
      </c>
      <c r="P1746" s="256" t="s">
        <v>3020</v>
      </c>
      <c r="Q1746" s="256" t="s">
        <v>3021</v>
      </c>
      <c r="R1746" s="256" t="s">
        <v>3022</v>
      </c>
      <c r="S1746" s="256"/>
    </row>
    <row r="1747" spans="1:19">
      <c r="A1747">
        <f t="shared" si="70"/>
        <v>3227</v>
      </c>
      <c r="B1747">
        <f t="shared" si="71"/>
        <v>-14.98</v>
      </c>
      <c r="C1747">
        <f t="shared" si="72"/>
        <v>6.58</v>
      </c>
      <c r="E1747" s="256" t="s">
        <v>2606</v>
      </c>
      <c r="F1747" s="256" t="s">
        <v>2578</v>
      </c>
      <c r="G1747" s="256" t="s">
        <v>2554</v>
      </c>
      <c r="H1747" s="257">
        <v>3227</v>
      </c>
      <c r="I1747" s="256">
        <v>-1.17</v>
      </c>
      <c r="J1747" s="256">
        <v>0.33</v>
      </c>
      <c r="K1747" s="256">
        <v>-14.98</v>
      </c>
      <c r="L1747" s="256">
        <v>0.65</v>
      </c>
      <c r="M1747" s="256">
        <v>6.58</v>
      </c>
      <c r="N1747" s="256">
        <v>0.65</v>
      </c>
      <c r="O1747" s="256">
        <v>25.65</v>
      </c>
      <c r="P1747" s="256" t="s">
        <v>2579</v>
      </c>
      <c r="Q1747" s="256" t="s">
        <v>2580</v>
      </c>
      <c r="R1747" s="256"/>
      <c r="S1747" s="256"/>
    </row>
    <row r="1748" spans="1:19">
      <c r="A1748">
        <f t="shared" si="70"/>
        <v>3227</v>
      </c>
      <c r="B1748">
        <f t="shared" si="71"/>
        <v>-4.17</v>
      </c>
      <c r="C1748">
        <f t="shared" si="72"/>
        <v>1.07</v>
      </c>
      <c r="E1748" s="256" t="s">
        <v>2682</v>
      </c>
      <c r="F1748" s="256" t="s">
        <v>2578</v>
      </c>
      <c r="G1748" s="256" t="s">
        <v>2554</v>
      </c>
      <c r="H1748" s="257">
        <v>3227</v>
      </c>
      <c r="I1748" s="256">
        <v>-1.1100000000000001</v>
      </c>
      <c r="J1748" s="256">
        <v>0.33</v>
      </c>
      <c r="K1748" s="256">
        <v>-4.17</v>
      </c>
      <c r="L1748" s="256">
        <v>0.63</v>
      </c>
      <c r="M1748" s="256">
        <v>1.07</v>
      </c>
      <c r="N1748" s="256">
        <v>0.54</v>
      </c>
      <c r="O1748" s="256">
        <v>13.91</v>
      </c>
      <c r="P1748" s="256" t="s">
        <v>2665</v>
      </c>
      <c r="Q1748" s="256" t="s">
        <v>2666</v>
      </c>
      <c r="R1748" s="256"/>
      <c r="S1748" s="256"/>
    </row>
    <row r="1749" spans="1:19">
      <c r="A1749">
        <f t="shared" si="70"/>
        <v>3227</v>
      </c>
      <c r="B1749">
        <f t="shared" si="71"/>
        <v>-1.27</v>
      </c>
      <c r="C1749">
        <f t="shared" si="72"/>
        <v>-0.39</v>
      </c>
      <c r="E1749" s="256" t="s">
        <v>2656</v>
      </c>
      <c r="F1749" s="256" t="s">
        <v>2578</v>
      </c>
      <c r="G1749" s="256" t="s">
        <v>2554</v>
      </c>
      <c r="H1749" s="257">
        <v>3227</v>
      </c>
      <c r="I1749" s="256">
        <v>-1.07</v>
      </c>
      <c r="J1749" s="256">
        <v>0.33</v>
      </c>
      <c r="K1749" s="256">
        <v>-1.27</v>
      </c>
      <c r="L1749" s="256">
        <v>0.63</v>
      </c>
      <c r="M1749" s="256">
        <v>-0.39</v>
      </c>
      <c r="N1749" s="256">
        <v>0.53</v>
      </c>
      <c r="O1749" s="256">
        <v>14.89</v>
      </c>
      <c r="P1749" s="256" t="s">
        <v>2579</v>
      </c>
      <c r="Q1749" s="256" t="s">
        <v>2655</v>
      </c>
      <c r="R1749" s="256"/>
      <c r="S1749" s="256"/>
    </row>
    <row r="1750" spans="1:19">
      <c r="A1750">
        <f t="shared" si="70"/>
        <v>3227</v>
      </c>
      <c r="B1750">
        <f t="shared" si="71"/>
        <v>-1.63</v>
      </c>
      <c r="C1750">
        <f t="shared" si="72"/>
        <v>-0.19</v>
      </c>
      <c r="E1750" s="256" t="s">
        <v>2994</v>
      </c>
      <c r="F1750" s="256" t="s">
        <v>2566</v>
      </c>
      <c r="G1750" s="256" t="s">
        <v>2995</v>
      </c>
      <c r="H1750" s="257">
        <v>3227</v>
      </c>
      <c r="I1750" s="256">
        <v>-1.06</v>
      </c>
      <c r="J1750" s="256">
        <v>0.33</v>
      </c>
      <c r="K1750" s="256">
        <v>-1.63</v>
      </c>
      <c r="L1750" s="256">
        <v>0.63</v>
      </c>
      <c r="M1750" s="256">
        <v>-0.19</v>
      </c>
      <c r="N1750" s="256">
        <v>0.53</v>
      </c>
      <c r="O1750" s="256">
        <v>15.81</v>
      </c>
      <c r="P1750" s="256" t="s">
        <v>2825</v>
      </c>
      <c r="Q1750" s="256" t="s">
        <v>2839</v>
      </c>
    </row>
    <row r="1751" spans="1:19">
      <c r="A1751">
        <f t="shared" si="70"/>
        <v>3490</v>
      </c>
      <c r="B1751">
        <f t="shared" si="71"/>
        <v>0.01</v>
      </c>
      <c r="C1751">
        <f t="shared" si="72"/>
        <v>-0.93</v>
      </c>
      <c r="E1751" t="s">
        <v>2700</v>
      </c>
      <c r="F1751" s="256" t="s">
        <v>2553</v>
      </c>
      <c r="G1751" s="256" t="s">
        <v>2554</v>
      </c>
      <c r="H1751">
        <v>3490</v>
      </c>
      <c r="I1751">
        <v>-1.01</v>
      </c>
      <c r="J1751">
        <v>0.15</v>
      </c>
      <c r="K1751">
        <v>0.01</v>
      </c>
      <c r="L1751">
        <v>0.15</v>
      </c>
      <c r="M1751">
        <v>-0.93</v>
      </c>
      <c r="N1751">
        <v>0.33</v>
      </c>
      <c r="O1751">
        <v>10.73</v>
      </c>
      <c r="P1751" t="s">
        <v>2689</v>
      </c>
      <c r="Q1751" t="s">
        <v>2690</v>
      </c>
    </row>
    <row r="1752" spans="1:19">
      <c r="A1752">
        <f t="shared" si="70"/>
        <v>3227</v>
      </c>
      <c r="B1752">
        <f t="shared" si="71"/>
        <v>-2.76</v>
      </c>
      <c r="C1752">
        <f t="shared" si="72"/>
        <v>0.56000000000000005</v>
      </c>
      <c r="E1752" s="256" t="s">
        <v>2670</v>
      </c>
      <c r="F1752" s="256" t="s">
        <v>2578</v>
      </c>
      <c r="G1752" s="256" t="s">
        <v>2554</v>
      </c>
      <c r="H1752" s="257">
        <v>3227</v>
      </c>
      <c r="I1752" s="256">
        <v>-0.89</v>
      </c>
      <c r="J1752" s="256">
        <v>0.33</v>
      </c>
      <c r="K1752" s="256">
        <v>-2.76</v>
      </c>
      <c r="L1752" s="256">
        <v>0.63</v>
      </c>
      <c r="M1752" s="256">
        <v>0.56000000000000005</v>
      </c>
      <c r="N1752" s="256">
        <v>0.54</v>
      </c>
      <c r="O1752" s="256">
        <v>8.11</v>
      </c>
      <c r="P1752" s="256" t="s">
        <v>2665</v>
      </c>
      <c r="Q1752" s="256" t="s">
        <v>2666</v>
      </c>
      <c r="R1752" s="256"/>
      <c r="S1752" s="256"/>
    </row>
    <row r="1753" spans="1:19">
      <c r="A1753">
        <f t="shared" si="70"/>
        <v>3227</v>
      </c>
      <c r="B1753">
        <f t="shared" si="71"/>
        <v>-1.35</v>
      </c>
      <c r="C1753">
        <f t="shared" si="72"/>
        <v>-0.16</v>
      </c>
      <c r="E1753" s="256" t="s">
        <v>2986</v>
      </c>
      <c r="F1753" s="256" t="s">
        <v>2566</v>
      </c>
      <c r="G1753" s="256" t="s">
        <v>2987</v>
      </c>
      <c r="H1753" s="257">
        <v>3227</v>
      </c>
      <c r="I1753" s="256">
        <v>-0.89</v>
      </c>
      <c r="J1753" s="256">
        <v>0.33</v>
      </c>
      <c r="K1753" s="256">
        <v>-1.35</v>
      </c>
      <c r="L1753" s="256">
        <v>0.63</v>
      </c>
      <c r="M1753" s="256">
        <v>-0.16</v>
      </c>
      <c r="N1753" s="256">
        <v>0.53</v>
      </c>
      <c r="O1753" s="256">
        <v>15.83</v>
      </c>
      <c r="P1753" s="256" t="s">
        <v>2825</v>
      </c>
      <c r="Q1753" s="256" t="s">
        <v>2826</v>
      </c>
    </row>
    <row r="1754" spans="1:19">
      <c r="A1754">
        <f t="shared" si="70"/>
        <v>3227</v>
      </c>
      <c r="B1754">
        <f t="shared" si="71"/>
        <v>-1.34</v>
      </c>
      <c r="C1754">
        <f t="shared" si="72"/>
        <v>-0.15</v>
      </c>
      <c r="E1754" s="256" t="s">
        <v>2980</v>
      </c>
      <c r="F1754" s="256" t="s">
        <v>2566</v>
      </c>
      <c r="G1754" s="256" t="s">
        <v>2981</v>
      </c>
      <c r="H1754" s="257">
        <v>3227</v>
      </c>
      <c r="I1754" s="256">
        <v>-0.87</v>
      </c>
      <c r="J1754" s="256">
        <v>0.33</v>
      </c>
      <c r="K1754" s="256">
        <v>-1.34</v>
      </c>
      <c r="L1754" s="256">
        <v>0.63</v>
      </c>
      <c r="M1754" s="256">
        <v>-0.15</v>
      </c>
      <c r="N1754" s="256">
        <v>0.53</v>
      </c>
      <c r="O1754" s="256">
        <v>15.9</v>
      </c>
      <c r="P1754" s="256" t="s">
        <v>2825</v>
      </c>
      <c r="Q1754" s="256" t="s">
        <v>2836</v>
      </c>
    </row>
    <row r="1755" spans="1:19">
      <c r="A1755">
        <f t="shared" si="70"/>
        <v>3227</v>
      </c>
      <c r="B1755">
        <f t="shared" si="71"/>
        <v>-2.42</v>
      </c>
      <c r="C1755">
        <f t="shared" si="72"/>
        <v>0.41</v>
      </c>
      <c r="E1755" s="256" t="s">
        <v>2621</v>
      </c>
      <c r="F1755" s="256" t="s">
        <v>2578</v>
      </c>
      <c r="G1755" s="256" t="s">
        <v>2554</v>
      </c>
      <c r="H1755" s="257">
        <v>3227</v>
      </c>
      <c r="I1755" s="256">
        <v>-0.86</v>
      </c>
      <c r="J1755" s="256">
        <v>0.33</v>
      </c>
      <c r="K1755" s="256">
        <v>-2.42</v>
      </c>
      <c r="L1755" s="256">
        <v>0.64</v>
      </c>
      <c r="M1755" s="256">
        <v>0.41</v>
      </c>
      <c r="N1755" s="256">
        <v>0.56000000000000005</v>
      </c>
      <c r="O1755" s="256">
        <v>24.65</v>
      </c>
      <c r="P1755" s="256" t="s">
        <v>2579</v>
      </c>
      <c r="Q1755" s="256" t="s">
        <v>2580</v>
      </c>
      <c r="R1755" s="256"/>
      <c r="S1755" s="256"/>
    </row>
    <row r="1756" spans="1:19">
      <c r="A1756">
        <f t="shared" si="70"/>
        <v>3227</v>
      </c>
      <c r="B1756">
        <f t="shared" si="71"/>
        <v>-1.24</v>
      </c>
      <c r="C1756">
        <f t="shared" si="72"/>
        <v>-0.19</v>
      </c>
      <c r="E1756" t="s">
        <v>2715</v>
      </c>
      <c r="F1756" t="s">
        <v>2566</v>
      </c>
      <c r="G1756" t="s">
        <v>2554</v>
      </c>
      <c r="H1756" s="257">
        <v>3227</v>
      </c>
      <c r="I1756">
        <v>-0.86</v>
      </c>
      <c r="J1756">
        <v>0.34</v>
      </c>
      <c r="K1756">
        <v>-1.24</v>
      </c>
      <c r="L1756">
        <v>0.65</v>
      </c>
      <c r="M1756">
        <v>-0.19</v>
      </c>
      <c r="N1756">
        <v>0.62</v>
      </c>
      <c r="O1756">
        <v>21.35</v>
      </c>
      <c r="P1756" t="s">
        <v>2689</v>
      </c>
      <c r="Q1756" t="s">
        <v>2690</v>
      </c>
    </row>
    <row r="1757" spans="1:19">
      <c r="A1757">
        <f t="shared" si="70"/>
        <v>3227</v>
      </c>
      <c r="B1757">
        <f t="shared" si="71"/>
        <v>-0.82</v>
      </c>
      <c r="C1757">
        <f t="shared" si="72"/>
        <v>-0.4</v>
      </c>
      <c r="E1757" t="s">
        <v>2733</v>
      </c>
      <c r="F1757" s="256" t="s">
        <v>2578</v>
      </c>
      <c r="G1757" s="256" t="s">
        <v>2554</v>
      </c>
      <c r="H1757" s="257">
        <v>3227</v>
      </c>
      <c r="I1757">
        <v>-0.86</v>
      </c>
      <c r="J1757">
        <v>0.33</v>
      </c>
      <c r="K1757">
        <v>-0.82</v>
      </c>
      <c r="L1757">
        <v>0.63</v>
      </c>
      <c r="M1757">
        <v>-0.4</v>
      </c>
      <c r="N1757">
        <v>0.54</v>
      </c>
      <c r="O1757">
        <v>14.94</v>
      </c>
      <c r="P1757" t="s">
        <v>2729</v>
      </c>
      <c r="Q1757" t="s">
        <v>2556</v>
      </c>
    </row>
    <row r="1758" spans="1:19">
      <c r="A1758">
        <f t="shared" si="70"/>
        <v>3227</v>
      </c>
      <c r="B1758">
        <f t="shared" si="71"/>
        <v>-29.14</v>
      </c>
      <c r="C1758">
        <f t="shared" si="72"/>
        <v>14.3</v>
      </c>
      <c r="E1758" t="s">
        <v>2639</v>
      </c>
      <c r="F1758" s="256" t="s">
        <v>2578</v>
      </c>
      <c r="G1758" s="256" t="s">
        <v>2554</v>
      </c>
      <c r="H1758" s="257">
        <v>3227</v>
      </c>
      <c r="I1758">
        <v>-0.75</v>
      </c>
      <c r="J1758">
        <v>0.34</v>
      </c>
      <c r="K1758">
        <v>-29.14</v>
      </c>
      <c r="L1758">
        <v>1.63</v>
      </c>
      <c r="M1758">
        <v>14.3</v>
      </c>
      <c r="N1758">
        <v>3.1</v>
      </c>
      <c r="O1758">
        <v>11.9</v>
      </c>
      <c r="P1758" t="s">
        <v>2579</v>
      </c>
      <c r="Q1758" t="s">
        <v>2580</v>
      </c>
    </row>
    <row r="1759" spans="1:19">
      <c r="A1759">
        <f t="shared" si="70"/>
        <v>3490</v>
      </c>
      <c r="B1759">
        <f t="shared" si="71"/>
        <v>-0.73</v>
      </c>
      <c r="C1759">
        <f t="shared" si="72"/>
        <v>-0.27</v>
      </c>
      <c r="E1759" s="256" t="s">
        <v>2725</v>
      </c>
      <c r="F1759" s="256" t="s">
        <v>2553</v>
      </c>
      <c r="G1759" s="256" t="s">
        <v>2554</v>
      </c>
      <c r="H1759" s="256">
        <v>3490</v>
      </c>
      <c r="I1759" s="256">
        <v>-0.73</v>
      </c>
      <c r="J1759" s="256">
        <v>0.15</v>
      </c>
      <c r="K1759" s="256">
        <v>-0.73</v>
      </c>
      <c r="L1759" s="256">
        <v>0.17</v>
      </c>
      <c r="M1759" s="256">
        <v>-0.27</v>
      </c>
      <c r="N1759" s="256">
        <v>0.35</v>
      </c>
      <c r="O1759" s="256">
        <v>11.82</v>
      </c>
      <c r="P1759" s="256" t="s">
        <v>2689</v>
      </c>
      <c r="Q1759" s="256" t="s">
        <v>2690</v>
      </c>
      <c r="R1759" s="256"/>
    </row>
    <row r="1760" spans="1:19">
      <c r="A1760">
        <f t="shared" si="70"/>
        <v>3227</v>
      </c>
      <c r="B1760">
        <f t="shared" si="71"/>
        <v>-1.69</v>
      </c>
      <c r="C1760">
        <f t="shared" si="72"/>
        <v>-0.19</v>
      </c>
      <c r="E1760" s="256" t="s">
        <v>2775</v>
      </c>
      <c r="F1760" s="256" t="s">
        <v>2578</v>
      </c>
      <c r="G1760" s="256" t="s">
        <v>2554</v>
      </c>
      <c r="H1760" s="257">
        <v>3227</v>
      </c>
      <c r="I1760" s="256">
        <v>-0.73</v>
      </c>
      <c r="J1760" s="256">
        <v>0.34</v>
      </c>
      <c r="K1760" s="256">
        <v>-1.69</v>
      </c>
      <c r="L1760" s="256">
        <v>0.65</v>
      </c>
      <c r="M1760" s="256">
        <v>-0.19</v>
      </c>
      <c r="N1760" s="256">
        <v>0.63</v>
      </c>
      <c r="O1760" s="256">
        <v>12.75</v>
      </c>
      <c r="P1760" s="256" t="s">
        <v>2739</v>
      </c>
      <c r="Q1760" s="256" t="s">
        <v>1415</v>
      </c>
      <c r="R1760" s="256" t="s">
        <v>1232</v>
      </c>
      <c r="S1760" s="256"/>
    </row>
    <row r="1761" spans="1:19">
      <c r="A1761">
        <f t="shared" si="70"/>
        <v>3227</v>
      </c>
      <c r="B1761">
        <f t="shared" si="71"/>
        <v>-4.29</v>
      </c>
      <c r="C1761">
        <f t="shared" si="72"/>
        <v>1.53</v>
      </c>
      <c r="E1761" s="256" t="s">
        <v>3002</v>
      </c>
      <c r="F1761" s="256" t="s">
        <v>2566</v>
      </c>
      <c r="G1761" s="256" t="s">
        <v>3003</v>
      </c>
      <c r="H1761" s="257">
        <v>3227</v>
      </c>
      <c r="I1761" s="256">
        <v>-0.71</v>
      </c>
      <c r="J1761" s="256">
        <v>0.33</v>
      </c>
      <c r="K1761" s="256">
        <v>-4.29</v>
      </c>
      <c r="L1761" s="256">
        <v>0.63</v>
      </c>
      <c r="M1761" s="256">
        <v>1.53</v>
      </c>
      <c r="N1761" s="256">
        <v>0.53</v>
      </c>
      <c r="O1761" s="256">
        <v>11.75</v>
      </c>
      <c r="P1761" s="256" t="s">
        <v>2825</v>
      </c>
      <c r="Q1761" s="256" t="s">
        <v>2826</v>
      </c>
      <c r="R1761" s="256"/>
      <c r="S1761" s="256"/>
    </row>
    <row r="1762" spans="1:19">
      <c r="A1762">
        <f t="shared" si="70"/>
        <v>3227</v>
      </c>
      <c r="B1762">
        <f t="shared" si="71"/>
        <v>-1</v>
      </c>
      <c r="C1762">
        <f t="shared" si="72"/>
        <v>-0.12</v>
      </c>
      <c r="E1762" t="s">
        <v>2968</v>
      </c>
      <c r="F1762" t="s">
        <v>2566</v>
      </c>
      <c r="G1762" s="256" t="s">
        <v>2969</v>
      </c>
      <c r="H1762" s="257">
        <v>3227</v>
      </c>
      <c r="I1762">
        <v>-0.67</v>
      </c>
      <c r="J1762">
        <v>0.33</v>
      </c>
      <c r="K1762">
        <v>-1</v>
      </c>
      <c r="L1762">
        <v>0.63</v>
      </c>
      <c r="M1762">
        <v>-0.12</v>
      </c>
      <c r="N1762">
        <v>0.55000000000000004</v>
      </c>
      <c r="O1762">
        <v>15.85</v>
      </c>
      <c r="P1762" t="s">
        <v>2825</v>
      </c>
      <c r="Q1762" t="s">
        <v>2839</v>
      </c>
    </row>
    <row r="1763" spans="1:19">
      <c r="A1763">
        <f t="shared" si="70"/>
        <v>3227</v>
      </c>
      <c r="B1763">
        <f t="shared" si="71"/>
        <v>-4.05</v>
      </c>
      <c r="C1763">
        <f t="shared" si="72"/>
        <v>1.44</v>
      </c>
      <c r="E1763" t="s">
        <v>3012</v>
      </c>
      <c r="F1763" t="s">
        <v>2566</v>
      </c>
      <c r="G1763" s="256" t="s">
        <v>3013</v>
      </c>
      <c r="H1763" s="257">
        <v>3227</v>
      </c>
      <c r="I1763">
        <v>-0.67</v>
      </c>
      <c r="J1763">
        <v>0.33</v>
      </c>
      <c r="K1763">
        <v>-4.05</v>
      </c>
      <c r="L1763">
        <v>0.63</v>
      </c>
      <c r="M1763">
        <v>1.44</v>
      </c>
      <c r="N1763">
        <v>0.53</v>
      </c>
      <c r="O1763">
        <v>10.28</v>
      </c>
      <c r="P1763" t="s">
        <v>2825</v>
      </c>
      <c r="Q1763" t="s">
        <v>2826</v>
      </c>
    </row>
    <row r="1764" spans="1:19">
      <c r="A1764">
        <f t="shared" si="70"/>
        <v>3227</v>
      </c>
      <c r="B1764">
        <f t="shared" si="71"/>
        <v>-2.6</v>
      </c>
      <c r="C1764">
        <f t="shared" si="72"/>
        <v>0.71</v>
      </c>
      <c r="E1764" s="256" t="s">
        <v>2587</v>
      </c>
      <c r="F1764" s="256" t="s">
        <v>2578</v>
      </c>
      <c r="G1764" s="256" t="s">
        <v>2554</v>
      </c>
      <c r="H1764" s="257">
        <v>3227</v>
      </c>
      <c r="I1764" s="256">
        <v>-0.66</v>
      </c>
      <c r="J1764" s="256">
        <v>0.33</v>
      </c>
      <c r="K1764" s="256">
        <v>-2.6</v>
      </c>
      <c r="L1764" s="256">
        <v>0.63</v>
      </c>
      <c r="M1764" s="256">
        <v>0.71</v>
      </c>
      <c r="N1764" s="256">
        <v>0.54</v>
      </c>
      <c r="O1764" s="256">
        <v>14.7</v>
      </c>
      <c r="P1764" s="256" t="s">
        <v>2579</v>
      </c>
      <c r="Q1764" s="256" t="s">
        <v>2580</v>
      </c>
      <c r="R1764" s="256"/>
      <c r="S1764" s="256"/>
    </row>
    <row r="1765" spans="1:19">
      <c r="A1765">
        <f t="shared" si="70"/>
        <v>3227</v>
      </c>
      <c r="B1765">
        <f t="shared" si="71"/>
        <v>-0.97</v>
      </c>
      <c r="C1765">
        <f t="shared" si="72"/>
        <v>-0.12</v>
      </c>
      <c r="E1765" s="256" t="s">
        <v>2990</v>
      </c>
      <c r="F1765" s="256" t="s">
        <v>2566</v>
      </c>
      <c r="G1765" s="256" t="s">
        <v>2991</v>
      </c>
      <c r="H1765" s="257">
        <v>3227</v>
      </c>
      <c r="I1765" s="256">
        <v>-0.64</v>
      </c>
      <c r="J1765" s="256">
        <v>0.33</v>
      </c>
      <c r="K1765" s="256">
        <v>-0.97</v>
      </c>
      <c r="L1765" s="256">
        <v>0.63</v>
      </c>
      <c r="M1765" s="256">
        <v>-0.12</v>
      </c>
      <c r="N1765" s="256">
        <v>0.53</v>
      </c>
      <c r="O1765" s="256">
        <v>16.559999999999999</v>
      </c>
      <c r="P1765" s="256" t="s">
        <v>2825</v>
      </c>
      <c r="Q1765" s="256" t="s">
        <v>2839</v>
      </c>
    </row>
    <row r="1766" spans="1:19">
      <c r="A1766">
        <f t="shared" si="70"/>
        <v>3227</v>
      </c>
      <c r="B1766">
        <f t="shared" si="71"/>
        <v>-2.95</v>
      </c>
      <c r="C1766">
        <f t="shared" si="72"/>
        <v>0.92</v>
      </c>
      <c r="E1766" s="256" t="s">
        <v>2668</v>
      </c>
      <c r="F1766" s="256" t="s">
        <v>2578</v>
      </c>
      <c r="G1766" s="256" t="s">
        <v>2554</v>
      </c>
      <c r="H1766" s="257">
        <v>3227</v>
      </c>
      <c r="I1766" s="256">
        <v>-0.63</v>
      </c>
      <c r="J1766" s="256">
        <v>0.33</v>
      </c>
      <c r="K1766" s="256">
        <v>-2.95</v>
      </c>
      <c r="L1766" s="256">
        <v>0.63</v>
      </c>
      <c r="M1766" s="256">
        <v>0.92</v>
      </c>
      <c r="N1766" s="256">
        <v>0.53</v>
      </c>
      <c r="O1766" s="256">
        <v>13.34</v>
      </c>
      <c r="P1766" s="256" t="s">
        <v>2665</v>
      </c>
      <c r="Q1766" s="256" t="s">
        <v>2666</v>
      </c>
      <c r="R1766" s="256"/>
      <c r="S1766" s="256"/>
    </row>
    <row r="1767" spans="1:19">
      <c r="A1767">
        <f t="shared" si="70"/>
        <v>3490</v>
      </c>
      <c r="B1767">
        <f t="shared" si="71"/>
        <v>-1.26</v>
      </c>
      <c r="C1767">
        <f t="shared" si="72"/>
        <v>0.11</v>
      </c>
      <c r="E1767" s="256" t="s">
        <v>2697</v>
      </c>
      <c r="F1767" s="256" t="s">
        <v>2553</v>
      </c>
      <c r="G1767" s="256" t="s">
        <v>2554</v>
      </c>
      <c r="H1767">
        <v>3490</v>
      </c>
      <c r="I1767" s="256">
        <v>-0.63</v>
      </c>
      <c r="J1767" s="256">
        <v>0.15</v>
      </c>
      <c r="K1767" s="256">
        <v>-1.26</v>
      </c>
      <c r="L1767" s="256">
        <v>0.16</v>
      </c>
      <c r="M1767" s="256">
        <v>0.11</v>
      </c>
      <c r="N1767" s="256">
        <v>0.34</v>
      </c>
      <c r="O1767" s="256">
        <v>8.3699999999999992</v>
      </c>
      <c r="P1767" s="256" t="s">
        <v>2689</v>
      </c>
      <c r="Q1767" s="256" t="s">
        <v>2690</v>
      </c>
      <c r="R1767" s="256"/>
    </row>
    <row r="1768" spans="1:19">
      <c r="A1768">
        <f t="shared" si="70"/>
        <v>3490</v>
      </c>
      <c r="B1768">
        <f t="shared" si="71"/>
        <v>-0.79</v>
      </c>
      <c r="C1768">
        <f t="shared" si="72"/>
        <v>0.04</v>
      </c>
      <c r="E1768" s="256" t="s">
        <v>2726</v>
      </c>
      <c r="F1768" s="256" t="s">
        <v>2553</v>
      </c>
      <c r="G1768" s="256" t="s">
        <v>2554</v>
      </c>
      <c r="H1768" s="256">
        <v>3490</v>
      </c>
      <c r="I1768" s="256">
        <v>-0.46</v>
      </c>
      <c r="J1768" s="256">
        <v>0.15</v>
      </c>
      <c r="K1768" s="256">
        <v>-0.79</v>
      </c>
      <c r="L1768" s="256">
        <v>0.16</v>
      </c>
      <c r="M1768" s="256">
        <v>0.04</v>
      </c>
      <c r="N1768" s="256">
        <v>0.33</v>
      </c>
      <c r="O1768" s="256">
        <v>12.41</v>
      </c>
      <c r="P1768" s="256" t="s">
        <v>2689</v>
      </c>
      <c r="Q1768" s="256" t="s">
        <v>2690</v>
      </c>
      <c r="R1768" s="256"/>
    </row>
    <row r="1769" spans="1:19">
      <c r="A1769">
        <f t="shared" si="70"/>
        <v>3490</v>
      </c>
      <c r="B1769">
        <f t="shared" si="71"/>
        <v>-0.75</v>
      </c>
      <c r="C1769">
        <f t="shared" si="72"/>
        <v>0.04</v>
      </c>
      <c r="E1769" s="256" t="s">
        <v>2724</v>
      </c>
      <c r="F1769" s="256" t="s">
        <v>2553</v>
      </c>
      <c r="G1769" s="256" t="s">
        <v>2554</v>
      </c>
      <c r="H1769" s="256">
        <v>3490</v>
      </c>
      <c r="I1769" s="256">
        <v>-0.43</v>
      </c>
      <c r="J1769" s="256">
        <v>0.15</v>
      </c>
      <c r="K1769" s="256">
        <v>-0.75</v>
      </c>
      <c r="L1769" s="256">
        <v>0.17</v>
      </c>
      <c r="M1769" s="256">
        <v>0.04</v>
      </c>
      <c r="N1769" s="256">
        <v>0.35</v>
      </c>
      <c r="O1769" s="256">
        <v>12.15</v>
      </c>
      <c r="P1769" s="256" t="s">
        <v>2689</v>
      </c>
      <c r="Q1769" s="256" t="s">
        <v>2690</v>
      </c>
      <c r="R1769" s="256"/>
    </row>
    <row r="1770" spans="1:19">
      <c r="A1770">
        <f t="shared" si="70"/>
        <v>3227</v>
      </c>
      <c r="B1770">
        <f t="shared" si="71"/>
        <v>-3.76</v>
      </c>
      <c r="C1770">
        <f t="shared" si="72"/>
        <v>1.57</v>
      </c>
      <c r="E1770" t="s">
        <v>3010</v>
      </c>
      <c r="F1770" t="s">
        <v>2566</v>
      </c>
      <c r="G1770" s="256" t="s">
        <v>3011</v>
      </c>
      <c r="H1770" s="257">
        <v>3227</v>
      </c>
      <c r="I1770">
        <v>-0.4</v>
      </c>
      <c r="J1770">
        <v>0.33</v>
      </c>
      <c r="K1770">
        <v>-3.76</v>
      </c>
      <c r="L1770">
        <v>0.63</v>
      </c>
      <c r="M1770">
        <v>1.57</v>
      </c>
      <c r="N1770">
        <v>0.54</v>
      </c>
      <c r="O1770">
        <v>13.23</v>
      </c>
      <c r="P1770" t="s">
        <v>2825</v>
      </c>
      <c r="Q1770" t="s">
        <v>2826</v>
      </c>
    </row>
    <row r="1771" spans="1:19">
      <c r="A1771">
        <f t="shared" si="70"/>
        <v>3227</v>
      </c>
      <c r="B1771">
        <f t="shared" si="71"/>
        <v>-0.53</v>
      </c>
      <c r="C1771">
        <f t="shared" si="72"/>
        <v>-0.08</v>
      </c>
      <c r="E1771" t="s">
        <v>2944</v>
      </c>
      <c r="F1771" t="s">
        <v>2566</v>
      </c>
      <c r="G1771" s="256" t="s">
        <v>2945</v>
      </c>
      <c r="H1771" s="257">
        <v>3227</v>
      </c>
      <c r="I1771">
        <v>-0.38</v>
      </c>
      <c r="J1771">
        <v>0.37</v>
      </c>
      <c r="K1771">
        <v>-0.53</v>
      </c>
      <c r="L1771">
        <v>0.68</v>
      </c>
      <c r="M1771">
        <v>-0.08</v>
      </c>
      <c r="N1771">
        <v>0.8</v>
      </c>
      <c r="O1771">
        <v>8.4600000000000009</v>
      </c>
      <c r="P1771" t="s">
        <v>2825</v>
      </c>
      <c r="Q1771" t="s">
        <v>2826</v>
      </c>
    </row>
    <row r="1772" spans="1:19">
      <c r="A1772">
        <f t="shared" si="70"/>
        <v>3227</v>
      </c>
      <c r="B1772">
        <f t="shared" si="71"/>
        <v>-1.63</v>
      </c>
      <c r="C1772">
        <f t="shared" si="72"/>
        <v>0.25</v>
      </c>
      <c r="E1772" t="s">
        <v>2789</v>
      </c>
      <c r="F1772" s="256" t="s">
        <v>2578</v>
      </c>
      <c r="G1772" s="256" t="s">
        <v>2554</v>
      </c>
      <c r="H1772" s="257">
        <v>3227</v>
      </c>
      <c r="I1772">
        <v>-0.26</v>
      </c>
      <c r="J1772">
        <v>0.33</v>
      </c>
      <c r="K1772">
        <v>-1.63</v>
      </c>
      <c r="L1772">
        <v>0.64</v>
      </c>
      <c r="M1772">
        <v>0.25</v>
      </c>
      <c r="N1772">
        <v>0.56000000000000005</v>
      </c>
      <c r="O1772">
        <v>6.7</v>
      </c>
      <c r="P1772" t="s">
        <v>2739</v>
      </c>
      <c r="Q1772" t="s">
        <v>1415</v>
      </c>
      <c r="R1772" t="s">
        <v>1232</v>
      </c>
    </row>
    <row r="1773" spans="1:19">
      <c r="A1773">
        <f t="shared" si="70"/>
        <v>3490</v>
      </c>
      <c r="B1773">
        <f t="shared" si="71"/>
        <v>-0.09</v>
      </c>
      <c r="C1773">
        <f t="shared" si="72"/>
        <v>0</v>
      </c>
      <c r="E1773" s="256" t="s">
        <v>2727</v>
      </c>
      <c r="F1773" s="256" t="s">
        <v>2553</v>
      </c>
      <c r="G1773" s="256" t="s">
        <v>2554</v>
      </c>
      <c r="H1773" s="256">
        <v>3490</v>
      </c>
      <c r="I1773" s="256">
        <v>-0.14000000000000001</v>
      </c>
      <c r="J1773" s="256">
        <v>0.15</v>
      </c>
      <c r="K1773" s="256">
        <v>-0.09</v>
      </c>
      <c r="L1773" s="256">
        <v>0.16</v>
      </c>
      <c r="M1773" s="256">
        <v>0</v>
      </c>
      <c r="N1773" s="256">
        <v>0.33</v>
      </c>
      <c r="O1773" s="256">
        <v>12.38</v>
      </c>
      <c r="P1773" s="256" t="s">
        <v>2689</v>
      </c>
      <c r="Q1773" s="256" t="s">
        <v>2690</v>
      </c>
      <c r="R1773" s="256"/>
    </row>
    <row r="1774" spans="1:19">
      <c r="A1774">
        <f t="shared" si="70"/>
        <v>3227</v>
      </c>
      <c r="B1774">
        <f t="shared" si="71"/>
        <v>0.03</v>
      </c>
      <c r="C1774">
        <f t="shared" si="72"/>
        <v>-0.12</v>
      </c>
      <c r="E1774" t="s">
        <v>2966</v>
      </c>
      <c r="F1774" t="s">
        <v>2566</v>
      </c>
      <c r="G1774" s="256" t="s">
        <v>2967</v>
      </c>
      <c r="H1774" s="257">
        <v>3227</v>
      </c>
      <c r="I1774">
        <v>-0.13</v>
      </c>
      <c r="J1774">
        <v>0.33</v>
      </c>
      <c r="K1774">
        <v>0.03</v>
      </c>
      <c r="L1774">
        <v>0.63</v>
      </c>
      <c r="M1774">
        <v>-0.12</v>
      </c>
      <c r="N1774">
        <v>0.54</v>
      </c>
      <c r="O1774">
        <v>16.079999999999998</v>
      </c>
      <c r="P1774" t="s">
        <v>2825</v>
      </c>
      <c r="Q1774" t="s">
        <v>2836</v>
      </c>
    </row>
    <row r="1775" spans="1:19">
      <c r="A1775">
        <f t="shared" si="70"/>
        <v>3227</v>
      </c>
      <c r="B1775">
        <f t="shared" si="71"/>
        <v>0.19</v>
      </c>
      <c r="C1775">
        <f t="shared" si="72"/>
        <v>-0.17</v>
      </c>
      <c r="E1775" s="256" t="s">
        <v>2735</v>
      </c>
      <c r="F1775" s="256" t="s">
        <v>2578</v>
      </c>
      <c r="G1775" s="256" t="s">
        <v>2554</v>
      </c>
      <c r="H1775" s="257">
        <v>3227</v>
      </c>
      <c r="I1775" s="256">
        <v>-0.1</v>
      </c>
      <c r="J1775" s="256">
        <v>0.33</v>
      </c>
      <c r="K1775" s="256">
        <v>0.19</v>
      </c>
      <c r="L1775" s="256">
        <v>0.63</v>
      </c>
      <c r="M1775" s="256">
        <v>-0.17</v>
      </c>
      <c r="N1775" s="256">
        <v>0.53</v>
      </c>
      <c r="O1775" s="256">
        <v>13.02</v>
      </c>
      <c r="P1775" s="256" t="s">
        <v>2729</v>
      </c>
      <c r="Q1775" s="256" t="s">
        <v>2556</v>
      </c>
      <c r="R1775" s="256"/>
      <c r="S1775" s="256"/>
    </row>
    <row r="1776" spans="1:19">
      <c r="A1776">
        <f t="shared" si="70"/>
        <v>3227</v>
      </c>
      <c r="B1776">
        <f t="shared" si="71"/>
        <v>0.22</v>
      </c>
      <c r="C1776">
        <f t="shared" si="72"/>
        <v>-0.19</v>
      </c>
      <c r="E1776" t="s">
        <v>2976</v>
      </c>
      <c r="F1776" t="s">
        <v>2566</v>
      </c>
      <c r="G1776" s="256" t="s">
        <v>2977</v>
      </c>
      <c r="H1776" s="257">
        <v>3227</v>
      </c>
      <c r="I1776">
        <v>-0.1</v>
      </c>
      <c r="J1776">
        <v>0.33</v>
      </c>
      <c r="K1776">
        <v>0.22</v>
      </c>
      <c r="L1776">
        <v>0.63</v>
      </c>
      <c r="M1776">
        <v>-0.19</v>
      </c>
      <c r="N1776">
        <v>0.53</v>
      </c>
      <c r="O1776">
        <v>16.05</v>
      </c>
      <c r="P1776" t="s">
        <v>2825</v>
      </c>
      <c r="Q1776" t="s">
        <v>2826</v>
      </c>
    </row>
    <row r="1777" spans="1:19">
      <c r="A1777">
        <f t="shared" si="70"/>
        <v>3490</v>
      </c>
      <c r="B1777">
        <f t="shared" si="71"/>
        <v>0.03</v>
      </c>
      <c r="C1777">
        <f t="shared" si="72"/>
        <v>0</v>
      </c>
      <c r="E1777" s="256" t="s">
        <v>2695</v>
      </c>
      <c r="F1777" s="256" t="s">
        <v>2553</v>
      </c>
      <c r="G1777" s="256" t="s">
        <v>2554</v>
      </c>
      <c r="H1777">
        <v>3490</v>
      </c>
      <c r="I1777" s="256">
        <v>-0.08</v>
      </c>
      <c r="J1777" s="256">
        <v>0.15</v>
      </c>
      <c r="K1777" s="256">
        <v>0.03</v>
      </c>
      <c r="L1777" s="256">
        <v>0.14000000000000001</v>
      </c>
      <c r="M1777" s="256">
        <v>0</v>
      </c>
      <c r="N1777" s="256">
        <v>0.3</v>
      </c>
      <c r="O1777" s="256">
        <v>9.82</v>
      </c>
      <c r="P1777" s="256" t="s">
        <v>2689</v>
      </c>
      <c r="Q1777" s="256" t="s">
        <v>2690</v>
      </c>
      <c r="R1777" s="256"/>
    </row>
    <row r="1778" spans="1:19">
      <c r="A1778">
        <f t="shared" si="70"/>
        <v>3227</v>
      </c>
      <c r="B1778">
        <f t="shared" si="71"/>
        <v>-3.93</v>
      </c>
      <c r="C1778">
        <f t="shared" si="72"/>
        <v>1.98</v>
      </c>
      <c r="E1778" s="256" t="s">
        <v>2962</v>
      </c>
      <c r="F1778" s="256" t="s">
        <v>2566</v>
      </c>
      <c r="G1778" s="256" t="s">
        <v>2963</v>
      </c>
      <c r="H1778" s="257">
        <v>3227</v>
      </c>
      <c r="I1778" s="256">
        <v>-0.08</v>
      </c>
      <c r="J1778" s="256">
        <v>0.33</v>
      </c>
      <c r="K1778" s="256">
        <v>-3.93</v>
      </c>
      <c r="L1778" s="256">
        <v>0.63</v>
      </c>
      <c r="M1778" s="256">
        <v>1.98</v>
      </c>
      <c r="N1778" s="256">
        <v>0.53</v>
      </c>
      <c r="O1778" s="256">
        <v>12.26</v>
      </c>
      <c r="P1778" s="256" t="s">
        <v>2825</v>
      </c>
      <c r="Q1778" s="256" t="s">
        <v>2826</v>
      </c>
      <c r="R1778" s="256"/>
      <c r="S1778" s="256"/>
    </row>
    <row r="1779" spans="1:19">
      <c r="A1779">
        <f t="shared" si="70"/>
        <v>3227</v>
      </c>
      <c r="B1779">
        <f t="shared" si="71"/>
        <v>-2.48</v>
      </c>
      <c r="C1779">
        <f t="shared" si="72"/>
        <v>1.24</v>
      </c>
      <c r="E1779" s="256" t="s">
        <v>2870</v>
      </c>
      <c r="F1779" s="256" t="s">
        <v>2566</v>
      </c>
      <c r="G1779" s="256" t="s">
        <v>2871</v>
      </c>
      <c r="H1779" s="257">
        <v>3227</v>
      </c>
      <c r="I1779" s="256">
        <v>-0.06</v>
      </c>
      <c r="J1779" s="256">
        <v>0.33</v>
      </c>
      <c r="K1779" s="256">
        <v>-2.48</v>
      </c>
      <c r="L1779" s="256">
        <v>0.86</v>
      </c>
      <c r="M1779" s="256">
        <v>1.24</v>
      </c>
      <c r="N1779" s="256">
        <v>1.29</v>
      </c>
      <c r="O1779" s="256">
        <v>13.31</v>
      </c>
      <c r="P1779" s="256" t="s">
        <v>2825</v>
      </c>
      <c r="Q1779" s="256" t="s">
        <v>2826</v>
      </c>
      <c r="R1779" s="256"/>
      <c r="S1779" s="256"/>
    </row>
    <row r="1780" spans="1:19">
      <c r="A1780">
        <f t="shared" si="70"/>
        <v>3490</v>
      </c>
      <c r="B1780">
        <f t="shared" si="71"/>
        <v>0.04</v>
      </c>
      <c r="C1780">
        <f t="shared" si="72"/>
        <v>0.05</v>
      </c>
      <c r="E1780" s="256" t="s">
        <v>2696</v>
      </c>
      <c r="F1780" s="256" t="s">
        <v>2553</v>
      </c>
      <c r="G1780" s="256" t="s">
        <v>2554</v>
      </c>
      <c r="H1780">
        <v>3490</v>
      </c>
      <c r="I1780" s="256">
        <v>-0.02</v>
      </c>
      <c r="J1780" s="256">
        <v>0.15</v>
      </c>
      <c r="K1780" s="256">
        <v>0.04</v>
      </c>
      <c r="L1780" s="256">
        <v>0.14000000000000001</v>
      </c>
      <c r="M1780" s="256">
        <v>0.05</v>
      </c>
      <c r="N1780" s="256">
        <v>0.3</v>
      </c>
      <c r="O1780" s="256">
        <v>9.09</v>
      </c>
      <c r="P1780" s="256" t="s">
        <v>2689</v>
      </c>
      <c r="Q1780" s="256" t="s">
        <v>2690</v>
      </c>
      <c r="R1780" s="256"/>
    </row>
    <row r="1781" spans="1:19">
      <c r="A1781">
        <f t="shared" si="70"/>
        <v>3227</v>
      </c>
      <c r="B1781">
        <f t="shared" si="71"/>
        <v>-1.06</v>
      </c>
      <c r="C1781">
        <f t="shared" si="72"/>
        <v>0.56000000000000005</v>
      </c>
      <c r="E1781" t="s">
        <v>2832</v>
      </c>
      <c r="F1781" t="s">
        <v>2566</v>
      </c>
      <c r="G1781" s="256" t="s">
        <v>2833</v>
      </c>
      <c r="H1781" s="257">
        <v>3227</v>
      </c>
      <c r="I1781">
        <v>-0.01</v>
      </c>
      <c r="J1781">
        <v>0.33</v>
      </c>
      <c r="K1781">
        <v>-1.06</v>
      </c>
      <c r="L1781">
        <v>0.64</v>
      </c>
      <c r="M1781">
        <v>0.56000000000000005</v>
      </c>
      <c r="N1781">
        <v>0.56000000000000005</v>
      </c>
      <c r="O1781">
        <v>8.14</v>
      </c>
      <c r="P1781" t="s">
        <v>2825</v>
      </c>
      <c r="Q1781" t="s">
        <v>2826</v>
      </c>
    </row>
    <row r="1782" spans="1:19">
      <c r="A1782">
        <f t="shared" si="70"/>
        <v>3227</v>
      </c>
      <c r="B1782">
        <f t="shared" si="71"/>
        <v>-2.41</v>
      </c>
      <c r="C1782">
        <f t="shared" si="72"/>
        <v>1.29</v>
      </c>
      <c r="E1782" t="s">
        <v>3008</v>
      </c>
      <c r="F1782" t="s">
        <v>2566</v>
      </c>
      <c r="G1782" s="256" t="s">
        <v>3009</v>
      </c>
      <c r="H1782" s="257">
        <v>3227</v>
      </c>
      <c r="I1782">
        <v>0.03</v>
      </c>
      <c r="J1782">
        <v>0.33</v>
      </c>
      <c r="K1782">
        <v>-2.41</v>
      </c>
      <c r="L1782">
        <v>0.63</v>
      </c>
      <c r="M1782">
        <v>1.29</v>
      </c>
      <c r="N1782">
        <v>0.53</v>
      </c>
      <c r="O1782">
        <v>15.09</v>
      </c>
      <c r="P1782" t="s">
        <v>2825</v>
      </c>
      <c r="Q1782" t="s">
        <v>2826</v>
      </c>
    </row>
    <row r="1783" spans="1:19">
      <c r="A1783">
        <f t="shared" si="70"/>
        <v>3227</v>
      </c>
      <c r="B1783">
        <f t="shared" si="71"/>
        <v>-4.04</v>
      </c>
      <c r="C1783">
        <f t="shared" si="72"/>
        <v>2.2000000000000002</v>
      </c>
      <c r="E1783" s="256" t="s">
        <v>2799</v>
      </c>
      <c r="F1783" s="256" t="s">
        <v>2578</v>
      </c>
      <c r="G1783" s="256" t="s">
        <v>2554</v>
      </c>
      <c r="H1783" s="257">
        <v>3227</v>
      </c>
      <c r="I1783" s="256">
        <v>7.0000000000000007E-2</v>
      </c>
      <c r="J1783" s="256">
        <v>0.4</v>
      </c>
      <c r="K1783" s="256">
        <v>-4.04</v>
      </c>
      <c r="L1783" s="256">
        <v>0.83</v>
      </c>
      <c r="M1783" s="256">
        <v>2.2000000000000002</v>
      </c>
      <c r="N1783" s="256">
        <v>0.62</v>
      </c>
      <c r="O1783" s="256">
        <v>2.65</v>
      </c>
      <c r="P1783" s="256" t="s">
        <v>2739</v>
      </c>
      <c r="Q1783" s="256" t="s">
        <v>1415</v>
      </c>
      <c r="R1783" s="256" t="s">
        <v>1232</v>
      </c>
      <c r="S1783" s="256"/>
    </row>
    <row r="1784" spans="1:19">
      <c r="A1784">
        <f t="shared" si="70"/>
        <v>3227</v>
      </c>
      <c r="B1784">
        <f t="shared" si="71"/>
        <v>0.65</v>
      </c>
      <c r="C1784">
        <f t="shared" si="72"/>
        <v>-0.22</v>
      </c>
      <c r="E1784" s="256" t="s">
        <v>2992</v>
      </c>
      <c r="F1784" s="256" t="s">
        <v>2566</v>
      </c>
      <c r="G1784" s="256" t="s">
        <v>2993</v>
      </c>
      <c r="H1784" s="257">
        <v>3227</v>
      </c>
      <c r="I1784" s="256">
        <v>0.09</v>
      </c>
      <c r="J1784" s="256">
        <v>0.33</v>
      </c>
      <c r="K1784" s="256">
        <v>0.65</v>
      </c>
      <c r="L1784" s="256">
        <v>0.63</v>
      </c>
      <c r="M1784" s="256">
        <v>-0.22</v>
      </c>
      <c r="N1784" s="256">
        <v>0.54</v>
      </c>
      <c r="O1784" s="256">
        <v>15.6</v>
      </c>
      <c r="P1784" s="256" t="s">
        <v>2825</v>
      </c>
      <c r="Q1784" s="256" t="s">
        <v>2836</v>
      </c>
    </row>
    <row r="1785" spans="1:19">
      <c r="A1785">
        <f t="shared" si="70"/>
        <v>3227</v>
      </c>
      <c r="B1785">
        <f t="shared" si="71"/>
        <v>0.57999999999999996</v>
      </c>
      <c r="C1785">
        <f t="shared" si="72"/>
        <v>-0.16</v>
      </c>
      <c r="E1785" s="256" t="s">
        <v>2709</v>
      </c>
      <c r="F1785" s="256" t="s">
        <v>2566</v>
      </c>
      <c r="G1785" s="256" t="s">
        <v>2554</v>
      </c>
      <c r="H1785" s="257">
        <v>3227</v>
      </c>
      <c r="I1785" s="256">
        <v>0.11</v>
      </c>
      <c r="J1785" s="256">
        <v>0.33</v>
      </c>
      <c r="K1785" s="256">
        <v>0.57999999999999996</v>
      </c>
      <c r="L1785" s="256">
        <v>0.63</v>
      </c>
      <c r="M1785" s="256">
        <v>-0.16</v>
      </c>
      <c r="N1785" s="256">
        <v>0.53</v>
      </c>
      <c r="O1785" s="256">
        <v>15.55</v>
      </c>
      <c r="P1785" s="256" t="s">
        <v>2689</v>
      </c>
      <c r="Q1785" s="256" t="s">
        <v>2690</v>
      </c>
      <c r="R1785" s="256"/>
      <c r="S1785" s="256"/>
    </row>
    <row r="1786" spans="1:19">
      <c r="A1786">
        <f t="shared" si="70"/>
        <v>3227</v>
      </c>
      <c r="B1786">
        <f t="shared" si="71"/>
        <v>-3.57</v>
      </c>
      <c r="C1786">
        <f t="shared" si="72"/>
        <v>1.98</v>
      </c>
      <c r="E1786" s="256" t="s">
        <v>2956</v>
      </c>
      <c r="F1786" s="256" t="s">
        <v>2566</v>
      </c>
      <c r="G1786" s="256" t="s">
        <v>2957</v>
      </c>
      <c r="H1786" s="257">
        <v>3227</v>
      </c>
      <c r="I1786" s="256">
        <v>0.11</v>
      </c>
      <c r="J1786" s="256">
        <v>0.33</v>
      </c>
      <c r="K1786" s="256">
        <v>-3.57</v>
      </c>
      <c r="L1786" s="256">
        <v>0.63</v>
      </c>
      <c r="M1786" s="256">
        <v>1.98</v>
      </c>
      <c r="N1786" s="256">
        <v>0.54</v>
      </c>
      <c r="O1786" s="256">
        <v>13.3</v>
      </c>
      <c r="P1786" s="256" t="s">
        <v>2825</v>
      </c>
      <c r="Q1786" s="256" t="s">
        <v>2826</v>
      </c>
      <c r="R1786" s="256"/>
      <c r="S1786" s="256"/>
    </row>
    <row r="1787" spans="1:19">
      <c r="A1787">
        <f t="shared" si="70"/>
        <v>3227</v>
      </c>
      <c r="B1787">
        <f t="shared" si="71"/>
        <v>0.78</v>
      </c>
      <c r="C1787">
        <f t="shared" si="72"/>
        <v>-0.25</v>
      </c>
      <c r="E1787" s="256" t="s">
        <v>2821</v>
      </c>
      <c r="F1787" s="256" t="s">
        <v>2578</v>
      </c>
      <c r="G1787" s="256" t="s">
        <v>2554</v>
      </c>
      <c r="H1787" s="257">
        <v>3227</v>
      </c>
      <c r="I1787" s="256">
        <v>0.12</v>
      </c>
      <c r="J1787" s="256">
        <v>0.33</v>
      </c>
      <c r="K1787" s="256">
        <v>0.78</v>
      </c>
      <c r="L1787" s="256">
        <v>0.63</v>
      </c>
      <c r="M1787" s="256">
        <v>-0.25</v>
      </c>
      <c r="N1787" s="256">
        <v>0.53</v>
      </c>
      <c r="O1787" s="256">
        <v>15.95</v>
      </c>
      <c r="P1787" s="256" t="s">
        <v>2822</v>
      </c>
      <c r="Q1787" s="256"/>
      <c r="R1787" s="256"/>
      <c r="S1787" s="256"/>
    </row>
    <row r="1788" spans="1:19">
      <c r="A1788">
        <f t="shared" si="70"/>
        <v>3227</v>
      </c>
      <c r="B1788">
        <f t="shared" si="71"/>
        <v>-3.84</v>
      </c>
      <c r="C1788">
        <f t="shared" si="72"/>
        <v>2.16</v>
      </c>
      <c r="E1788" s="256" t="s">
        <v>2687</v>
      </c>
      <c r="F1788" s="256" t="s">
        <v>2578</v>
      </c>
      <c r="G1788" s="256" t="s">
        <v>2554</v>
      </c>
      <c r="H1788" s="257">
        <v>3227</v>
      </c>
      <c r="I1788" s="256">
        <v>0.16</v>
      </c>
      <c r="J1788" s="256">
        <v>0.34</v>
      </c>
      <c r="K1788" s="256">
        <v>-3.84</v>
      </c>
      <c r="L1788" s="256">
        <v>0.63</v>
      </c>
      <c r="M1788" s="256">
        <v>2.16</v>
      </c>
      <c r="N1788" s="256">
        <v>0.56999999999999995</v>
      </c>
      <c r="O1788" s="256">
        <v>13.36</v>
      </c>
      <c r="P1788" s="256" t="s">
        <v>2665</v>
      </c>
      <c r="Q1788" s="256" t="s">
        <v>2666</v>
      </c>
      <c r="R1788" s="256"/>
      <c r="S1788" s="256"/>
    </row>
    <row r="1789" spans="1:19">
      <c r="A1789">
        <f t="shared" si="70"/>
        <v>3227</v>
      </c>
      <c r="B1789">
        <f t="shared" si="71"/>
        <v>0.33</v>
      </c>
      <c r="C1789">
        <f t="shared" si="72"/>
        <v>0.03</v>
      </c>
      <c r="E1789" t="s">
        <v>2974</v>
      </c>
      <c r="F1789" t="s">
        <v>2566</v>
      </c>
      <c r="G1789" s="256" t="s">
        <v>2975</v>
      </c>
      <c r="H1789" s="257">
        <v>3227</v>
      </c>
      <c r="I1789">
        <v>0.17</v>
      </c>
      <c r="J1789">
        <v>0.33</v>
      </c>
      <c r="K1789">
        <v>0.33</v>
      </c>
      <c r="L1789">
        <v>0.63</v>
      </c>
      <c r="M1789">
        <v>0.03</v>
      </c>
      <c r="N1789">
        <v>0.54</v>
      </c>
      <c r="O1789">
        <v>15.32</v>
      </c>
      <c r="P1789" t="s">
        <v>2825</v>
      </c>
      <c r="Q1789" t="s">
        <v>2826</v>
      </c>
    </row>
    <row r="1790" spans="1:19">
      <c r="A1790">
        <f t="shared" si="70"/>
        <v>3227</v>
      </c>
      <c r="B1790">
        <f t="shared" si="71"/>
        <v>-0.05</v>
      </c>
      <c r="C1790">
        <f t="shared" si="72"/>
        <v>0.4</v>
      </c>
      <c r="E1790" s="256" t="s">
        <v>2753</v>
      </c>
      <c r="F1790" s="256" t="s">
        <v>2578</v>
      </c>
      <c r="G1790" s="256" t="s">
        <v>2554</v>
      </c>
      <c r="H1790" s="257">
        <v>3227</v>
      </c>
      <c r="I1790" s="256">
        <v>0.23</v>
      </c>
      <c r="J1790" s="256">
        <v>0.33</v>
      </c>
      <c r="K1790" s="256">
        <v>-0.05</v>
      </c>
      <c r="L1790" s="256">
        <v>0.63</v>
      </c>
      <c r="M1790" s="256">
        <v>0.4</v>
      </c>
      <c r="N1790" s="256">
        <v>0.54</v>
      </c>
      <c r="O1790" s="256">
        <v>15.56</v>
      </c>
      <c r="P1790" s="256" t="s">
        <v>2739</v>
      </c>
      <c r="Q1790" s="256" t="s">
        <v>1415</v>
      </c>
      <c r="R1790" s="256" t="s">
        <v>1232</v>
      </c>
      <c r="S1790" s="256"/>
    </row>
    <row r="1791" spans="1:19">
      <c r="A1791">
        <f t="shared" si="70"/>
        <v>3227</v>
      </c>
      <c r="B1791">
        <f t="shared" si="71"/>
        <v>-2.64</v>
      </c>
      <c r="C1791">
        <f t="shared" si="72"/>
        <v>1.63</v>
      </c>
      <c r="E1791" t="s">
        <v>3016</v>
      </c>
      <c r="F1791" t="s">
        <v>2566</v>
      </c>
      <c r="G1791" s="256" t="s">
        <v>3017</v>
      </c>
      <c r="H1791" s="257">
        <v>3227</v>
      </c>
      <c r="I1791">
        <v>0.24</v>
      </c>
      <c r="J1791">
        <v>0.33</v>
      </c>
      <c r="K1791">
        <v>-2.64</v>
      </c>
      <c r="L1791">
        <v>0.63</v>
      </c>
      <c r="M1791">
        <v>1.63</v>
      </c>
      <c r="N1791">
        <v>0.54</v>
      </c>
      <c r="O1791">
        <v>10</v>
      </c>
      <c r="P1791" t="s">
        <v>2825</v>
      </c>
      <c r="Q1791" t="s">
        <v>2826</v>
      </c>
    </row>
    <row r="1792" spans="1:19">
      <c r="A1792">
        <f t="shared" si="70"/>
        <v>3227</v>
      </c>
      <c r="B1792">
        <f t="shared" si="71"/>
        <v>0.94</v>
      </c>
      <c r="C1792">
        <f t="shared" si="72"/>
        <v>-0.21</v>
      </c>
      <c r="E1792" t="s">
        <v>2713</v>
      </c>
      <c r="F1792" t="s">
        <v>2566</v>
      </c>
      <c r="G1792" t="s">
        <v>2554</v>
      </c>
      <c r="H1792" s="257">
        <v>3227</v>
      </c>
      <c r="I1792">
        <v>0.25</v>
      </c>
      <c r="J1792">
        <v>0.33</v>
      </c>
      <c r="K1792">
        <v>0.94</v>
      </c>
      <c r="L1792">
        <v>0.63</v>
      </c>
      <c r="M1792">
        <v>-0.21</v>
      </c>
      <c r="N1792">
        <v>0.54</v>
      </c>
      <c r="O1792">
        <v>19.82</v>
      </c>
      <c r="P1792" t="s">
        <v>2689</v>
      </c>
      <c r="Q1792" t="s">
        <v>2690</v>
      </c>
    </row>
    <row r="1793" spans="1:19">
      <c r="A1793">
        <f t="shared" si="70"/>
        <v>3227</v>
      </c>
      <c r="B1793">
        <f t="shared" si="71"/>
        <v>-3.01</v>
      </c>
      <c r="C1793">
        <f t="shared" si="72"/>
        <v>1.89</v>
      </c>
      <c r="E1793" t="s">
        <v>2892</v>
      </c>
      <c r="F1793" t="s">
        <v>2566</v>
      </c>
      <c r="G1793" s="256" t="s">
        <v>2893</v>
      </c>
      <c r="H1793" s="257">
        <v>3227</v>
      </c>
      <c r="I1793">
        <v>0.31</v>
      </c>
      <c r="J1793">
        <v>0.33</v>
      </c>
      <c r="K1793">
        <v>-3.01</v>
      </c>
      <c r="L1793">
        <v>0.63</v>
      </c>
      <c r="M1793">
        <v>1.89</v>
      </c>
      <c r="N1793">
        <v>0.54</v>
      </c>
      <c r="O1793">
        <v>15.99</v>
      </c>
      <c r="P1793" t="s">
        <v>2825</v>
      </c>
      <c r="Q1793" t="s">
        <v>2826</v>
      </c>
    </row>
    <row r="1794" spans="1:19">
      <c r="A1794">
        <f t="shared" si="70"/>
        <v>3227</v>
      </c>
      <c r="B1794">
        <f t="shared" si="71"/>
        <v>0.92</v>
      </c>
      <c r="C1794">
        <f t="shared" si="72"/>
        <v>-0.11</v>
      </c>
      <c r="E1794" s="256" t="s">
        <v>2988</v>
      </c>
      <c r="F1794" s="256" t="s">
        <v>2566</v>
      </c>
      <c r="G1794" s="256" t="s">
        <v>2989</v>
      </c>
      <c r="H1794" s="257">
        <v>3227</v>
      </c>
      <c r="I1794" s="256">
        <v>0.34</v>
      </c>
      <c r="J1794" s="256">
        <v>0.33</v>
      </c>
      <c r="K1794" s="256">
        <v>0.92</v>
      </c>
      <c r="L1794" s="256">
        <v>0.63</v>
      </c>
      <c r="M1794" s="256">
        <v>-0.11</v>
      </c>
      <c r="N1794" s="256">
        <v>0.53</v>
      </c>
      <c r="O1794" s="256">
        <v>14.39</v>
      </c>
      <c r="P1794" s="256" t="s">
        <v>2825</v>
      </c>
      <c r="Q1794" s="256" t="s">
        <v>2826</v>
      </c>
    </row>
    <row r="1795" spans="1:19">
      <c r="A1795">
        <f t="shared" si="70"/>
        <v>3227</v>
      </c>
      <c r="B1795">
        <f t="shared" si="71"/>
        <v>0.43</v>
      </c>
      <c r="C1795">
        <f t="shared" si="72"/>
        <v>0.15</v>
      </c>
      <c r="E1795" t="s">
        <v>2728</v>
      </c>
      <c r="F1795" s="256" t="s">
        <v>2578</v>
      </c>
      <c r="G1795" s="256" t="s">
        <v>2554</v>
      </c>
      <c r="H1795" s="257">
        <v>3227</v>
      </c>
      <c r="I1795">
        <v>0.35</v>
      </c>
      <c r="J1795">
        <v>0.33</v>
      </c>
      <c r="K1795">
        <v>0.43</v>
      </c>
      <c r="L1795">
        <v>0.63</v>
      </c>
      <c r="M1795">
        <v>0.15</v>
      </c>
      <c r="N1795">
        <v>0.53</v>
      </c>
      <c r="O1795">
        <v>12.4</v>
      </c>
      <c r="P1795" t="s">
        <v>2729</v>
      </c>
      <c r="Q1795" t="s">
        <v>2556</v>
      </c>
    </row>
    <row r="1796" spans="1:19">
      <c r="A1796">
        <f t="shared" si="70"/>
        <v>3227</v>
      </c>
      <c r="B1796">
        <f t="shared" si="71"/>
        <v>1.41</v>
      </c>
      <c r="C1796">
        <f t="shared" si="72"/>
        <v>-0.28999999999999998</v>
      </c>
      <c r="E1796" s="256" t="s">
        <v>2734</v>
      </c>
      <c r="F1796" s="256" t="s">
        <v>2578</v>
      </c>
      <c r="G1796" s="256" t="s">
        <v>2554</v>
      </c>
      <c r="H1796" s="257">
        <v>3227</v>
      </c>
      <c r="I1796" s="256">
        <v>0.41</v>
      </c>
      <c r="J1796" s="256">
        <v>0.33</v>
      </c>
      <c r="K1796" s="256">
        <v>1.41</v>
      </c>
      <c r="L1796" s="256">
        <v>0.63</v>
      </c>
      <c r="M1796" s="256">
        <v>-0.28999999999999998</v>
      </c>
      <c r="N1796" s="256">
        <v>0.53</v>
      </c>
      <c r="O1796" s="256">
        <v>14.61</v>
      </c>
      <c r="P1796" s="256" t="s">
        <v>2729</v>
      </c>
      <c r="Q1796" s="256" t="s">
        <v>2556</v>
      </c>
      <c r="R1796" s="256"/>
      <c r="S1796" s="256"/>
    </row>
    <row r="1797" spans="1:19">
      <c r="A1797">
        <f t="shared" si="70"/>
        <v>3227</v>
      </c>
      <c r="B1797">
        <f t="shared" si="71"/>
        <v>-0.94</v>
      </c>
      <c r="C1797">
        <f t="shared" si="72"/>
        <v>0.94</v>
      </c>
      <c r="E1797" s="257" t="s">
        <v>2996</v>
      </c>
      <c r="F1797" s="257" t="s">
        <v>2566</v>
      </c>
      <c r="G1797" s="256" t="s">
        <v>2997</v>
      </c>
      <c r="H1797" s="257">
        <v>3227</v>
      </c>
      <c r="I1797" s="257">
        <v>0.42</v>
      </c>
      <c r="J1797" s="257">
        <v>0.33</v>
      </c>
      <c r="K1797" s="257">
        <v>-0.94</v>
      </c>
      <c r="L1797" s="257">
        <v>0.63</v>
      </c>
      <c r="M1797" s="257">
        <v>0.94</v>
      </c>
      <c r="N1797" s="257">
        <v>0.53</v>
      </c>
      <c r="O1797" s="257">
        <v>15.78</v>
      </c>
      <c r="P1797" s="257" t="s">
        <v>2825</v>
      </c>
      <c r="Q1797" s="257" t="s">
        <v>2826</v>
      </c>
      <c r="R1797" s="257"/>
      <c r="S1797" s="257"/>
    </row>
    <row r="1798" spans="1:19">
      <c r="A1798">
        <f t="shared" si="70"/>
        <v>3227</v>
      </c>
      <c r="B1798">
        <f t="shared" si="71"/>
        <v>-2.37</v>
      </c>
      <c r="C1798">
        <f t="shared" si="72"/>
        <v>1.72</v>
      </c>
      <c r="E1798" s="256" t="s">
        <v>2676</v>
      </c>
      <c r="F1798" s="256" t="s">
        <v>2578</v>
      </c>
      <c r="G1798" s="256" t="s">
        <v>2554</v>
      </c>
      <c r="H1798" s="257">
        <v>3227</v>
      </c>
      <c r="I1798" s="256">
        <v>0.47</v>
      </c>
      <c r="J1798" s="256">
        <v>0.33</v>
      </c>
      <c r="K1798" s="256">
        <v>-2.37</v>
      </c>
      <c r="L1798" s="256">
        <v>0.63</v>
      </c>
      <c r="M1798" s="256">
        <v>1.72</v>
      </c>
      <c r="N1798" s="256">
        <v>0.54</v>
      </c>
      <c r="O1798" s="256">
        <v>13.92</v>
      </c>
      <c r="P1798" s="256" t="s">
        <v>2665</v>
      </c>
      <c r="Q1798" s="256" t="s">
        <v>2666</v>
      </c>
      <c r="R1798" s="256"/>
      <c r="S1798" s="256"/>
    </row>
    <row r="1799" spans="1:19">
      <c r="A1799">
        <f t="shared" si="70"/>
        <v>3227</v>
      </c>
      <c r="B1799">
        <f t="shared" si="71"/>
        <v>1.21</v>
      </c>
      <c r="C1799">
        <f t="shared" si="72"/>
        <v>-0.12</v>
      </c>
      <c r="E1799" s="256" t="s">
        <v>2984</v>
      </c>
      <c r="F1799" s="256" t="s">
        <v>2566</v>
      </c>
      <c r="G1799" s="256" t="s">
        <v>2985</v>
      </c>
      <c r="H1799" s="257">
        <v>3227</v>
      </c>
      <c r="I1799" s="256">
        <v>0.48</v>
      </c>
      <c r="J1799" s="256">
        <v>0.33</v>
      </c>
      <c r="K1799" s="256">
        <v>1.21</v>
      </c>
      <c r="L1799" s="256">
        <v>0.63</v>
      </c>
      <c r="M1799" s="256">
        <v>-0.12</v>
      </c>
      <c r="N1799" s="256">
        <v>0.53</v>
      </c>
      <c r="O1799" s="256">
        <v>15.86</v>
      </c>
      <c r="P1799" s="256" t="s">
        <v>2825</v>
      </c>
      <c r="Q1799" s="256" t="s">
        <v>2826</v>
      </c>
    </row>
    <row r="1800" spans="1:19">
      <c r="A1800">
        <f t="shared" si="70"/>
        <v>3227</v>
      </c>
      <c r="B1800">
        <f t="shared" si="71"/>
        <v>-3.03</v>
      </c>
      <c r="C1800">
        <f t="shared" si="72"/>
        <v>2.08</v>
      </c>
      <c r="E1800" s="256" t="s">
        <v>2954</v>
      </c>
      <c r="F1800" s="256" t="s">
        <v>2566</v>
      </c>
      <c r="G1800" s="256" t="s">
        <v>2955</v>
      </c>
      <c r="H1800" s="257">
        <v>3227</v>
      </c>
      <c r="I1800" s="256">
        <v>0.49</v>
      </c>
      <c r="J1800" s="256">
        <v>0.33</v>
      </c>
      <c r="K1800" s="256">
        <v>-3.03</v>
      </c>
      <c r="L1800" s="256">
        <v>0.63</v>
      </c>
      <c r="M1800" s="256">
        <v>2.08</v>
      </c>
      <c r="N1800" s="256">
        <v>0.53</v>
      </c>
      <c r="O1800" s="256">
        <v>14.12</v>
      </c>
      <c r="P1800" s="256" t="s">
        <v>2825</v>
      </c>
      <c r="Q1800" s="256" t="s">
        <v>2826</v>
      </c>
      <c r="R1800" s="256"/>
      <c r="S1800" s="256"/>
    </row>
    <row r="1801" spans="1:19">
      <c r="A1801">
        <f t="shared" ref="A1801:A1864" si="73">H1801</f>
        <v>3227</v>
      </c>
      <c r="B1801">
        <f t="shared" ref="B1801:B1864" si="74">K1801</f>
        <v>1.22</v>
      </c>
      <c r="C1801">
        <f t="shared" ref="C1801:C1864" si="75">M1801</f>
        <v>-0.1</v>
      </c>
      <c r="E1801" t="s">
        <v>2970</v>
      </c>
      <c r="F1801" t="s">
        <v>2566</v>
      </c>
      <c r="G1801" s="256" t="s">
        <v>2971</v>
      </c>
      <c r="H1801" s="257">
        <v>3227</v>
      </c>
      <c r="I1801">
        <v>0.5</v>
      </c>
      <c r="J1801">
        <v>0.33</v>
      </c>
      <c r="K1801">
        <v>1.22</v>
      </c>
      <c r="L1801">
        <v>0.63</v>
      </c>
      <c r="M1801">
        <v>-0.1</v>
      </c>
      <c r="N1801">
        <v>0.53</v>
      </c>
      <c r="O1801">
        <v>16.11</v>
      </c>
      <c r="P1801" t="s">
        <v>2825</v>
      </c>
      <c r="Q1801" t="s">
        <v>2826</v>
      </c>
    </row>
    <row r="1802" spans="1:19">
      <c r="A1802">
        <f t="shared" si="73"/>
        <v>3227</v>
      </c>
      <c r="B1802">
        <f t="shared" si="74"/>
        <v>1.74</v>
      </c>
      <c r="C1802">
        <f t="shared" si="75"/>
        <v>-0.32</v>
      </c>
      <c r="E1802" s="257" t="s">
        <v>2567</v>
      </c>
      <c r="F1802" s="257" t="s">
        <v>2566</v>
      </c>
      <c r="G1802" s="257" t="s">
        <v>2554</v>
      </c>
      <c r="H1802" s="257">
        <v>3227</v>
      </c>
      <c r="I1802" s="257">
        <v>0.55000000000000004</v>
      </c>
      <c r="J1802" s="257">
        <v>0.33</v>
      </c>
      <c r="K1802" s="257">
        <v>1.74</v>
      </c>
      <c r="L1802" s="257">
        <v>0.63</v>
      </c>
      <c r="M1802" s="257">
        <v>-0.32</v>
      </c>
      <c r="N1802" s="257">
        <v>0.53</v>
      </c>
      <c r="O1802" s="257">
        <v>13.11</v>
      </c>
      <c r="P1802" s="257" t="s">
        <v>2555</v>
      </c>
      <c r="Q1802" s="257" t="s">
        <v>2556</v>
      </c>
      <c r="R1802" s="257" t="s">
        <v>2557</v>
      </c>
      <c r="S1802" s="257"/>
    </row>
    <row r="1803" spans="1:19">
      <c r="A1803">
        <f t="shared" si="73"/>
        <v>3227</v>
      </c>
      <c r="B1803">
        <f t="shared" si="74"/>
        <v>0.56000000000000005</v>
      </c>
      <c r="C1803">
        <f t="shared" si="75"/>
        <v>0.3</v>
      </c>
      <c r="E1803" t="s">
        <v>2722</v>
      </c>
      <c r="F1803" t="s">
        <v>2566</v>
      </c>
      <c r="G1803" t="s">
        <v>2554</v>
      </c>
      <c r="H1803" s="257">
        <v>3227</v>
      </c>
      <c r="I1803">
        <v>0.55000000000000004</v>
      </c>
      <c r="J1803">
        <v>0.33</v>
      </c>
      <c r="K1803">
        <v>0.56000000000000005</v>
      </c>
      <c r="L1803">
        <v>0.63</v>
      </c>
      <c r="M1803">
        <v>0.3</v>
      </c>
      <c r="N1803">
        <v>0.53</v>
      </c>
      <c r="O1803">
        <v>18.989999999999998</v>
      </c>
      <c r="P1803" t="s">
        <v>2689</v>
      </c>
      <c r="Q1803" t="s">
        <v>2690</v>
      </c>
    </row>
    <row r="1804" spans="1:19">
      <c r="A1804">
        <f t="shared" si="73"/>
        <v>3227</v>
      </c>
      <c r="B1804">
        <f t="shared" si="74"/>
        <v>0.84</v>
      </c>
      <c r="C1804">
        <f t="shared" si="75"/>
        <v>0.14000000000000001</v>
      </c>
      <c r="E1804" s="256" t="s">
        <v>2890</v>
      </c>
      <c r="F1804" s="256" t="s">
        <v>2566</v>
      </c>
      <c r="G1804" s="256" t="s">
        <v>2891</v>
      </c>
      <c r="H1804" s="257">
        <v>3227</v>
      </c>
      <c r="I1804" s="256">
        <v>0.55000000000000004</v>
      </c>
      <c r="J1804" s="256">
        <v>0.33</v>
      </c>
      <c r="K1804" s="256">
        <v>0.84</v>
      </c>
      <c r="L1804" s="256">
        <v>0.63</v>
      </c>
      <c r="M1804" s="256">
        <v>0.14000000000000001</v>
      </c>
      <c r="N1804" s="256">
        <v>0.52</v>
      </c>
      <c r="O1804" s="256">
        <v>15.17</v>
      </c>
      <c r="P1804" s="256" t="s">
        <v>2825</v>
      </c>
      <c r="Q1804" s="256" t="s">
        <v>2826</v>
      </c>
      <c r="R1804" s="256"/>
      <c r="S1804" s="256"/>
    </row>
    <row r="1805" spans="1:19">
      <c r="A1805">
        <f t="shared" si="73"/>
        <v>3227</v>
      </c>
      <c r="B1805">
        <f t="shared" si="74"/>
        <v>-2.2000000000000002</v>
      </c>
      <c r="C1805">
        <f t="shared" si="75"/>
        <v>1.72</v>
      </c>
      <c r="E1805" t="s">
        <v>2894</v>
      </c>
      <c r="F1805" t="s">
        <v>2566</v>
      </c>
      <c r="G1805" s="256" t="s">
        <v>2895</v>
      </c>
      <c r="H1805" s="257">
        <v>3227</v>
      </c>
      <c r="I1805">
        <v>0.55000000000000004</v>
      </c>
      <c r="J1805">
        <v>0.33</v>
      </c>
      <c r="K1805">
        <v>-2.2000000000000002</v>
      </c>
      <c r="L1805">
        <v>0.63</v>
      </c>
      <c r="M1805">
        <v>1.72</v>
      </c>
      <c r="N1805">
        <v>0.53</v>
      </c>
      <c r="O1805">
        <v>14.02</v>
      </c>
      <c r="P1805" t="s">
        <v>2825</v>
      </c>
      <c r="Q1805" t="s">
        <v>2826</v>
      </c>
    </row>
    <row r="1806" spans="1:19">
      <c r="A1806">
        <f t="shared" si="73"/>
        <v>3490</v>
      </c>
      <c r="B1806">
        <f t="shared" si="74"/>
        <v>2.68</v>
      </c>
      <c r="C1806">
        <f t="shared" si="75"/>
        <v>-0.7</v>
      </c>
      <c r="E1806" s="256" t="s">
        <v>2552</v>
      </c>
      <c r="F1806" s="256" t="s">
        <v>2553</v>
      </c>
      <c r="G1806" s="256" t="s">
        <v>2554</v>
      </c>
      <c r="H1806" s="256">
        <v>3490</v>
      </c>
      <c r="I1806" s="256">
        <v>0.57999999999999996</v>
      </c>
      <c r="J1806" s="256">
        <v>0.15</v>
      </c>
      <c r="K1806" s="256">
        <v>2.68</v>
      </c>
      <c r="L1806" s="256">
        <v>0.17</v>
      </c>
      <c r="M1806" s="256">
        <v>-0.7</v>
      </c>
      <c r="N1806" s="256">
        <v>0.35</v>
      </c>
      <c r="O1806" s="256">
        <v>11.66</v>
      </c>
      <c r="P1806" s="256" t="s">
        <v>2555</v>
      </c>
      <c r="Q1806" s="256" t="s">
        <v>2556</v>
      </c>
      <c r="R1806" s="256" t="s">
        <v>2557</v>
      </c>
    </row>
    <row r="1807" spans="1:19">
      <c r="A1807">
        <f t="shared" si="73"/>
        <v>3227</v>
      </c>
      <c r="B1807">
        <f t="shared" si="74"/>
        <v>1.33</v>
      </c>
      <c r="C1807">
        <f t="shared" si="75"/>
        <v>-7.0000000000000007E-2</v>
      </c>
      <c r="E1807" s="256" t="s">
        <v>2714</v>
      </c>
      <c r="F1807" s="256" t="s">
        <v>2566</v>
      </c>
      <c r="G1807" s="256" t="s">
        <v>2554</v>
      </c>
      <c r="H1807" s="257">
        <v>3227</v>
      </c>
      <c r="I1807" s="256">
        <v>0.59</v>
      </c>
      <c r="J1807" s="256">
        <v>0.33</v>
      </c>
      <c r="K1807" s="256">
        <v>1.33</v>
      </c>
      <c r="L1807" s="256">
        <v>0.63</v>
      </c>
      <c r="M1807" s="256">
        <v>-7.0000000000000007E-2</v>
      </c>
      <c r="N1807" s="256">
        <v>0.54</v>
      </c>
      <c r="O1807" s="256">
        <v>19.86</v>
      </c>
      <c r="P1807" s="256" t="s">
        <v>2689</v>
      </c>
      <c r="Q1807" s="256" t="s">
        <v>2690</v>
      </c>
      <c r="R1807" s="256"/>
      <c r="S1807" s="256"/>
    </row>
    <row r="1808" spans="1:19">
      <c r="A1808">
        <f t="shared" si="73"/>
        <v>3227</v>
      </c>
      <c r="B1808">
        <f t="shared" si="74"/>
        <v>-1.67</v>
      </c>
      <c r="C1808">
        <f t="shared" si="75"/>
        <v>1.52</v>
      </c>
      <c r="E1808" s="256" t="s">
        <v>2678</v>
      </c>
      <c r="F1808" s="256" t="s">
        <v>2578</v>
      </c>
      <c r="G1808" s="256" t="s">
        <v>2554</v>
      </c>
      <c r="H1808" s="257">
        <v>3227</v>
      </c>
      <c r="I1808" s="256">
        <v>0.63</v>
      </c>
      <c r="J1808" s="256">
        <v>0.33</v>
      </c>
      <c r="K1808" s="256">
        <v>-1.67</v>
      </c>
      <c r="L1808" s="256">
        <v>0.63</v>
      </c>
      <c r="M1808" s="256">
        <v>1.52</v>
      </c>
      <c r="N1808" s="256">
        <v>0.53</v>
      </c>
      <c r="O1808" s="256">
        <v>11.06</v>
      </c>
      <c r="P1808" s="256" t="s">
        <v>2665</v>
      </c>
      <c r="Q1808" s="256" t="s">
        <v>2666</v>
      </c>
      <c r="R1808" s="256"/>
      <c r="S1808" s="256"/>
    </row>
    <row r="1809" spans="1:19">
      <c r="A1809">
        <f t="shared" si="73"/>
        <v>3227</v>
      </c>
      <c r="B1809">
        <f t="shared" si="74"/>
        <v>1.26</v>
      </c>
      <c r="C1809">
        <f t="shared" si="75"/>
        <v>0.01</v>
      </c>
      <c r="E1809" s="256" t="s">
        <v>2876</v>
      </c>
      <c r="F1809" s="256" t="s">
        <v>2566</v>
      </c>
      <c r="G1809" s="256" t="s">
        <v>2877</v>
      </c>
      <c r="H1809" s="257">
        <v>3227</v>
      </c>
      <c r="I1809" s="256">
        <v>0.63</v>
      </c>
      <c r="J1809" s="256">
        <v>0.33</v>
      </c>
      <c r="K1809" s="256">
        <v>1.26</v>
      </c>
      <c r="L1809" s="256">
        <v>0.63</v>
      </c>
      <c r="M1809" s="256">
        <v>0.01</v>
      </c>
      <c r="N1809" s="256">
        <v>0.53</v>
      </c>
      <c r="O1809" s="256">
        <v>13.96</v>
      </c>
      <c r="P1809" s="256" t="s">
        <v>2825</v>
      </c>
      <c r="Q1809" s="256" t="s">
        <v>2826</v>
      </c>
      <c r="R1809" s="256"/>
      <c r="S1809" s="256"/>
    </row>
    <row r="1810" spans="1:19">
      <c r="A1810">
        <f t="shared" si="73"/>
        <v>3227</v>
      </c>
      <c r="B1810">
        <f t="shared" si="74"/>
        <v>1.23</v>
      </c>
      <c r="C1810">
        <f t="shared" si="75"/>
        <v>0.03</v>
      </c>
      <c r="E1810" s="256" t="s">
        <v>2978</v>
      </c>
      <c r="F1810" s="256" t="s">
        <v>2566</v>
      </c>
      <c r="G1810" s="256" t="s">
        <v>2979</v>
      </c>
      <c r="H1810" s="257">
        <v>3227</v>
      </c>
      <c r="I1810" s="256">
        <v>0.64</v>
      </c>
      <c r="J1810" s="256">
        <v>0.33</v>
      </c>
      <c r="K1810" s="256">
        <v>1.23</v>
      </c>
      <c r="L1810" s="256">
        <v>0.63</v>
      </c>
      <c r="M1810" s="256">
        <v>0.03</v>
      </c>
      <c r="N1810" s="256">
        <v>0.52</v>
      </c>
      <c r="O1810" s="256">
        <v>15.79</v>
      </c>
      <c r="P1810" s="256" t="s">
        <v>2825</v>
      </c>
      <c r="Q1810" s="256" t="s">
        <v>2836</v>
      </c>
    </row>
    <row r="1811" spans="1:19">
      <c r="A1811">
        <f t="shared" si="73"/>
        <v>3490</v>
      </c>
      <c r="B1811">
        <f t="shared" si="74"/>
        <v>2.36</v>
      </c>
      <c r="C1811">
        <f t="shared" si="75"/>
        <v>-0.44</v>
      </c>
      <c r="E1811" t="s">
        <v>2705</v>
      </c>
      <c r="F1811" s="256" t="s">
        <v>2553</v>
      </c>
      <c r="G1811" s="256" t="s">
        <v>2554</v>
      </c>
      <c r="H1811">
        <v>3490</v>
      </c>
      <c r="I1811">
        <v>0.68</v>
      </c>
      <c r="J1811">
        <v>0.15</v>
      </c>
      <c r="K1811">
        <v>2.36</v>
      </c>
      <c r="L1811">
        <v>0.16</v>
      </c>
      <c r="M1811">
        <v>-0.44</v>
      </c>
      <c r="N1811">
        <v>0.34</v>
      </c>
      <c r="O1811">
        <v>12.29</v>
      </c>
      <c r="P1811" t="s">
        <v>2689</v>
      </c>
      <c r="Q1811" t="s">
        <v>2690</v>
      </c>
    </row>
    <row r="1812" spans="1:19">
      <c r="A1812">
        <f t="shared" si="73"/>
        <v>3227</v>
      </c>
      <c r="B1812">
        <f t="shared" si="74"/>
        <v>-2.5499999999999998</v>
      </c>
      <c r="C1812">
        <f t="shared" si="75"/>
        <v>2.08</v>
      </c>
      <c r="E1812" s="256" t="s">
        <v>2958</v>
      </c>
      <c r="F1812" s="256" t="s">
        <v>2566</v>
      </c>
      <c r="G1812" s="256" t="s">
        <v>2959</v>
      </c>
      <c r="H1812" s="257">
        <v>3227</v>
      </c>
      <c r="I1812" s="256">
        <v>0.74</v>
      </c>
      <c r="J1812" s="256">
        <v>0.33</v>
      </c>
      <c r="K1812" s="256">
        <v>-2.5499999999999998</v>
      </c>
      <c r="L1812" s="256">
        <v>0.63</v>
      </c>
      <c r="M1812" s="256">
        <v>2.08</v>
      </c>
      <c r="N1812" s="256">
        <v>0.54</v>
      </c>
      <c r="O1812" s="256">
        <v>7.71</v>
      </c>
      <c r="P1812" s="256" t="s">
        <v>2825</v>
      </c>
      <c r="Q1812" s="256" t="s">
        <v>2826</v>
      </c>
      <c r="R1812" s="256"/>
      <c r="S1812" s="256"/>
    </row>
    <row r="1813" spans="1:19">
      <c r="A1813">
        <f t="shared" si="73"/>
        <v>3227</v>
      </c>
      <c r="B1813">
        <f t="shared" si="74"/>
        <v>1.59</v>
      </c>
      <c r="C1813">
        <f t="shared" si="75"/>
        <v>-0.04</v>
      </c>
      <c r="E1813" t="s">
        <v>2972</v>
      </c>
      <c r="F1813" t="s">
        <v>2566</v>
      </c>
      <c r="G1813" s="256" t="s">
        <v>2973</v>
      </c>
      <c r="H1813" s="257">
        <v>3227</v>
      </c>
      <c r="I1813">
        <v>0.75</v>
      </c>
      <c r="J1813">
        <v>0.33</v>
      </c>
      <c r="K1813">
        <v>1.59</v>
      </c>
      <c r="L1813">
        <v>0.63</v>
      </c>
      <c r="M1813">
        <v>-0.04</v>
      </c>
      <c r="N1813">
        <v>0.53</v>
      </c>
      <c r="O1813">
        <v>15.76</v>
      </c>
      <c r="P1813" t="s">
        <v>2825</v>
      </c>
      <c r="Q1813" t="s">
        <v>2826</v>
      </c>
    </row>
    <row r="1814" spans="1:19">
      <c r="A1814">
        <f t="shared" si="73"/>
        <v>3227</v>
      </c>
      <c r="B1814">
        <f t="shared" si="74"/>
        <v>1.52</v>
      </c>
      <c r="C1814">
        <f t="shared" si="75"/>
        <v>0</v>
      </c>
      <c r="E1814" s="256" t="s">
        <v>2912</v>
      </c>
      <c r="F1814" s="256" t="s">
        <v>2566</v>
      </c>
      <c r="G1814" s="256" t="s">
        <v>2913</v>
      </c>
      <c r="H1814" s="257">
        <v>3227</v>
      </c>
      <c r="I1814" s="256">
        <v>0.76</v>
      </c>
      <c r="J1814" s="256">
        <v>0.33</v>
      </c>
      <c r="K1814" s="256">
        <v>1.52</v>
      </c>
      <c r="L1814" s="256">
        <v>0.63</v>
      </c>
      <c r="M1814" s="256">
        <v>0</v>
      </c>
      <c r="N1814" s="256">
        <v>0.53</v>
      </c>
      <c r="O1814" s="256">
        <v>18.309999999999999</v>
      </c>
      <c r="P1814" s="256" t="s">
        <v>2825</v>
      </c>
      <c r="Q1814" s="256" t="s">
        <v>2839</v>
      </c>
      <c r="R1814" s="256"/>
      <c r="S1814" s="256"/>
    </row>
    <row r="1815" spans="1:19">
      <c r="A1815">
        <f t="shared" si="73"/>
        <v>3490</v>
      </c>
      <c r="B1815">
        <f t="shared" si="74"/>
        <v>3.25</v>
      </c>
      <c r="C1815">
        <f t="shared" si="75"/>
        <v>-0.75</v>
      </c>
      <c r="E1815" s="256" t="s">
        <v>2558</v>
      </c>
      <c r="F1815" s="256" t="s">
        <v>2553</v>
      </c>
      <c r="G1815" s="256" t="s">
        <v>2554</v>
      </c>
      <c r="H1815" s="256">
        <v>3490</v>
      </c>
      <c r="I1815" s="256">
        <v>0.81</v>
      </c>
      <c r="J1815" s="256">
        <v>0.15</v>
      </c>
      <c r="K1815" s="256">
        <v>3.25</v>
      </c>
      <c r="L1815" s="256">
        <v>0.17</v>
      </c>
      <c r="M1815" s="256">
        <v>-0.75</v>
      </c>
      <c r="N1815" s="256">
        <v>0.36</v>
      </c>
      <c r="O1815" s="256">
        <v>11.37</v>
      </c>
      <c r="P1815" s="256" t="s">
        <v>2555</v>
      </c>
      <c r="Q1815" s="256" t="s">
        <v>2556</v>
      </c>
      <c r="R1815" s="256" t="s">
        <v>2557</v>
      </c>
    </row>
    <row r="1816" spans="1:19">
      <c r="A1816">
        <f t="shared" si="73"/>
        <v>3227</v>
      </c>
      <c r="B1816">
        <f t="shared" si="74"/>
        <v>-2</v>
      </c>
      <c r="C1816">
        <f t="shared" si="75"/>
        <v>1.89</v>
      </c>
      <c r="E1816" t="s">
        <v>2906</v>
      </c>
      <c r="F1816" t="s">
        <v>2566</v>
      </c>
      <c r="G1816" s="256" t="s">
        <v>2907</v>
      </c>
      <c r="H1816" s="257">
        <v>3227</v>
      </c>
      <c r="I1816">
        <v>0.83</v>
      </c>
      <c r="J1816">
        <v>0.33</v>
      </c>
      <c r="K1816">
        <v>-2</v>
      </c>
      <c r="L1816">
        <v>0.63</v>
      </c>
      <c r="M1816">
        <v>1.89</v>
      </c>
      <c r="N1816">
        <v>0.53</v>
      </c>
      <c r="O1816">
        <v>16.510000000000002</v>
      </c>
      <c r="P1816" t="s">
        <v>2825</v>
      </c>
      <c r="Q1816" t="s">
        <v>2836</v>
      </c>
    </row>
    <row r="1817" spans="1:19">
      <c r="A1817">
        <f t="shared" si="73"/>
        <v>3490</v>
      </c>
      <c r="B1817">
        <f t="shared" si="74"/>
        <v>2.14</v>
      </c>
      <c r="C1817">
        <f t="shared" si="75"/>
        <v>-0.15</v>
      </c>
      <c r="E1817" t="s">
        <v>2706</v>
      </c>
      <c r="F1817" s="256" t="s">
        <v>2553</v>
      </c>
      <c r="G1817" s="256" t="s">
        <v>2554</v>
      </c>
      <c r="H1817">
        <v>3490</v>
      </c>
      <c r="I1817">
        <v>0.85</v>
      </c>
      <c r="J1817">
        <v>0.15</v>
      </c>
      <c r="K1817">
        <v>2.14</v>
      </c>
      <c r="L1817">
        <v>0.16</v>
      </c>
      <c r="M1817">
        <v>-0.15</v>
      </c>
      <c r="N1817">
        <v>0.34</v>
      </c>
      <c r="O1817">
        <v>12.36</v>
      </c>
      <c r="P1817" t="s">
        <v>2689</v>
      </c>
      <c r="Q1817" t="s">
        <v>2690</v>
      </c>
    </row>
    <row r="1818" spans="1:19">
      <c r="A1818">
        <f t="shared" si="73"/>
        <v>3227</v>
      </c>
      <c r="B1818">
        <f t="shared" si="74"/>
        <v>1.64</v>
      </c>
      <c r="C1818">
        <f t="shared" si="75"/>
        <v>0.03</v>
      </c>
      <c r="E1818" t="s">
        <v>2719</v>
      </c>
      <c r="F1818" t="s">
        <v>2566</v>
      </c>
      <c r="G1818" t="s">
        <v>2554</v>
      </c>
      <c r="H1818" s="257">
        <v>3227</v>
      </c>
      <c r="I1818">
        <v>0.85</v>
      </c>
      <c r="J1818">
        <v>0.33</v>
      </c>
      <c r="K1818">
        <v>1.64</v>
      </c>
      <c r="L1818">
        <v>0.63</v>
      </c>
      <c r="M1818">
        <v>0.03</v>
      </c>
      <c r="N1818">
        <v>0.53</v>
      </c>
      <c r="O1818">
        <v>19.920000000000002</v>
      </c>
      <c r="P1818" t="s">
        <v>2689</v>
      </c>
      <c r="Q1818" t="s">
        <v>2690</v>
      </c>
    </row>
    <row r="1819" spans="1:19">
      <c r="A1819">
        <f t="shared" si="73"/>
        <v>3490</v>
      </c>
      <c r="B1819">
        <f t="shared" si="74"/>
        <v>3.4</v>
      </c>
      <c r="C1819">
        <f t="shared" si="75"/>
        <v>-0.79</v>
      </c>
      <c r="E1819" s="256" t="s">
        <v>2559</v>
      </c>
      <c r="F1819" s="256" t="s">
        <v>2553</v>
      </c>
      <c r="G1819" s="256" t="s">
        <v>2554</v>
      </c>
      <c r="H1819" s="256">
        <v>3490</v>
      </c>
      <c r="I1819" s="256">
        <v>0.86</v>
      </c>
      <c r="J1819" s="256">
        <v>0.16</v>
      </c>
      <c r="K1819" s="256">
        <v>3.4</v>
      </c>
      <c r="L1819" s="256">
        <v>0.18</v>
      </c>
      <c r="M1819" s="256">
        <v>-0.79</v>
      </c>
      <c r="N1819" s="256">
        <v>0.38</v>
      </c>
      <c r="O1819" s="256">
        <v>10.42</v>
      </c>
      <c r="P1819" s="256" t="s">
        <v>2555</v>
      </c>
      <c r="Q1819" s="256" t="s">
        <v>2556</v>
      </c>
      <c r="R1819" s="256" t="s">
        <v>2557</v>
      </c>
    </row>
    <row r="1820" spans="1:19">
      <c r="A1820">
        <f t="shared" si="73"/>
        <v>3227</v>
      </c>
      <c r="B1820">
        <f t="shared" si="74"/>
        <v>-2.81</v>
      </c>
      <c r="C1820">
        <f t="shared" si="75"/>
        <v>2.33</v>
      </c>
      <c r="E1820" s="256" t="s">
        <v>2686</v>
      </c>
      <c r="F1820" s="256" t="s">
        <v>2578</v>
      </c>
      <c r="G1820" s="256" t="s">
        <v>2554</v>
      </c>
      <c r="H1820" s="257">
        <v>3227</v>
      </c>
      <c r="I1820" s="256">
        <v>0.86</v>
      </c>
      <c r="J1820" s="256">
        <v>0.33</v>
      </c>
      <c r="K1820" s="256">
        <v>-2.81</v>
      </c>
      <c r="L1820" s="256">
        <v>0.63</v>
      </c>
      <c r="M1820" s="256">
        <v>2.33</v>
      </c>
      <c r="N1820" s="256">
        <v>0.55000000000000004</v>
      </c>
      <c r="O1820" s="256">
        <v>21.78</v>
      </c>
      <c r="P1820" s="256" t="s">
        <v>2665</v>
      </c>
      <c r="Q1820" s="256" t="s">
        <v>2666</v>
      </c>
      <c r="R1820" s="256"/>
      <c r="S1820" s="256"/>
    </row>
    <row r="1821" spans="1:19">
      <c r="A1821">
        <f t="shared" si="73"/>
        <v>3227</v>
      </c>
      <c r="B1821">
        <f t="shared" si="74"/>
        <v>0.28999999999999998</v>
      </c>
      <c r="C1821">
        <f t="shared" si="75"/>
        <v>0.73</v>
      </c>
      <c r="E1821" t="s">
        <v>3004</v>
      </c>
      <c r="F1821" t="s">
        <v>2566</v>
      </c>
      <c r="G1821" s="256" t="s">
        <v>3005</v>
      </c>
      <c r="H1821" s="257">
        <v>3227</v>
      </c>
      <c r="I1821">
        <v>0.86</v>
      </c>
      <c r="J1821">
        <v>0.33</v>
      </c>
      <c r="K1821">
        <v>0.28999999999999998</v>
      </c>
      <c r="L1821">
        <v>0.63</v>
      </c>
      <c r="M1821">
        <v>0.73</v>
      </c>
      <c r="N1821">
        <v>0.54</v>
      </c>
      <c r="O1821">
        <v>11.15</v>
      </c>
      <c r="P1821" t="s">
        <v>2825</v>
      </c>
      <c r="Q1821" t="s">
        <v>2836</v>
      </c>
    </row>
    <row r="1822" spans="1:19">
      <c r="A1822">
        <f t="shared" si="73"/>
        <v>3227</v>
      </c>
      <c r="B1822">
        <f t="shared" si="74"/>
        <v>1.56</v>
      </c>
      <c r="C1822">
        <f t="shared" si="75"/>
        <v>0.09</v>
      </c>
      <c r="E1822" t="s">
        <v>2712</v>
      </c>
      <c r="F1822" t="s">
        <v>2566</v>
      </c>
      <c r="G1822" t="s">
        <v>2554</v>
      </c>
      <c r="H1822" s="257">
        <v>3227</v>
      </c>
      <c r="I1822">
        <v>0.87</v>
      </c>
      <c r="J1822">
        <v>0.33</v>
      </c>
      <c r="K1822">
        <v>1.56</v>
      </c>
      <c r="L1822">
        <v>0.63</v>
      </c>
      <c r="M1822">
        <v>0.09</v>
      </c>
      <c r="N1822">
        <v>0.53</v>
      </c>
      <c r="O1822">
        <v>18.62</v>
      </c>
      <c r="P1822" t="s">
        <v>2689</v>
      </c>
      <c r="Q1822" t="s">
        <v>2690</v>
      </c>
    </row>
    <row r="1823" spans="1:19">
      <c r="A1823">
        <f t="shared" si="73"/>
        <v>3227</v>
      </c>
      <c r="B1823">
        <f t="shared" si="74"/>
        <v>1.64</v>
      </c>
      <c r="C1823">
        <f t="shared" si="75"/>
        <v>0.05</v>
      </c>
      <c r="E1823" s="256" t="s">
        <v>2868</v>
      </c>
      <c r="F1823" s="256" t="s">
        <v>2566</v>
      </c>
      <c r="G1823" s="256" t="s">
        <v>2869</v>
      </c>
      <c r="H1823" s="257">
        <v>3227</v>
      </c>
      <c r="I1823" s="256">
        <v>0.87</v>
      </c>
      <c r="J1823" s="256">
        <v>0.33</v>
      </c>
      <c r="K1823" s="256">
        <v>1.64</v>
      </c>
      <c r="L1823" s="256">
        <v>0.63</v>
      </c>
      <c r="M1823" s="256">
        <v>0.05</v>
      </c>
      <c r="N1823" s="256">
        <v>0.53</v>
      </c>
      <c r="O1823" s="256">
        <v>15</v>
      </c>
      <c r="P1823" s="256" t="s">
        <v>2825</v>
      </c>
      <c r="Q1823" s="256" t="s">
        <v>2826</v>
      </c>
      <c r="R1823" s="256"/>
      <c r="S1823" s="256"/>
    </row>
    <row r="1824" spans="1:19">
      <c r="A1824">
        <f t="shared" si="73"/>
        <v>3227</v>
      </c>
      <c r="B1824">
        <f t="shared" si="74"/>
        <v>-2.6</v>
      </c>
      <c r="C1824">
        <f t="shared" si="75"/>
        <v>2.25</v>
      </c>
      <c r="E1824" s="256" t="s">
        <v>2946</v>
      </c>
      <c r="F1824" s="256" t="s">
        <v>2566</v>
      </c>
      <c r="G1824" s="256" t="s">
        <v>2947</v>
      </c>
      <c r="H1824" s="257">
        <v>3227</v>
      </c>
      <c r="I1824" s="256">
        <v>0.88</v>
      </c>
      <c r="J1824" s="256">
        <v>0.33</v>
      </c>
      <c r="K1824" s="256">
        <v>-2.6</v>
      </c>
      <c r="L1824" s="256">
        <v>0.63</v>
      </c>
      <c r="M1824" s="256">
        <v>2.25</v>
      </c>
      <c r="N1824" s="256">
        <v>0.55000000000000004</v>
      </c>
      <c r="O1824" s="256">
        <v>14.61</v>
      </c>
      <c r="P1824" s="256" t="s">
        <v>2825</v>
      </c>
      <c r="Q1824" s="256" t="s">
        <v>2826</v>
      </c>
      <c r="R1824" s="256"/>
      <c r="S1824" s="256"/>
    </row>
    <row r="1825" spans="1:19">
      <c r="A1825">
        <f t="shared" si="73"/>
        <v>3227</v>
      </c>
      <c r="B1825">
        <f t="shared" si="74"/>
        <v>-1.48</v>
      </c>
      <c r="C1825">
        <f t="shared" si="75"/>
        <v>1.69</v>
      </c>
      <c r="E1825" t="s">
        <v>2896</v>
      </c>
      <c r="F1825" t="s">
        <v>2566</v>
      </c>
      <c r="G1825" s="256" t="s">
        <v>2897</v>
      </c>
      <c r="H1825" s="257">
        <v>3227</v>
      </c>
      <c r="I1825">
        <v>0.9</v>
      </c>
      <c r="J1825">
        <v>0.33</v>
      </c>
      <c r="K1825">
        <v>-1.48</v>
      </c>
      <c r="L1825">
        <v>0.63</v>
      </c>
      <c r="M1825">
        <v>1.69</v>
      </c>
      <c r="N1825">
        <v>0.53</v>
      </c>
      <c r="O1825">
        <v>11.81</v>
      </c>
      <c r="P1825" t="s">
        <v>2825</v>
      </c>
      <c r="Q1825" t="s">
        <v>2826</v>
      </c>
    </row>
    <row r="1826" spans="1:19">
      <c r="A1826">
        <f t="shared" si="73"/>
        <v>3227</v>
      </c>
      <c r="B1826">
        <f t="shared" si="74"/>
        <v>1.72</v>
      </c>
      <c r="C1826">
        <f t="shared" si="75"/>
        <v>0.05</v>
      </c>
      <c r="E1826" t="s">
        <v>3006</v>
      </c>
      <c r="F1826" t="s">
        <v>2566</v>
      </c>
      <c r="G1826" s="256" t="s">
        <v>3007</v>
      </c>
      <c r="H1826" s="257">
        <v>3227</v>
      </c>
      <c r="I1826">
        <v>0.91</v>
      </c>
      <c r="J1826">
        <v>0.33</v>
      </c>
      <c r="K1826">
        <v>1.72</v>
      </c>
      <c r="L1826">
        <v>0.63</v>
      </c>
      <c r="M1826">
        <v>0.05</v>
      </c>
      <c r="N1826">
        <v>0.53</v>
      </c>
      <c r="O1826">
        <v>14.86</v>
      </c>
      <c r="P1826" t="s">
        <v>2825</v>
      </c>
      <c r="Q1826" t="s">
        <v>2839</v>
      </c>
    </row>
    <row r="1827" spans="1:19">
      <c r="A1827">
        <f t="shared" si="73"/>
        <v>3227</v>
      </c>
      <c r="B1827">
        <f t="shared" si="74"/>
        <v>-1.02</v>
      </c>
      <c r="C1827">
        <f t="shared" si="75"/>
        <v>1.48</v>
      </c>
      <c r="E1827" s="256" t="s">
        <v>2657</v>
      </c>
      <c r="F1827" s="256" t="s">
        <v>2578</v>
      </c>
      <c r="G1827" s="256" t="s">
        <v>2554</v>
      </c>
      <c r="H1827" s="257">
        <v>3227</v>
      </c>
      <c r="I1827" s="256">
        <v>0.93</v>
      </c>
      <c r="J1827" s="256">
        <v>0.33</v>
      </c>
      <c r="K1827" s="256">
        <v>-1.02</v>
      </c>
      <c r="L1827" s="256">
        <v>0.63</v>
      </c>
      <c r="M1827" s="256">
        <v>1.48</v>
      </c>
      <c r="N1827" s="256">
        <v>0.54</v>
      </c>
      <c r="O1827" s="256">
        <v>12.59</v>
      </c>
      <c r="P1827" s="256" t="s">
        <v>2579</v>
      </c>
      <c r="Q1827" s="256" t="s">
        <v>2655</v>
      </c>
      <c r="R1827" s="256"/>
      <c r="S1827" s="256"/>
    </row>
    <row r="1828" spans="1:19">
      <c r="A1828">
        <f t="shared" si="73"/>
        <v>3227</v>
      </c>
      <c r="B1828">
        <f t="shared" si="74"/>
        <v>1.01</v>
      </c>
      <c r="C1828">
        <f t="shared" si="75"/>
        <v>0.47</v>
      </c>
      <c r="E1828" s="256" t="s">
        <v>3000</v>
      </c>
      <c r="F1828" s="256" t="s">
        <v>2566</v>
      </c>
      <c r="G1828" s="256" t="s">
        <v>3001</v>
      </c>
      <c r="H1828" s="257">
        <v>3227</v>
      </c>
      <c r="I1828" s="256">
        <v>0.96</v>
      </c>
      <c r="J1828" s="256">
        <v>0.33</v>
      </c>
      <c r="K1828" s="256">
        <v>1.01</v>
      </c>
      <c r="L1828" s="256">
        <v>0.63</v>
      </c>
      <c r="M1828" s="256">
        <v>0.47</v>
      </c>
      <c r="N1828" s="256">
        <v>0.53</v>
      </c>
      <c r="O1828" s="256">
        <v>11.61</v>
      </c>
      <c r="P1828" s="256" t="s">
        <v>2825</v>
      </c>
      <c r="Q1828" s="256" t="s">
        <v>2826</v>
      </c>
      <c r="R1828" s="256"/>
      <c r="S1828" s="256"/>
    </row>
    <row r="1829" spans="1:19">
      <c r="A1829">
        <f t="shared" si="73"/>
        <v>3227</v>
      </c>
      <c r="B1829">
        <f t="shared" si="74"/>
        <v>2.14</v>
      </c>
      <c r="C1829">
        <f t="shared" si="75"/>
        <v>-0.11</v>
      </c>
      <c r="E1829" t="s">
        <v>3014</v>
      </c>
      <c r="F1829" t="s">
        <v>2566</v>
      </c>
      <c r="G1829" s="256" t="s">
        <v>3015</v>
      </c>
      <c r="H1829" s="257">
        <v>3227</v>
      </c>
      <c r="I1829">
        <v>0.96</v>
      </c>
      <c r="J1829">
        <v>0.33</v>
      </c>
      <c r="K1829">
        <v>2.14</v>
      </c>
      <c r="L1829">
        <v>0.63</v>
      </c>
      <c r="M1829">
        <v>-0.11</v>
      </c>
      <c r="N1829">
        <v>0.54</v>
      </c>
      <c r="O1829">
        <v>15.98</v>
      </c>
      <c r="P1829" t="s">
        <v>2825</v>
      </c>
      <c r="Q1829" t="s">
        <v>2826</v>
      </c>
    </row>
    <row r="1830" spans="1:19">
      <c r="A1830">
        <f t="shared" si="73"/>
        <v>3227</v>
      </c>
      <c r="B1830">
        <f t="shared" si="74"/>
        <v>2.44</v>
      </c>
      <c r="C1830">
        <f t="shared" si="75"/>
        <v>-0.26</v>
      </c>
      <c r="E1830" s="257" t="s">
        <v>2568</v>
      </c>
      <c r="F1830" s="257" t="s">
        <v>2566</v>
      </c>
      <c r="G1830" s="257" t="s">
        <v>2554</v>
      </c>
      <c r="H1830" s="257">
        <v>3227</v>
      </c>
      <c r="I1830" s="257">
        <v>0.97</v>
      </c>
      <c r="J1830" s="257">
        <v>0.33</v>
      </c>
      <c r="K1830" s="257">
        <v>2.44</v>
      </c>
      <c r="L1830" s="257">
        <v>0.63</v>
      </c>
      <c r="M1830" s="257">
        <v>-0.26</v>
      </c>
      <c r="N1830" s="257">
        <v>0.53</v>
      </c>
      <c r="O1830" s="257">
        <v>16.18</v>
      </c>
      <c r="P1830" s="257" t="s">
        <v>2555</v>
      </c>
      <c r="Q1830" s="257" t="s">
        <v>2556</v>
      </c>
      <c r="R1830" s="257" t="s">
        <v>2557</v>
      </c>
      <c r="S1830" s="257"/>
    </row>
    <row r="1831" spans="1:19">
      <c r="A1831">
        <f t="shared" si="73"/>
        <v>3227</v>
      </c>
      <c r="B1831">
        <f t="shared" si="74"/>
        <v>2.4500000000000002</v>
      </c>
      <c r="C1831">
        <f t="shared" si="75"/>
        <v>-0.24</v>
      </c>
      <c r="E1831" s="257" t="s">
        <v>2565</v>
      </c>
      <c r="F1831" s="257" t="s">
        <v>2566</v>
      </c>
      <c r="G1831" s="257" t="s">
        <v>2554</v>
      </c>
      <c r="H1831" s="257">
        <v>3227</v>
      </c>
      <c r="I1831" s="257">
        <v>0.99</v>
      </c>
      <c r="J1831" s="257">
        <v>0.33</v>
      </c>
      <c r="K1831" s="257">
        <v>2.4500000000000002</v>
      </c>
      <c r="L1831" s="257">
        <v>0.63</v>
      </c>
      <c r="M1831" s="257">
        <v>-0.24</v>
      </c>
      <c r="N1831" s="257">
        <v>0.52</v>
      </c>
      <c r="O1831" s="257">
        <v>16.260000000000002</v>
      </c>
      <c r="P1831" s="257" t="s">
        <v>2555</v>
      </c>
      <c r="Q1831" s="257" t="s">
        <v>2556</v>
      </c>
      <c r="R1831" s="257" t="s">
        <v>2557</v>
      </c>
      <c r="S1831" s="257"/>
    </row>
    <row r="1832" spans="1:19">
      <c r="A1832">
        <f t="shared" si="73"/>
        <v>3227</v>
      </c>
      <c r="B1832">
        <f t="shared" si="74"/>
        <v>1.69</v>
      </c>
      <c r="C1832">
        <f t="shared" si="75"/>
        <v>0.17</v>
      </c>
      <c r="E1832" s="256" t="s">
        <v>2884</v>
      </c>
      <c r="F1832" s="256" t="s">
        <v>2566</v>
      </c>
      <c r="G1832" s="256" t="s">
        <v>2885</v>
      </c>
      <c r="H1832" s="257">
        <v>3227</v>
      </c>
      <c r="I1832" s="256">
        <v>1.01</v>
      </c>
      <c r="J1832" s="256">
        <v>0.33</v>
      </c>
      <c r="K1832" s="256">
        <v>1.69</v>
      </c>
      <c r="L1832" s="256">
        <v>0.63</v>
      </c>
      <c r="M1832" s="256">
        <v>0.17</v>
      </c>
      <c r="N1832" s="256">
        <v>0.53</v>
      </c>
      <c r="O1832" s="256">
        <v>14.5</v>
      </c>
      <c r="P1832" s="256" t="s">
        <v>2825</v>
      </c>
      <c r="Q1832" s="256" t="s">
        <v>2836</v>
      </c>
      <c r="R1832" s="256"/>
      <c r="S1832" s="256"/>
    </row>
    <row r="1833" spans="1:19">
      <c r="A1833">
        <f t="shared" si="73"/>
        <v>3227</v>
      </c>
      <c r="B1833">
        <f t="shared" si="74"/>
        <v>2.52</v>
      </c>
      <c r="C1833">
        <f t="shared" si="75"/>
        <v>-0.24</v>
      </c>
      <c r="E1833" s="257" t="s">
        <v>2569</v>
      </c>
      <c r="F1833" s="257" t="s">
        <v>2566</v>
      </c>
      <c r="G1833" s="257" t="s">
        <v>2554</v>
      </c>
      <c r="H1833" s="257">
        <v>3227</v>
      </c>
      <c r="I1833" s="257">
        <v>1.04</v>
      </c>
      <c r="J1833" s="257">
        <v>0.33</v>
      </c>
      <c r="K1833" s="257">
        <v>2.52</v>
      </c>
      <c r="L1833" s="257">
        <v>0.63</v>
      </c>
      <c r="M1833" s="257">
        <v>-0.24</v>
      </c>
      <c r="N1833" s="257">
        <v>0.52</v>
      </c>
      <c r="O1833" s="257">
        <v>15.78</v>
      </c>
      <c r="P1833" s="257" t="s">
        <v>2555</v>
      </c>
      <c r="Q1833" s="257" t="s">
        <v>2556</v>
      </c>
      <c r="R1833" s="257" t="s">
        <v>2557</v>
      </c>
      <c r="S1833" s="257"/>
    </row>
    <row r="1834" spans="1:19">
      <c r="A1834">
        <f t="shared" si="73"/>
        <v>3227</v>
      </c>
      <c r="B1834">
        <f t="shared" si="74"/>
        <v>-0.17</v>
      </c>
      <c r="C1834">
        <f t="shared" si="75"/>
        <v>1.3</v>
      </c>
      <c r="E1834" s="256" t="s">
        <v>2864</v>
      </c>
      <c r="F1834" s="256" t="s">
        <v>2566</v>
      </c>
      <c r="G1834" s="256" t="s">
        <v>2865</v>
      </c>
      <c r="H1834" s="257">
        <v>3227</v>
      </c>
      <c r="I1834" s="256">
        <v>1.19</v>
      </c>
      <c r="J1834" s="256">
        <v>0.33</v>
      </c>
      <c r="K1834" s="256">
        <v>-0.17</v>
      </c>
      <c r="L1834" s="256">
        <v>0.63</v>
      </c>
      <c r="M1834" s="256">
        <v>1.3</v>
      </c>
      <c r="N1834" s="256">
        <v>0.53</v>
      </c>
      <c r="O1834" s="256">
        <v>9.6199999999999992</v>
      </c>
      <c r="P1834" s="256" t="s">
        <v>2825</v>
      </c>
      <c r="Q1834" s="256" t="s">
        <v>2826</v>
      </c>
      <c r="R1834" s="256"/>
      <c r="S1834" s="256"/>
    </row>
    <row r="1835" spans="1:19">
      <c r="A1835">
        <f t="shared" si="73"/>
        <v>3227</v>
      </c>
      <c r="B1835">
        <f t="shared" si="74"/>
        <v>2.23</v>
      </c>
      <c r="C1835">
        <f t="shared" si="75"/>
        <v>0.09</v>
      </c>
      <c r="E1835" t="s">
        <v>2720</v>
      </c>
      <c r="F1835" t="s">
        <v>2566</v>
      </c>
      <c r="G1835" t="s">
        <v>2554</v>
      </c>
      <c r="H1835" s="257">
        <v>3227</v>
      </c>
      <c r="I1835">
        <v>1.21</v>
      </c>
      <c r="J1835">
        <v>0.34</v>
      </c>
      <c r="K1835">
        <v>2.23</v>
      </c>
      <c r="L1835">
        <v>0.63</v>
      </c>
      <c r="M1835">
        <v>0.09</v>
      </c>
      <c r="N1835">
        <v>0.55000000000000004</v>
      </c>
      <c r="O1835">
        <v>19.45</v>
      </c>
      <c r="P1835" t="s">
        <v>2689</v>
      </c>
      <c r="Q1835" t="s">
        <v>2690</v>
      </c>
    </row>
    <row r="1836" spans="1:19">
      <c r="A1836">
        <f t="shared" si="73"/>
        <v>3227</v>
      </c>
      <c r="B1836">
        <f t="shared" si="74"/>
        <v>-1.8</v>
      </c>
      <c r="C1836">
        <f t="shared" si="75"/>
        <v>2.16</v>
      </c>
      <c r="E1836" s="256" t="s">
        <v>2950</v>
      </c>
      <c r="F1836" s="256" t="s">
        <v>2566</v>
      </c>
      <c r="G1836" s="256" t="s">
        <v>2951</v>
      </c>
      <c r="H1836" s="257">
        <v>3227</v>
      </c>
      <c r="I1836" s="256">
        <v>1.21</v>
      </c>
      <c r="J1836" s="256">
        <v>0.33</v>
      </c>
      <c r="K1836" s="256">
        <v>-1.8</v>
      </c>
      <c r="L1836" s="256">
        <v>0.63</v>
      </c>
      <c r="M1836" s="256">
        <v>2.16</v>
      </c>
      <c r="N1836" s="256">
        <v>0.54</v>
      </c>
      <c r="O1836" s="256">
        <v>9.65</v>
      </c>
      <c r="P1836" s="256" t="s">
        <v>2825</v>
      </c>
      <c r="Q1836" s="256" t="s">
        <v>2826</v>
      </c>
      <c r="R1836" s="256"/>
      <c r="S1836" s="256"/>
    </row>
    <row r="1837" spans="1:19">
      <c r="A1837">
        <f t="shared" si="73"/>
        <v>3227</v>
      </c>
      <c r="B1837">
        <f t="shared" si="74"/>
        <v>2.04</v>
      </c>
      <c r="C1837">
        <f t="shared" si="75"/>
        <v>0.24</v>
      </c>
      <c r="E1837" s="256" t="s">
        <v>2886</v>
      </c>
      <c r="F1837" s="256" t="s">
        <v>2566</v>
      </c>
      <c r="G1837" s="256" t="s">
        <v>2887</v>
      </c>
      <c r="H1837" s="257">
        <v>3227</v>
      </c>
      <c r="I1837" s="256">
        <v>1.26</v>
      </c>
      <c r="J1837" s="256">
        <v>0.33</v>
      </c>
      <c r="K1837" s="256">
        <v>2.04</v>
      </c>
      <c r="L1837" s="256">
        <v>0.63</v>
      </c>
      <c r="M1837" s="256">
        <v>0.24</v>
      </c>
      <c r="N1837" s="256">
        <v>0.53</v>
      </c>
      <c r="O1837" s="256">
        <v>15.16</v>
      </c>
      <c r="P1837" s="256" t="s">
        <v>2825</v>
      </c>
      <c r="Q1837" s="256" t="s">
        <v>2836</v>
      </c>
      <c r="R1837" s="256"/>
      <c r="S1837" s="256"/>
    </row>
    <row r="1838" spans="1:19">
      <c r="A1838">
        <f t="shared" si="73"/>
        <v>3227</v>
      </c>
      <c r="B1838">
        <f t="shared" si="74"/>
        <v>2.75</v>
      </c>
      <c r="C1838">
        <f t="shared" si="75"/>
        <v>-0.12</v>
      </c>
      <c r="E1838" t="s">
        <v>2721</v>
      </c>
      <c r="F1838" t="s">
        <v>2566</v>
      </c>
      <c r="G1838" t="s">
        <v>2554</v>
      </c>
      <c r="H1838" s="257">
        <v>3227</v>
      </c>
      <c r="I1838">
        <v>1.27</v>
      </c>
      <c r="J1838">
        <v>0.33</v>
      </c>
      <c r="K1838">
        <v>2.75</v>
      </c>
      <c r="L1838">
        <v>0.63</v>
      </c>
      <c r="M1838">
        <v>-0.12</v>
      </c>
      <c r="N1838">
        <v>0.52</v>
      </c>
      <c r="O1838">
        <v>19.22</v>
      </c>
      <c r="P1838" t="s">
        <v>2689</v>
      </c>
      <c r="Q1838" t="s">
        <v>2690</v>
      </c>
    </row>
    <row r="1839" spans="1:19">
      <c r="A1839">
        <f t="shared" si="73"/>
        <v>3227</v>
      </c>
      <c r="B1839">
        <f t="shared" si="74"/>
        <v>-2.3199999999999998</v>
      </c>
      <c r="C1839">
        <f t="shared" si="75"/>
        <v>2.4900000000000002</v>
      </c>
      <c r="E1839" t="s">
        <v>2900</v>
      </c>
      <c r="F1839" t="s">
        <v>2566</v>
      </c>
      <c r="G1839" s="256" t="s">
        <v>2901</v>
      </c>
      <c r="H1839" s="257">
        <v>3227</v>
      </c>
      <c r="I1839">
        <v>1.27</v>
      </c>
      <c r="J1839">
        <v>0.33</v>
      </c>
      <c r="K1839">
        <v>-2.3199999999999998</v>
      </c>
      <c r="L1839">
        <v>0.63</v>
      </c>
      <c r="M1839">
        <v>2.4900000000000002</v>
      </c>
      <c r="N1839">
        <v>0.54</v>
      </c>
      <c r="O1839">
        <v>16.059999999999999</v>
      </c>
      <c r="P1839" t="s">
        <v>2825</v>
      </c>
      <c r="Q1839" t="s">
        <v>2836</v>
      </c>
    </row>
    <row r="1840" spans="1:19">
      <c r="A1840">
        <f t="shared" si="73"/>
        <v>3227</v>
      </c>
      <c r="B1840">
        <f t="shared" si="74"/>
        <v>-1.8</v>
      </c>
      <c r="C1840">
        <f t="shared" si="75"/>
        <v>2.29</v>
      </c>
      <c r="E1840" s="256" t="s">
        <v>2948</v>
      </c>
      <c r="F1840" s="256" t="s">
        <v>2566</v>
      </c>
      <c r="G1840" s="256" t="s">
        <v>2949</v>
      </c>
      <c r="H1840" s="257">
        <v>3227</v>
      </c>
      <c r="I1840" s="256">
        <v>1.34</v>
      </c>
      <c r="J1840" s="256">
        <v>0.33</v>
      </c>
      <c r="K1840" s="256">
        <v>-1.8</v>
      </c>
      <c r="L1840" s="256">
        <v>0.63</v>
      </c>
      <c r="M1840" s="256">
        <v>2.29</v>
      </c>
      <c r="N1840" s="256">
        <v>0.53</v>
      </c>
      <c r="O1840" s="256">
        <v>13.44</v>
      </c>
      <c r="P1840" s="256" t="s">
        <v>2825</v>
      </c>
      <c r="Q1840" s="256" t="s">
        <v>2826</v>
      </c>
      <c r="R1840" s="256"/>
      <c r="S1840" s="256"/>
    </row>
    <row r="1841" spans="1:19">
      <c r="A1841">
        <f t="shared" si="73"/>
        <v>3227</v>
      </c>
      <c r="B1841">
        <f t="shared" si="74"/>
        <v>0.63</v>
      </c>
      <c r="C1841">
        <f t="shared" si="75"/>
        <v>1.06</v>
      </c>
      <c r="E1841" s="256" t="s">
        <v>2882</v>
      </c>
      <c r="F1841" s="256" t="s">
        <v>2566</v>
      </c>
      <c r="G1841" s="256" t="s">
        <v>2883</v>
      </c>
      <c r="H1841" s="257">
        <v>3227</v>
      </c>
      <c r="I1841" s="256">
        <v>1.36</v>
      </c>
      <c r="J1841" s="256">
        <v>0.33</v>
      </c>
      <c r="K1841" s="256">
        <v>0.63</v>
      </c>
      <c r="L1841" s="256">
        <v>0.63</v>
      </c>
      <c r="M1841" s="256">
        <v>1.06</v>
      </c>
      <c r="N1841" s="256">
        <v>0.53</v>
      </c>
      <c r="O1841" s="256">
        <v>15.08</v>
      </c>
      <c r="P1841" s="256" t="s">
        <v>2825</v>
      </c>
      <c r="Q1841" s="256" t="s">
        <v>2826</v>
      </c>
      <c r="R1841" s="256"/>
      <c r="S1841" s="256"/>
    </row>
    <row r="1842" spans="1:19">
      <c r="A1842">
        <f t="shared" si="73"/>
        <v>3227</v>
      </c>
      <c r="B1842">
        <f t="shared" si="74"/>
        <v>-1.86</v>
      </c>
      <c r="C1842">
        <f t="shared" si="75"/>
        <v>2.39</v>
      </c>
      <c r="E1842" s="256" t="s">
        <v>2952</v>
      </c>
      <c r="F1842" s="256" t="s">
        <v>2566</v>
      </c>
      <c r="G1842" s="256" t="s">
        <v>2953</v>
      </c>
      <c r="H1842" s="257">
        <v>3227</v>
      </c>
      <c r="I1842" s="256">
        <v>1.41</v>
      </c>
      <c r="J1842" s="256">
        <v>0.33</v>
      </c>
      <c r="K1842" s="256">
        <v>-1.86</v>
      </c>
      <c r="L1842" s="256">
        <v>0.63</v>
      </c>
      <c r="M1842" s="256">
        <v>2.39</v>
      </c>
      <c r="N1842" s="256">
        <v>0.53</v>
      </c>
      <c r="O1842" s="256">
        <v>12.82</v>
      </c>
      <c r="P1842" s="256" t="s">
        <v>2825</v>
      </c>
      <c r="Q1842" s="256" t="s">
        <v>2826</v>
      </c>
      <c r="R1842" s="256"/>
      <c r="S1842" s="256"/>
    </row>
    <row r="1843" spans="1:19">
      <c r="A1843">
        <f t="shared" si="73"/>
        <v>3227</v>
      </c>
      <c r="B1843">
        <f t="shared" si="74"/>
        <v>2.17</v>
      </c>
      <c r="C1843">
        <f t="shared" si="75"/>
        <v>0.35</v>
      </c>
      <c r="E1843" s="256" t="s">
        <v>2872</v>
      </c>
      <c r="F1843" s="256" t="s">
        <v>2566</v>
      </c>
      <c r="G1843" s="256" t="s">
        <v>2873</v>
      </c>
      <c r="H1843" s="257">
        <v>3227</v>
      </c>
      <c r="I1843" s="256">
        <v>1.44</v>
      </c>
      <c r="J1843" s="256">
        <v>0.33</v>
      </c>
      <c r="K1843" s="256">
        <v>2.17</v>
      </c>
      <c r="L1843" s="256">
        <v>0.63</v>
      </c>
      <c r="M1843" s="256">
        <v>0.35</v>
      </c>
      <c r="N1843" s="256">
        <v>0.53</v>
      </c>
      <c r="O1843" s="256">
        <v>13.31</v>
      </c>
      <c r="P1843" s="256" t="s">
        <v>2825</v>
      </c>
      <c r="Q1843" s="256" t="s">
        <v>2826</v>
      </c>
      <c r="R1843" s="256"/>
      <c r="S1843" s="256"/>
    </row>
    <row r="1844" spans="1:19">
      <c r="A1844">
        <f t="shared" si="73"/>
        <v>3490</v>
      </c>
      <c r="B1844">
        <f t="shared" si="74"/>
        <v>2.44</v>
      </c>
      <c r="C1844">
        <f t="shared" si="75"/>
        <v>0.31</v>
      </c>
      <c r="E1844" s="256" t="s">
        <v>2570</v>
      </c>
      <c r="F1844" s="256" t="s">
        <v>2553</v>
      </c>
      <c r="G1844" s="256" t="s">
        <v>2554</v>
      </c>
      <c r="H1844" s="256">
        <v>3490</v>
      </c>
      <c r="I1844" s="256">
        <v>1.46</v>
      </c>
      <c r="J1844" s="256">
        <v>0.15</v>
      </c>
      <c r="K1844" s="256">
        <v>2.44</v>
      </c>
      <c r="L1844" s="256">
        <v>0.18</v>
      </c>
      <c r="M1844" s="256">
        <v>0.31</v>
      </c>
      <c r="N1844" s="256">
        <v>0.38</v>
      </c>
      <c r="O1844" s="256">
        <v>11.5</v>
      </c>
      <c r="P1844" s="256" t="s">
        <v>2555</v>
      </c>
      <c r="Q1844" s="256" t="s">
        <v>2556</v>
      </c>
      <c r="R1844" s="256" t="s">
        <v>2557</v>
      </c>
    </row>
    <row r="1845" spans="1:19">
      <c r="A1845">
        <f t="shared" si="73"/>
        <v>3227</v>
      </c>
      <c r="B1845">
        <f t="shared" si="74"/>
        <v>1.97</v>
      </c>
      <c r="C1845">
        <f t="shared" si="75"/>
        <v>0.47</v>
      </c>
      <c r="E1845" s="256" t="s">
        <v>2888</v>
      </c>
      <c r="F1845" s="256" t="s">
        <v>2566</v>
      </c>
      <c r="G1845" s="256" t="s">
        <v>2889</v>
      </c>
      <c r="H1845" s="257">
        <v>3227</v>
      </c>
      <c r="I1845" s="256">
        <v>1.46</v>
      </c>
      <c r="J1845" s="256">
        <v>0.33</v>
      </c>
      <c r="K1845" s="256">
        <v>1.97</v>
      </c>
      <c r="L1845" s="256">
        <v>0.63</v>
      </c>
      <c r="M1845" s="256">
        <v>0.47</v>
      </c>
      <c r="N1845" s="256">
        <v>0.53</v>
      </c>
      <c r="O1845" s="256">
        <v>12.25</v>
      </c>
      <c r="P1845" s="256" t="s">
        <v>2825</v>
      </c>
      <c r="Q1845" s="256" t="s">
        <v>2826</v>
      </c>
      <c r="R1845" s="256"/>
      <c r="S1845" s="256"/>
    </row>
    <row r="1846" spans="1:19">
      <c r="A1846">
        <f t="shared" si="73"/>
        <v>3227</v>
      </c>
      <c r="B1846">
        <f t="shared" si="74"/>
        <v>2.4900000000000002</v>
      </c>
      <c r="C1846">
        <f t="shared" si="75"/>
        <v>0.25</v>
      </c>
      <c r="E1846" s="256" t="s">
        <v>2932</v>
      </c>
      <c r="F1846" s="256" t="s">
        <v>2566</v>
      </c>
      <c r="G1846" s="256" t="s">
        <v>2933</v>
      </c>
      <c r="H1846" s="257">
        <v>3227</v>
      </c>
      <c r="I1846" s="256">
        <v>1.51</v>
      </c>
      <c r="J1846" s="256">
        <v>0.33</v>
      </c>
      <c r="K1846" s="256">
        <v>2.4900000000000002</v>
      </c>
      <c r="L1846" s="256">
        <v>0.63</v>
      </c>
      <c r="M1846" s="256">
        <v>0.25</v>
      </c>
      <c r="N1846" s="256">
        <v>0.53</v>
      </c>
      <c r="O1846" s="256">
        <v>20.059999999999999</v>
      </c>
      <c r="P1846" s="256" t="s">
        <v>2825</v>
      </c>
      <c r="Q1846" s="256" t="s">
        <v>2839</v>
      </c>
      <c r="R1846" s="256"/>
      <c r="S1846" s="256"/>
    </row>
    <row r="1847" spans="1:19">
      <c r="A1847">
        <f t="shared" si="73"/>
        <v>3227</v>
      </c>
      <c r="B1847">
        <f t="shared" si="74"/>
        <v>2.3199999999999998</v>
      </c>
      <c r="C1847">
        <f t="shared" si="75"/>
        <v>0.38</v>
      </c>
      <c r="E1847" s="256" t="s">
        <v>2942</v>
      </c>
      <c r="F1847" s="256" t="s">
        <v>2566</v>
      </c>
      <c r="G1847" s="256" t="s">
        <v>2943</v>
      </c>
      <c r="H1847" s="257">
        <v>3227</v>
      </c>
      <c r="I1847" s="256">
        <v>1.55</v>
      </c>
      <c r="J1847" s="256">
        <v>0.33</v>
      </c>
      <c r="K1847" s="256">
        <v>2.3199999999999998</v>
      </c>
      <c r="L1847" s="256">
        <v>0.63</v>
      </c>
      <c r="M1847" s="256">
        <v>0.38</v>
      </c>
      <c r="N1847" s="256">
        <v>0.54</v>
      </c>
      <c r="O1847" s="256">
        <v>19.95</v>
      </c>
      <c r="P1847" s="256" t="s">
        <v>2825</v>
      </c>
      <c r="Q1847" s="256" t="s">
        <v>2839</v>
      </c>
      <c r="R1847" s="256"/>
      <c r="S1847" s="256"/>
    </row>
    <row r="1848" spans="1:19">
      <c r="A1848">
        <f t="shared" si="73"/>
        <v>3227</v>
      </c>
      <c r="B1848">
        <f t="shared" si="74"/>
        <v>2.5099999999999998</v>
      </c>
      <c r="C1848">
        <f t="shared" si="75"/>
        <v>0.33</v>
      </c>
      <c r="E1848" s="256" t="s">
        <v>2938</v>
      </c>
      <c r="F1848" s="256" t="s">
        <v>2566</v>
      </c>
      <c r="G1848" s="256" t="s">
        <v>2939</v>
      </c>
      <c r="H1848" s="257">
        <v>3227</v>
      </c>
      <c r="I1848" s="256">
        <v>1.6</v>
      </c>
      <c r="J1848" s="256">
        <v>0.33</v>
      </c>
      <c r="K1848" s="256">
        <v>2.5099999999999998</v>
      </c>
      <c r="L1848" s="256">
        <v>0.63</v>
      </c>
      <c r="M1848" s="256">
        <v>0.33</v>
      </c>
      <c r="N1848" s="256">
        <v>0.53</v>
      </c>
      <c r="O1848" s="256">
        <v>20.12</v>
      </c>
      <c r="P1848" s="256" t="s">
        <v>2825</v>
      </c>
      <c r="Q1848" s="256" t="s">
        <v>2839</v>
      </c>
      <c r="R1848" s="256"/>
      <c r="S1848" s="256"/>
    </row>
    <row r="1849" spans="1:19">
      <c r="A1849">
        <f t="shared" si="73"/>
        <v>3227</v>
      </c>
      <c r="B1849">
        <f t="shared" si="74"/>
        <v>0.92</v>
      </c>
      <c r="C1849">
        <f t="shared" si="75"/>
        <v>1.17</v>
      </c>
      <c r="E1849" t="s">
        <v>2866</v>
      </c>
      <c r="F1849" t="s">
        <v>2566</v>
      </c>
      <c r="G1849" s="256" t="s">
        <v>2867</v>
      </c>
      <c r="H1849" s="257">
        <v>3227</v>
      </c>
      <c r="I1849">
        <v>1.62</v>
      </c>
      <c r="J1849">
        <v>0.33</v>
      </c>
      <c r="K1849">
        <v>0.92</v>
      </c>
      <c r="L1849">
        <v>0.63</v>
      </c>
      <c r="M1849">
        <v>1.17</v>
      </c>
      <c r="N1849">
        <v>0.53</v>
      </c>
      <c r="O1849">
        <v>17.41</v>
      </c>
      <c r="P1849" t="s">
        <v>2825</v>
      </c>
      <c r="Q1849" t="s">
        <v>2826</v>
      </c>
    </row>
    <row r="1850" spans="1:19">
      <c r="A1850">
        <f t="shared" si="73"/>
        <v>3227</v>
      </c>
      <c r="B1850">
        <f t="shared" si="74"/>
        <v>-1.44</v>
      </c>
      <c r="C1850">
        <f t="shared" si="75"/>
        <v>2.39</v>
      </c>
      <c r="E1850" s="256" t="s">
        <v>2960</v>
      </c>
      <c r="F1850" s="256" t="s">
        <v>2566</v>
      </c>
      <c r="G1850" s="256" t="s">
        <v>2961</v>
      </c>
      <c r="H1850" s="257">
        <v>3227</v>
      </c>
      <c r="I1850" s="256">
        <v>1.62</v>
      </c>
      <c r="J1850" s="256">
        <v>0.34</v>
      </c>
      <c r="K1850" s="256">
        <v>-1.44</v>
      </c>
      <c r="L1850" s="256">
        <v>0.63</v>
      </c>
      <c r="M1850" s="256">
        <v>2.39</v>
      </c>
      <c r="N1850" s="256">
        <v>0.56000000000000005</v>
      </c>
      <c r="O1850" s="256">
        <v>7.43</v>
      </c>
      <c r="P1850" s="256" t="s">
        <v>2825</v>
      </c>
      <c r="Q1850" s="256" t="s">
        <v>2826</v>
      </c>
      <c r="R1850" s="256"/>
      <c r="S1850" s="256"/>
    </row>
    <row r="1851" spans="1:19">
      <c r="A1851">
        <f t="shared" si="73"/>
        <v>3227</v>
      </c>
      <c r="B1851">
        <f t="shared" si="74"/>
        <v>2.0699999999999998</v>
      </c>
      <c r="C1851">
        <f t="shared" si="75"/>
        <v>0.59</v>
      </c>
      <c r="E1851" s="256" t="s">
        <v>2874</v>
      </c>
      <c r="F1851" s="256" t="s">
        <v>2566</v>
      </c>
      <c r="G1851" s="256" t="s">
        <v>2875</v>
      </c>
      <c r="H1851" s="257">
        <v>3227</v>
      </c>
      <c r="I1851" s="256">
        <v>1.63</v>
      </c>
      <c r="J1851" s="256">
        <v>0.33</v>
      </c>
      <c r="K1851" s="256">
        <v>2.0699999999999998</v>
      </c>
      <c r="L1851" s="256">
        <v>0.63</v>
      </c>
      <c r="M1851" s="256">
        <v>0.59</v>
      </c>
      <c r="N1851" s="256">
        <v>0.52</v>
      </c>
      <c r="O1851" s="256">
        <v>13.46</v>
      </c>
      <c r="P1851" s="256" t="s">
        <v>2825</v>
      </c>
      <c r="Q1851" s="256" t="s">
        <v>2826</v>
      </c>
      <c r="R1851" s="256"/>
      <c r="S1851" s="256"/>
    </row>
    <row r="1852" spans="1:19">
      <c r="A1852">
        <f t="shared" si="73"/>
        <v>3227</v>
      </c>
      <c r="B1852">
        <f t="shared" si="74"/>
        <v>-0.16</v>
      </c>
      <c r="C1852">
        <f t="shared" si="75"/>
        <v>1.76</v>
      </c>
      <c r="E1852" t="s">
        <v>2898</v>
      </c>
      <c r="F1852" t="s">
        <v>2566</v>
      </c>
      <c r="G1852" s="256" t="s">
        <v>2899</v>
      </c>
      <c r="H1852" s="257">
        <v>3227</v>
      </c>
      <c r="I1852">
        <v>1.65</v>
      </c>
      <c r="J1852">
        <v>0.33</v>
      </c>
      <c r="K1852">
        <v>-0.16</v>
      </c>
      <c r="L1852">
        <v>0.64</v>
      </c>
      <c r="M1852">
        <v>1.76</v>
      </c>
      <c r="N1852">
        <v>0.56000000000000005</v>
      </c>
      <c r="O1852">
        <v>15.61</v>
      </c>
      <c r="P1852" t="s">
        <v>2825</v>
      </c>
      <c r="Q1852" t="s">
        <v>2826</v>
      </c>
    </row>
    <row r="1853" spans="1:19">
      <c r="A1853">
        <f t="shared" si="73"/>
        <v>3490</v>
      </c>
      <c r="B1853">
        <f t="shared" si="74"/>
        <v>3.49</v>
      </c>
      <c r="C1853">
        <f t="shared" si="75"/>
        <v>-0.03</v>
      </c>
      <c r="E1853" s="256" t="s">
        <v>2571</v>
      </c>
      <c r="F1853" s="256" t="s">
        <v>2553</v>
      </c>
      <c r="G1853" s="256" t="s">
        <v>2554</v>
      </c>
      <c r="H1853" s="256">
        <v>3490</v>
      </c>
      <c r="I1853" s="256">
        <v>1.66</v>
      </c>
      <c r="J1853" s="256">
        <v>0.15</v>
      </c>
      <c r="K1853" s="256">
        <v>3.49</v>
      </c>
      <c r="L1853" s="256">
        <v>0.14000000000000001</v>
      </c>
      <c r="M1853" s="256">
        <v>-0.03</v>
      </c>
      <c r="N1853" s="256">
        <v>0.3</v>
      </c>
      <c r="O1853" s="256">
        <v>9.33</v>
      </c>
      <c r="P1853" s="256" t="s">
        <v>2555</v>
      </c>
      <c r="Q1853" s="256" t="s">
        <v>2556</v>
      </c>
      <c r="R1853" s="256" t="s">
        <v>2557</v>
      </c>
    </row>
    <row r="1854" spans="1:19">
      <c r="A1854">
        <f t="shared" si="73"/>
        <v>3227</v>
      </c>
      <c r="B1854">
        <f t="shared" si="74"/>
        <v>2.5</v>
      </c>
      <c r="C1854">
        <f t="shared" si="75"/>
        <v>0.41</v>
      </c>
      <c r="E1854" s="256" t="s">
        <v>2880</v>
      </c>
      <c r="F1854" s="256" t="s">
        <v>2566</v>
      </c>
      <c r="G1854" s="256" t="s">
        <v>2881</v>
      </c>
      <c r="H1854" s="257">
        <v>3227</v>
      </c>
      <c r="I1854" s="256">
        <v>1.68</v>
      </c>
      <c r="J1854" s="256">
        <v>0.33</v>
      </c>
      <c r="K1854" s="256">
        <v>2.5</v>
      </c>
      <c r="L1854" s="256">
        <v>0.63</v>
      </c>
      <c r="M1854" s="256">
        <v>0.41</v>
      </c>
      <c r="N1854" s="256">
        <v>0.52</v>
      </c>
      <c r="O1854" s="256">
        <v>14.75</v>
      </c>
      <c r="P1854" s="256" t="s">
        <v>2825</v>
      </c>
      <c r="Q1854" s="256" t="s">
        <v>2836</v>
      </c>
      <c r="R1854" s="256"/>
      <c r="S1854" s="256"/>
    </row>
    <row r="1855" spans="1:19">
      <c r="A1855">
        <f t="shared" si="73"/>
        <v>3490</v>
      </c>
      <c r="B1855">
        <f t="shared" si="74"/>
        <v>-0.56999999999999995</v>
      </c>
      <c r="C1855">
        <f t="shared" si="75"/>
        <v>2.0699999999999998</v>
      </c>
      <c r="E1855" s="256" t="s">
        <v>2564</v>
      </c>
      <c r="F1855" s="256" t="s">
        <v>2553</v>
      </c>
      <c r="G1855" s="256" t="s">
        <v>2554</v>
      </c>
      <c r="H1855" s="256">
        <v>3490</v>
      </c>
      <c r="I1855" s="256">
        <v>1.69</v>
      </c>
      <c r="J1855" s="256">
        <v>0.15</v>
      </c>
      <c r="K1855" s="256">
        <v>-0.56999999999999995</v>
      </c>
      <c r="L1855" s="256">
        <v>0.19</v>
      </c>
      <c r="M1855" s="256">
        <v>2.0699999999999998</v>
      </c>
      <c r="N1855" s="256">
        <v>0.39</v>
      </c>
      <c r="O1855" s="256">
        <v>11.58</v>
      </c>
      <c r="P1855" s="256" t="s">
        <v>2555</v>
      </c>
      <c r="Q1855" s="256" t="s">
        <v>2556</v>
      </c>
      <c r="R1855" s="256" t="s">
        <v>2557</v>
      </c>
    </row>
    <row r="1856" spans="1:19">
      <c r="A1856">
        <f t="shared" si="73"/>
        <v>3227</v>
      </c>
      <c r="B1856">
        <f t="shared" si="74"/>
        <v>1.08</v>
      </c>
      <c r="C1856">
        <f t="shared" si="75"/>
        <v>1.18</v>
      </c>
      <c r="E1856" s="256" t="s">
        <v>2936</v>
      </c>
      <c r="F1856" s="256" t="s">
        <v>2566</v>
      </c>
      <c r="G1856" s="256" t="s">
        <v>2937</v>
      </c>
      <c r="H1856" s="257">
        <v>3227</v>
      </c>
      <c r="I1856" s="256">
        <v>1.7</v>
      </c>
      <c r="J1856" s="256">
        <v>0.33</v>
      </c>
      <c r="K1856" s="256">
        <v>1.08</v>
      </c>
      <c r="L1856" s="256">
        <v>0.63</v>
      </c>
      <c r="M1856" s="256">
        <v>1.18</v>
      </c>
      <c r="N1856" s="256">
        <v>0.52</v>
      </c>
      <c r="O1856" s="256">
        <v>18.579999999999998</v>
      </c>
      <c r="P1856" s="256" t="s">
        <v>2825</v>
      </c>
      <c r="Q1856" s="256" t="s">
        <v>2839</v>
      </c>
      <c r="R1856" s="256"/>
      <c r="S1856" s="256"/>
    </row>
    <row r="1857" spans="1:19">
      <c r="A1857">
        <f t="shared" si="73"/>
        <v>3227</v>
      </c>
      <c r="B1857">
        <f t="shared" si="74"/>
        <v>3.91</v>
      </c>
      <c r="C1857">
        <f t="shared" si="75"/>
        <v>-0.24</v>
      </c>
      <c r="E1857" s="256" t="s">
        <v>2711</v>
      </c>
      <c r="F1857" s="256" t="s">
        <v>2566</v>
      </c>
      <c r="G1857" s="256" t="s">
        <v>2554</v>
      </c>
      <c r="H1857" s="257">
        <v>3227</v>
      </c>
      <c r="I1857" s="256">
        <v>1.75</v>
      </c>
      <c r="J1857" s="256">
        <v>0.34</v>
      </c>
      <c r="K1857" s="256">
        <v>3.91</v>
      </c>
      <c r="L1857" s="256">
        <v>0.63</v>
      </c>
      <c r="M1857" s="256">
        <v>-0.24</v>
      </c>
      <c r="N1857" s="256">
        <v>0.54</v>
      </c>
      <c r="O1857" s="256">
        <v>9.4499999999999993</v>
      </c>
      <c r="P1857" s="256" t="s">
        <v>2689</v>
      </c>
      <c r="Q1857" s="256" t="s">
        <v>2690</v>
      </c>
      <c r="R1857" s="256"/>
      <c r="S1857" s="256"/>
    </row>
    <row r="1858" spans="1:19">
      <c r="A1858">
        <f t="shared" si="73"/>
        <v>3227</v>
      </c>
      <c r="B1858">
        <f t="shared" si="74"/>
        <v>1.39</v>
      </c>
      <c r="C1858">
        <f t="shared" si="75"/>
        <v>1.08</v>
      </c>
      <c r="E1858" s="256" t="s">
        <v>2830</v>
      </c>
      <c r="F1858" s="256" t="s">
        <v>2566</v>
      </c>
      <c r="G1858" s="256" t="s">
        <v>2831</v>
      </c>
      <c r="H1858" s="257">
        <v>3227</v>
      </c>
      <c r="I1858" s="256">
        <v>1.77</v>
      </c>
      <c r="J1858" s="256">
        <v>0.33</v>
      </c>
      <c r="K1858" s="256">
        <v>1.39</v>
      </c>
      <c r="L1858" s="256">
        <v>0.63</v>
      </c>
      <c r="M1858" s="256">
        <v>1.08</v>
      </c>
      <c r="N1858" s="256">
        <v>0.53</v>
      </c>
      <c r="O1858" s="256">
        <v>15.59</v>
      </c>
      <c r="P1858" s="256" t="s">
        <v>2825</v>
      </c>
      <c r="Q1858" s="256" t="s">
        <v>2826</v>
      </c>
      <c r="R1858" s="256"/>
      <c r="S1858" s="256"/>
    </row>
    <row r="1859" spans="1:19">
      <c r="A1859">
        <f t="shared" si="73"/>
        <v>3490</v>
      </c>
      <c r="B1859">
        <f t="shared" si="74"/>
        <v>0.1</v>
      </c>
      <c r="C1859">
        <f t="shared" si="75"/>
        <v>1.84</v>
      </c>
      <c r="E1859" s="256" t="s">
        <v>2563</v>
      </c>
      <c r="F1859" s="256" t="s">
        <v>2553</v>
      </c>
      <c r="G1859" s="256" t="s">
        <v>2554</v>
      </c>
      <c r="H1859" s="256">
        <v>3490</v>
      </c>
      <c r="I1859" s="256">
        <v>1.81</v>
      </c>
      <c r="J1859" s="256">
        <v>0.15</v>
      </c>
      <c r="K1859" s="256">
        <v>0.1</v>
      </c>
      <c r="L1859" s="256">
        <v>0.17</v>
      </c>
      <c r="M1859" s="256">
        <v>1.84</v>
      </c>
      <c r="N1859" s="256">
        <v>0.35</v>
      </c>
      <c r="O1859" s="256">
        <v>11.55</v>
      </c>
      <c r="P1859" s="256" t="s">
        <v>2555</v>
      </c>
      <c r="Q1859" s="256" t="s">
        <v>2556</v>
      </c>
      <c r="R1859" s="256" t="s">
        <v>2557</v>
      </c>
    </row>
    <row r="1860" spans="1:19">
      <c r="A1860">
        <f t="shared" si="73"/>
        <v>3227</v>
      </c>
      <c r="B1860">
        <f t="shared" si="74"/>
        <v>2.52</v>
      </c>
      <c r="C1860">
        <f t="shared" si="75"/>
        <v>0.55000000000000004</v>
      </c>
      <c r="E1860" s="256" t="s">
        <v>2878</v>
      </c>
      <c r="F1860" s="256" t="s">
        <v>2566</v>
      </c>
      <c r="G1860" s="256" t="s">
        <v>2879</v>
      </c>
      <c r="H1860" s="257">
        <v>3227</v>
      </c>
      <c r="I1860" s="256">
        <v>1.82</v>
      </c>
      <c r="J1860" s="256">
        <v>0.33</v>
      </c>
      <c r="K1860" s="256">
        <v>2.52</v>
      </c>
      <c r="L1860" s="256">
        <v>0.63</v>
      </c>
      <c r="M1860" s="256">
        <v>0.55000000000000004</v>
      </c>
      <c r="N1860" s="256">
        <v>0.53</v>
      </c>
      <c r="O1860" s="256">
        <v>15.95</v>
      </c>
      <c r="P1860" s="256" t="s">
        <v>2825</v>
      </c>
      <c r="Q1860" s="256" t="s">
        <v>2839</v>
      </c>
      <c r="R1860" s="256"/>
      <c r="S1860" s="256"/>
    </row>
    <row r="1861" spans="1:19">
      <c r="A1861">
        <f t="shared" si="73"/>
        <v>3227</v>
      </c>
      <c r="B1861">
        <f t="shared" si="74"/>
        <v>4.24</v>
      </c>
      <c r="C1861">
        <f t="shared" si="75"/>
        <v>-0.27</v>
      </c>
      <c r="E1861" s="256" t="s">
        <v>2710</v>
      </c>
      <c r="F1861" s="256" t="s">
        <v>2566</v>
      </c>
      <c r="G1861" s="256" t="s">
        <v>2554</v>
      </c>
      <c r="H1861" s="257">
        <v>3227</v>
      </c>
      <c r="I1861" s="256">
        <v>1.89</v>
      </c>
      <c r="J1861" s="256">
        <v>0.34</v>
      </c>
      <c r="K1861" s="256">
        <v>4.24</v>
      </c>
      <c r="L1861" s="256">
        <v>0.63</v>
      </c>
      <c r="M1861" s="256">
        <v>-0.27</v>
      </c>
      <c r="N1861" s="256">
        <v>0.56999999999999995</v>
      </c>
      <c r="O1861" s="256">
        <v>7.24</v>
      </c>
      <c r="P1861" s="256" t="s">
        <v>2689</v>
      </c>
      <c r="Q1861" s="256" t="s">
        <v>2690</v>
      </c>
      <c r="R1861" s="256"/>
      <c r="S1861" s="256"/>
    </row>
    <row r="1862" spans="1:19">
      <c r="A1862">
        <f t="shared" si="73"/>
        <v>3227</v>
      </c>
      <c r="B1862">
        <f t="shared" si="74"/>
        <v>-1.92</v>
      </c>
      <c r="C1862">
        <f t="shared" si="75"/>
        <v>2.92</v>
      </c>
      <c r="E1862" s="256" t="s">
        <v>2964</v>
      </c>
      <c r="F1862" s="256" t="s">
        <v>2566</v>
      </c>
      <c r="G1862" s="256" t="s">
        <v>2965</v>
      </c>
      <c r="H1862" s="257">
        <v>3227</v>
      </c>
      <c r="I1862" s="256">
        <v>1.91</v>
      </c>
      <c r="J1862" s="256">
        <v>0.41</v>
      </c>
      <c r="K1862" s="256">
        <v>-1.92</v>
      </c>
      <c r="L1862" s="256">
        <v>0.63</v>
      </c>
      <c r="M1862" s="256">
        <v>2.92</v>
      </c>
      <c r="N1862" s="256">
        <v>0.73</v>
      </c>
      <c r="O1862" s="256">
        <v>8.07</v>
      </c>
      <c r="P1862" s="256" t="s">
        <v>2825</v>
      </c>
      <c r="Q1862" s="256" t="s">
        <v>2826</v>
      </c>
      <c r="R1862" s="256"/>
      <c r="S1862" s="256"/>
    </row>
    <row r="1863" spans="1:19">
      <c r="A1863">
        <f t="shared" si="73"/>
        <v>3490</v>
      </c>
      <c r="B1863">
        <f t="shared" si="74"/>
        <v>1.86</v>
      </c>
      <c r="C1863">
        <f t="shared" si="75"/>
        <v>1.18</v>
      </c>
      <c r="E1863" s="256" t="s">
        <v>2572</v>
      </c>
      <c r="F1863" s="256" t="s">
        <v>2553</v>
      </c>
      <c r="G1863" s="256" t="s">
        <v>2554</v>
      </c>
      <c r="H1863" s="256">
        <v>3490</v>
      </c>
      <c r="I1863" s="256">
        <v>2.04</v>
      </c>
      <c r="J1863" s="256">
        <v>0.15</v>
      </c>
      <c r="K1863" s="256">
        <v>1.86</v>
      </c>
      <c r="L1863" s="256">
        <v>0.15</v>
      </c>
      <c r="M1863" s="256">
        <v>1.18</v>
      </c>
      <c r="N1863" s="256">
        <v>0.32</v>
      </c>
      <c r="O1863" s="256">
        <v>9.9</v>
      </c>
      <c r="P1863" s="256" t="s">
        <v>2555</v>
      </c>
      <c r="Q1863" s="256" t="s">
        <v>2556</v>
      </c>
      <c r="R1863" s="256" t="s">
        <v>2557</v>
      </c>
    </row>
    <row r="1864" spans="1:19">
      <c r="A1864">
        <f t="shared" si="73"/>
        <v>3227</v>
      </c>
      <c r="B1864">
        <f t="shared" si="74"/>
        <v>-0.06</v>
      </c>
      <c r="C1864">
        <f t="shared" si="75"/>
        <v>2.11</v>
      </c>
      <c r="E1864" t="s">
        <v>2860</v>
      </c>
      <c r="F1864" t="s">
        <v>2566</v>
      </c>
      <c r="G1864" s="256" t="s">
        <v>2861</v>
      </c>
      <c r="H1864" s="257">
        <v>3227</v>
      </c>
      <c r="I1864">
        <v>2.06</v>
      </c>
      <c r="J1864">
        <v>0.33</v>
      </c>
      <c r="K1864">
        <v>-0.06</v>
      </c>
      <c r="L1864">
        <v>0.63</v>
      </c>
      <c r="M1864">
        <v>2.11</v>
      </c>
      <c r="N1864">
        <v>0.53</v>
      </c>
      <c r="O1864">
        <v>14.86</v>
      </c>
      <c r="P1864" t="s">
        <v>2825</v>
      </c>
      <c r="Q1864" t="s">
        <v>2826</v>
      </c>
    </row>
    <row r="1865" spans="1:19">
      <c r="A1865">
        <f t="shared" ref="A1865:A1916" si="76">H1865</f>
        <v>3490</v>
      </c>
      <c r="B1865">
        <f t="shared" ref="B1865:B1916" si="77">K1865</f>
        <v>-0.79</v>
      </c>
      <c r="C1865">
        <f t="shared" ref="C1865:C1916" si="78">M1865</f>
        <v>2.58</v>
      </c>
      <c r="E1865" t="s">
        <v>2688</v>
      </c>
      <c r="F1865" s="256" t="s">
        <v>2553</v>
      </c>
      <c r="G1865" s="256" t="s">
        <v>2554</v>
      </c>
      <c r="H1865">
        <v>3490</v>
      </c>
      <c r="I1865">
        <v>2.08</v>
      </c>
      <c r="J1865">
        <v>0.15</v>
      </c>
      <c r="K1865">
        <v>-0.79</v>
      </c>
      <c r="L1865">
        <v>0.17</v>
      </c>
      <c r="M1865">
        <v>2.58</v>
      </c>
      <c r="N1865">
        <v>0.36</v>
      </c>
      <c r="O1865">
        <v>12.63</v>
      </c>
      <c r="P1865" t="s">
        <v>2689</v>
      </c>
      <c r="Q1865" t="s">
        <v>2690</v>
      </c>
    </row>
    <row r="1866" spans="1:19">
      <c r="A1866">
        <f t="shared" si="76"/>
        <v>3227</v>
      </c>
      <c r="B1866">
        <f t="shared" si="77"/>
        <v>4.6399999999999997</v>
      </c>
      <c r="C1866">
        <f t="shared" si="78"/>
        <v>-0.26</v>
      </c>
      <c r="E1866" s="256" t="s">
        <v>2718</v>
      </c>
      <c r="F1866" s="256" t="s">
        <v>2566</v>
      </c>
      <c r="G1866" s="256" t="s">
        <v>2554</v>
      </c>
      <c r="H1866" s="257">
        <v>3227</v>
      </c>
      <c r="I1866" s="256">
        <v>2.1</v>
      </c>
      <c r="J1866" s="256">
        <v>0.33</v>
      </c>
      <c r="K1866" s="256">
        <v>4.6399999999999997</v>
      </c>
      <c r="L1866" s="256">
        <v>0.63</v>
      </c>
      <c r="M1866" s="256">
        <v>-0.26</v>
      </c>
      <c r="N1866" s="256">
        <v>0.53</v>
      </c>
      <c r="O1866" s="256">
        <v>20.100000000000001</v>
      </c>
      <c r="P1866" s="256" t="s">
        <v>2689</v>
      </c>
      <c r="Q1866" s="256" t="s">
        <v>2690</v>
      </c>
      <c r="R1866" s="256"/>
      <c r="S1866" s="256"/>
    </row>
    <row r="1867" spans="1:19">
      <c r="A1867">
        <f t="shared" si="76"/>
        <v>3227</v>
      </c>
      <c r="B1867">
        <f t="shared" si="77"/>
        <v>2.17</v>
      </c>
      <c r="C1867">
        <f t="shared" si="78"/>
        <v>1.02</v>
      </c>
      <c r="E1867" s="256" t="s">
        <v>2920</v>
      </c>
      <c r="F1867" s="256" t="s">
        <v>2566</v>
      </c>
      <c r="G1867" s="256" t="s">
        <v>2921</v>
      </c>
      <c r="H1867" s="257">
        <v>3227</v>
      </c>
      <c r="I1867" s="256">
        <v>2.11</v>
      </c>
      <c r="J1867" s="256">
        <v>0.33</v>
      </c>
      <c r="K1867" s="256">
        <v>2.17</v>
      </c>
      <c r="L1867" s="256">
        <v>0.63</v>
      </c>
      <c r="M1867" s="256">
        <v>1.02</v>
      </c>
      <c r="N1867" s="256">
        <v>0.53</v>
      </c>
      <c r="O1867" s="256">
        <v>19</v>
      </c>
      <c r="P1867" s="256" t="s">
        <v>2825</v>
      </c>
      <c r="Q1867" s="256" t="s">
        <v>2839</v>
      </c>
      <c r="R1867" s="256"/>
      <c r="S1867" s="256"/>
    </row>
    <row r="1868" spans="1:19">
      <c r="A1868">
        <f t="shared" si="76"/>
        <v>3227</v>
      </c>
      <c r="B1868">
        <f t="shared" si="77"/>
        <v>0.36</v>
      </c>
      <c r="C1868">
        <f t="shared" si="78"/>
        <v>2.0499999999999998</v>
      </c>
      <c r="E1868" t="s">
        <v>2854</v>
      </c>
      <c r="F1868" t="s">
        <v>2566</v>
      </c>
      <c r="G1868" s="256" t="s">
        <v>2855</v>
      </c>
      <c r="H1868" s="257">
        <v>3227</v>
      </c>
      <c r="I1868">
        <v>2.21</v>
      </c>
      <c r="J1868">
        <v>0.33</v>
      </c>
      <c r="K1868">
        <v>0.36</v>
      </c>
      <c r="L1868">
        <v>0.63</v>
      </c>
      <c r="M1868">
        <v>2.0499999999999998</v>
      </c>
      <c r="N1868">
        <v>0.53</v>
      </c>
      <c r="O1868">
        <v>16.25</v>
      </c>
      <c r="P1868" t="s">
        <v>2825</v>
      </c>
      <c r="Q1868" t="s">
        <v>2839</v>
      </c>
    </row>
    <row r="1869" spans="1:19">
      <c r="A1869">
        <f t="shared" si="76"/>
        <v>3227</v>
      </c>
      <c r="B1869">
        <f t="shared" si="77"/>
        <v>4.8499999999999996</v>
      </c>
      <c r="C1869">
        <f t="shared" si="78"/>
        <v>-0.25</v>
      </c>
      <c r="E1869" s="256" t="s">
        <v>2717</v>
      </c>
      <c r="F1869" s="256" t="s">
        <v>2566</v>
      </c>
      <c r="G1869" s="256" t="s">
        <v>2554</v>
      </c>
      <c r="H1869" s="257">
        <v>3227</v>
      </c>
      <c r="I1869" s="256">
        <v>2.2200000000000002</v>
      </c>
      <c r="J1869" s="256">
        <v>0.33</v>
      </c>
      <c r="K1869" s="256">
        <v>4.8499999999999996</v>
      </c>
      <c r="L1869" s="256">
        <v>0.63</v>
      </c>
      <c r="M1869" s="256">
        <v>-0.25</v>
      </c>
      <c r="N1869" s="256">
        <v>0.53</v>
      </c>
      <c r="O1869" s="256">
        <v>19.96</v>
      </c>
      <c r="P1869" s="256" t="s">
        <v>2689</v>
      </c>
      <c r="Q1869" s="256" t="s">
        <v>2690</v>
      </c>
      <c r="R1869" s="256"/>
      <c r="S1869" s="256"/>
    </row>
    <row r="1870" spans="1:19">
      <c r="A1870">
        <f t="shared" si="76"/>
        <v>3490</v>
      </c>
      <c r="B1870">
        <f t="shared" si="77"/>
        <v>-0.25</v>
      </c>
      <c r="C1870">
        <f t="shared" si="78"/>
        <v>2.48</v>
      </c>
      <c r="E1870" t="s">
        <v>2691</v>
      </c>
      <c r="F1870" s="256" t="s">
        <v>2553</v>
      </c>
      <c r="G1870" s="256" t="s">
        <v>2554</v>
      </c>
      <c r="H1870">
        <v>3490</v>
      </c>
      <c r="I1870">
        <v>2.2599999999999998</v>
      </c>
      <c r="J1870">
        <v>0.16</v>
      </c>
      <c r="K1870">
        <v>-0.25</v>
      </c>
      <c r="L1870">
        <v>0.19</v>
      </c>
      <c r="M1870">
        <v>2.48</v>
      </c>
      <c r="N1870">
        <v>0.41</v>
      </c>
      <c r="O1870">
        <v>9.5399999999999991</v>
      </c>
      <c r="P1870" t="s">
        <v>2689</v>
      </c>
      <c r="Q1870" t="s">
        <v>2690</v>
      </c>
    </row>
    <row r="1871" spans="1:19">
      <c r="A1871">
        <f t="shared" si="76"/>
        <v>3227</v>
      </c>
      <c r="B1871">
        <f t="shared" si="77"/>
        <v>4.95</v>
      </c>
      <c r="C1871">
        <f t="shared" si="78"/>
        <v>-0.24</v>
      </c>
      <c r="E1871" s="256" t="s">
        <v>2716</v>
      </c>
      <c r="F1871" s="256" t="s">
        <v>2566</v>
      </c>
      <c r="G1871" s="256" t="s">
        <v>2554</v>
      </c>
      <c r="H1871" s="257">
        <v>3227</v>
      </c>
      <c r="I1871" s="256">
        <v>2.2799999999999998</v>
      </c>
      <c r="J1871" s="256">
        <v>0.33</v>
      </c>
      <c r="K1871" s="256">
        <v>4.95</v>
      </c>
      <c r="L1871" s="256">
        <v>0.63</v>
      </c>
      <c r="M1871" s="256">
        <v>-0.24</v>
      </c>
      <c r="N1871" s="256">
        <v>0.53</v>
      </c>
      <c r="O1871" s="256">
        <v>19.75</v>
      </c>
      <c r="P1871" s="256" t="s">
        <v>2689</v>
      </c>
      <c r="Q1871" s="256" t="s">
        <v>2690</v>
      </c>
      <c r="R1871" s="256"/>
      <c r="S1871" s="256"/>
    </row>
    <row r="1872" spans="1:19">
      <c r="A1872">
        <f t="shared" si="76"/>
        <v>3227</v>
      </c>
      <c r="B1872">
        <f t="shared" si="77"/>
        <v>-0.25</v>
      </c>
      <c r="C1872">
        <f t="shared" si="78"/>
        <v>2.57</v>
      </c>
      <c r="E1872" s="256" t="s">
        <v>2862</v>
      </c>
      <c r="F1872" s="256" t="s">
        <v>2566</v>
      </c>
      <c r="G1872" s="256" t="s">
        <v>2863</v>
      </c>
      <c r="H1872" s="257">
        <v>3227</v>
      </c>
      <c r="I1872" s="256">
        <v>2.41</v>
      </c>
      <c r="J1872" s="256">
        <v>0.33</v>
      </c>
      <c r="K1872" s="256">
        <v>-0.25</v>
      </c>
      <c r="L1872" s="256">
        <v>0.63</v>
      </c>
      <c r="M1872" s="256">
        <v>2.57</v>
      </c>
      <c r="N1872" s="256">
        <v>0.54</v>
      </c>
      <c r="O1872" s="256">
        <v>12.26</v>
      </c>
      <c r="P1872" s="256" t="s">
        <v>2825</v>
      </c>
      <c r="Q1872" s="256" t="s">
        <v>2826</v>
      </c>
      <c r="R1872" s="256"/>
      <c r="S1872" s="256"/>
    </row>
    <row r="1873" spans="1:19">
      <c r="A1873">
        <f t="shared" si="76"/>
        <v>3490</v>
      </c>
      <c r="B1873">
        <f t="shared" si="77"/>
        <v>0.02</v>
      </c>
      <c r="C1873">
        <f t="shared" si="78"/>
        <v>2.62</v>
      </c>
      <c r="E1873" t="s">
        <v>2692</v>
      </c>
      <c r="F1873" s="256" t="s">
        <v>2553</v>
      </c>
      <c r="G1873" s="256" t="s">
        <v>2554</v>
      </c>
      <c r="H1873">
        <v>3490</v>
      </c>
      <c r="I1873">
        <v>2.54</v>
      </c>
      <c r="J1873">
        <v>0.15</v>
      </c>
      <c r="K1873">
        <v>0.02</v>
      </c>
      <c r="L1873">
        <v>0.16</v>
      </c>
      <c r="M1873">
        <v>2.62</v>
      </c>
      <c r="N1873">
        <v>0.35</v>
      </c>
      <c r="O1873">
        <v>12.55</v>
      </c>
      <c r="P1873" t="s">
        <v>2689</v>
      </c>
      <c r="Q1873" t="s">
        <v>2690</v>
      </c>
    </row>
    <row r="1874" spans="1:19">
      <c r="A1874">
        <f t="shared" si="76"/>
        <v>3227</v>
      </c>
      <c r="B1874">
        <f t="shared" si="77"/>
        <v>-0.54</v>
      </c>
      <c r="C1874">
        <f t="shared" si="78"/>
        <v>2.85</v>
      </c>
      <c r="E1874" t="s">
        <v>2858</v>
      </c>
      <c r="F1874" t="s">
        <v>2566</v>
      </c>
      <c r="G1874" s="256" t="s">
        <v>2859</v>
      </c>
      <c r="H1874" s="257">
        <v>3227</v>
      </c>
      <c r="I1874">
        <v>2.54</v>
      </c>
      <c r="J1874">
        <v>0.33</v>
      </c>
      <c r="K1874">
        <v>-0.54</v>
      </c>
      <c r="L1874">
        <v>0.63</v>
      </c>
      <c r="M1874">
        <v>2.85</v>
      </c>
      <c r="N1874">
        <v>0.53</v>
      </c>
      <c r="O1874">
        <v>14.61</v>
      </c>
      <c r="P1874" t="s">
        <v>2825</v>
      </c>
      <c r="Q1874" t="s">
        <v>2826</v>
      </c>
    </row>
    <row r="1875" spans="1:19">
      <c r="A1875">
        <f t="shared" si="76"/>
        <v>3227</v>
      </c>
      <c r="B1875">
        <f t="shared" si="77"/>
        <v>0.55000000000000004</v>
      </c>
      <c r="C1875">
        <f t="shared" si="78"/>
        <v>2.31</v>
      </c>
      <c r="E1875" t="s">
        <v>2840</v>
      </c>
      <c r="F1875" t="s">
        <v>2566</v>
      </c>
      <c r="G1875" s="256" t="s">
        <v>2841</v>
      </c>
      <c r="H1875" s="257">
        <v>3227</v>
      </c>
      <c r="I1875">
        <v>2.56</v>
      </c>
      <c r="J1875">
        <v>0.33</v>
      </c>
      <c r="K1875">
        <v>0.55000000000000004</v>
      </c>
      <c r="L1875">
        <v>0.63</v>
      </c>
      <c r="M1875">
        <v>2.31</v>
      </c>
      <c r="N1875">
        <v>0.53</v>
      </c>
      <c r="O1875">
        <v>16.5</v>
      </c>
      <c r="P1875" t="s">
        <v>2825</v>
      </c>
      <c r="Q1875" t="s">
        <v>2839</v>
      </c>
    </row>
    <row r="1876" spans="1:19">
      <c r="A1876">
        <f t="shared" si="76"/>
        <v>3490</v>
      </c>
      <c r="B1876">
        <f t="shared" si="77"/>
        <v>0.75</v>
      </c>
      <c r="C1876">
        <f t="shared" si="78"/>
        <v>2.44</v>
      </c>
      <c r="E1876" s="256" t="s">
        <v>2562</v>
      </c>
      <c r="F1876" s="256" t="s">
        <v>2553</v>
      </c>
      <c r="G1876" s="256" t="s">
        <v>2554</v>
      </c>
      <c r="H1876" s="256">
        <v>3490</v>
      </c>
      <c r="I1876" s="256">
        <v>2.73</v>
      </c>
      <c r="J1876" s="256">
        <v>0.15</v>
      </c>
      <c r="K1876" s="256">
        <v>0.75</v>
      </c>
      <c r="L1876" s="256">
        <v>0.15</v>
      </c>
      <c r="M1876" s="256">
        <v>2.44</v>
      </c>
      <c r="N1876" s="256">
        <v>0.32</v>
      </c>
      <c r="O1876" s="256">
        <v>11.98</v>
      </c>
      <c r="P1876" s="256" t="s">
        <v>2555</v>
      </c>
      <c r="Q1876" s="256" t="s">
        <v>2556</v>
      </c>
      <c r="R1876" s="256" t="s">
        <v>2557</v>
      </c>
    </row>
    <row r="1877" spans="1:19">
      <c r="A1877">
        <f t="shared" si="76"/>
        <v>3227</v>
      </c>
      <c r="B1877">
        <f t="shared" si="77"/>
        <v>1.3</v>
      </c>
      <c r="C1877">
        <f t="shared" si="78"/>
        <v>2.13</v>
      </c>
      <c r="E1877" t="s">
        <v>2904</v>
      </c>
      <c r="F1877" t="s">
        <v>2566</v>
      </c>
      <c r="G1877" s="256" t="s">
        <v>2905</v>
      </c>
      <c r="H1877" s="257">
        <v>3227</v>
      </c>
      <c r="I1877">
        <v>2.78</v>
      </c>
      <c r="J1877">
        <v>0.33</v>
      </c>
      <c r="K1877">
        <v>1.3</v>
      </c>
      <c r="L1877">
        <v>0.63</v>
      </c>
      <c r="M1877">
        <v>2.13</v>
      </c>
      <c r="N1877">
        <v>0.53</v>
      </c>
      <c r="O1877">
        <v>17.32</v>
      </c>
      <c r="P1877" t="s">
        <v>2825</v>
      </c>
      <c r="Q1877" t="s">
        <v>2839</v>
      </c>
    </row>
    <row r="1878" spans="1:19">
      <c r="A1878">
        <f t="shared" si="76"/>
        <v>3227</v>
      </c>
      <c r="B1878">
        <f t="shared" si="77"/>
        <v>1.37</v>
      </c>
      <c r="C1878">
        <f t="shared" si="78"/>
        <v>2.23</v>
      </c>
      <c r="E1878" t="s">
        <v>2902</v>
      </c>
      <c r="F1878" t="s">
        <v>2566</v>
      </c>
      <c r="G1878" s="256" t="s">
        <v>2903</v>
      </c>
      <c r="H1878" s="257">
        <v>3227</v>
      </c>
      <c r="I1878">
        <v>2.9</v>
      </c>
      <c r="J1878">
        <v>0.33</v>
      </c>
      <c r="K1878">
        <v>1.37</v>
      </c>
      <c r="L1878">
        <v>0.63</v>
      </c>
      <c r="M1878">
        <v>2.23</v>
      </c>
      <c r="N1878">
        <v>0.53</v>
      </c>
      <c r="O1878">
        <v>16.84</v>
      </c>
      <c r="P1878" t="s">
        <v>2825</v>
      </c>
      <c r="Q1878" t="s">
        <v>2839</v>
      </c>
    </row>
    <row r="1879" spans="1:19">
      <c r="A1879">
        <f t="shared" si="76"/>
        <v>3227</v>
      </c>
      <c r="B1879">
        <f t="shared" si="77"/>
        <v>0.68</v>
      </c>
      <c r="C1879">
        <f t="shared" si="78"/>
        <v>2.6</v>
      </c>
      <c r="E1879" t="s">
        <v>2908</v>
      </c>
      <c r="F1879" t="s">
        <v>2566</v>
      </c>
      <c r="G1879" s="256" t="s">
        <v>2909</v>
      </c>
      <c r="H1879" s="257">
        <v>3227</v>
      </c>
      <c r="I1879">
        <v>2.93</v>
      </c>
      <c r="J1879">
        <v>0.33</v>
      </c>
      <c r="K1879">
        <v>0.68</v>
      </c>
      <c r="L1879">
        <v>0.63</v>
      </c>
      <c r="M1879">
        <v>2.6</v>
      </c>
      <c r="N1879">
        <v>0.53</v>
      </c>
      <c r="O1879">
        <v>16.27</v>
      </c>
      <c r="P1879" t="s">
        <v>2825</v>
      </c>
      <c r="Q1879" t="s">
        <v>2839</v>
      </c>
    </row>
    <row r="1880" spans="1:19">
      <c r="A1880">
        <f t="shared" si="76"/>
        <v>3490</v>
      </c>
      <c r="B1880">
        <f t="shared" si="77"/>
        <v>2.44</v>
      </c>
      <c r="C1880">
        <f t="shared" si="78"/>
        <v>1.81</v>
      </c>
      <c r="E1880" s="256" t="s">
        <v>2701</v>
      </c>
      <c r="F1880" s="256" t="s">
        <v>2553</v>
      </c>
      <c r="G1880" s="256" t="s">
        <v>2554</v>
      </c>
      <c r="H1880">
        <v>3490</v>
      </c>
      <c r="I1880" s="256">
        <v>2.96</v>
      </c>
      <c r="J1880" s="256">
        <v>0.15</v>
      </c>
      <c r="K1880" s="256">
        <v>2.44</v>
      </c>
      <c r="L1880" s="256">
        <v>0.16</v>
      </c>
      <c r="M1880" s="256">
        <v>1.81</v>
      </c>
      <c r="N1880" s="256">
        <v>0.34</v>
      </c>
      <c r="O1880" s="256">
        <v>12.04</v>
      </c>
      <c r="P1880" s="256" t="s">
        <v>2689</v>
      </c>
      <c r="Q1880" s="256" t="s">
        <v>2690</v>
      </c>
      <c r="R1880" s="256"/>
    </row>
    <row r="1881" spans="1:19">
      <c r="A1881">
        <f t="shared" si="76"/>
        <v>3227</v>
      </c>
      <c r="B1881">
        <f t="shared" si="77"/>
        <v>1</v>
      </c>
      <c r="C1881">
        <f t="shared" si="78"/>
        <v>2.5499999999999998</v>
      </c>
      <c r="E1881" s="256" t="s">
        <v>2827</v>
      </c>
      <c r="F1881" s="256" t="s">
        <v>2566</v>
      </c>
      <c r="G1881" s="256" t="s">
        <v>2554</v>
      </c>
      <c r="H1881" s="257">
        <v>3227</v>
      </c>
      <c r="I1881" s="256">
        <v>3.03</v>
      </c>
      <c r="J1881" s="256">
        <v>0.33</v>
      </c>
      <c r="K1881" s="256">
        <v>1</v>
      </c>
      <c r="L1881" s="256">
        <v>0.63</v>
      </c>
      <c r="M1881" s="256">
        <v>2.5499999999999998</v>
      </c>
      <c r="N1881" s="256">
        <v>0.53</v>
      </c>
      <c r="O1881" s="256">
        <v>10.72</v>
      </c>
      <c r="P1881" s="256" t="s">
        <v>2825</v>
      </c>
      <c r="Q1881" s="256" t="s">
        <v>2826</v>
      </c>
      <c r="R1881" s="256"/>
      <c r="S1881" s="256"/>
    </row>
    <row r="1882" spans="1:19">
      <c r="A1882">
        <f t="shared" si="76"/>
        <v>3227</v>
      </c>
      <c r="B1882">
        <f t="shared" si="77"/>
        <v>0.78</v>
      </c>
      <c r="C1882">
        <f t="shared" si="78"/>
        <v>2.66</v>
      </c>
      <c r="E1882" s="256" t="s">
        <v>2828</v>
      </c>
      <c r="F1882" s="256" t="s">
        <v>2566</v>
      </c>
      <c r="G1882" s="256" t="s">
        <v>2554</v>
      </c>
      <c r="H1882" s="257">
        <v>3227</v>
      </c>
      <c r="I1882" s="256">
        <v>3.04</v>
      </c>
      <c r="J1882" s="256">
        <v>0.33</v>
      </c>
      <c r="K1882" s="256">
        <v>0.78</v>
      </c>
      <c r="L1882" s="256">
        <v>0.63</v>
      </c>
      <c r="M1882" s="256">
        <v>2.66</v>
      </c>
      <c r="N1882" s="256">
        <v>0.52</v>
      </c>
      <c r="O1882" s="256">
        <v>15.68</v>
      </c>
      <c r="P1882" s="256" t="s">
        <v>2825</v>
      </c>
      <c r="Q1882" s="256" t="s">
        <v>2826</v>
      </c>
      <c r="R1882" s="256"/>
      <c r="S1882" s="256"/>
    </row>
    <row r="1883" spans="1:19">
      <c r="A1883">
        <f t="shared" si="76"/>
        <v>3490</v>
      </c>
      <c r="B1883">
        <f t="shared" si="77"/>
        <v>0.66</v>
      </c>
      <c r="C1883">
        <f t="shared" si="78"/>
        <v>2.85</v>
      </c>
      <c r="E1883" t="s">
        <v>2694</v>
      </c>
      <c r="F1883" s="256" t="s">
        <v>2553</v>
      </c>
      <c r="G1883" s="256" t="s">
        <v>2554</v>
      </c>
      <c r="H1883">
        <v>3490</v>
      </c>
      <c r="I1883">
        <v>3.1</v>
      </c>
      <c r="J1883">
        <v>0.15</v>
      </c>
      <c r="K1883">
        <v>0.66</v>
      </c>
      <c r="L1883">
        <v>0.17</v>
      </c>
      <c r="M1883">
        <v>2.85</v>
      </c>
      <c r="N1883">
        <v>0.36</v>
      </c>
      <c r="O1883">
        <v>12.25</v>
      </c>
      <c r="P1883" t="s">
        <v>2689</v>
      </c>
      <c r="Q1883" t="s">
        <v>2690</v>
      </c>
    </row>
    <row r="1884" spans="1:19">
      <c r="A1884">
        <f t="shared" si="76"/>
        <v>3490</v>
      </c>
      <c r="B1884">
        <f t="shared" si="77"/>
        <v>0.9</v>
      </c>
      <c r="C1884">
        <f t="shared" si="78"/>
        <v>2.75</v>
      </c>
      <c r="E1884" t="s">
        <v>2693</v>
      </c>
      <c r="F1884" s="256" t="s">
        <v>2553</v>
      </c>
      <c r="G1884" s="256" t="s">
        <v>2554</v>
      </c>
      <c r="H1884">
        <v>3490</v>
      </c>
      <c r="I1884">
        <v>3.11</v>
      </c>
      <c r="J1884">
        <v>0.15</v>
      </c>
      <c r="K1884">
        <v>0.9</v>
      </c>
      <c r="L1884">
        <v>0.15</v>
      </c>
      <c r="M1884">
        <v>2.75</v>
      </c>
      <c r="N1884">
        <v>0.32</v>
      </c>
      <c r="O1884">
        <v>12.46</v>
      </c>
      <c r="P1884" t="s">
        <v>2689</v>
      </c>
      <c r="Q1884" t="s">
        <v>2690</v>
      </c>
    </row>
    <row r="1885" spans="1:19">
      <c r="A1885">
        <f t="shared" si="76"/>
        <v>3227</v>
      </c>
      <c r="B1885">
        <f t="shared" si="77"/>
        <v>1.82</v>
      </c>
      <c r="C1885">
        <f t="shared" si="78"/>
        <v>2.91</v>
      </c>
      <c r="E1885" s="256" t="s">
        <v>2829</v>
      </c>
      <c r="F1885" s="256" t="s">
        <v>2566</v>
      </c>
      <c r="G1885" s="256" t="s">
        <v>2554</v>
      </c>
      <c r="H1885" s="257">
        <v>3227</v>
      </c>
      <c r="I1885" s="256">
        <v>3.82</v>
      </c>
      <c r="J1885" s="256">
        <v>0.34</v>
      </c>
      <c r="K1885" s="256">
        <v>1.82</v>
      </c>
      <c r="L1885" s="256">
        <v>0.63</v>
      </c>
      <c r="M1885" s="256">
        <v>2.91</v>
      </c>
      <c r="N1885" s="256">
        <v>0.54</v>
      </c>
      <c r="O1885" s="256">
        <v>6.47</v>
      </c>
      <c r="P1885" s="256" t="s">
        <v>2825</v>
      </c>
      <c r="Q1885" s="256" t="s">
        <v>2826</v>
      </c>
      <c r="R1885" s="256"/>
      <c r="S1885" s="256"/>
    </row>
    <row r="1886" spans="1:19">
      <c r="A1886">
        <f t="shared" si="76"/>
        <v>3490</v>
      </c>
      <c r="B1886">
        <f t="shared" si="77"/>
        <v>2.58</v>
      </c>
      <c r="C1886">
        <f t="shared" si="78"/>
        <v>2.69</v>
      </c>
      <c r="E1886" s="256" t="s">
        <v>2702</v>
      </c>
      <c r="F1886" s="256" t="s">
        <v>2553</v>
      </c>
      <c r="G1886" s="256" t="s">
        <v>2554</v>
      </c>
      <c r="H1886">
        <v>3490</v>
      </c>
      <c r="I1886" s="256">
        <v>3.91</v>
      </c>
      <c r="J1886" s="256">
        <v>0.15</v>
      </c>
      <c r="K1886" s="256">
        <v>2.58</v>
      </c>
      <c r="L1886" s="256">
        <v>0.17</v>
      </c>
      <c r="M1886" s="256">
        <v>2.69</v>
      </c>
      <c r="N1886" s="256">
        <v>0.36</v>
      </c>
      <c r="O1886" s="256">
        <v>11.31</v>
      </c>
      <c r="P1886" s="256" t="s">
        <v>2689</v>
      </c>
      <c r="Q1886" s="256" t="s">
        <v>2690</v>
      </c>
      <c r="R1886" s="256"/>
    </row>
    <row r="1887" spans="1:19">
      <c r="A1887">
        <f t="shared" si="76"/>
        <v>3490</v>
      </c>
      <c r="B1887">
        <f t="shared" si="77"/>
        <v>3.31</v>
      </c>
      <c r="C1887">
        <f t="shared" si="78"/>
        <v>2.7</v>
      </c>
      <c r="E1887" s="256" t="s">
        <v>2704</v>
      </c>
      <c r="F1887" s="256" t="s">
        <v>2553</v>
      </c>
      <c r="G1887" s="256" t="s">
        <v>2554</v>
      </c>
      <c r="H1887">
        <v>3490</v>
      </c>
      <c r="I1887" s="256">
        <v>4.3</v>
      </c>
      <c r="J1887" s="256">
        <v>0.15</v>
      </c>
      <c r="K1887" s="256">
        <v>3.31</v>
      </c>
      <c r="L1887" s="256">
        <v>0.17</v>
      </c>
      <c r="M1887" s="256">
        <v>2.7</v>
      </c>
      <c r="N1887" s="256">
        <v>0.35</v>
      </c>
      <c r="O1887" s="256">
        <v>10.69</v>
      </c>
      <c r="P1887" s="256" t="s">
        <v>2689</v>
      </c>
      <c r="Q1887" s="256" t="s">
        <v>2690</v>
      </c>
      <c r="R1887" s="256"/>
    </row>
    <row r="1888" spans="1:19">
      <c r="A1888">
        <f t="shared" si="76"/>
        <v>3227</v>
      </c>
      <c r="B1888">
        <f t="shared" si="77"/>
        <v>0.73</v>
      </c>
      <c r="C1888">
        <f t="shared" si="78"/>
        <v>4</v>
      </c>
      <c r="E1888" s="256" t="s">
        <v>2934</v>
      </c>
      <c r="F1888" s="256" t="s">
        <v>2566</v>
      </c>
      <c r="G1888" s="256" t="s">
        <v>2935</v>
      </c>
      <c r="H1888" s="257">
        <v>3227</v>
      </c>
      <c r="I1888" s="256">
        <v>4.3499999999999996</v>
      </c>
      <c r="J1888" s="256">
        <v>0.33</v>
      </c>
      <c r="K1888" s="256">
        <v>0.73</v>
      </c>
      <c r="L1888" s="256">
        <v>0.63</v>
      </c>
      <c r="M1888" s="256">
        <v>4</v>
      </c>
      <c r="N1888" s="256">
        <v>0.53</v>
      </c>
      <c r="O1888" s="256">
        <v>20.059999999999999</v>
      </c>
      <c r="P1888" s="256" t="s">
        <v>2825</v>
      </c>
      <c r="Q1888" s="256" t="s">
        <v>2836</v>
      </c>
      <c r="R1888" s="256"/>
      <c r="S1888" s="256"/>
    </row>
    <row r="1889" spans="1:19">
      <c r="A1889">
        <f t="shared" si="76"/>
        <v>3227</v>
      </c>
      <c r="B1889">
        <f t="shared" si="77"/>
        <v>1.79</v>
      </c>
      <c r="C1889">
        <f t="shared" si="78"/>
        <v>3.64</v>
      </c>
      <c r="E1889" t="s">
        <v>2837</v>
      </c>
      <c r="F1889" t="s">
        <v>2566</v>
      </c>
      <c r="G1889" s="256" t="s">
        <v>2838</v>
      </c>
      <c r="H1889" s="257">
        <v>3227</v>
      </c>
      <c r="I1889">
        <v>4.54</v>
      </c>
      <c r="J1889">
        <v>0.33</v>
      </c>
      <c r="K1889">
        <v>1.79</v>
      </c>
      <c r="L1889">
        <v>0.65</v>
      </c>
      <c r="M1889">
        <v>3.64</v>
      </c>
      <c r="N1889">
        <v>0.6</v>
      </c>
      <c r="O1889">
        <v>17.12</v>
      </c>
      <c r="P1889" t="s">
        <v>2825</v>
      </c>
      <c r="Q1889" t="s">
        <v>2839</v>
      </c>
    </row>
    <row r="1890" spans="1:19">
      <c r="A1890">
        <f t="shared" si="76"/>
        <v>3227</v>
      </c>
      <c r="B1890">
        <f t="shared" si="77"/>
        <v>1.06</v>
      </c>
      <c r="C1890">
        <f t="shared" si="78"/>
        <v>4.12</v>
      </c>
      <c r="E1890" s="256" t="s">
        <v>2928</v>
      </c>
      <c r="F1890" s="256" t="s">
        <v>2566</v>
      </c>
      <c r="G1890" s="256" t="s">
        <v>2929</v>
      </c>
      <c r="H1890" s="257">
        <v>3227</v>
      </c>
      <c r="I1890" s="256">
        <v>4.6399999999999997</v>
      </c>
      <c r="J1890" s="256">
        <v>0.33</v>
      </c>
      <c r="K1890" s="256">
        <v>1.06</v>
      </c>
      <c r="L1890" s="256">
        <v>0.63</v>
      </c>
      <c r="M1890" s="256">
        <v>4.12</v>
      </c>
      <c r="N1890" s="256">
        <v>0.53</v>
      </c>
      <c r="O1890" s="256">
        <v>18.649999999999999</v>
      </c>
      <c r="P1890" s="256" t="s">
        <v>2825</v>
      </c>
      <c r="Q1890" s="256" t="s">
        <v>2836</v>
      </c>
      <c r="R1890" s="256"/>
      <c r="S1890" s="256"/>
    </row>
    <row r="1891" spans="1:19">
      <c r="A1891">
        <f t="shared" si="76"/>
        <v>3227</v>
      </c>
      <c r="B1891">
        <f t="shared" si="77"/>
        <v>1.1399999999999999</v>
      </c>
      <c r="C1891">
        <f t="shared" si="78"/>
        <v>4.17</v>
      </c>
      <c r="E1891" s="256" t="s">
        <v>2930</v>
      </c>
      <c r="F1891" s="256" t="s">
        <v>2566</v>
      </c>
      <c r="G1891" s="256" t="s">
        <v>2931</v>
      </c>
      <c r="H1891" s="257">
        <v>3227</v>
      </c>
      <c r="I1891" s="256">
        <v>4.7300000000000004</v>
      </c>
      <c r="J1891" s="256">
        <v>0.33</v>
      </c>
      <c r="K1891" s="256">
        <v>1.1399999999999999</v>
      </c>
      <c r="L1891" s="256">
        <v>0.63</v>
      </c>
      <c r="M1891" s="256">
        <v>4.17</v>
      </c>
      <c r="N1891" s="256">
        <v>0.53</v>
      </c>
      <c r="O1891" s="256">
        <v>19.68</v>
      </c>
      <c r="P1891" s="256" t="s">
        <v>2825</v>
      </c>
      <c r="Q1891" s="256" t="s">
        <v>2836</v>
      </c>
      <c r="R1891" s="256"/>
      <c r="S1891" s="256"/>
    </row>
    <row r="1892" spans="1:19">
      <c r="A1892">
        <f t="shared" si="76"/>
        <v>3227</v>
      </c>
      <c r="B1892">
        <f t="shared" si="77"/>
        <v>1.26</v>
      </c>
      <c r="C1892">
        <f t="shared" si="78"/>
        <v>4.12</v>
      </c>
      <c r="E1892" s="256" t="s">
        <v>2916</v>
      </c>
      <c r="F1892" s="256" t="s">
        <v>2566</v>
      </c>
      <c r="G1892" s="256" t="s">
        <v>2917</v>
      </c>
      <c r="H1892" s="257">
        <v>3227</v>
      </c>
      <c r="I1892" s="256">
        <v>4.74</v>
      </c>
      <c r="J1892" s="256">
        <v>0.33</v>
      </c>
      <c r="K1892" s="256">
        <v>1.26</v>
      </c>
      <c r="L1892" s="256">
        <v>0.63</v>
      </c>
      <c r="M1892" s="256">
        <v>4.12</v>
      </c>
      <c r="N1892" s="256">
        <v>0.53</v>
      </c>
      <c r="O1892" s="256">
        <v>18.75</v>
      </c>
      <c r="P1892" s="256" t="s">
        <v>2825</v>
      </c>
      <c r="Q1892" s="256" t="s">
        <v>2836</v>
      </c>
      <c r="R1892" s="256"/>
      <c r="S1892" s="256"/>
    </row>
    <row r="1893" spans="1:19">
      <c r="A1893">
        <f t="shared" si="76"/>
        <v>3490</v>
      </c>
      <c r="B1893">
        <f t="shared" si="77"/>
        <v>3.32</v>
      </c>
      <c r="C1893">
        <f t="shared" si="78"/>
        <v>3.17</v>
      </c>
      <c r="E1893" t="s">
        <v>2561</v>
      </c>
      <c r="F1893" s="256" t="s">
        <v>2553</v>
      </c>
      <c r="G1893" s="256" t="s">
        <v>2554</v>
      </c>
      <c r="H1893" s="256">
        <v>3490</v>
      </c>
      <c r="I1893">
        <v>4.7699999999999996</v>
      </c>
      <c r="J1893">
        <v>0.15</v>
      </c>
      <c r="K1893">
        <v>3.32</v>
      </c>
      <c r="L1893">
        <v>0.15</v>
      </c>
      <c r="M1893">
        <v>3.17</v>
      </c>
      <c r="N1893">
        <v>0.32</v>
      </c>
      <c r="O1893">
        <v>12.49</v>
      </c>
      <c r="P1893" t="s">
        <v>2555</v>
      </c>
      <c r="Q1893" t="s">
        <v>2556</v>
      </c>
      <c r="R1893" t="s">
        <v>2557</v>
      </c>
    </row>
    <row r="1894" spans="1:19">
      <c r="A1894">
        <f t="shared" si="76"/>
        <v>3227</v>
      </c>
      <c r="B1894">
        <f t="shared" si="77"/>
        <v>1.33</v>
      </c>
      <c r="C1894">
        <f t="shared" si="78"/>
        <v>4.1100000000000003</v>
      </c>
      <c r="E1894" s="256" t="s">
        <v>2918</v>
      </c>
      <c r="F1894" s="256" t="s">
        <v>2566</v>
      </c>
      <c r="G1894" s="256" t="s">
        <v>2919</v>
      </c>
      <c r="H1894" s="257">
        <v>3227</v>
      </c>
      <c r="I1894" s="256">
        <v>4.7699999999999996</v>
      </c>
      <c r="J1894" s="256">
        <v>0.33</v>
      </c>
      <c r="K1894" s="256">
        <v>1.33</v>
      </c>
      <c r="L1894" s="256">
        <v>0.63</v>
      </c>
      <c r="M1894" s="256">
        <v>4.1100000000000003</v>
      </c>
      <c r="N1894" s="256">
        <v>0.53</v>
      </c>
      <c r="O1894" s="256">
        <v>18.7</v>
      </c>
      <c r="P1894" s="256" t="s">
        <v>2825</v>
      </c>
      <c r="Q1894" s="256" t="s">
        <v>2836</v>
      </c>
      <c r="R1894" s="256"/>
      <c r="S1894" s="256"/>
    </row>
    <row r="1895" spans="1:19">
      <c r="A1895">
        <f t="shared" si="76"/>
        <v>3490</v>
      </c>
      <c r="B1895">
        <f t="shared" si="77"/>
        <v>2.5299999999999998</v>
      </c>
      <c r="C1895">
        <f t="shared" si="78"/>
        <v>3.61</v>
      </c>
      <c r="E1895" t="s">
        <v>2575</v>
      </c>
      <c r="F1895" s="256" t="s">
        <v>2553</v>
      </c>
      <c r="G1895" s="256" t="s">
        <v>2554</v>
      </c>
      <c r="H1895" s="257">
        <v>3490</v>
      </c>
      <c r="I1895">
        <v>4.8099999999999996</v>
      </c>
      <c r="J1895">
        <v>0.15</v>
      </c>
      <c r="K1895">
        <v>2.5299999999999998</v>
      </c>
      <c r="L1895">
        <v>0.16</v>
      </c>
      <c r="M1895">
        <v>3.61</v>
      </c>
      <c r="N1895">
        <v>0.34</v>
      </c>
      <c r="O1895">
        <v>12.01</v>
      </c>
      <c r="P1895" t="s">
        <v>2555</v>
      </c>
      <c r="Q1895" t="s">
        <v>2556</v>
      </c>
      <c r="R1895" t="s">
        <v>2557</v>
      </c>
    </row>
    <row r="1896" spans="1:19">
      <c r="A1896">
        <f t="shared" si="76"/>
        <v>3227</v>
      </c>
      <c r="B1896">
        <f t="shared" si="77"/>
        <v>1.56</v>
      </c>
      <c r="C1896">
        <f t="shared" si="78"/>
        <v>4.05</v>
      </c>
      <c r="E1896" t="s">
        <v>2834</v>
      </c>
      <c r="F1896" t="s">
        <v>2566</v>
      </c>
      <c r="G1896" s="256" t="s">
        <v>2835</v>
      </c>
      <c r="H1896" s="257">
        <v>3227</v>
      </c>
      <c r="I1896">
        <v>4.82</v>
      </c>
      <c r="J1896">
        <v>0.33</v>
      </c>
      <c r="K1896">
        <v>1.56</v>
      </c>
      <c r="L1896">
        <v>0.63</v>
      </c>
      <c r="M1896">
        <v>4.05</v>
      </c>
      <c r="N1896">
        <v>0.53</v>
      </c>
      <c r="O1896">
        <v>14.78</v>
      </c>
      <c r="P1896" t="s">
        <v>2825</v>
      </c>
      <c r="Q1896" t="s">
        <v>2836</v>
      </c>
    </row>
    <row r="1897" spans="1:19">
      <c r="A1897">
        <f t="shared" si="76"/>
        <v>3227</v>
      </c>
      <c r="B1897">
        <f t="shared" si="77"/>
        <v>1.32</v>
      </c>
      <c r="C1897">
        <f t="shared" si="78"/>
        <v>4.17</v>
      </c>
      <c r="E1897" s="256" t="s">
        <v>2940</v>
      </c>
      <c r="F1897" s="256" t="s">
        <v>2566</v>
      </c>
      <c r="G1897" s="256" t="s">
        <v>2941</v>
      </c>
      <c r="H1897" s="257">
        <v>3227</v>
      </c>
      <c r="I1897" s="256">
        <v>4.83</v>
      </c>
      <c r="J1897" s="256">
        <v>0.33</v>
      </c>
      <c r="K1897" s="256">
        <v>1.32</v>
      </c>
      <c r="L1897" s="256">
        <v>0.63</v>
      </c>
      <c r="M1897" s="256">
        <v>4.17</v>
      </c>
      <c r="N1897" s="256">
        <v>0.54</v>
      </c>
      <c r="O1897" s="256">
        <v>19.72</v>
      </c>
      <c r="P1897" s="256" t="s">
        <v>2825</v>
      </c>
      <c r="Q1897" s="256" t="s">
        <v>2826</v>
      </c>
      <c r="R1897" s="256"/>
      <c r="S1897" s="256"/>
    </row>
    <row r="1898" spans="1:19">
      <c r="A1898">
        <f t="shared" si="76"/>
        <v>3490</v>
      </c>
      <c r="B1898">
        <f t="shared" si="77"/>
        <v>3.93</v>
      </c>
      <c r="C1898">
        <f t="shared" si="78"/>
        <v>2.93</v>
      </c>
      <c r="E1898" t="s">
        <v>2560</v>
      </c>
      <c r="F1898" s="256" t="s">
        <v>2553</v>
      </c>
      <c r="G1898" s="256" t="s">
        <v>2554</v>
      </c>
      <c r="H1898" s="256">
        <v>3490</v>
      </c>
      <c r="I1898">
        <v>4.84</v>
      </c>
      <c r="J1898">
        <v>0.15</v>
      </c>
      <c r="K1898">
        <v>3.93</v>
      </c>
      <c r="L1898">
        <v>0.15</v>
      </c>
      <c r="M1898">
        <v>2.93</v>
      </c>
      <c r="N1898">
        <v>0.32</v>
      </c>
      <c r="O1898">
        <v>7.99</v>
      </c>
      <c r="P1898" t="s">
        <v>2555</v>
      </c>
      <c r="Q1898" t="s">
        <v>2556</v>
      </c>
      <c r="R1898" t="s">
        <v>2557</v>
      </c>
    </row>
    <row r="1899" spans="1:19">
      <c r="A1899">
        <f t="shared" si="76"/>
        <v>3227</v>
      </c>
      <c r="B1899">
        <f t="shared" si="77"/>
        <v>1.24</v>
      </c>
      <c r="C1899">
        <f t="shared" si="78"/>
        <v>4.22</v>
      </c>
      <c r="E1899" s="256" t="s">
        <v>2924</v>
      </c>
      <c r="F1899" s="256" t="s">
        <v>2566</v>
      </c>
      <c r="G1899" s="256" t="s">
        <v>2925</v>
      </c>
      <c r="H1899" s="257">
        <v>3227</v>
      </c>
      <c r="I1899" s="256">
        <v>4.84</v>
      </c>
      <c r="J1899" s="256">
        <v>0.33</v>
      </c>
      <c r="K1899" s="256">
        <v>1.24</v>
      </c>
      <c r="L1899" s="256">
        <v>0.63</v>
      </c>
      <c r="M1899" s="256">
        <v>4.22</v>
      </c>
      <c r="N1899" s="256">
        <v>0.53</v>
      </c>
      <c r="O1899" s="256">
        <v>18.91</v>
      </c>
      <c r="P1899" s="256" t="s">
        <v>2825</v>
      </c>
      <c r="Q1899" s="256" t="s">
        <v>2836</v>
      </c>
      <c r="R1899" s="256"/>
      <c r="S1899" s="256"/>
    </row>
    <row r="1900" spans="1:19">
      <c r="A1900">
        <f t="shared" si="76"/>
        <v>3227</v>
      </c>
      <c r="B1900">
        <f t="shared" si="77"/>
        <v>1.25</v>
      </c>
      <c r="C1900">
        <f t="shared" si="78"/>
        <v>4.25</v>
      </c>
      <c r="E1900" s="256" t="s">
        <v>2922</v>
      </c>
      <c r="F1900" s="256" t="s">
        <v>2566</v>
      </c>
      <c r="G1900" s="256" t="s">
        <v>2923</v>
      </c>
      <c r="H1900" s="257">
        <v>3227</v>
      </c>
      <c r="I1900" s="256">
        <v>4.8600000000000003</v>
      </c>
      <c r="J1900" s="256">
        <v>0.33</v>
      </c>
      <c r="K1900" s="256">
        <v>1.25</v>
      </c>
      <c r="L1900" s="256">
        <v>0.63</v>
      </c>
      <c r="M1900" s="256">
        <v>4.25</v>
      </c>
      <c r="N1900" s="256">
        <v>0.53</v>
      </c>
      <c r="O1900" s="256">
        <v>18.64</v>
      </c>
      <c r="P1900" s="256" t="s">
        <v>2825</v>
      </c>
      <c r="Q1900" s="256" t="s">
        <v>2836</v>
      </c>
      <c r="R1900" s="256"/>
      <c r="S1900" s="256"/>
    </row>
    <row r="1901" spans="1:19">
      <c r="A1901">
        <f t="shared" si="76"/>
        <v>3227</v>
      </c>
      <c r="B1901">
        <f t="shared" si="77"/>
        <v>1.54</v>
      </c>
      <c r="C1901">
        <f t="shared" si="78"/>
        <v>4.1100000000000003</v>
      </c>
      <c r="E1901" s="256" t="s">
        <v>2914</v>
      </c>
      <c r="F1901" s="256" t="s">
        <v>2566</v>
      </c>
      <c r="G1901" s="256" t="s">
        <v>2915</v>
      </c>
      <c r="H1901" s="257">
        <v>3227</v>
      </c>
      <c r="I1901" s="256">
        <v>4.87</v>
      </c>
      <c r="J1901" s="256">
        <v>0.33</v>
      </c>
      <c r="K1901" s="256">
        <v>1.54</v>
      </c>
      <c r="L1901" s="256">
        <v>0.63</v>
      </c>
      <c r="M1901" s="256">
        <v>4.1100000000000003</v>
      </c>
      <c r="N1901" s="256">
        <v>0.53</v>
      </c>
      <c r="O1901" s="256">
        <v>19.21</v>
      </c>
      <c r="P1901" s="256" t="s">
        <v>2825</v>
      </c>
      <c r="Q1901" s="256" t="s">
        <v>2836</v>
      </c>
      <c r="R1901" s="256"/>
      <c r="S1901" s="256"/>
    </row>
    <row r="1902" spans="1:19">
      <c r="A1902">
        <f t="shared" si="76"/>
        <v>3227</v>
      </c>
      <c r="B1902">
        <f t="shared" si="77"/>
        <v>1.56</v>
      </c>
      <c r="C1902">
        <f t="shared" si="78"/>
        <v>4.1900000000000004</v>
      </c>
      <c r="E1902" s="256" t="s">
        <v>2910</v>
      </c>
      <c r="F1902" s="256" t="s">
        <v>2566</v>
      </c>
      <c r="G1902" s="256" t="s">
        <v>2911</v>
      </c>
      <c r="H1902" s="257">
        <v>3227</v>
      </c>
      <c r="I1902" s="256">
        <v>4.96</v>
      </c>
      <c r="J1902" s="256">
        <v>0.33</v>
      </c>
      <c r="K1902" s="256">
        <v>1.56</v>
      </c>
      <c r="L1902" s="256">
        <v>0.63</v>
      </c>
      <c r="M1902" s="256">
        <v>4.1900000000000004</v>
      </c>
      <c r="N1902" s="256">
        <v>0.53</v>
      </c>
      <c r="O1902" s="256">
        <v>18.75</v>
      </c>
      <c r="P1902" s="256" t="s">
        <v>2825</v>
      </c>
      <c r="Q1902" s="256" t="s">
        <v>2836</v>
      </c>
      <c r="R1902" s="256"/>
      <c r="S1902" s="256"/>
    </row>
    <row r="1903" spans="1:19">
      <c r="A1903">
        <f t="shared" si="76"/>
        <v>3227</v>
      </c>
      <c r="B1903">
        <f t="shared" si="77"/>
        <v>1.55</v>
      </c>
      <c r="C1903">
        <f t="shared" si="78"/>
        <v>4.1900000000000004</v>
      </c>
      <c r="E1903" s="256" t="s">
        <v>2926</v>
      </c>
      <c r="F1903" s="256" t="s">
        <v>2566</v>
      </c>
      <c r="G1903" s="256" t="s">
        <v>2927</v>
      </c>
      <c r="H1903" s="257">
        <v>3227</v>
      </c>
      <c r="I1903" s="256">
        <v>4.96</v>
      </c>
      <c r="J1903" s="256">
        <v>0.33</v>
      </c>
      <c r="K1903" s="256">
        <v>1.55</v>
      </c>
      <c r="L1903" s="256">
        <v>0.63</v>
      </c>
      <c r="M1903" s="256">
        <v>4.1900000000000004</v>
      </c>
      <c r="N1903" s="256">
        <v>0.53</v>
      </c>
      <c r="O1903" s="256">
        <v>18.95</v>
      </c>
      <c r="P1903" s="256" t="s">
        <v>2825</v>
      </c>
      <c r="Q1903" s="256" t="s">
        <v>2839</v>
      </c>
      <c r="R1903" s="256"/>
      <c r="S1903" s="256"/>
    </row>
    <row r="1904" spans="1:19">
      <c r="A1904">
        <f t="shared" si="76"/>
        <v>3227</v>
      </c>
      <c r="B1904">
        <f t="shared" si="77"/>
        <v>1.98</v>
      </c>
      <c r="C1904">
        <f t="shared" si="78"/>
        <v>3.99</v>
      </c>
      <c r="E1904" s="256" t="s">
        <v>2824</v>
      </c>
      <c r="F1904" s="256" t="s">
        <v>2566</v>
      </c>
      <c r="G1904" s="256" t="s">
        <v>2554</v>
      </c>
      <c r="H1904" s="257">
        <v>3227</v>
      </c>
      <c r="I1904" s="256">
        <v>4.9800000000000004</v>
      </c>
      <c r="J1904" s="256">
        <v>0.33</v>
      </c>
      <c r="K1904" s="256">
        <v>1.98</v>
      </c>
      <c r="L1904" s="256">
        <v>0.63</v>
      </c>
      <c r="M1904" s="256">
        <v>3.99</v>
      </c>
      <c r="N1904" s="256">
        <v>0.52</v>
      </c>
      <c r="O1904" s="256">
        <v>16.38</v>
      </c>
      <c r="P1904" s="256" t="s">
        <v>2825</v>
      </c>
      <c r="Q1904" s="256" t="s">
        <v>2826</v>
      </c>
      <c r="R1904" s="256"/>
      <c r="S1904" s="256"/>
    </row>
    <row r="1905" spans="1:18">
      <c r="A1905">
        <f t="shared" si="76"/>
        <v>3227</v>
      </c>
      <c r="B1905">
        <f t="shared" si="77"/>
        <v>2.2599999999999998</v>
      </c>
      <c r="C1905">
        <f t="shared" si="78"/>
        <v>3.9</v>
      </c>
      <c r="E1905" t="s">
        <v>2850</v>
      </c>
      <c r="F1905" t="s">
        <v>2566</v>
      </c>
      <c r="G1905" s="256" t="s">
        <v>2851</v>
      </c>
      <c r="H1905" s="257">
        <v>3227</v>
      </c>
      <c r="I1905">
        <v>5.04</v>
      </c>
      <c r="J1905">
        <v>0.33</v>
      </c>
      <c r="K1905">
        <v>2.2599999999999998</v>
      </c>
      <c r="L1905">
        <v>0.63</v>
      </c>
      <c r="M1905">
        <v>3.9</v>
      </c>
      <c r="N1905">
        <v>0.53</v>
      </c>
      <c r="O1905">
        <v>16.22</v>
      </c>
      <c r="P1905" t="s">
        <v>2825</v>
      </c>
      <c r="Q1905" t="s">
        <v>2836</v>
      </c>
    </row>
    <row r="1906" spans="1:18">
      <c r="A1906">
        <f t="shared" si="76"/>
        <v>3227</v>
      </c>
      <c r="B1906">
        <f t="shared" si="77"/>
        <v>2.23</v>
      </c>
      <c r="C1906">
        <f t="shared" si="78"/>
        <v>4.05</v>
      </c>
      <c r="E1906" t="s">
        <v>2846</v>
      </c>
      <c r="F1906" t="s">
        <v>2566</v>
      </c>
      <c r="G1906" s="256" t="s">
        <v>2847</v>
      </c>
      <c r="H1906" s="257">
        <v>3227</v>
      </c>
      <c r="I1906">
        <v>5.17</v>
      </c>
      <c r="J1906">
        <v>0.33</v>
      </c>
      <c r="K1906">
        <v>2.23</v>
      </c>
      <c r="L1906">
        <v>0.63</v>
      </c>
      <c r="M1906">
        <v>4.05</v>
      </c>
      <c r="N1906">
        <v>0.53</v>
      </c>
      <c r="O1906">
        <v>16.37</v>
      </c>
      <c r="P1906" t="s">
        <v>2825</v>
      </c>
      <c r="Q1906" t="s">
        <v>2836</v>
      </c>
    </row>
    <row r="1907" spans="1:18">
      <c r="A1907">
        <f t="shared" si="76"/>
        <v>3227</v>
      </c>
      <c r="B1907">
        <f t="shared" si="77"/>
        <v>2.14</v>
      </c>
      <c r="C1907">
        <f t="shared" si="78"/>
        <v>4.13</v>
      </c>
      <c r="E1907" t="s">
        <v>2842</v>
      </c>
      <c r="F1907" t="s">
        <v>2566</v>
      </c>
      <c r="G1907" s="256" t="s">
        <v>2843</v>
      </c>
      <c r="H1907" s="257">
        <v>3227</v>
      </c>
      <c r="I1907">
        <v>5.21</v>
      </c>
      <c r="J1907">
        <v>0.33</v>
      </c>
      <c r="K1907">
        <v>2.14</v>
      </c>
      <c r="L1907">
        <v>0.63</v>
      </c>
      <c r="M1907">
        <v>4.13</v>
      </c>
      <c r="N1907">
        <v>0.53</v>
      </c>
      <c r="O1907">
        <v>16.84</v>
      </c>
      <c r="P1907" t="s">
        <v>2825</v>
      </c>
      <c r="Q1907" t="s">
        <v>2836</v>
      </c>
    </row>
    <row r="1908" spans="1:18">
      <c r="A1908">
        <f t="shared" si="76"/>
        <v>3227</v>
      </c>
      <c r="B1908">
        <f t="shared" si="77"/>
        <v>2.56</v>
      </c>
      <c r="C1908">
        <f t="shared" si="78"/>
        <v>4.01</v>
      </c>
      <c r="E1908" t="s">
        <v>2844</v>
      </c>
      <c r="F1908" t="s">
        <v>2566</v>
      </c>
      <c r="G1908" s="256" t="s">
        <v>2845</v>
      </c>
      <c r="H1908" s="257">
        <v>3227</v>
      </c>
      <c r="I1908">
        <v>5.3</v>
      </c>
      <c r="J1908">
        <v>0.33</v>
      </c>
      <c r="K1908">
        <v>2.56</v>
      </c>
      <c r="L1908">
        <v>0.63</v>
      </c>
      <c r="M1908">
        <v>4.01</v>
      </c>
      <c r="N1908">
        <v>0.53</v>
      </c>
      <c r="O1908">
        <v>14.99</v>
      </c>
      <c r="P1908" t="s">
        <v>2825</v>
      </c>
      <c r="Q1908" t="s">
        <v>2839</v>
      </c>
    </row>
    <row r="1909" spans="1:18">
      <c r="A1909">
        <f t="shared" si="76"/>
        <v>3490</v>
      </c>
      <c r="B1909">
        <f t="shared" si="77"/>
        <v>4.0199999999999996</v>
      </c>
      <c r="C1909">
        <f t="shared" si="78"/>
        <v>3.4</v>
      </c>
      <c r="E1909" t="s">
        <v>2576</v>
      </c>
      <c r="F1909" s="256" t="s">
        <v>2553</v>
      </c>
      <c r="G1909" s="256" t="s">
        <v>2554</v>
      </c>
      <c r="H1909" s="257">
        <v>3490</v>
      </c>
      <c r="I1909">
        <v>5.36</v>
      </c>
      <c r="J1909">
        <v>0.15</v>
      </c>
      <c r="K1909">
        <v>4.0199999999999996</v>
      </c>
      <c r="L1909">
        <v>0.17</v>
      </c>
      <c r="M1909">
        <v>3.4</v>
      </c>
      <c r="N1909">
        <v>0.35</v>
      </c>
      <c r="O1909">
        <v>12.9</v>
      </c>
      <c r="P1909" t="s">
        <v>2555</v>
      </c>
      <c r="Q1909" t="s">
        <v>2556</v>
      </c>
      <c r="R1909" t="s">
        <v>2557</v>
      </c>
    </row>
    <row r="1910" spans="1:18">
      <c r="A1910">
        <f t="shared" si="76"/>
        <v>3227</v>
      </c>
      <c r="B1910">
        <f t="shared" si="77"/>
        <v>2.2999999999999998</v>
      </c>
      <c r="C1910">
        <f t="shared" si="78"/>
        <v>4.21</v>
      </c>
      <c r="E1910" t="s">
        <v>2848</v>
      </c>
      <c r="F1910" t="s">
        <v>2566</v>
      </c>
      <c r="G1910" s="256" t="s">
        <v>2849</v>
      </c>
      <c r="H1910" s="257">
        <v>3227</v>
      </c>
      <c r="I1910">
        <v>5.37</v>
      </c>
      <c r="J1910">
        <v>0.33</v>
      </c>
      <c r="K1910">
        <v>2.2999999999999998</v>
      </c>
      <c r="L1910">
        <v>0.63</v>
      </c>
      <c r="M1910">
        <v>4.21</v>
      </c>
      <c r="N1910">
        <v>0.53</v>
      </c>
      <c r="O1910">
        <v>16.559999999999999</v>
      </c>
      <c r="P1910" t="s">
        <v>2825</v>
      </c>
      <c r="Q1910" t="s">
        <v>2836</v>
      </c>
    </row>
    <row r="1911" spans="1:18">
      <c r="A1911">
        <f t="shared" si="76"/>
        <v>3227</v>
      </c>
      <c r="B1911">
        <f t="shared" si="77"/>
        <v>2.4700000000000002</v>
      </c>
      <c r="C1911">
        <f t="shared" si="78"/>
        <v>4.1399999999999997</v>
      </c>
      <c r="E1911" t="s">
        <v>2852</v>
      </c>
      <c r="F1911" t="s">
        <v>2566</v>
      </c>
      <c r="G1911" s="256" t="s">
        <v>2853</v>
      </c>
      <c r="H1911" s="257">
        <v>3227</v>
      </c>
      <c r="I1911">
        <v>5.38</v>
      </c>
      <c r="J1911">
        <v>0.33</v>
      </c>
      <c r="K1911">
        <v>2.4700000000000002</v>
      </c>
      <c r="L1911">
        <v>0.63</v>
      </c>
      <c r="M1911">
        <v>4.1399999999999997</v>
      </c>
      <c r="N1911">
        <v>0.53</v>
      </c>
      <c r="O1911">
        <v>16.84</v>
      </c>
      <c r="P1911" t="s">
        <v>2825</v>
      </c>
      <c r="Q1911" t="s">
        <v>2836</v>
      </c>
    </row>
    <row r="1912" spans="1:18">
      <c r="A1912">
        <f t="shared" si="76"/>
        <v>3227</v>
      </c>
      <c r="B1912">
        <f t="shared" si="77"/>
        <v>2.4900000000000002</v>
      </c>
      <c r="C1912">
        <f t="shared" si="78"/>
        <v>4.16</v>
      </c>
      <c r="E1912" t="s">
        <v>2856</v>
      </c>
      <c r="F1912" t="s">
        <v>2566</v>
      </c>
      <c r="G1912" s="256" t="s">
        <v>2857</v>
      </c>
      <c r="H1912" s="257">
        <v>3227</v>
      </c>
      <c r="I1912">
        <v>5.42</v>
      </c>
      <c r="J1912">
        <v>0.33</v>
      </c>
      <c r="K1912">
        <v>2.4900000000000002</v>
      </c>
      <c r="L1912">
        <v>0.63</v>
      </c>
      <c r="M1912">
        <v>4.16</v>
      </c>
      <c r="N1912">
        <v>0.53</v>
      </c>
      <c r="O1912">
        <v>17.02</v>
      </c>
      <c r="P1912" t="s">
        <v>2825</v>
      </c>
      <c r="Q1912" t="s">
        <v>2839</v>
      </c>
    </row>
    <row r="1913" spans="1:18">
      <c r="A1913">
        <f t="shared" si="76"/>
        <v>3490</v>
      </c>
      <c r="B1913">
        <f t="shared" si="77"/>
        <v>4.09</v>
      </c>
      <c r="C1913">
        <f t="shared" si="78"/>
        <v>3.6</v>
      </c>
      <c r="E1913" t="s">
        <v>2708</v>
      </c>
      <c r="F1913" s="256" t="s">
        <v>2553</v>
      </c>
      <c r="G1913" s="256" t="s">
        <v>2554</v>
      </c>
      <c r="H1913">
        <v>3490</v>
      </c>
      <c r="I1913">
        <v>5.6</v>
      </c>
      <c r="J1913">
        <v>0.15</v>
      </c>
      <c r="K1913">
        <v>4.09</v>
      </c>
      <c r="L1913">
        <v>0.16</v>
      </c>
      <c r="M1913">
        <v>3.6</v>
      </c>
      <c r="N1913">
        <v>0.33</v>
      </c>
      <c r="O1913">
        <v>12.57</v>
      </c>
      <c r="P1913" t="s">
        <v>2689</v>
      </c>
      <c r="Q1913" t="s">
        <v>2690</v>
      </c>
    </row>
    <row r="1914" spans="1:18">
      <c r="A1914">
        <f t="shared" si="76"/>
        <v>3490</v>
      </c>
      <c r="B1914">
        <f t="shared" si="77"/>
        <v>3.95</v>
      </c>
      <c r="C1914">
        <f t="shared" si="78"/>
        <v>3.84</v>
      </c>
      <c r="E1914" t="s">
        <v>2573</v>
      </c>
      <c r="F1914" s="256" t="s">
        <v>2553</v>
      </c>
      <c r="G1914" s="256" t="s">
        <v>2554</v>
      </c>
      <c r="H1914" s="257">
        <v>3490</v>
      </c>
      <c r="I1914">
        <v>5.76</v>
      </c>
      <c r="J1914">
        <v>0.15</v>
      </c>
      <c r="K1914">
        <v>3.95</v>
      </c>
      <c r="L1914">
        <v>0.15</v>
      </c>
      <c r="M1914">
        <v>3.84</v>
      </c>
      <c r="N1914">
        <v>0.32</v>
      </c>
      <c r="O1914">
        <v>12.47</v>
      </c>
      <c r="P1914" t="s">
        <v>2555</v>
      </c>
      <c r="Q1914" t="s">
        <v>2556</v>
      </c>
      <c r="R1914" t="s">
        <v>2557</v>
      </c>
    </row>
    <row r="1915" spans="1:18">
      <c r="A1915">
        <f t="shared" si="76"/>
        <v>3490</v>
      </c>
      <c r="B1915">
        <f t="shared" si="77"/>
        <v>4.29</v>
      </c>
      <c r="C1915">
        <f t="shared" si="78"/>
        <v>3.68</v>
      </c>
      <c r="E1915" t="s">
        <v>2707</v>
      </c>
      <c r="F1915" s="256" t="s">
        <v>2553</v>
      </c>
      <c r="G1915" s="256" t="s">
        <v>2554</v>
      </c>
      <c r="H1915">
        <v>3490</v>
      </c>
      <c r="I1915">
        <v>5.78</v>
      </c>
      <c r="J1915">
        <v>0.15</v>
      </c>
      <c r="K1915">
        <v>4.29</v>
      </c>
      <c r="L1915">
        <v>0.16</v>
      </c>
      <c r="M1915">
        <v>3.68</v>
      </c>
      <c r="N1915">
        <v>0.34</v>
      </c>
      <c r="O1915">
        <v>12.53</v>
      </c>
      <c r="P1915" t="s">
        <v>2689</v>
      </c>
      <c r="Q1915" t="s">
        <v>2690</v>
      </c>
    </row>
    <row r="1916" spans="1:18">
      <c r="A1916">
        <f t="shared" si="76"/>
        <v>3490</v>
      </c>
      <c r="B1916">
        <f t="shared" si="77"/>
        <v>4.6399999999999997</v>
      </c>
      <c r="C1916">
        <f t="shared" si="78"/>
        <v>4.0599999999999996</v>
      </c>
      <c r="E1916" t="s">
        <v>2574</v>
      </c>
      <c r="F1916" s="256" t="s">
        <v>2553</v>
      </c>
      <c r="G1916" s="256" t="s">
        <v>2554</v>
      </c>
      <c r="H1916" s="257">
        <v>3490</v>
      </c>
      <c r="I1916">
        <v>6.34</v>
      </c>
      <c r="J1916">
        <v>0.15</v>
      </c>
      <c r="K1916">
        <v>4.6399999999999997</v>
      </c>
      <c r="L1916">
        <v>0.17</v>
      </c>
      <c r="M1916">
        <v>4.0599999999999996</v>
      </c>
      <c r="N1916">
        <v>0.35</v>
      </c>
      <c r="O1916">
        <v>11.63</v>
      </c>
      <c r="P1916" t="s">
        <v>2555</v>
      </c>
      <c r="Q1916" t="s">
        <v>2556</v>
      </c>
      <c r="R1916" t="s">
        <v>2557</v>
      </c>
    </row>
    <row r="1917" spans="1:18">
      <c r="A1917" s="5">
        <v>3435</v>
      </c>
      <c r="B1917" s="5">
        <v>5.16</v>
      </c>
      <c r="C1917" s="5">
        <v>-1.1616763506389767</v>
      </c>
      <c r="D1917" s="5"/>
    </row>
    <row r="1918" spans="1:18">
      <c r="A1918" s="5">
        <v>3435</v>
      </c>
      <c r="B1918" s="5">
        <v>4.1500000000000004</v>
      </c>
      <c r="C1918" s="5">
        <v>-0.46422033723749512</v>
      </c>
      <c r="D1918" s="5"/>
    </row>
    <row r="1919" spans="1:18">
      <c r="A1919" s="5">
        <v>3435</v>
      </c>
      <c r="B1919" s="5">
        <v>1.07</v>
      </c>
      <c r="C1919" s="5">
        <v>-0.420763847648153</v>
      </c>
      <c r="D1919" s="5"/>
    </row>
    <row r="1920" spans="1:18">
      <c r="A1920" s="5">
        <v>3435</v>
      </c>
      <c r="B1920" s="5">
        <v>3.45</v>
      </c>
      <c r="C1920" s="5">
        <v>-1.2738170956648571</v>
      </c>
      <c r="D1920" s="5"/>
    </row>
    <row r="1921" spans="1:4">
      <c r="A1921" s="5">
        <v>3435</v>
      </c>
      <c r="B1921" s="5">
        <v>4.72</v>
      </c>
      <c r="C1921" s="5">
        <v>-0.92620517604722163</v>
      </c>
      <c r="D1921" s="5"/>
    </row>
    <row r="1922" spans="1:4">
      <c r="A1922" s="5">
        <v>3435</v>
      </c>
      <c r="B1922" s="5">
        <v>5.45</v>
      </c>
      <c r="C1922" s="5">
        <v>-0.9009319992384679</v>
      </c>
      <c r="D1922" s="5"/>
    </row>
    <row r="1923" spans="1:4">
      <c r="A1923" s="5">
        <v>3435</v>
      </c>
      <c r="B1923" s="5">
        <v>5.26</v>
      </c>
      <c r="C1923" s="5">
        <v>-1.0232100992207764</v>
      </c>
      <c r="D1923" s="5"/>
    </row>
    <row r="1924" spans="1:4">
      <c r="A1924" s="5">
        <v>3435</v>
      </c>
      <c r="B1924" s="5">
        <v>5.39</v>
      </c>
      <c r="C1924" s="5">
        <v>-0.93008658383222031</v>
      </c>
      <c r="D1924" s="5"/>
    </row>
    <row r="1925" spans="1:4">
      <c r="A1925" s="5">
        <v>3435</v>
      </c>
      <c r="B1925" s="5">
        <v>5.04</v>
      </c>
      <c r="C1925" s="5">
        <v>-1.0003436944258401</v>
      </c>
      <c r="D1925" s="5"/>
    </row>
    <row r="1926" spans="1:4">
      <c r="A1926" s="5">
        <v>3435</v>
      </c>
      <c r="B1926" s="5">
        <v>4.3099999999999996</v>
      </c>
      <c r="C1926" s="5">
        <v>-0.89575078822369281</v>
      </c>
      <c r="D1926" s="5"/>
    </row>
    <row r="1927" spans="1:4">
      <c r="A1927" s="5">
        <v>3435</v>
      </c>
      <c r="B1927" s="5">
        <v>4.3099999999999996</v>
      </c>
      <c r="C1927" s="5">
        <v>-0.98563618440408129</v>
      </c>
      <c r="D1927" s="5"/>
    </row>
    <row r="1928" spans="1:4">
      <c r="A1928" s="5">
        <v>3435</v>
      </c>
      <c r="B1928" s="5">
        <v>4.9400000000000004</v>
      </c>
      <c r="C1928" s="5">
        <v>-0.9391153279957094</v>
      </c>
      <c r="D1928" s="5"/>
    </row>
    <row r="1929" spans="1:4">
      <c r="A1929" s="5">
        <v>3435</v>
      </c>
      <c r="B1929" s="5">
        <v>4.71</v>
      </c>
      <c r="C1929" s="5">
        <v>-1.00096271466558</v>
      </c>
      <c r="D1929" s="5"/>
    </row>
    <row r="1930" spans="1:4">
      <c r="A1930" s="5">
        <v>3435</v>
      </c>
      <c r="B1930" s="5">
        <v>4.5999999999999996</v>
      </c>
      <c r="C1930" s="5">
        <v>2.91</v>
      </c>
      <c r="D1930" s="5">
        <v>-2.56</v>
      </c>
    </row>
    <row r="1931" spans="1:4">
      <c r="A1931" s="5">
        <v>3435</v>
      </c>
      <c r="B1931" s="5">
        <v>1.92</v>
      </c>
      <c r="C1931" s="5">
        <v>1.6080000000000001</v>
      </c>
      <c r="D1931" s="5">
        <v>-1.71</v>
      </c>
    </row>
    <row r="1932" spans="1:4">
      <c r="A1932" s="5">
        <v>3435</v>
      </c>
      <c r="B1932" s="5">
        <v>1.85</v>
      </c>
      <c r="C1932" s="5">
        <v>2.327</v>
      </c>
      <c r="D1932" s="5">
        <v>-1.73</v>
      </c>
    </row>
    <row r="1933" spans="1:4">
      <c r="A1933" s="5">
        <v>3435</v>
      </c>
      <c r="B1933" s="5">
        <v>0.37</v>
      </c>
      <c r="C1933" s="5">
        <v>0.57799999999999996</v>
      </c>
      <c r="D1933" s="5">
        <v>-0.48</v>
      </c>
    </row>
    <row r="1934" spans="1:4">
      <c r="A1934" s="5">
        <v>3435</v>
      </c>
      <c r="B1934" s="5">
        <v>1.63</v>
      </c>
      <c r="C1934" s="5">
        <v>0.55500000000000005</v>
      </c>
      <c r="D1934" s="5">
        <v>-0.64</v>
      </c>
    </row>
    <row r="1935" spans="1:4">
      <c r="A1935" s="5">
        <v>3435</v>
      </c>
      <c r="B1935" s="5">
        <v>2.0299999999999998</v>
      </c>
      <c r="C1935" s="5">
        <v>1.34</v>
      </c>
      <c r="D1935" s="5"/>
    </row>
    <row r="1936" spans="1:4">
      <c r="A1936" s="5">
        <v>3435</v>
      </c>
      <c r="B1936" s="5">
        <v>5.48</v>
      </c>
      <c r="C1936" s="5">
        <v>3.4580000000000002</v>
      </c>
      <c r="D1936" s="5">
        <v>-3.14</v>
      </c>
    </row>
    <row r="1937" spans="1:4">
      <c r="A1937" s="5">
        <v>3435</v>
      </c>
      <c r="B1937" s="5">
        <v>0.02</v>
      </c>
      <c r="C1937" s="5">
        <v>0.36199999999999999</v>
      </c>
      <c r="D1937" s="5">
        <v>-0.48</v>
      </c>
    </row>
    <row r="1938" spans="1:4">
      <c r="A1938" s="5">
        <v>3435</v>
      </c>
      <c r="B1938" s="5">
        <v>0.16</v>
      </c>
      <c r="C1938" s="5">
        <v>0.23799999999999999</v>
      </c>
      <c r="D1938" s="5">
        <v>0.23</v>
      </c>
    </row>
    <row r="1939" spans="1:4">
      <c r="A1939" s="5">
        <v>3435</v>
      </c>
      <c r="B1939" s="5">
        <v>2.0299999999999998</v>
      </c>
      <c r="C1939" s="5">
        <v>1.7230000000000001</v>
      </c>
      <c r="D1939" s="5">
        <v>-1.47</v>
      </c>
    </row>
    <row r="1940" spans="1:4">
      <c r="A1940" s="5">
        <v>3435</v>
      </c>
      <c r="B1940" s="5">
        <v>-0.52</v>
      </c>
      <c r="C1940" s="5">
        <v>0.34399999999999997</v>
      </c>
      <c r="D1940" s="5">
        <v>-0.6</v>
      </c>
    </row>
    <row r="1941" spans="1:4">
      <c r="A1941" s="5">
        <v>3435</v>
      </c>
      <c r="B1941" s="5">
        <v>1.1000000000000001</v>
      </c>
      <c r="C1941" s="5">
        <v>0.73799999999999999</v>
      </c>
      <c r="D1941" s="5">
        <v>-1.04</v>
      </c>
    </row>
    <row r="1942" spans="1:4">
      <c r="A1942" s="5">
        <v>3435</v>
      </c>
      <c r="B1942" s="5">
        <v>0.49</v>
      </c>
      <c r="C1942" s="5">
        <v>-4.1000000000000002E-2</v>
      </c>
      <c r="D1942" s="5">
        <v>0.21</v>
      </c>
    </row>
    <row r="1943" spans="1:4">
      <c r="A1943" s="5">
        <v>3435</v>
      </c>
      <c r="B1943" s="5">
        <v>-0.63</v>
      </c>
      <c r="C1943" s="5">
        <v>0.73699999999999999</v>
      </c>
      <c r="D1943" s="5">
        <v>0</v>
      </c>
    </row>
    <row r="1944" spans="1:4">
      <c r="A1944" s="5">
        <v>3435</v>
      </c>
      <c r="B1944" s="5">
        <v>0.4</v>
      </c>
      <c r="C1944" s="5">
        <v>0.65900000000000003</v>
      </c>
      <c r="D1944" s="5">
        <v>-1.6</v>
      </c>
    </row>
    <row r="1945" spans="1:4">
      <c r="A1945" s="5">
        <v>3435</v>
      </c>
      <c r="B1945" s="5">
        <v>0.11</v>
      </c>
      <c r="C1945" s="5">
        <v>-0.1</v>
      </c>
      <c r="D1945" s="5">
        <v>0.17</v>
      </c>
    </row>
    <row r="1946" spans="1:4">
      <c r="A1946" s="5">
        <v>3435</v>
      </c>
      <c r="B1946" s="5">
        <v>4.37</v>
      </c>
      <c r="C1946" s="5">
        <v>-1.2270000000000001</v>
      </c>
      <c r="D1946" s="5">
        <v>1.24</v>
      </c>
    </row>
    <row r="1947" spans="1:4">
      <c r="A1947" s="5">
        <v>3435</v>
      </c>
      <c r="B1947" s="5">
        <v>5.1100000000000003</v>
      </c>
      <c r="C1947" s="5">
        <v>-1.137</v>
      </c>
      <c r="D1947" s="5">
        <v>1.22</v>
      </c>
    </row>
    <row r="1948" spans="1:4">
      <c r="A1948" s="5">
        <v>3435</v>
      </c>
      <c r="B1948" s="5">
        <v>5.5</v>
      </c>
      <c r="C1948" s="5">
        <v>-1.004</v>
      </c>
      <c r="D1948" s="5">
        <v>1.21</v>
      </c>
    </row>
    <row r="1949" spans="1:4">
      <c r="A1949" s="5">
        <v>3435</v>
      </c>
      <c r="B1949" s="5">
        <v>5.44</v>
      </c>
      <c r="C1949" s="5">
        <v>-1.004</v>
      </c>
      <c r="D1949" s="5">
        <v>1.07</v>
      </c>
    </row>
    <row r="1950" spans="1:4">
      <c r="A1950" s="5">
        <v>3435</v>
      </c>
      <c r="B1950" s="5">
        <v>3.95</v>
      </c>
      <c r="C1950" s="5">
        <v>-1.3109999999999999</v>
      </c>
      <c r="D1950" s="5">
        <v>1.33</v>
      </c>
    </row>
    <row r="1951" spans="1:4">
      <c r="A1951" s="5">
        <v>3435</v>
      </c>
      <c r="B1951" s="5">
        <v>5.73</v>
      </c>
      <c r="C1951" s="5">
        <v>-1.1499999999999999</v>
      </c>
      <c r="D1951" s="5">
        <v>1.25</v>
      </c>
    </row>
    <row r="1952" spans="1:4">
      <c r="A1952" s="5">
        <v>3435</v>
      </c>
      <c r="B1952" s="5">
        <v>4</v>
      </c>
      <c r="C1952" s="5">
        <v>-1.4239999999999999</v>
      </c>
      <c r="D1952" s="5">
        <v>1.38</v>
      </c>
    </row>
    <row r="1953" spans="1:4">
      <c r="A1953" s="5">
        <v>3435</v>
      </c>
      <c r="B1953" s="5">
        <v>4.62</v>
      </c>
      <c r="C1953" s="5">
        <v>-1.3340000000000001</v>
      </c>
      <c r="D1953" s="5">
        <v>1.36</v>
      </c>
    </row>
    <row r="1954" spans="1:4">
      <c r="A1954" s="5">
        <v>3435</v>
      </c>
      <c r="B1954" s="5">
        <v>4.0599999999999996</v>
      </c>
      <c r="C1954" s="5">
        <v>-1.262</v>
      </c>
      <c r="D1954" s="5">
        <v>1.35</v>
      </c>
    </row>
    <row r="1955" spans="1:4">
      <c r="A1955" s="5">
        <v>3435</v>
      </c>
      <c r="B1955" s="5">
        <v>-11.74</v>
      </c>
      <c r="C1955" s="5">
        <v>-0.86199999999999999</v>
      </c>
      <c r="D1955" s="5">
        <v>0.43</v>
      </c>
    </row>
    <row r="1956" spans="1:4">
      <c r="A1956" s="5">
        <v>3435</v>
      </c>
      <c r="B1956" s="5">
        <v>-8.8699999999999992</v>
      </c>
      <c r="C1956" s="5">
        <v>-0.67900000000000005</v>
      </c>
      <c r="D1956" s="5">
        <v>0.41</v>
      </c>
    </row>
    <row r="1957" spans="1:4">
      <c r="A1957" s="5">
        <v>3435</v>
      </c>
      <c r="B1957" s="5">
        <v>-8.5299999999999994</v>
      </c>
      <c r="C1957" s="5">
        <v>-0.67400000000000004</v>
      </c>
      <c r="D1957" s="5">
        <v>0.36</v>
      </c>
    </row>
    <row r="1958" spans="1:4">
      <c r="A1958" s="5">
        <v>3435</v>
      </c>
      <c r="B1958" s="5">
        <v>-10.76</v>
      </c>
      <c r="C1958" s="5">
        <v>-0.70199999999999996</v>
      </c>
      <c r="D1958" s="5">
        <v>0.47</v>
      </c>
    </row>
    <row r="1959" spans="1:4">
      <c r="A1959" s="5">
        <v>3435</v>
      </c>
      <c r="B1959" s="5">
        <v>-18.100000000000001</v>
      </c>
      <c r="C1959" s="5">
        <v>-1.1539999999999999</v>
      </c>
      <c r="D1959" s="5">
        <v>0.56999999999999995</v>
      </c>
    </row>
    <row r="1960" spans="1:4">
      <c r="A1960" s="5">
        <v>3435</v>
      </c>
      <c r="B1960" s="5">
        <v>-17.05</v>
      </c>
      <c r="C1960" s="5">
        <v>-1.0740000000000001</v>
      </c>
      <c r="D1960" s="5">
        <v>0.3</v>
      </c>
    </row>
    <row r="1961" spans="1:4">
      <c r="A1961" s="5">
        <v>3435</v>
      </c>
      <c r="B1961" s="5">
        <v>-10.36</v>
      </c>
      <c r="C1961" s="5">
        <v>-0.88500000000000001</v>
      </c>
      <c r="D1961" s="5">
        <v>0.7</v>
      </c>
    </row>
    <row r="1962" spans="1:4">
      <c r="A1962" s="5">
        <v>3435</v>
      </c>
      <c r="B1962" s="5">
        <v>-9.81</v>
      </c>
      <c r="C1962" s="5">
        <v>-0.97299999999999998</v>
      </c>
      <c r="D1962" s="5">
        <v>0.69</v>
      </c>
    </row>
    <row r="1963" spans="1:4">
      <c r="A1963" s="5">
        <v>3435</v>
      </c>
      <c r="B1963" s="5">
        <v>-11.36</v>
      </c>
      <c r="C1963" s="5">
        <v>-0.79600000000000004</v>
      </c>
      <c r="D1963" s="5">
        <v>0.33</v>
      </c>
    </row>
    <row r="1964" spans="1:4">
      <c r="A1964" s="5">
        <v>3435</v>
      </c>
      <c r="B1964" s="5">
        <v>-0.74333333333333318</v>
      </c>
      <c r="C1964" s="5">
        <v>0.70166666666666666</v>
      </c>
      <c r="D1964" s="5"/>
    </row>
    <row r="1965" spans="1:4">
      <c r="A1965" s="5">
        <v>3435</v>
      </c>
      <c r="B1965" s="5">
        <v>0.20200000000000001</v>
      </c>
      <c r="C1965" s="5">
        <v>0.88</v>
      </c>
      <c r="D1965" s="5"/>
    </row>
    <row r="1966" spans="1:4">
      <c r="A1966" s="5">
        <v>3435</v>
      </c>
      <c r="B1966" s="5">
        <v>-3.8839999999999995</v>
      </c>
      <c r="C1966" s="5">
        <v>1.4620000000000002</v>
      </c>
      <c r="D1966" s="5"/>
    </row>
    <row r="1967" spans="1:4">
      <c r="A1967" s="5">
        <v>3435</v>
      </c>
      <c r="B1967" s="5">
        <v>-2.0909090909090913</v>
      </c>
      <c r="C1967" s="5">
        <v>0.4081818181818182</v>
      </c>
      <c r="D1967" s="5"/>
    </row>
    <row r="1968" spans="1:4">
      <c r="A1968" s="5">
        <v>3435</v>
      </c>
      <c r="B1968" s="5">
        <v>-3.0305882352941174</v>
      </c>
      <c r="C1968" s="5">
        <v>0.40294117647058825</v>
      </c>
      <c r="D1968" s="5"/>
    </row>
    <row r="1969" spans="1:8">
      <c r="A1969" s="5">
        <v>3435</v>
      </c>
      <c r="B1969" s="5">
        <v>-14.83</v>
      </c>
      <c r="C1969" s="5">
        <v>2.4350000000000001</v>
      </c>
      <c r="D1969" s="5"/>
    </row>
    <row r="1970" spans="1:8">
      <c r="A1970" s="5">
        <v>3435</v>
      </c>
      <c r="B1970" s="5">
        <v>-2.42</v>
      </c>
      <c r="C1970" s="5">
        <v>0.46</v>
      </c>
      <c r="D1970" s="5"/>
    </row>
    <row r="1971" spans="1:8">
      <c r="A1971" s="5">
        <v>3435</v>
      </c>
      <c r="B1971" s="5">
        <v>-3.3250000000000002</v>
      </c>
      <c r="C1971" s="5">
        <v>2.0274999999999999</v>
      </c>
      <c r="D1971" s="5"/>
    </row>
    <row r="1972" spans="1:8">
      <c r="A1972" s="5">
        <v>3435</v>
      </c>
      <c r="B1972" s="5">
        <v>-2.4550000000000001</v>
      </c>
      <c r="C1972" s="5">
        <v>1.18</v>
      </c>
      <c r="D1972" s="5"/>
    </row>
    <row r="1973" spans="1:8">
      <c r="A1973" s="5">
        <v>3435</v>
      </c>
      <c r="B1973" s="5">
        <v>-10.116666666666667</v>
      </c>
      <c r="C1973" s="5">
        <v>2.5166666666666666</v>
      </c>
      <c r="D1973" s="5"/>
    </row>
    <row r="1974" spans="1:8">
      <c r="A1974" s="5">
        <v>3435</v>
      </c>
      <c r="B1974" s="5">
        <v>-12.675000000000001</v>
      </c>
      <c r="C1974" s="5">
        <v>4.74</v>
      </c>
      <c r="D1974" s="5"/>
    </row>
    <row r="1975" spans="1:8">
      <c r="A1975" s="5">
        <v>3450</v>
      </c>
      <c r="B1975" s="5">
        <v>3.2972000000000001</v>
      </c>
      <c r="C1975" s="5">
        <v>-1.3223100000000001</v>
      </c>
      <c r="D1975" s="5">
        <v>2.0885150000000001</v>
      </c>
    </row>
    <row r="1976" spans="1:8">
      <c r="A1976" s="5">
        <v>3500</v>
      </c>
      <c r="B1976" s="5">
        <v>0.8</v>
      </c>
      <c r="C1976" s="5">
        <v>-0.31184028750728837</v>
      </c>
      <c r="D1976" s="5"/>
    </row>
    <row r="1977" spans="1:8">
      <c r="A1977" s="5">
        <v>3500</v>
      </c>
      <c r="B1977" s="5">
        <v>1.8</v>
      </c>
      <c r="C1977" s="5">
        <v>-0.32634662784284008</v>
      </c>
      <c r="D1977" s="5"/>
    </row>
    <row r="1978" spans="1:8">
      <c r="A1978" s="5">
        <v>3500</v>
      </c>
      <c r="B1978" s="5">
        <v>1.1000000000000001</v>
      </c>
      <c r="C1978" s="5">
        <v>-0.36620865063380337</v>
      </c>
      <c r="D1978" s="5"/>
    </row>
    <row r="1979" spans="1:8">
      <c r="A1979" s="5">
        <v>3500</v>
      </c>
      <c r="B1979" s="5">
        <v>0.8</v>
      </c>
      <c r="C1979" s="5">
        <v>-0.31184028750728837</v>
      </c>
      <c r="D1979" s="5"/>
      <c r="G1979">
        <f>AVERAGE(C842:C1331)</f>
        <v>2.935045076555387</v>
      </c>
      <c r="H1979">
        <f>STDEV(C842:C1331)</f>
        <v>2.4999844055646698</v>
      </c>
    </row>
    <row r="1980" spans="1:8">
      <c r="A1980" s="5">
        <v>3500</v>
      </c>
      <c r="B1980" s="5">
        <v>1</v>
      </c>
      <c r="C1980" s="5">
        <v>-0.31476266887171822</v>
      </c>
      <c r="D1980" s="5"/>
      <c r="G1980">
        <f>AVERAGE(C1332:C1513)</f>
        <v>-2.6688190317845299E-2</v>
      </c>
      <c r="H1980">
        <f>STDEV(C1332:C1513)</f>
        <v>0.31614514690405415</v>
      </c>
    </row>
    <row r="1981" spans="1:8">
      <c r="A1981" s="5">
        <v>3500</v>
      </c>
      <c r="B1981" s="5">
        <v>1.4</v>
      </c>
      <c r="C1981" s="5">
        <v>-0.32057574923242416</v>
      </c>
      <c r="D1981" s="5"/>
      <c r="G1981">
        <f>AVERAGE(C1514:C1981)</f>
        <v>0.7638513237086304</v>
      </c>
      <c r="H1981">
        <f>STDEV(C1514:C1981)</f>
        <v>1.9090128713277492</v>
      </c>
    </row>
    <row r="1982" spans="1:8">
      <c r="A1982" s="5">
        <v>3540</v>
      </c>
      <c r="B1982" s="5">
        <v>6.3722167761872672</v>
      </c>
      <c r="C1982" s="5">
        <v>-1.0071990840019307</v>
      </c>
      <c r="D1982" s="5">
        <v>1.1646394240283353</v>
      </c>
      <c r="E1982" t="s">
        <v>725</v>
      </c>
    </row>
    <row r="1983" spans="1:8">
      <c r="A1983" s="5">
        <v>3540</v>
      </c>
      <c r="B1983" s="5">
        <v>4.7754035093403591</v>
      </c>
      <c r="C1983" s="5">
        <v>-1.0573371629540862</v>
      </c>
      <c r="D1983" s="5">
        <v>0.97429561249606778</v>
      </c>
      <c r="E1983" t="s">
        <v>725</v>
      </c>
    </row>
    <row r="1984" spans="1:8">
      <c r="A1984" s="5">
        <v>3540</v>
      </c>
      <c r="B1984" s="5">
        <v>6.4184429626412687</v>
      </c>
      <c r="C1984" s="5">
        <v>-1.0162216513187605</v>
      </c>
      <c r="D1984" s="5">
        <v>1.0031281382290036</v>
      </c>
      <c r="E1984" t="s">
        <v>725</v>
      </c>
    </row>
    <row r="1985" spans="1:5">
      <c r="A1985" s="5">
        <v>3540</v>
      </c>
      <c r="B1985" s="5">
        <v>4.2468171164131707</v>
      </c>
      <c r="C1985" s="5">
        <v>-1.0713763854144354</v>
      </c>
      <c r="D1985" s="5">
        <v>1.0003621062981694</v>
      </c>
      <c r="E1985" t="s">
        <v>725</v>
      </c>
    </row>
    <row r="1986" spans="1:5">
      <c r="A1986" s="5">
        <v>3540</v>
      </c>
      <c r="B1986" s="5">
        <v>5.8094632019680681</v>
      </c>
      <c r="C1986" s="5">
        <v>-1.01221565379217</v>
      </c>
      <c r="D1986" s="5">
        <v>0.9372981047202078</v>
      </c>
      <c r="E1986" t="s">
        <v>725</v>
      </c>
    </row>
    <row r="1987" spans="1:5">
      <c r="A1987" s="5">
        <v>3540</v>
      </c>
      <c r="B1987" s="5">
        <v>9.399027071809174</v>
      </c>
      <c r="C1987" s="5">
        <v>-0.79965202671794522</v>
      </c>
      <c r="D1987" s="5">
        <v>0.86382893391445492</v>
      </c>
      <c r="E1987" t="s">
        <v>725</v>
      </c>
    </row>
    <row r="1988" spans="1:5">
      <c r="A1988" s="5">
        <v>3540</v>
      </c>
      <c r="B1988" s="5">
        <v>6.4174380455441771</v>
      </c>
      <c r="C1988" s="5">
        <v>-0.92398773237456489</v>
      </c>
      <c r="D1988" s="5">
        <v>0.87693466673122167</v>
      </c>
      <c r="E1988" t="s">
        <v>725</v>
      </c>
    </row>
    <row r="1989" spans="1:5">
      <c r="A1989" s="5">
        <v>3540</v>
      </c>
      <c r="B1989" s="5">
        <v>6.8294540552404914</v>
      </c>
      <c r="C1989" s="5">
        <v>-0.93701796437839491</v>
      </c>
      <c r="D1989" s="5">
        <v>0.90433426063007971</v>
      </c>
      <c r="E1989" t="s">
        <v>725</v>
      </c>
    </row>
    <row r="1990" spans="1:5">
      <c r="A1990" s="5">
        <v>3540</v>
      </c>
      <c r="B1990" s="5">
        <v>5.2537440474267338</v>
      </c>
      <c r="C1990" s="5">
        <v>-1.0573338832866597</v>
      </c>
      <c r="D1990" s="5">
        <v>1.1713213691544322</v>
      </c>
      <c r="E1990" t="s">
        <v>725</v>
      </c>
    </row>
    <row r="1991" spans="1:5">
      <c r="A1991" s="5">
        <v>3540</v>
      </c>
      <c r="B1991" s="5">
        <v>5.1401884154860245</v>
      </c>
      <c r="C1991" s="5">
        <v>-1.0382863510256524</v>
      </c>
      <c r="D1991" s="5">
        <v>1.1258527906656823</v>
      </c>
      <c r="E1991" t="s">
        <v>725</v>
      </c>
    </row>
    <row r="1992" spans="1:5">
      <c r="A1992" s="5">
        <v>3540</v>
      </c>
      <c r="B1992" s="5">
        <v>6.7731786978184605</v>
      </c>
      <c r="C1992" s="5">
        <v>-1.0412827877839259</v>
      </c>
      <c r="D1992" s="5">
        <v>1.0638229896342555</v>
      </c>
      <c r="E1992" t="s">
        <v>725</v>
      </c>
    </row>
    <row r="1993" spans="1:5">
      <c r="A1993" s="5">
        <v>3540</v>
      </c>
      <c r="B1993" s="5">
        <v>5.9551761810070492</v>
      </c>
      <c r="C1993" s="5">
        <v>-1.0452985633300216</v>
      </c>
      <c r="D1993" s="5">
        <v>0.96157732821411379</v>
      </c>
      <c r="E1993" t="s">
        <v>725</v>
      </c>
    </row>
    <row r="1994" spans="1:5">
      <c r="A1994" s="5">
        <v>3540</v>
      </c>
      <c r="B1994" s="5">
        <v>5.7953943626127824</v>
      </c>
      <c r="C1994" s="5">
        <v>-1.0463022010664957</v>
      </c>
      <c r="D1994" s="5">
        <v>1.0473336690848267</v>
      </c>
      <c r="E1994" t="s">
        <v>725</v>
      </c>
    </row>
    <row r="1995" spans="1:5">
      <c r="A1995" s="5">
        <v>3540</v>
      </c>
      <c r="B1995" s="5">
        <v>4.9140820687014752</v>
      </c>
      <c r="C1995" s="5">
        <v>-1.0733768948012479</v>
      </c>
      <c r="D1995" s="5">
        <v>0.98141010589847255</v>
      </c>
      <c r="E1995" t="s">
        <v>725</v>
      </c>
    </row>
    <row r="1996" spans="1:5">
      <c r="A1996" s="5">
        <v>3540</v>
      </c>
      <c r="B1996" s="5">
        <v>4.9351853277348479</v>
      </c>
      <c r="C1996" s="5">
        <v>-1.0382877565815463</v>
      </c>
      <c r="D1996" s="5">
        <v>1.0258373420040101</v>
      </c>
      <c r="E1996" t="s">
        <v>725</v>
      </c>
    </row>
    <row r="1997" spans="1:5">
      <c r="A1997" s="5">
        <v>3540</v>
      </c>
      <c r="B1997" s="5">
        <v>6.0184859581067229</v>
      </c>
      <c r="C1997" s="5">
        <v>-1.0142193066260408</v>
      </c>
      <c r="D1997" s="5">
        <v>0.99188546681561185</v>
      </c>
      <c r="E1997" t="s">
        <v>725</v>
      </c>
    </row>
    <row r="1998" spans="1:5">
      <c r="A1998" s="5">
        <v>3540</v>
      </c>
      <c r="B1998" s="5">
        <v>4.9150869857983448</v>
      </c>
      <c r="C1998" s="5">
        <v>-1.1495701309875983</v>
      </c>
      <c r="D1998" s="5">
        <v>1.2257203424146379</v>
      </c>
      <c r="E1998" t="s">
        <v>725</v>
      </c>
    </row>
    <row r="1999" spans="1:5">
      <c r="A1999" s="5">
        <v>3540</v>
      </c>
      <c r="B1999" s="5">
        <v>5.5481847567950826</v>
      </c>
      <c r="C1999" s="5">
        <v>-1.1245022239043667</v>
      </c>
      <c r="D1999" s="5">
        <v>1.1582985647002886</v>
      </c>
      <c r="E1999" t="s">
        <v>725</v>
      </c>
    </row>
    <row r="2000" spans="1:5">
      <c r="A2000" s="5">
        <v>3540</v>
      </c>
      <c r="B2000" s="5">
        <v>3.5926160863832823</v>
      </c>
      <c r="C2000" s="5">
        <v>-1.0302766236596206</v>
      </c>
      <c r="D2000" s="5">
        <v>0.91230695975053067</v>
      </c>
      <c r="E2000" t="s">
        <v>725</v>
      </c>
    </row>
    <row r="2001" spans="1:8">
      <c r="A2001" s="5">
        <v>3540</v>
      </c>
      <c r="B2001" s="5">
        <v>3.7704864125205351</v>
      </c>
      <c r="C2001" s="5">
        <v>-0.99618895248387851</v>
      </c>
      <c r="D2001" s="5">
        <v>0.9789980190051395</v>
      </c>
      <c r="E2001" t="s">
        <v>725</v>
      </c>
    </row>
    <row r="2002" spans="1:8">
      <c r="A2002" s="5">
        <v>3540</v>
      </c>
      <c r="B2002" s="5">
        <v>4.784447763211741</v>
      </c>
      <c r="C2002" s="5">
        <v>-1.0513218449041961</v>
      </c>
      <c r="D2002" s="5">
        <v>1.0631386821380318</v>
      </c>
      <c r="E2002" t="s">
        <v>725</v>
      </c>
    </row>
    <row r="2003" spans="1:8">
      <c r="A2003" s="5">
        <v>3540</v>
      </c>
      <c r="B2003" s="5">
        <v>5.8546844713252</v>
      </c>
      <c r="C2003" s="5">
        <v>-1.0493094227281841</v>
      </c>
      <c r="D2003" s="5">
        <v>1.0221154461100834</v>
      </c>
      <c r="E2003" t="s">
        <v>725</v>
      </c>
    </row>
    <row r="2004" spans="1:8">
      <c r="A2004" s="5">
        <v>3540</v>
      </c>
      <c r="B2004" s="5">
        <v>5.0376868716102141</v>
      </c>
      <c r="C2004" s="5">
        <v>-1.043299767146566</v>
      </c>
      <c r="D2004" s="5">
        <v>1.0026530519180454</v>
      </c>
      <c r="E2004" t="s">
        <v>725</v>
      </c>
    </row>
    <row r="2005" spans="1:8">
      <c r="A2005" s="5">
        <v>3715</v>
      </c>
      <c r="B2005" s="5">
        <v>1.1563636363636363</v>
      </c>
      <c r="C2005" s="5">
        <v>-5.9062499999999997E-2</v>
      </c>
      <c r="D2005" s="5"/>
      <c r="G2005">
        <f>AVERAGE(C2005:C2037)</f>
        <v>0.92001369657476451</v>
      </c>
      <c r="H2005">
        <f>STDEV(C2005:C2037)</f>
        <v>1.3484414476690778</v>
      </c>
    </row>
    <row r="2006" spans="1:8">
      <c r="A2006" s="5">
        <v>3715</v>
      </c>
      <c r="B2006" s="5">
        <v>0.31666666666666671</v>
      </c>
      <c r="C2006" s="5">
        <v>-5.4444444444444441E-2</v>
      </c>
      <c r="D2006" s="5">
        <f>D2005+1</f>
        <v>1</v>
      </c>
    </row>
    <row r="2007" spans="1:8">
      <c r="A2007" s="5">
        <v>3715</v>
      </c>
      <c r="B2007" s="5">
        <v>1.1657142857142857</v>
      </c>
      <c r="C2007" s="5">
        <v>3.2121428571428572</v>
      </c>
      <c r="D2007" s="5"/>
    </row>
    <row r="2008" spans="1:8">
      <c r="A2008" s="5">
        <v>3715</v>
      </c>
      <c r="B2008" s="5">
        <v>-1.3062499999999999</v>
      </c>
      <c r="C2008" s="5">
        <v>1.2306903191999761</v>
      </c>
      <c r="D2008" s="5"/>
    </row>
    <row r="2009" spans="1:8">
      <c r="A2009" s="5">
        <v>3715</v>
      </c>
      <c r="B2009" s="5">
        <v>-1.1780000000000002</v>
      </c>
      <c r="C2009" s="5">
        <v>1.2771178900918241</v>
      </c>
      <c r="D2009" s="5"/>
    </row>
    <row r="2010" spans="1:8">
      <c r="A2010" s="5">
        <v>3715</v>
      </c>
      <c r="B2010" s="5">
        <v>-0.7318181818181817</v>
      </c>
      <c r="C2010" s="5">
        <v>0.21983339293647977</v>
      </c>
      <c r="D2010" s="5"/>
    </row>
    <row r="2011" spans="1:8">
      <c r="A2011" s="5">
        <v>3715</v>
      </c>
      <c r="B2011" s="5">
        <v>2.09</v>
      </c>
      <c r="C2011" s="5">
        <v>1.2508905419577838</v>
      </c>
      <c r="D2011" s="5"/>
    </row>
    <row r="2012" spans="1:8">
      <c r="A2012" s="5">
        <v>3715</v>
      </c>
      <c r="B2012" s="5">
        <v>0.21904761904761907</v>
      </c>
      <c r="C2012" s="5">
        <v>2.2853468100942664</v>
      </c>
      <c r="D2012" s="5"/>
    </row>
    <row r="2013" spans="1:8">
      <c r="A2013" s="5">
        <v>3715</v>
      </c>
      <c r="B2013" s="5">
        <v>1.8</v>
      </c>
      <c r="C2013" s="5">
        <v>1.2722535148498244</v>
      </c>
      <c r="D2013" s="5"/>
    </row>
    <row r="2014" spans="1:8">
      <c r="A2014" s="5">
        <v>3715</v>
      </c>
      <c r="B2014" s="5">
        <v>2.1800000000000002</v>
      </c>
      <c r="C2014" s="5">
        <v>1.9512263169776369</v>
      </c>
      <c r="D2014" s="5"/>
    </row>
    <row r="2015" spans="1:8">
      <c r="A2015" s="5">
        <v>3715</v>
      </c>
      <c r="B2015" s="5">
        <v>1.5679999999999998</v>
      </c>
      <c r="C2015" s="5">
        <v>2.8648845007056472</v>
      </c>
      <c r="D2015" s="5"/>
    </row>
    <row r="2016" spans="1:8">
      <c r="A2016" s="5">
        <v>3715</v>
      </c>
      <c r="B2016" s="5">
        <v>1.41</v>
      </c>
      <c r="C2016" s="5">
        <v>0.28911092154588836</v>
      </c>
      <c r="D2016" s="5"/>
    </row>
    <row r="2017" spans="1:4">
      <c r="A2017" s="5">
        <v>3715</v>
      </c>
      <c r="B2017" s="5">
        <v>1.1139999999999999</v>
      </c>
      <c r="C2017" s="5">
        <v>1.3604717587338697</v>
      </c>
      <c r="D2017" s="5"/>
    </row>
    <row r="2018" spans="1:4">
      <c r="A2018" s="5">
        <v>3715</v>
      </c>
      <c r="B2018" s="5">
        <v>-0.2009090909090909</v>
      </c>
      <c r="C2018" s="5">
        <v>0.77038346959403292</v>
      </c>
      <c r="D2018" s="5"/>
    </row>
    <row r="2019" spans="1:4">
      <c r="A2019" s="5">
        <v>3770</v>
      </c>
      <c r="B2019" s="5">
        <v>1.33125</v>
      </c>
      <c r="C2019" s="5">
        <v>1.4534263475367553</v>
      </c>
      <c r="D2019" s="5"/>
    </row>
    <row r="2020" spans="1:4">
      <c r="A2020" s="5">
        <v>3770</v>
      </c>
      <c r="B2020" s="5">
        <v>5.4285714285714284E-2</v>
      </c>
      <c r="C2020" s="5">
        <v>1.1620773861940756</v>
      </c>
      <c r="D2020" s="5"/>
    </row>
    <row r="2021" spans="1:4">
      <c r="A2021" s="5">
        <v>3800</v>
      </c>
      <c r="B2021" s="5">
        <v>0.83</v>
      </c>
      <c r="C2021" s="5">
        <v>-0.66730151095460966</v>
      </c>
      <c r="D2021" s="5"/>
    </row>
    <row r="2022" spans="1:4">
      <c r="A2022" s="5">
        <v>3800</v>
      </c>
      <c r="B2022" s="5">
        <v>-4.16</v>
      </c>
      <c r="C2022" s="5">
        <v>-4.5532967720614437E-2</v>
      </c>
      <c r="D2022" s="5"/>
    </row>
    <row r="2023" spans="1:4">
      <c r="A2023" s="5">
        <v>3800</v>
      </c>
      <c r="B2023" s="5">
        <v>0.8</v>
      </c>
      <c r="C2023" s="5">
        <v>-0.91196032952282846</v>
      </c>
      <c r="D2023" s="5"/>
    </row>
    <row r="2024" spans="1:4">
      <c r="A2024" s="5">
        <v>3800</v>
      </c>
      <c r="B2024" s="5">
        <v>1.1000000000000001</v>
      </c>
      <c r="C2024" s="5">
        <v>-0.86623366230204057</v>
      </c>
      <c r="D2024" s="5"/>
    </row>
    <row r="2025" spans="1:4">
      <c r="A2025" s="5">
        <v>3800</v>
      </c>
      <c r="B2025" s="5">
        <v>2.1</v>
      </c>
      <c r="C2025" s="5">
        <v>-0.88038600963900693</v>
      </c>
      <c r="D2025" s="5"/>
    </row>
    <row r="2026" spans="1:4">
      <c r="A2026" s="5">
        <v>3800</v>
      </c>
      <c r="B2026" s="5">
        <v>5.8</v>
      </c>
      <c r="C2026" s="5">
        <v>-0.88057296705347099</v>
      </c>
      <c r="D2026" s="5"/>
    </row>
    <row r="2027" spans="1:4">
      <c r="A2027" s="5">
        <v>3800</v>
      </c>
      <c r="B2027" s="5">
        <v>-3.1</v>
      </c>
      <c r="C2027" s="5">
        <v>-0.10246693871601087</v>
      </c>
      <c r="D2027" s="5"/>
    </row>
    <row r="2028" spans="1:4">
      <c r="A2028" s="5">
        <v>3830</v>
      </c>
      <c r="B2028" s="5">
        <v>-0.70230769230769252</v>
      </c>
      <c r="C2028" s="5">
        <v>0.36949671044640403</v>
      </c>
      <c r="D2028" s="5"/>
    </row>
    <row r="2029" spans="1:4">
      <c r="A2029" s="5">
        <v>3830</v>
      </c>
      <c r="B2029" s="5">
        <v>0.27</v>
      </c>
      <c r="C2029" s="5">
        <v>3.0109591030822584</v>
      </c>
      <c r="D2029" s="5"/>
    </row>
    <row r="2030" spans="1:4">
      <c r="A2030" s="5">
        <v>3830</v>
      </c>
      <c r="B2030" s="5">
        <v>0.42</v>
      </c>
      <c r="C2030" s="5">
        <v>3.0437220255760824</v>
      </c>
      <c r="D2030" s="5"/>
    </row>
    <row r="2031" spans="1:4">
      <c r="A2031" s="5">
        <v>3830</v>
      </c>
      <c r="B2031" s="5">
        <v>-0.42941923975325924</v>
      </c>
      <c r="C2031" s="5">
        <v>0.20339797444612895</v>
      </c>
      <c r="D2031" s="5">
        <v>-0.39363380135348791</v>
      </c>
    </row>
    <row r="2032" spans="1:4">
      <c r="A2032" s="5">
        <v>3830</v>
      </c>
      <c r="B2032" s="5">
        <v>2.4551732488480305</v>
      </c>
      <c r="C2032" s="5">
        <v>3.453807513700502</v>
      </c>
      <c r="D2032" s="5">
        <v>-2.6288712453454988</v>
      </c>
    </row>
    <row r="2033" spans="1:4">
      <c r="A2033" s="5">
        <v>3830</v>
      </c>
      <c r="B2033" s="5">
        <v>2.3007683051334826</v>
      </c>
      <c r="C2033" s="5">
        <v>3.4684074971693679</v>
      </c>
      <c r="D2033" s="5">
        <v>-2.598166571570415</v>
      </c>
    </row>
    <row r="2034" spans="1:4">
      <c r="A2034" s="5">
        <v>3830</v>
      </c>
      <c r="B2034" s="5">
        <v>-0.23928153745023106</v>
      </c>
      <c r="C2034" s="5">
        <v>0.10294065472049585</v>
      </c>
      <c r="D2034" s="5">
        <v>0.65856590904800338</v>
      </c>
    </row>
    <row r="2035" spans="1:4">
      <c r="A2035" s="5">
        <v>3830</v>
      </c>
      <c r="B2035" s="5">
        <v>0.78954247858487037</v>
      </c>
      <c r="C2035" s="5">
        <v>0.25540206247431918</v>
      </c>
      <c r="D2035" s="5">
        <v>-0.31255945867147972</v>
      </c>
    </row>
    <row r="2036" spans="1:4">
      <c r="A2036" s="5">
        <v>3830</v>
      </c>
      <c r="B2036" s="5">
        <v>-0.53638066876660062</v>
      </c>
      <c r="C2036" s="5">
        <v>0.19980083567905371</v>
      </c>
      <c r="D2036" s="5">
        <v>-0.30069443734803691</v>
      </c>
    </row>
    <row r="2037" spans="1:4">
      <c r="A2037" s="5">
        <v>3920</v>
      </c>
      <c r="B2037" s="5">
        <v>1.3</v>
      </c>
      <c r="C2037" s="5">
        <v>0.12062291246472168</v>
      </c>
      <c r="D2037" s="5"/>
    </row>
  </sheetData>
  <phoneticPr fontId="9"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8"/>
  <sheetViews>
    <sheetView workbookViewId="0">
      <pane xSplit="1" ySplit="1" topLeftCell="B2" activePane="bottomRight" state="frozen"/>
      <selection pane="topRight" activeCell="B1" sqref="B1"/>
      <selection pane="bottomLeft" activeCell="A2" sqref="A2"/>
      <selection pane="bottomRight" activeCell="K86" sqref="K86"/>
    </sheetView>
  </sheetViews>
  <sheetFormatPr defaultRowHeight="12.75"/>
  <cols>
    <col min="1" max="5" width="8" customWidth="1"/>
    <col min="6" max="6" width="8" style="5" customWidth="1"/>
    <col min="7" max="11" width="8" customWidth="1"/>
    <col min="12" max="12" width="14" customWidth="1"/>
    <col min="13" max="13" width="8" customWidth="1"/>
    <col min="14" max="14" width="8" style="5" customWidth="1"/>
    <col min="15" max="16" width="8" customWidth="1"/>
  </cols>
  <sheetData>
    <row r="1" spans="1:16">
      <c r="A1" s="164" t="s">
        <v>495</v>
      </c>
      <c r="B1" s="164" t="s">
        <v>1356</v>
      </c>
      <c r="C1" s="164" t="s">
        <v>1357</v>
      </c>
      <c r="D1" s="164" t="s">
        <v>496</v>
      </c>
      <c r="E1" s="164"/>
      <c r="F1" s="169" t="s">
        <v>1406</v>
      </c>
      <c r="G1" s="164" t="s">
        <v>497</v>
      </c>
      <c r="H1" s="164" t="s">
        <v>498</v>
      </c>
      <c r="I1" s="164" t="s">
        <v>499</v>
      </c>
      <c r="J1" s="164" t="s">
        <v>500</v>
      </c>
      <c r="K1" s="164" t="s">
        <v>501</v>
      </c>
      <c r="L1" s="170" t="s">
        <v>502</v>
      </c>
      <c r="M1" s="170" t="s">
        <v>503</v>
      </c>
      <c r="N1" s="171" t="s">
        <v>504</v>
      </c>
      <c r="O1" s="170" t="s">
        <v>505</v>
      </c>
      <c r="P1" s="170" t="s">
        <v>506</v>
      </c>
    </row>
    <row r="2" spans="1:16">
      <c r="A2" s="172">
        <v>103.59</v>
      </c>
      <c r="B2" s="172"/>
      <c r="C2" s="172"/>
      <c r="D2" s="172"/>
      <c r="E2" s="172"/>
      <c r="F2" s="173"/>
      <c r="G2" s="172"/>
      <c r="H2" s="172"/>
      <c r="I2" s="172"/>
      <c r="J2" s="172"/>
      <c r="K2" s="172"/>
      <c r="L2" s="170" t="s">
        <v>1109</v>
      </c>
      <c r="M2" s="172">
        <v>-0.67394314260960098</v>
      </c>
      <c r="N2" s="173">
        <v>-0.59342443995558103</v>
      </c>
      <c r="O2" s="172">
        <v>1.8552804847858899</v>
      </c>
      <c r="P2" s="172">
        <v>103.59</v>
      </c>
    </row>
    <row r="3" spans="1:16">
      <c r="A3" s="172">
        <v>105.2</v>
      </c>
      <c r="M3" s="172">
        <v>-16.3245959355426</v>
      </c>
      <c r="N3" s="173">
        <v>-0.219316192463404</v>
      </c>
      <c r="O3" s="172">
        <v>-7.5749154647255096E-2</v>
      </c>
      <c r="P3" s="172">
        <v>105.2</v>
      </c>
    </row>
    <row r="4" spans="1:16">
      <c r="A4" s="172">
        <v>107.25</v>
      </c>
      <c r="M4" s="172">
        <v>-6.1276997078826296</v>
      </c>
      <c r="N4" s="173">
        <v>0.63258879531657997</v>
      </c>
      <c r="O4" s="172">
        <v>5.1884747074181399E-2</v>
      </c>
      <c r="P4" s="172">
        <v>107.25</v>
      </c>
    </row>
    <row r="5" spans="1:16">
      <c r="A5" s="172">
        <v>108.27</v>
      </c>
      <c r="M5" s="172">
        <v>-5.5891480501281103</v>
      </c>
      <c r="N5" s="173">
        <v>0.46905824551424202</v>
      </c>
      <c r="O5" s="172">
        <v>0.74226921721198902</v>
      </c>
      <c r="P5" s="172">
        <v>108.27</v>
      </c>
    </row>
    <row r="6" spans="1:16">
      <c r="A6" s="172">
        <v>108.54</v>
      </c>
      <c r="M6" s="172">
        <v>-2.4479316334123902</v>
      </c>
      <c r="N6" s="173">
        <v>0.98575645585030602</v>
      </c>
      <c r="O6" s="172">
        <v>-0.12687731092153601</v>
      </c>
      <c r="P6" s="172">
        <v>108.54</v>
      </c>
    </row>
    <row r="7" spans="1:16">
      <c r="A7" s="172">
        <v>109</v>
      </c>
      <c r="B7" s="172">
        <v>-1.29</v>
      </c>
      <c r="C7" s="172">
        <v>-0.13</v>
      </c>
      <c r="D7" s="172">
        <v>1.2096</v>
      </c>
      <c r="E7" s="172">
        <f t="shared" ref="E7:E21" si="0">1/D7</f>
        <v>0.82671957671957674</v>
      </c>
      <c r="F7" s="173">
        <v>-1.22</v>
      </c>
      <c r="G7" s="172">
        <v>3.1167321408849702</v>
      </c>
      <c r="H7" s="172">
        <v>0.108147302723785</v>
      </c>
      <c r="I7" s="172">
        <v>-34.956594320666703</v>
      </c>
      <c r="J7" s="172">
        <v>6.3423446031179206E-2</v>
      </c>
      <c r="K7" s="172">
        <v>30.11</v>
      </c>
      <c r="M7" s="172">
        <v>-0.21836796073126899</v>
      </c>
      <c r="N7" s="173">
        <v>-1.5870452750827999</v>
      </c>
      <c r="O7" s="172">
        <v>2.46790838206423</v>
      </c>
      <c r="P7" s="172">
        <v>109</v>
      </c>
    </row>
    <row r="8" spans="1:16">
      <c r="A8" s="172">
        <v>110.7</v>
      </c>
      <c r="B8" s="172">
        <v>0.92</v>
      </c>
      <c r="C8" s="172">
        <v>-0.15</v>
      </c>
      <c r="D8" s="172">
        <v>0.51480000000000004</v>
      </c>
      <c r="E8" s="172">
        <f t="shared" si="0"/>
        <v>1.9425019425019423</v>
      </c>
      <c r="F8" s="173">
        <v>1</v>
      </c>
      <c r="P8" s="172">
        <v>110.7</v>
      </c>
    </row>
    <row r="9" spans="1:16">
      <c r="A9" s="172">
        <v>111</v>
      </c>
      <c r="B9" s="172">
        <v>1.5</v>
      </c>
      <c r="C9" s="172">
        <v>-2.23</v>
      </c>
      <c r="D9" s="172">
        <v>0.76800000000000002</v>
      </c>
      <c r="E9" s="172">
        <f t="shared" si="0"/>
        <v>1.3020833333333333</v>
      </c>
      <c r="F9" s="173">
        <v>2.65</v>
      </c>
      <c r="G9" s="172">
        <v>2.7404393429559701</v>
      </c>
      <c r="H9" s="172">
        <v>0.11800012176444299</v>
      </c>
      <c r="I9" s="172">
        <v>-32.684533333333299</v>
      </c>
      <c r="J9" s="172">
        <v>0.18081574415225601</v>
      </c>
      <c r="K9" s="172">
        <v>45.99</v>
      </c>
      <c r="M9" s="172">
        <v>-2.55749239898639</v>
      </c>
      <c r="N9" s="173">
        <v>0.80178280015175096</v>
      </c>
      <c r="O9" s="172">
        <v>-0.55059514012056898</v>
      </c>
      <c r="P9" s="172">
        <v>111</v>
      </c>
    </row>
    <row r="10" spans="1:16">
      <c r="A10" s="172">
        <v>112.52</v>
      </c>
      <c r="B10" s="172">
        <v>1.91</v>
      </c>
      <c r="C10" s="172">
        <v>-5.23</v>
      </c>
      <c r="D10" s="172">
        <v>0.54400000000000004</v>
      </c>
      <c r="E10" s="172">
        <f t="shared" si="0"/>
        <v>1.838235294117647</v>
      </c>
      <c r="F10" s="173">
        <v>4.6100000000000003</v>
      </c>
      <c r="G10" s="172">
        <v>3.6574897438157299</v>
      </c>
      <c r="H10" s="172">
        <v>0.11231059653674599</v>
      </c>
      <c r="I10" s="172">
        <v>-34.154064551283298</v>
      </c>
      <c r="J10" s="172">
        <v>0.102793194511279</v>
      </c>
      <c r="K10" s="172">
        <v>38.840000000000003</v>
      </c>
      <c r="M10" s="172">
        <v>-4.45058688064048</v>
      </c>
      <c r="N10" s="173">
        <v>2.2594452034839798</v>
      </c>
      <c r="O10" s="172">
        <v>-2.3210570771352601</v>
      </c>
      <c r="P10" s="172">
        <v>112.52</v>
      </c>
    </row>
    <row r="11" spans="1:16">
      <c r="A11" s="172">
        <v>113.46</v>
      </c>
      <c r="B11" s="172">
        <v>-0.03</v>
      </c>
      <c r="C11" s="172">
        <v>-4.68</v>
      </c>
      <c r="D11" s="172">
        <v>1.0026250000000001</v>
      </c>
      <c r="E11" s="172">
        <f t="shared" si="0"/>
        <v>0.99738187258446565</v>
      </c>
      <c r="F11" s="173">
        <v>2.38</v>
      </c>
      <c r="G11" s="172">
        <v>5.8392690673686696</v>
      </c>
      <c r="H11" s="172">
        <v>6.76273613546646E-2</v>
      </c>
      <c r="I11" s="172">
        <v>-35.697200000000002</v>
      </c>
      <c r="J11" s="172">
        <v>4.7085029467975999E-2</v>
      </c>
      <c r="K11" s="172">
        <v>16.296115318837298</v>
      </c>
      <c r="M11" s="172">
        <v>-3.6420058235920898</v>
      </c>
      <c r="N11" s="173">
        <v>2.17101449448898</v>
      </c>
      <c r="O11" s="172">
        <v>-2.30344502173863</v>
      </c>
      <c r="P11" s="172">
        <v>113.46</v>
      </c>
    </row>
    <row r="12" spans="1:16">
      <c r="A12" s="172">
        <v>114.5</v>
      </c>
      <c r="B12" s="172">
        <v>4.17</v>
      </c>
      <c r="C12" s="172">
        <v>0.04</v>
      </c>
      <c r="D12" s="172">
        <v>0.65066666666666695</v>
      </c>
      <c r="E12" s="172">
        <f t="shared" si="0"/>
        <v>1.5368852459016387</v>
      </c>
      <c r="F12" s="173">
        <v>4.16</v>
      </c>
      <c r="G12" s="172">
        <v>2.15113810560511</v>
      </c>
      <c r="H12" s="172">
        <v>4.8605877375581703E-2</v>
      </c>
      <c r="I12" s="172">
        <v>-35.475333333333303</v>
      </c>
      <c r="J12" s="172">
        <v>9.5044000000000003E-2</v>
      </c>
      <c r="K12" s="172">
        <v>71.616242038216299</v>
      </c>
      <c r="P12" s="172">
        <v>114.5</v>
      </c>
    </row>
    <row r="13" spans="1:16">
      <c r="A13" s="172">
        <v>115.49</v>
      </c>
      <c r="B13" s="172">
        <v>0.75</v>
      </c>
      <c r="C13" s="172">
        <v>-3.67</v>
      </c>
      <c r="D13" s="172">
        <v>0.20266666666666699</v>
      </c>
      <c r="E13" s="172">
        <f t="shared" si="0"/>
        <v>4.9342105263157814</v>
      </c>
      <c r="F13" s="173">
        <v>2.64</v>
      </c>
      <c r="G13" s="172">
        <v>1.90377890654572</v>
      </c>
      <c r="H13" s="172">
        <v>2.2505008323806201E-2</v>
      </c>
      <c r="I13" s="172">
        <v>-35.477200000000003</v>
      </c>
      <c r="J13" s="172">
        <v>2.25388553391681E-2</v>
      </c>
      <c r="K13" s="172">
        <v>72.378702525894795</v>
      </c>
      <c r="M13" s="172">
        <v>-3.2845622559687402</v>
      </c>
      <c r="N13" s="173">
        <v>2.0410047305061698</v>
      </c>
      <c r="O13" s="172">
        <v>-2.11768352518405</v>
      </c>
      <c r="P13" s="172">
        <v>115.49</v>
      </c>
    </row>
    <row r="14" spans="1:16">
      <c r="A14" s="172">
        <v>116.49</v>
      </c>
      <c r="B14" s="172">
        <v>2</v>
      </c>
      <c r="C14" s="172">
        <v>-2.3199999999999998</v>
      </c>
      <c r="D14" s="172">
        <v>0.51200000000000001</v>
      </c>
      <c r="E14" s="172">
        <f t="shared" si="0"/>
        <v>1.953125</v>
      </c>
      <c r="F14" s="173">
        <v>3.19</v>
      </c>
      <c r="G14" s="172">
        <v>3.5673429388892601</v>
      </c>
      <c r="H14" s="172">
        <v>0.118015200279297</v>
      </c>
      <c r="I14" s="172">
        <v>-34.043866666666702</v>
      </c>
      <c r="J14" s="172">
        <v>8.6725620974043696E-2</v>
      </c>
      <c r="K14" s="172">
        <v>55.25</v>
      </c>
      <c r="M14" s="172">
        <v>-2.9194573891095899</v>
      </c>
      <c r="N14" s="173">
        <v>2.2756067090893302</v>
      </c>
      <c r="O14" s="172">
        <v>-1.8719192178153801</v>
      </c>
      <c r="P14" s="172">
        <v>116.49</v>
      </c>
    </row>
    <row r="15" spans="1:16">
      <c r="A15" s="172">
        <v>117.31</v>
      </c>
      <c r="B15" s="172">
        <v>2.34</v>
      </c>
      <c r="C15" s="172">
        <v>-1.64</v>
      </c>
      <c r="D15" s="172">
        <v>0.3392</v>
      </c>
      <c r="E15" s="172">
        <f t="shared" si="0"/>
        <v>2.9481132075471699</v>
      </c>
      <c r="F15" s="173">
        <v>3.18</v>
      </c>
      <c r="G15" s="172">
        <v>2.6313068201523402</v>
      </c>
      <c r="H15" s="172">
        <v>0.17828395205428599</v>
      </c>
      <c r="I15" s="172">
        <v>-33.4438666666667</v>
      </c>
      <c r="J15" s="172">
        <v>0.17562554863497101</v>
      </c>
      <c r="K15" s="172">
        <v>61.23</v>
      </c>
      <c r="M15" s="172">
        <v>-2.1810421108545701</v>
      </c>
      <c r="N15" s="173">
        <v>3.1418750969820501</v>
      </c>
      <c r="O15" s="172">
        <v>-3.2874688077587599</v>
      </c>
      <c r="P15" s="172">
        <v>117.31</v>
      </c>
    </row>
    <row r="16" spans="1:16">
      <c r="A16" s="172">
        <v>118.13</v>
      </c>
      <c r="B16" s="172">
        <v>1.42</v>
      </c>
      <c r="C16" s="172">
        <v>2.39</v>
      </c>
      <c r="D16" s="172">
        <v>0.58879999999999999</v>
      </c>
      <c r="E16" s="172">
        <f t="shared" si="0"/>
        <v>1.6983695652173914</v>
      </c>
      <c r="F16" s="173">
        <v>0.19</v>
      </c>
      <c r="P16" s="172">
        <v>118.13</v>
      </c>
    </row>
    <row r="17" spans="1:16">
      <c r="A17" s="172">
        <v>119.24</v>
      </c>
      <c r="B17" s="172">
        <v>1.52</v>
      </c>
      <c r="C17" s="172">
        <v>-1.68</v>
      </c>
      <c r="D17" s="172">
        <v>0.23680000000000001</v>
      </c>
      <c r="E17" s="172">
        <f t="shared" si="0"/>
        <v>4.2229729729729728</v>
      </c>
      <c r="F17" s="173">
        <v>2.39</v>
      </c>
      <c r="G17" s="172">
        <v>2.9000719837172899</v>
      </c>
      <c r="H17" s="172">
        <v>8.9011596911020105E-2</v>
      </c>
      <c r="I17" s="172">
        <v>-33.885199999999998</v>
      </c>
      <c r="J17" s="172">
        <v>0.21569654610122599</v>
      </c>
      <c r="K17" s="172">
        <v>63.15</v>
      </c>
      <c r="P17" s="172">
        <v>119.24</v>
      </c>
    </row>
    <row r="18" spans="1:16">
      <c r="A18" s="172">
        <v>120.42</v>
      </c>
      <c r="B18" s="172">
        <v>2.6</v>
      </c>
      <c r="C18" s="172">
        <v>-2.92</v>
      </c>
      <c r="D18" s="172">
        <v>0.17066666666666699</v>
      </c>
      <c r="E18" s="172">
        <f t="shared" si="0"/>
        <v>5.8593749999999885</v>
      </c>
      <c r="F18" s="173">
        <v>4.1100000000000003</v>
      </c>
      <c r="G18" s="172">
        <v>1.92467065913608</v>
      </c>
      <c r="H18" s="172">
        <v>8.7788651645502702E-2</v>
      </c>
      <c r="I18" s="172">
        <v>-33.104533333333301</v>
      </c>
      <c r="J18" s="172">
        <v>0.15213919065557499</v>
      </c>
      <c r="K18" s="172">
        <v>68.599999999999994</v>
      </c>
      <c r="M18" s="172">
        <v>-0.98152546766583404</v>
      </c>
      <c r="N18" s="173">
        <v>4.0163604243881297</v>
      </c>
      <c r="O18" s="172">
        <v>-3.93052573784836</v>
      </c>
      <c r="P18" s="172">
        <v>120.42</v>
      </c>
    </row>
    <row r="19" spans="1:16">
      <c r="A19" s="172">
        <v>121.2</v>
      </c>
      <c r="B19" s="172">
        <v>1.36</v>
      </c>
      <c r="C19" s="172">
        <v>-2.31</v>
      </c>
      <c r="D19" s="172">
        <v>0.27093333333333303</v>
      </c>
      <c r="E19" s="172">
        <f t="shared" si="0"/>
        <v>3.6909448818897679</v>
      </c>
      <c r="F19" s="173">
        <v>2.5499999999999998</v>
      </c>
      <c r="G19" s="172">
        <v>2.86021072147489</v>
      </c>
      <c r="H19" s="172">
        <v>7.5231303671736E-2</v>
      </c>
      <c r="I19" s="172">
        <v>-34.621233113433298</v>
      </c>
      <c r="J19" s="172">
        <v>7.9880455654703794E-2</v>
      </c>
      <c r="K19" s="172">
        <v>59.47</v>
      </c>
      <c r="M19" s="172">
        <v>-2.5072125061875701</v>
      </c>
      <c r="N19" s="173">
        <v>2.4745739058117402</v>
      </c>
      <c r="O19" s="172">
        <v>-1.8577331922526901</v>
      </c>
      <c r="P19" s="172">
        <v>121.2</v>
      </c>
    </row>
    <row r="20" spans="1:16">
      <c r="A20" s="172">
        <v>121.39</v>
      </c>
      <c r="B20" s="172">
        <v>1.78</v>
      </c>
      <c r="C20" s="172">
        <v>-0.12</v>
      </c>
      <c r="D20" s="172">
        <v>0.4032</v>
      </c>
      <c r="E20" s="172">
        <f t="shared" si="0"/>
        <v>2.4801587301587302</v>
      </c>
      <c r="F20" s="173">
        <v>1.84</v>
      </c>
      <c r="G20" s="172">
        <v>2.4110044006399498</v>
      </c>
      <c r="H20" s="172">
        <v>4.7235164671297097E-2</v>
      </c>
      <c r="I20" s="172">
        <v>-34.113533333333301</v>
      </c>
      <c r="J20" s="172">
        <v>0.24495986065748401</v>
      </c>
      <c r="P20" s="172">
        <v>121.39</v>
      </c>
    </row>
    <row r="21" spans="1:16">
      <c r="A21" s="172">
        <v>122.32</v>
      </c>
      <c r="B21" s="172">
        <v>1.76</v>
      </c>
      <c r="C21" s="172">
        <v>-2.34</v>
      </c>
      <c r="D21" s="172">
        <v>0.43733333333333302</v>
      </c>
      <c r="E21" s="172">
        <f t="shared" si="0"/>
        <v>2.2865853658536603</v>
      </c>
      <c r="F21" s="173">
        <v>2.97</v>
      </c>
      <c r="G21" s="172">
        <v>3.7331828486475702</v>
      </c>
      <c r="H21" s="172">
        <v>0.15669105008666301</v>
      </c>
      <c r="I21" s="172">
        <v>-35.174333333333301</v>
      </c>
      <c r="J21" s="172">
        <v>6.8705000000000002E-2</v>
      </c>
      <c r="K21" s="172">
        <v>46.503582900914303</v>
      </c>
      <c r="M21" s="172">
        <v>-1.2268126382801701</v>
      </c>
      <c r="N21" s="173">
        <v>-0.59067540714630196</v>
      </c>
      <c r="O21" s="172">
        <v>0.64674075327164604</v>
      </c>
      <c r="P21" s="172">
        <v>122.32</v>
      </c>
    </row>
    <row r="22" spans="1:16">
      <c r="A22" s="172">
        <v>123.22</v>
      </c>
      <c r="B22" s="172">
        <v>4.82</v>
      </c>
      <c r="C22" s="172">
        <v>-3.29</v>
      </c>
      <c r="F22" s="173">
        <v>6.51</v>
      </c>
      <c r="G22" s="172">
        <v>2.2918662232320202</v>
      </c>
      <c r="H22" s="172">
        <v>5.8020074082752802E-2</v>
      </c>
      <c r="I22" s="172">
        <v>-35.550899999999999</v>
      </c>
      <c r="J22" s="172">
        <v>0.21582168565739801</v>
      </c>
      <c r="K22" s="172">
        <v>61.29</v>
      </c>
      <c r="P22" s="172">
        <v>123.22</v>
      </c>
    </row>
    <row r="23" spans="1:16">
      <c r="A23" s="172">
        <v>124.22</v>
      </c>
      <c r="B23" s="172">
        <v>3.22</v>
      </c>
      <c r="C23" s="172">
        <v>-2.8</v>
      </c>
      <c r="D23" s="172">
        <v>0.302933333333333</v>
      </c>
      <c r="E23" s="172">
        <f t="shared" ref="E23:E31" si="1">1/D23</f>
        <v>3.3010563380281726</v>
      </c>
      <c r="F23" s="173">
        <v>4.67</v>
      </c>
      <c r="G23" s="172">
        <v>3.5049680838539201</v>
      </c>
      <c r="H23" s="172">
        <v>5.4607053538826E-2</v>
      </c>
      <c r="I23" s="172">
        <v>-35.267899999999997</v>
      </c>
      <c r="J23" s="172">
        <v>0.18351021769917999</v>
      </c>
      <c r="K23" s="172">
        <v>34.369999999999997</v>
      </c>
      <c r="M23" s="172">
        <v>-1.6571013461781401</v>
      </c>
      <c r="N23" s="173">
        <v>1.0141446631225499</v>
      </c>
      <c r="O23" s="172">
        <v>-1.3783888111776901</v>
      </c>
      <c r="P23" s="172">
        <v>124.22</v>
      </c>
    </row>
    <row r="24" spans="1:16">
      <c r="A24" s="172">
        <v>125.25</v>
      </c>
      <c r="B24" s="172">
        <v>-1.96</v>
      </c>
      <c r="C24" s="172">
        <v>-5.57</v>
      </c>
      <c r="D24" s="172">
        <v>5.3567999999999998</v>
      </c>
      <c r="E24" s="172">
        <f t="shared" si="1"/>
        <v>0.18667861409796893</v>
      </c>
      <c r="F24" s="173">
        <v>0.91</v>
      </c>
      <c r="P24" s="172">
        <v>125.25</v>
      </c>
    </row>
    <row r="25" spans="1:16">
      <c r="A25" s="172">
        <v>126.15</v>
      </c>
      <c r="B25" s="172">
        <v>3.23</v>
      </c>
      <c r="C25" s="172">
        <v>-4.5199999999999996</v>
      </c>
      <c r="D25" s="172">
        <v>0.30080000000000001</v>
      </c>
      <c r="E25" s="172">
        <f t="shared" si="1"/>
        <v>3.3244680851063828</v>
      </c>
      <c r="F25" s="173">
        <v>5.56</v>
      </c>
      <c r="G25" s="172">
        <v>4.1113699686654996</v>
      </c>
      <c r="H25" s="172">
        <v>1.98061279572696E-2</v>
      </c>
      <c r="I25" s="172">
        <v>-36.796666666666702</v>
      </c>
      <c r="J25" s="172">
        <v>5.1810552335727997E-2</v>
      </c>
      <c r="K25" s="172">
        <v>23.953653345944701</v>
      </c>
      <c r="M25" s="172">
        <v>-3.3572399361507799</v>
      </c>
      <c r="N25" s="173">
        <v>1.4677429428909801</v>
      </c>
      <c r="O25" s="172">
        <v>-0.41359278088925999</v>
      </c>
      <c r="P25" s="172">
        <v>126.15</v>
      </c>
    </row>
    <row r="26" spans="1:16">
      <c r="A26" s="172">
        <v>127.25</v>
      </c>
      <c r="B26" s="172">
        <v>0.28999999999999998</v>
      </c>
      <c r="C26" s="172">
        <v>-4.3899999999999997</v>
      </c>
      <c r="D26" s="172">
        <v>0.92159999999999997</v>
      </c>
      <c r="E26" s="172">
        <f t="shared" si="1"/>
        <v>1.0850694444444444</v>
      </c>
      <c r="F26" s="173">
        <v>2.56</v>
      </c>
      <c r="G26" s="172">
        <v>6.9059863676823499</v>
      </c>
      <c r="H26" s="172">
        <v>0.120246662762617</v>
      </c>
      <c r="I26" s="172">
        <v>-36.374899999999997</v>
      </c>
      <c r="J26" s="172">
        <v>3.6592348927063999E-2</v>
      </c>
      <c r="K26" s="172">
        <v>18.03</v>
      </c>
      <c r="M26" s="172">
        <v>-3.1994925289354801</v>
      </c>
      <c r="N26" s="173">
        <v>1.8418263771500201</v>
      </c>
      <c r="O26" s="172">
        <v>-1.5816962186505601</v>
      </c>
      <c r="P26" s="172">
        <v>127.25</v>
      </c>
    </row>
    <row r="27" spans="1:16">
      <c r="A27" s="172">
        <v>128.16999999999999</v>
      </c>
      <c r="B27" s="172">
        <v>-0.67</v>
      </c>
      <c r="C27" s="172">
        <v>-4.1900000000000004</v>
      </c>
      <c r="D27" s="172">
        <v>1.0304</v>
      </c>
      <c r="E27" s="172">
        <f t="shared" si="1"/>
        <v>0.97049689440993792</v>
      </c>
      <c r="F27" s="173">
        <v>1.49</v>
      </c>
      <c r="G27" s="172">
        <v>6.5037329766998599</v>
      </c>
      <c r="H27" s="172">
        <v>0.12781210752295399</v>
      </c>
      <c r="I27" s="172">
        <v>-36.796566666666699</v>
      </c>
      <c r="J27" s="172">
        <v>0.104639062177248</v>
      </c>
      <c r="K27" s="172">
        <v>14.21</v>
      </c>
      <c r="P27" s="172">
        <v>128.16999999999999</v>
      </c>
    </row>
    <row r="28" spans="1:16">
      <c r="A28" s="172">
        <v>129.01</v>
      </c>
      <c r="B28" s="172">
        <v>-1.91</v>
      </c>
      <c r="C28" s="172">
        <v>-1.38</v>
      </c>
      <c r="D28" s="172">
        <v>1.2301249999999999</v>
      </c>
      <c r="E28" s="172">
        <f t="shared" si="1"/>
        <v>0.81292551569962412</v>
      </c>
      <c r="F28" s="173">
        <v>-1.21</v>
      </c>
      <c r="G28" s="172">
        <v>6.1441153740161099</v>
      </c>
      <c r="H28" s="172">
        <v>0.23044605959706899</v>
      </c>
      <c r="I28" s="172">
        <v>-37.554533333333303</v>
      </c>
      <c r="J28" s="172">
        <v>0.198333893556633</v>
      </c>
      <c r="K28" s="172">
        <v>12.0839033287735</v>
      </c>
      <c r="M28" s="172">
        <v>-0.68399074816483096</v>
      </c>
      <c r="N28" s="173">
        <v>-1.6182800364810099</v>
      </c>
      <c r="O28" s="172">
        <v>1.53702140030276</v>
      </c>
      <c r="P28" s="172">
        <v>129.01</v>
      </c>
    </row>
    <row r="29" spans="1:16">
      <c r="A29" s="172">
        <v>130.06</v>
      </c>
      <c r="B29" s="172">
        <v>-0.01</v>
      </c>
      <c r="C29" s="172">
        <v>-0.83</v>
      </c>
      <c r="D29" s="172">
        <v>0.65920000000000001</v>
      </c>
      <c r="E29" s="172">
        <f t="shared" si="1"/>
        <v>1.5169902912621358</v>
      </c>
      <c r="F29" s="173">
        <v>0.42</v>
      </c>
      <c r="P29" s="172">
        <v>130.06</v>
      </c>
    </row>
    <row r="30" spans="1:16">
      <c r="A30" s="172">
        <v>130.71</v>
      </c>
      <c r="B30" s="172">
        <v>0.72</v>
      </c>
      <c r="C30" s="172">
        <v>-1.8</v>
      </c>
      <c r="D30" s="172">
        <v>5.3722500000000002</v>
      </c>
      <c r="E30" s="172">
        <f t="shared" si="1"/>
        <v>0.18614174694029503</v>
      </c>
      <c r="F30" s="173">
        <v>1.65</v>
      </c>
      <c r="G30" s="172">
        <v>5.4535267158652196</v>
      </c>
      <c r="H30" s="172">
        <v>0.16064713225907801</v>
      </c>
      <c r="I30" s="172">
        <v>-36.075233333333301</v>
      </c>
      <c r="J30" s="172">
        <v>5.51573506736266E-2</v>
      </c>
      <c r="K30" s="172">
        <v>13.016204913748</v>
      </c>
      <c r="M30" s="172">
        <v>-0.495598144006348</v>
      </c>
      <c r="N30" s="173">
        <v>1.4213800401483601</v>
      </c>
      <c r="O30" s="172">
        <v>-1.4118731706351799</v>
      </c>
      <c r="P30" s="172">
        <v>130.71</v>
      </c>
    </row>
    <row r="31" spans="1:16">
      <c r="A31" s="172">
        <v>130.76</v>
      </c>
      <c r="B31" s="172">
        <v>-1.01</v>
      </c>
      <c r="C31" s="172">
        <v>-3.15</v>
      </c>
      <c r="D31" s="172">
        <v>0.34773333333333301</v>
      </c>
      <c r="E31" s="172">
        <f t="shared" si="1"/>
        <v>2.8757668711656468</v>
      </c>
      <c r="F31" s="173">
        <v>0.62</v>
      </c>
      <c r="G31" s="172">
        <v>6.2065064825756897</v>
      </c>
      <c r="H31" s="172">
        <v>0.21383563108228201</v>
      </c>
      <c r="I31" s="172">
        <v>-36.741233333333298</v>
      </c>
      <c r="J31" s="172">
        <v>8.1983738224928604E-2</v>
      </c>
      <c r="K31" s="172">
        <v>12</v>
      </c>
      <c r="P31" s="172">
        <v>130.76</v>
      </c>
    </row>
    <row r="32" spans="1:16">
      <c r="A32" s="172">
        <v>131.6</v>
      </c>
      <c r="G32" s="172">
        <v>3.9274946362796399</v>
      </c>
      <c r="H32" s="172">
        <v>1.35303195355905E-2</v>
      </c>
      <c r="I32" s="172">
        <v>-39.527000000000001</v>
      </c>
      <c r="J32" s="172">
        <v>3.1047999999999999E-2</v>
      </c>
      <c r="K32" s="172">
        <v>5.91864716636199</v>
      </c>
      <c r="P32" s="172">
        <v>131.6</v>
      </c>
    </row>
    <row r="33" spans="1:16">
      <c r="A33" s="172">
        <v>132.13</v>
      </c>
      <c r="B33" s="172">
        <v>0.5</v>
      </c>
      <c r="C33" s="172">
        <v>0.63</v>
      </c>
      <c r="D33" s="172">
        <v>0.53973333333333295</v>
      </c>
      <c r="E33" s="172">
        <f t="shared" ref="E33:E42" si="2">1/D33</f>
        <v>1.8527667984189737</v>
      </c>
      <c r="F33" s="173">
        <v>0.18</v>
      </c>
      <c r="G33" s="172">
        <v>6.8217018485812497</v>
      </c>
      <c r="H33" s="172">
        <v>8.9341897533752601E-2</v>
      </c>
      <c r="I33" s="172">
        <v>-38.632566666666698</v>
      </c>
      <c r="J33" s="172">
        <v>0.14714052240403999</v>
      </c>
      <c r="K33" s="172">
        <v>8.61</v>
      </c>
      <c r="P33" s="172">
        <v>132.13</v>
      </c>
    </row>
    <row r="34" spans="1:16">
      <c r="A34" s="172">
        <v>133.97</v>
      </c>
      <c r="B34" s="172">
        <v>0.57999999999999996</v>
      </c>
      <c r="C34" s="172">
        <v>0.97</v>
      </c>
      <c r="D34" s="172">
        <v>0.62719999999999998</v>
      </c>
      <c r="E34" s="172">
        <f t="shared" si="2"/>
        <v>1.5943877551020409</v>
      </c>
      <c r="F34" s="173">
        <v>0.08</v>
      </c>
      <c r="G34" s="172">
        <v>7.7049242225793799</v>
      </c>
      <c r="H34" s="172">
        <v>0.284238558427512</v>
      </c>
      <c r="I34" s="172">
        <v>-41.364566666666697</v>
      </c>
      <c r="J34" s="172">
        <v>0.19068647915710699</v>
      </c>
      <c r="K34" s="172">
        <v>11.14</v>
      </c>
      <c r="P34" s="172">
        <v>133.97</v>
      </c>
    </row>
    <row r="35" spans="1:16">
      <c r="A35" s="172">
        <v>135.58000000000001</v>
      </c>
      <c r="B35" s="172">
        <v>2.4</v>
      </c>
      <c r="C35" s="172">
        <v>1.1499999999999999</v>
      </c>
      <c r="D35" s="172">
        <v>14.289066666666701</v>
      </c>
      <c r="E35" s="172">
        <f t="shared" si="2"/>
        <v>6.9983577187219898E-2</v>
      </c>
      <c r="F35" s="173">
        <v>1.81</v>
      </c>
      <c r="G35" s="172">
        <v>7.1502470869948</v>
      </c>
      <c r="H35" s="172">
        <v>0.325057872553704</v>
      </c>
      <c r="I35" s="172">
        <v>-41.291566666666697</v>
      </c>
      <c r="J35" s="172">
        <v>4.92172056636054E-2</v>
      </c>
      <c r="K35" s="172">
        <v>14.251497005988099</v>
      </c>
      <c r="M35" s="172">
        <v>0.61893250219546803</v>
      </c>
      <c r="N35" s="173">
        <v>2.0323264171631101</v>
      </c>
      <c r="O35" s="172">
        <v>-2.5165753156998201</v>
      </c>
      <c r="P35" s="172">
        <v>135.58000000000001</v>
      </c>
    </row>
    <row r="36" spans="1:16">
      <c r="A36" s="172">
        <v>136.15</v>
      </c>
      <c r="B36" s="172">
        <v>-0.37</v>
      </c>
      <c r="C36" s="172">
        <v>1.38</v>
      </c>
      <c r="D36" s="172">
        <v>3.9296000000000002</v>
      </c>
      <c r="E36" s="172">
        <f t="shared" si="2"/>
        <v>0.25447882736156352</v>
      </c>
      <c r="F36" s="173">
        <v>-1.08</v>
      </c>
      <c r="G36" s="172">
        <v>8.2173706074416195</v>
      </c>
      <c r="H36" s="172">
        <v>0.127127647615358</v>
      </c>
      <c r="I36" s="172">
        <v>-41.460900000000002</v>
      </c>
      <c r="J36" s="172">
        <v>0.114503275062331</v>
      </c>
      <c r="K36" s="172">
        <v>4.18</v>
      </c>
      <c r="P36" s="172">
        <v>136.15</v>
      </c>
    </row>
    <row r="37" spans="1:16">
      <c r="A37" s="172">
        <v>136.66999999999999</v>
      </c>
      <c r="B37" s="172">
        <v>0.46</v>
      </c>
      <c r="C37" s="172">
        <v>1.89</v>
      </c>
      <c r="D37" s="172">
        <v>5.2821333333333298</v>
      </c>
      <c r="E37" s="172">
        <f t="shared" si="2"/>
        <v>0.18931744749596136</v>
      </c>
      <c r="F37" s="173">
        <v>-0.52</v>
      </c>
      <c r="G37" s="172">
        <v>7.6584549621851101</v>
      </c>
      <c r="H37" s="172">
        <v>0.29039304192936999</v>
      </c>
      <c r="I37" s="172">
        <v>-40.695900000000002</v>
      </c>
      <c r="J37" s="172">
        <v>6.9296464556280898E-2</v>
      </c>
      <c r="K37" s="172">
        <v>6.24</v>
      </c>
      <c r="P37" s="172">
        <v>136.66999999999999</v>
      </c>
    </row>
    <row r="38" spans="1:16">
      <c r="A38" s="172">
        <v>136.94</v>
      </c>
      <c r="B38" s="172">
        <v>0.19</v>
      </c>
      <c r="C38" s="172">
        <v>1.1599999999999999</v>
      </c>
      <c r="D38" s="172">
        <v>8.7439999999999998</v>
      </c>
      <c r="E38" s="172">
        <f t="shared" si="2"/>
        <v>0.11436413540713633</v>
      </c>
      <c r="F38" s="173">
        <v>-0.41</v>
      </c>
      <c r="G38" s="172">
        <v>9.0229694977085408</v>
      </c>
      <c r="H38" s="172">
        <v>0.10808033809961599</v>
      </c>
      <c r="I38" s="172">
        <v>-39.292566666666701</v>
      </c>
      <c r="J38" s="172">
        <v>6.0715182066212098E-2</v>
      </c>
      <c r="K38" s="172">
        <v>13.5879218472468</v>
      </c>
      <c r="M38" s="172">
        <v>0.54483141122640999</v>
      </c>
      <c r="N38" s="173">
        <v>-0.75421538178022096</v>
      </c>
      <c r="O38" s="172">
        <v>1.13982577927496</v>
      </c>
      <c r="P38" s="172">
        <v>136.94</v>
      </c>
    </row>
    <row r="39" spans="1:16">
      <c r="A39" s="172">
        <v>137.31</v>
      </c>
      <c r="B39" s="172">
        <v>-0.48</v>
      </c>
      <c r="C39" s="172">
        <v>0.34</v>
      </c>
      <c r="D39" s="172">
        <v>6.6218666666666701</v>
      </c>
      <c r="E39" s="172">
        <f t="shared" si="2"/>
        <v>0.15101481958762877</v>
      </c>
      <c r="F39" s="173">
        <v>-0.66</v>
      </c>
      <c r="P39" s="172">
        <v>137.31</v>
      </c>
    </row>
    <row r="40" spans="1:16">
      <c r="A40" s="172">
        <v>137.68</v>
      </c>
      <c r="B40" s="172">
        <v>0.26</v>
      </c>
      <c r="C40" s="172">
        <v>1.37</v>
      </c>
      <c r="D40" s="172">
        <v>10.478</v>
      </c>
      <c r="E40" s="172">
        <f t="shared" si="2"/>
        <v>9.5438060698606608E-2</v>
      </c>
      <c r="F40" s="173">
        <v>-0.45</v>
      </c>
      <c r="G40" s="172">
        <v>9.4099967138189307</v>
      </c>
      <c r="H40" s="172">
        <v>0.51284919292344899</v>
      </c>
      <c r="I40" s="172">
        <v>-38.869900000000001</v>
      </c>
      <c r="J40" s="172">
        <v>8.0181045141603305E-2</v>
      </c>
      <c r="K40" s="172">
        <v>5.7220708446866402</v>
      </c>
      <c r="M40" s="172">
        <v>1.1911436385596601</v>
      </c>
      <c r="N40" s="173">
        <v>-0.70523796217636403</v>
      </c>
      <c r="O40" s="172">
        <v>0.83602745215549701</v>
      </c>
      <c r="P40" s="172">
        <v>137.68</v>
      </c>
    </row>
    <row r="41" spans="1:16">
      <c r="A41" s="173">
        <v>137.96</v>
      </c>
      <c r="B41" s="173">
        <v>-0.91</v>
      </c>
      <c r="C41" s="173">
        <v>-1.51</v>
      </c>
      <c r="D41" s="173">
        <v>6.2485333333333299</v>
      </c>
      <c r="E41" s="172">
        <f t="shared" si="2"/>
        <v>0.16003755547968598</v>
      </c>
      <c r="F41" s="173">
        <v>-0.14000000000000001</v>
      </c>
      <c r="G41" s="172">
        <v>10.837131880555701</v>
      </c>
      <c r="H41" s="172">
        <v>0.14623155259798701</v>
      </c>
      <c r="I41" s="172">
        <v>-39.512300000000003</v>
      </c>
      <c r="J41" s="172">
        <v>6.1147362984841899E-2</v>
      </c>
      <c r="K41" s="172">
        <v>4.4000000000000004</v>
      </c>
      <c r="P41" s="172">
        <v>137.96</v>
      </c>
    </row>
    <row r="42" spans="1:16">
      <c r="A42" s="172">
        <v>138.38</v>
      </c>
      <c r="B42" s="172">
        <v>-1.4</v>
      </c>
      <c r="C42" s="172">
        <v>-1.83</v>
      </c>
      <c r="D42" s="172">
        <v>5.9882666666666697</v>
      </c>
      <c r="E42" s="172">
        <f t="shared" si="2"/>
        <v>0.16699323120769496</v>
      </c>
      <c r="F42" s="173">
        <v>-0.46</v>
      </c>
      <c r="G42" s="172">
        <v>10.856783856118099</v>
      </c>
      <c r="H42" s="172">
        <v>0.18144322111292499</v>
      </c>
      <c r="I42" s="172">
        <v>-39.813299999999998</v>
      </c>
      <c r="J42" s="172">
        <v>1.6522711641858898E-2</v>
      </c>
      <c r="K42" s="172">
        <v>6.67</v>
      </c>
      <c r="P42" s="172">
        <v>138.38</v>
      </c>
    </row>
    <row r="43" spans="1:16">
      <c r="A43" s="172">
        <v>138.74</v>
      </c>
      <c r="P43" s="172">
        <v>138.74</v>
      </c>
    </row>
    <row r="44" spans="1:16">
      <c r="A44" s="172">
        <v>139.01</v>
      </c>
      <c r="D44" s="172">
        <v>11.55</v>
      </c>
      <c r="E44" s="172">
        <f>1/D44</f>
        <v>8.6580086580086577E-2</v>
      </c>
      <c r="G44" s="172">
        <v>10.9578819430271</v>
      </c>
      <c r="H44" s="172">
        <v>0.302570255312055</v>
      </c>
      <c r="I44" s="172">
        <v>-40.226633333333297</v>
      </c>
      <c r="J44" s="172">
        <v>8.4387992826783498E-2</v>
      </c>
      <c r="K44" s="172">
        <v>4.6900000000000004</v>
      </c>
      <c r="P44" s="172">
        <v>139.01</v>
      </c>
    </row>
    <row r="45" spans="1:16">
      <c r="A45" s="172">
        <v>139.65</v>
      </c>
      <c r="G45" s="172">
        <v>9.8624156472465305</v>
      </c>
      <c r="H45" s="172">
        <v>9.1356023529136396E-2</v>
      </c>
      <c r="I45" s="172">
        <v>-40.489966666666703</v>
      </c>
      <c r="J45" s="172">
        <v>7.9757967209136305E-2</v>
      </c>
      <c r="K45" s="172">
        <v>3.43</v>
      </c>
      <c r="P45" s="172">
        <v>139.65</v>
      </c>
    </row>
    <row r="46" spans="1:16">
      <c r="A46" s="172">
        <v>139.71</v>
      </c>
      <c r="G46" s="172">
        <v>5.5492514775496096</v>
      </c>
      <c r="H46" s="172">
        <v>0.14813892146726099</v>
      </c>
      <c r="I46" s="172">
        <v>-39.791966666666703</v>
      </c>
      <c r="J46" s="172">
        <v>3.3650160970393403E-2</v>
      </c>
      <c r="K46" s="172">
        <v>2.42</v>
      </c>
    </row>
    <row r="47" spans="1:16">
      <c r="A47" s="173">
        <v>139.97</v>
      </c>
      <c r="B47" s="173">
        <v>-2.33</v>
      </c>
      <c r="C47" s="173">
        <v>-4.25</v>
      </c>
      <c r="D47" s="173">
        <v>5.4210000000000003</v>
      </c>
      <c r="E47" s="172">
        <f t="shared" ref="E47:E71" si="3">1/D47</f>
        <v>0.18446781036709092</v>
      </c>
      <c r="F47" s="173">
        <v>-0.14000000000000001</v>
      </c>
      <c r="G47" s="172">
        <v>12.0996217679462</v>
      </c>
      <c r="H47" s="172">
        <v>0.13703304634881</v>
      </c>
      <c r="I47" s="172">
        <v>-40.539299999999997</v>
      </c>
      <c r="J47" s="172">
        <v>3.5369478367653098E-2</v>
      </c>
      <c r="K47" s="172">
        <v>3.01</v>
      </c>
      <c r="P47" s="172">
        <v>139.97</v>
      </c>
    </row>
    <row r="48" spans="1:16">
      <c r="A48" s="172">
        <v>140.25</v>
      </c>
      <c r="D48" s="172">
        <v>6.9284999999999997</v>
      </c>
      <c r="E48" s="172">
        <f t="shared" si="3"/>
        <v>0.14433138485963773</v>
      </c>
      <c r="G48" s="172">
        <v>12.4257750806883</v>
      </c>
      <c r="H48" s="172">
        <v>0.21606465086153301</v>
      </c>
      <c r="I48" s="172">
        <v>-40.5219666666667</v>
      </c>
      <c r="J48" s="172">
        <v>8.2512625296575007E-2</v>
      </c>
      <c r="K48" s="172">
        <v>3.33</v>
      </c>
      <c r="P48" s="172">
        <v>140.25</v>
      </c>
    </row>
    <row r="49" spans="1:16">
      <c r="A49" s="172">
        <v>140.5</v>
      </c>
      <c r="B49" s="172">
        <v>-1.98</v>
      </c>
      <c r="C49" s="172">
        <v>-4.26</v>
      </c>
      <c r="D49" s="172">
        <v>5.1264000000000003</v>
      </c>
      <c r="E49" s="172">
        <f t="shared" si="3"/>
        <v>0.19506866416978774</v>
      </c>
      <c r="F49" s="173">
        <v>0.22</v>
      </c>
      <c r="G49" s="172">
        <v>15.3415222143328</v>
      </c>
      <c r="H49" s="172">
        <v>0.244711679962972</v>
      </c>
      <c r="I49" s="172">
        <v>-39.904333333333298</v>
      </c>
      <c r="J49" s="172">
        <v>2.7025E-2</v>
      </c>
      <c r="K49" s="172">
        <v>9.2886537330981298</v>
      </c>
      <c r="M49" s="172">
        <v>-4.4616392467510302</v>
      </c>
      <c r="N49" s="173">
        <v>-0.36506555418847098</v>
      </c>
      <c r="O49" s="172">
        <v>0.426840954805495</v>
      </c>
      <c r="P49" s="172">
        <v>140.5</v>
      </c>
    </row>
    <row r="50" spans="1:16">
      <c r="A50" s="173">
        <v>140.94999999999999</v>
      </c>
      <c r="B50" s="173">
        <v>-2.35</v>
      </c>
      <c r="C50" s="173">
        <v>-4.26</v>
      </c>
      <c r="D50" s="173">
        <v>6.3231999999999999</v>
      </c>
      <c r="E50" s="172">
        <f t="shared" si="3"/>
        <v>0.15814777327935223</v>
      </c>
      <c r="F50" s="173">
        <v>-0.16</v>
      </c>
      <c r="G50" s="172">
        <v>16.125563710218</v>
      </c>
      <c r="H50" s="172">
        <v>0.280424238823756</v>
      </c>
      <c r="I50" s="172">
        <v>-40.064900000000002</v>
      </c>
      <c r="J50" s="172">
        <v>0.121790804250567</v>
      </c>
      <c r="K50" s="172">
        <v>4.1401273885350802</v>
      </c>
      <c r="M50" s="172">
        <v>-4.3576465292555202</v>
      </c>
      <c r="N50" s="173">
        <v>-0.46159205804208198</v>
      </c>
      <c r="O50" s="172">
        <v>0.60878672817232804</v>
      </c>
      <c r="P50" s="172">
        <v>140.94999999999999</v>
      </c>
    </row>
    <row r="51" spans="1:16">
      <c r="A51" s="172">
        <v>141.16999999999999</v>
      </c>
      <c r="B51" s="172">
        <v>-2.48</v>
      </c>
      <c r="C51" s="172">
        <v>-2.41</v>
      </c>
      <c r="D51" s="172">
        <v>6.5856000000000003</v>
      </c>
      <c r="E51" s="172">
        <f t="shared" si="3"/>
        <v>0.15184645286686102</v>
      </c>
      <c r="F51" s="173">
        <v>-1.24</v>
      </c>
      <c r="G51" s="172">
        <v>12.6355899754089</v>
      </c>
      <c r="H51" s="172">
        <v>0.31950851005104403</v>
      </c>
      <c r="I51" s="172">
        <v>-40.259633333333298</v>
      </c>
      <c r="J51" s="172">
        <v>0.117406700547003</v>
      </c>
      <c r="K51" s="172">
        <v>3.45</v>
      </c>
      <c r="P51" s="172">
        <v>141.16999999999999</v>
      </c>
    </row>
    <row r="52" spans="1:16">
      <c r="A52" s="172">
        <v>141.47</v>
      </c>
      <c r="D52" s="172">
        <v>5.3133999999999997</v>
      </c>
      <c r="E52" s="172">
        <f t="shared" si="3"/>
        <v>0.18820341024579368</v>
      </c>
      <c r="G52" s="172">
        <v>13.031257133932201</v>
      </c>
      <c r="H52" s="172">
        <v>0.206478673773239</v>
      </c>
      <c r="I52" s="172">
        <v>-40.156966666666698</v>
      </c>
      <c r="J52" s="172">
        <v>9.3168306485272398E-2</v>
      </c>
      <c r="K52" s="172">
        <v>7.36</v>
      </c>
      <c r="P52" s="172">
        <v>141.47</v>
      </c>
    </row>
    <row r="53" spans="1:16">
      <c r="A53" s="172">
        <v>141.72</v>
      </c>
      <c r="D53" s="172">
        <v>5.68746666666667</v>
      </c>
      <c r="E53" s="172">
        <f t="shared" si="3"/>
        <v>0.1758252063015753</v>
      </c>
      <c r="P53" s="172">
        <v>141.72</v>
      </c>
    </row>
    <row r="54" spans="1:16">
      <c r="A54" s="172">
        <v>142.08000000000001</v>
      </c>
      <c r="B54" s="172">
        <v>-1.17</v>
      </c>
      <c r="C54" s="172">
        <v>-1.48</v>
      </c>
      <c r="D54" s="172">
        <v>5.2018000000000004</v>
      </c>
      <c r="E54" s="172">
        <f t="shared" si="3"/>
        <v>0.19224114729516703</v>
      </c>
      <c r="F54" s="173">
        <v>-0.41</v>
      </c>
      <c r="G54" s="172">
        <v>11.649000324967201</v>
      </c>
      <c r="H54" s="172">
        <v>0.11362575493605501</v>
      </c>
      <c r="I54" s="172">
        <v>-40.263966666666697</v>
      </c>
      <c r="J54" s="172">
        <v>1.4468356276137699E-2</v>
      </c>
      <c r="K54" s="172">
        <v>3.85</v>
      </c>
      <c r="P54" s="172">
        <v>142.08000000000001</v>
      </c>
    </row>
    <row r="55" spans="1:16">
      <c r="A55" s="172">
        <v>142.6</v>
      </c>
      <c r="B55" s="172">
        <v>-1.37</v>
      </c>
      <c r="C55" s="172">
        <v>0.25</v>
      </c>
      <c r="D55" s="172">
        <v>3.6608000000000001</v>
      </c>
      <c r="E55" s="172">
        <f t="shared" si="3"/>
        <v>0.27316433566433568</v>
      </c>
      <c r="F55" s="173">
        <v>-1.5</v>
      </c>
      <c r="P55" s="172">
        <v>142.6</v>
      </c>
    </row>
    <row r="56" spans="1:16">
      <c r="A56" s="172">
        <v>143.44999999999999</v>
      </c>
      <c r="B56" s="172">
        <v>1.97</v>
      </c>
      <c r="C56" s="172">
        <v>0.43</v>
      </c>
      <c r="D56" s="172">
        <v>7.7328000000000001</v>
      </c>
      <c r="E56" s="172">
        <f t="shared" si="3"/>
        <v>0.12931926339747568</v>
      </c>
      <c r="F56" s="173">
        <v>1.75</v>
      </c>
      <c r="G56" s="172">
        <v>13.069994752710601</v>
      </c>
      <c r="H56" s="172">
        <v>0.38074224670574902</v>
      </c>
      <c r="I56" s="172">
        <v>-38.249233333333301</v>
      </c>
      <c r="J56" s="172">
        <v>9.3146837484336997E-2</v>
      </c>
      <c r="K56" s="172">
        <v>9.6162736939437501</v>
      </c>
      <c r="M56" s="172">
        <v>0.67695742427620298</v>
      </c>
      <c r="N56" s="173">
        <v>1.6360523558467399</v>
      </c>
      <c r="O56" s="172">
        <v>-1.41161213325969</v>
      </c>
      <c r="P56" s="172">
        <v>143.44999999999999</v>
      </c>
    </row>
    <row r="57" spans="1:16">
      <c r="A57" s="172">
        <v>144.36000000000001</v>
      </c>
      <c r="B57" s="172">
        <v>-0.77</v>
      </c>
      <c r="C57" s="172">
        <v>0.65</v>
      </c>
      <c r="D57" s="172">
        <v>2.56</v>
      </c>
      <c r="E57" s="172">
        <f t="shared" si="3"/>
        <v>0.390625</v>
      </c>
      <c r="F57" s="173">
        <v>-1.1100000000000001</v>
      </c>
      <c r="G57" s="172">
        <v>8.7187625482515898</v>
      </c>
      <c r="H57" s="172">
        <v>0.15457483718554599</v>
      </c>
      <c r="I57" s="172">
        <v>-38.240699999999997</v>
      </c>
      <c r="J57" s="172">
        <v>6.2999999999998293E-2</v>
      </c>
      <c r="K57" s="172">
        <v>17.989999999999998</v>
      </c>
      <c r="P57" s="172">
        <v>144.36000000000001</v>
      </c>
    </row>
    <row r="58" spans="1:16">
      <c r="A58" s="172">
        <v>145.61000000000001</v>
      </c>
      <c r="B58" s="172">
        <v>-1.78</v>
      </c>
      <c r="C58" s="172">
        <v>-1.45</v>
      </c>
      <c r="D58" s="172">
        <v>2.0095999999999998</v>
      </c>
      <c r="E58" s="172">
        <f t="shared" si="3"/>
        <v>0.49761146496815289</v>
      </c>
      <c r="F58" s="173">
        <v>-1.03</v>
      </c>
      <c r="G58" s="172">
        <v>13.409552918095599</v>
      </c>
      <c r="H58" s="172">
        <v>0.13259125530556801</v>
      </c>
      <c r="I58" s="172">
        <v>-36.686033333333299</v>
      </c>
      <c r="J58" s="172">
        <v>8.3032122298138694E-2</v>
      </c>
      <c r="K58" s="172">
        <v>13.45</v>
      </c>
      <c r="P58" s="172">
        <v>145.61000000000001</v>
      </c>
    </row>
    <row r="59" spans="1:16">
      <c r="A59" s="172">
        <v>146.44999999999999</v>
      </c>
      <c r="B59" s="172">
        <v>-2.14</v>
      </c>
      <c r="C59" s="172">
        <v>-1.89</v>
      </c>
      <c r="D59" s="172">
        <v>5.7279999999999998</v>
      </c>
      <c r="E59" s="172">
        <f t="shared" si="3"/>
        <v>0.17458100558659218</v>
      </c>
      <c r="F59" s="173">
        <v>-1.1599999999999999</v>
      </c>
      <c r="G59" s="172">
        <v>15.1732871811592</v>
      </c>
      <c r="H59" s="172">
        <v>7.2742939321850206E-2</v>
      </c>
      <c r="I59" s="172">
        <v>-36.706699999999998</v>
      </c>
      <c r="J59" s="172">
        <v>3.6510272527056999E-2</v>
      </c>
      <c r="K59" s="172">
        <v>13.56</v>
      </c>
      <c r="P59" s="172">
        <v>146.44999999999999</v>
      </c>
    </row>
    <row r="60" spans="1:16">
      <c r="A60" s="172">
        <v>147.30000000000001</v>
      </c>
      <c r="B60" s="172">
        <v>-0.38</v>
      </c>
      <c r="C60" s="172">
        <v>1.41</v>
      </c>
      <c r="D60" s="172">
        <v>2.2976000000000001</v>
      </c>
      <c r="E60" s="172">
        <f t="shared" si="3"/>
        <v>0.43523676880222839</v>
      </c>
      <c r="F60" s="173">
        <v>-1.1100000000000001</v>
      </c>
      <c r="G60" s="172">
        <v>12.5970431923191</v>
      </c>
      <c r="H60" s="172">
        <v>0.22690365627388201</v>
      </c>
      <c r="I60" s="172">
        <v>-36.806366666666698</v>
      </c>
      <c r="J60" s="172">
        <v>0.11892995137194699</v>
      </c>
      <c r="K60" s="172">
        <v>10.07</v>
      </c>
      <c r="P60" s="172">
        <v>147.30000000000001</v>
      </c>
    </row>
    <row r="61" spans="1:16">
      <c r="A61" s="172">
        <v>148.27000000000001</v>
      </c>
      <c r="B61" s="172">
        <v>1.01</v>
      </c>
      <c r="C61" s="172">
        <v>0.69</v>
      </c>
      <c r="D61" s="172">
        <v>1.6704000000000001</v>
      </c>
      <c r="E61" s="172">
        <f t="shared" si="3"/>
        <v>0.59865900383141757</v>
      </c>
      <c r="F61" s="173">
        <v>0.65</v>
      </c>
      <c r="G61" s="172">
        <v>10.4473302086434</v>
      </c>
      <c r="H61" s="172">
        <v>0.106221627420037</v>
      </c>
      <c r="I61" s="172">
        <v>-36.8307</v>
      </c>
      <c r="J61" s="172">
        <v>3.09999999999989E-2</v>
      </c>
      <c r="K61" s="172">
        <v>8.91</v>
      </c>
      <c r="P61" s="172">
        <v>148.27000000000001</v>
      </c>
    </row>
    <row r="62" spans="1:16">
      <c r="A62" s="173">
        <v>149.30000000000001</v>
      </c>
      <c r="B62" s="173">
        <v>0.63</v>
      </c>
      <c r="C62" s="173">
        <v>1.55</v>
      </c>
      <c r="D62" s="173">
        <v>3.68</v>
      </c>
      <c r="E62" s="172">
        <f t="shared" si="3"/>
        <v>0.27173913043478259</v>
      </c>
      <c r="F62" s="173">
        <v>-0.17</v>
      </c>
      <c r="G62" s="172">
        <v>12.088426556757099</v>
      </c>
      <c r="H62" s="172">
        <v>0.36277111984705801</v>
      </c>
      <c r="I62" s="172">
        <v>-36.933033333333299</v>
      </c>
      <c r="J62" s="172">
        <v>2.0502032419574101E-2</v>
      </c>
      <c r="K62" s="172">
        <v>9.7799999999999994</v>
      </c>
      <c r="P62" s="172">
        <v>149.30000000000001</v>
      </c>
    </row>
    <row r="63" spans="1:16">
      <c r="A63" s="172">
        <v>150.24</v>
      </c>
      <c r="B63" s="172">
        <v>3</v>
      </c>
      <c r="C63" s="172">
        <v>2.56</v>
      </c>
      <c r="D63" s="172">
        <v>2.2271999999999998</v>
      </c>
      <c r="E63" s="172">
        <f t="shared" si="3"/>
        <v>0.44899425287356326</v>
      </c>
      <c r="F63" s="173">
        <v>1.69</v>
      </c>
      <c r="G63" s="172">
        <v>7.6591783113426697</v>
      </c>
      <c r="H63" s="172">
        <v>0.45012858298801001</v>
      </c>
      <c r="I63" s="172">
        <v>-36.970033333333298</v>
      </c>
      <c r="J63" s="172">
        <v>9.1001831483398604E-2</v>
      </c>
      <c r="K63" s="172">
        <v>22.63</v>
      </c>
      <c r="P63" s="172">
        <v>150.24</v>
      </c>
    </row>
    <row r="64" spans="1:16">
      <c r="A64" s="172">
        <v>152.65</v>
      </c>
      <c r="B64" s="172">
        <v>2.71</v>
      </c>
      <c r="C64" s="172">
        <v>2.97</v>
      </c>
      <c r="D64" s="172">
        <v>1.0047999999999999</v>
      </c>
      <c r="E64" s="172">
        <f t="shared" si="3"/>
        <v>0.99522292993630579</v>
      </c>
      <c r="F64" s="173">
        <v>1.18</v>
      </c>
      <c r="G64" s="172">
        <v>5.06214515308349</v>
      </c>
      <c r="H64" s="172">
        <v>5.2144761641223197E-2</v>
      </c>
      <c r="I64" s="172">
        <v>-38.301699999999997</v>
      </c>
      <c r="J64" s="172">
        <v>0.109027519461829</v>
      </c>
      <c r="K64" s="172">
        <v>9.31</v>
      </c>
      <c r="P64" s="172">
        <v>152.65</v>
      </c>
    </row>
    <row r="65" spans="1:16">
      <c r="A65" s="172">
        <v>153.08000000000001</v>
      </c>
      <c r="B65" s="172">
        <v>5.62</v>
      </c>
      <c r="C65" s="172">
        <v>4.16</v>
      </c>
      <c r="D65" s="172">
        <v>1.49</v>
      </c>
      <c r="E65" s="172">
        <f t="shared" si="3"/>
        <v>0.67114093959731547</v>
      </c>
      <c r="F65" s="173">
        <v>3.48</v>
      </c>
      <c r="G65" s="172">
        <v>5.7464287666262202</v>
      </c>
      <c r="H65" s="172">
        <v>4.4943835839215303E-2</v>
      </c>
      <c r="I65" s="172">
        <v>-39.872199999999999</v>
      </c>
      <c r="J65" s="172">
        <v>8.2395388220457194E-2</v>
      </c>
      <c r="K65" s="172">
        <v>17.79</v>
      </c>
      <c r="P65" s="172">
        <v>153.08000000000001</v>
      </c>
    </row>
    <row r="66" spans="1:16">
      <c r="A66" s="172">
        <v>153.18</v>
      </c>
      <c r="B66" s="172">
        <v>-0.02</v>
      </c>
      <c r="C66" s="172">
        <v>2.4300000000000002</v>
      </c>
      <c r="D66" s="172">
        <v>0.59519999999999995</v>
      </c>
      <c r="E66" s="172">
        <f t="shared" si="3"/>
        <v>1.6801075268817205</v>
      </c>
      <c r="F66" s="173">
        <v>-1.27</v>
      </c>
      <c r="G66" s="172">
        <v>4.0200600000100604</v>
      </c>
      <c r="H66" s="172">
        <v>4.5151863964964303E-2</v>
      </c>
      <c r="I66" s="172">
        <v>-37.855033333333303</v>
      </c>
      <c r="J66" s="172">
        <v>0.22744742982353899</v>
      </c>
      <c r="K66" s="172">
        <v>9.1300000000000008</v>
      </c>
      <c r="M66" s="172">
        <v>4.2821237916577104</v>
      </c>
      <c r="N66" s="173">
        <v>3.4407388084432</v>
      </c>
      <c r="O66" s="172">
        <v>-2.6013734396233001</v>
      </c>
      <c r="P66" s="172">
        <v>153.18</v>
      </c>
    </row>
    <row r="67" spans="1:16">
      <c r="A67" s="172">
        <v>154.43</v>
      </c>
      <c r="B67" s="172">
        <v>-0.8</v>
      </c>
      <c r="C67" s="172">
        <v>0.69</v>
      </c>
      <c r="D67" s="172">
        <v>2.4704000000000002</v>
      </c>
      <c r="E67" s="172">
        <f t="shared" si="3"/>
        <v>0.40479274611398963</v>
      </c>
      <c r="F67" s="173">
        <v>-1.1499999999999999</v>
      </c>
      <c r="G67" s="172">
        <v>4.0784221612599501</v>
      </c>
      <c r="H67" s="172">
        <v>0.130797589005862</v>
      </c>
      <c r="I67" s="172">
        <v>-38.3470333333333</v>
      </c>
      <c r="J67" s="172">
        <v>0.21348614318810899</v>
      </c>
      <c r="K67" s="172">
        <v>14.98</v>
      </c>
      <c r="P67" s="172">
        <v>154.43</v>
      </c>
    </row>
    <row r="68" spans="1:16">
      <c r="A68" s="172">
        <v>156.05000000000001</v>
      </c>
      <c r="B68" s="172">
        <v>0.18</v>
      </c>
      <c r="C68" s="172">
        <v>1.06</v>
      </c>
      <c r="D68" s="172">
        <v>0.3392</v>
      </c>
      <c r="E68" s="172">
        <f t="shared" si="3"/>
        <v>2.9481132075471699</v>
      </c>
      <c r="F68" s="173">
        <v>-0.37</v>
      </c>
      <c r="G68" s="172">
        <v>4.7533165034366398</v>
      </c>
      <c r="H68" s="172">
        <v>4.18976315336771E-2</v>
      </c>
      <c r="I68" s="172">
        <v>-38.5837</v>
      </c>
      <c r="J68" s="172">
        <v>0.13453624047073601</v>
      </c>
      <c r="K68" s="172">
        <v>10.99</v>
      </c>
      <c r="P68" s="172">
        <v>156.05000000000001</v>
      </c>
    </row>
    <row r="69" spans="1:16">
      <c r="A69" s="172">
        <v>157.80000000000001</v>
      </c>
      <c r="B69" s="172">
        <v>-1.22</v>
      </c>
      <c r="C69" s="172">
        <v>0.5</v>
      </c>
      <c r="D69" s="172">
        <v>2.4319999999999999</v>
      </c>
      <c r="E69" s="172">
        <f t="shared" si="3"/>
        <v>0.41118421052631582</v>
      </c>
      <c r="F69" s="173">
        <v>-1.48</v>
      </c>
      <c r="G69" s="172">
        <v>4.3178926277926504</v>
      </c>
      <c r="H69" s="172">
        <v>2.4162311069141101E-2</v>
      </c>
      <c r="I69" s="172">
        <v>-39.727533333333298</v>
      </c>
      <c r="J69" s="172">
        <v>7.9103307979711296E-2</v>
      </c>
      <c r="K69" s="172">
        <v>24.3150684931508</v>
      </c>
      <c r="M69" s="172">
        <v>0.296906744153835</v>
      </c>
      <c r="N69" s="173">
        <v>-1.9786336287483901</v>
      </c>
      <c r="O69" s="172">
        <v>1.9887986846225401</v>
      </c>
      <c r="P69" s="172">
        <v>157.80000000000001</v>
      </c>
    </row>
    <row r="70" spans="1:16">
      <c r="A70" s="173">
        <v>158.91</v>
      </c>
      <c r="B70" s="173">
        <v>1.25</v>
      </c>
      <c r="C70" s="173">
        <v>1.98</v>
      </c>
      <c r="D70" s="173">
        <v>1.6064000000000001</v>
      </c>
      <c r="E70" s="172">
        <f t="shared" si="3"/>
        <v>0.62250996015936255</v>
      </c>
      <c r="F70" s="173">
        <v>0.23</v>
      </c>
      <c r="G70" s="172">
        <v>4.83760735999698</v>
      </c>
      <c r="H70" s="172">
        <v>0.16039197329428001</v>
      </c>
      <c r="I70" s="172">
        <v>-38.985566666666699</v>
      </c>
      <c r="J70" s="172">
        <v>9.0428609042345703E-2</v>
      </c>
      <c r="K70" s="172">
        <v>15.9237132352941</v>
      </c>
      <c r="M70" s="172">
        <v>2.2147434544874698</v>
      </c>
      <c r="N70" s="173">
        <v>1.7614403953425398E-2</v>
      </c>
      <c r="O70" s="172">
        <v>0.24008376643780399</v>
      </c>
      <c r="P70" s="172">
        <v>158.91</v>
      </c>
    </row>
    <row r="71" spans="1:16">
      <c r="A71" s="172">
        <v>161.32</v>
      </c>
      <c r="B71" s="172">
        <v>2.79</v>
      </c>
      <c r="C71" s="172">
        <v>2.97</v>
      </c>
      <c r="D71" s="172">
        <v>1.5551999999999999</v>
      </c>
      <c r="E71" s="172">
        <f t="shared" si="3"/>
        <v>0.64300411522633749</v>
      </c>
      <c r="F71" s="173">
        <v>1.26</v>
      </c>
      <c r="G71" s="172">
        <v>5.7827377642155202</v>
      </c>
      <c r="H71" s="172">
        <v>0.12599559711283101</v>
      </c>
      <c r="I71" s="172">
        <v>-39.021299999999997</v>
      </c>
      <c r="J71" s="172">
        <v>0.16432589570728001</v>
      </c>
      <c r="K71" s="172">
        <v>22.64</v>
      </c>
      <c r="P71" s="172">
        <v>161.32</v>
      </c>
    </row>
    <row r="72" spans="1:16">
      <c r="A72" s="172">
        <v>162.80000000000001</v>
      </c>
      <c r="G72" s="172">
        <v>3.2503275880654101</v>
      </c>
      <c r="H72" s="172">
        <v>4.6845957278689301E-2</v>
      </c>
      <c r="I72" s="172">
        <v>-38.701300000000003</v>
      </c>
      <c r="J72" s="172">
        <v>1.32287565553217E-2</v>
      </c>
      <c r="K72" s="172">
        <v>51.03</v>
      </c>
      <c r="M72" s="172">
        <v>4.2275300373169102</v>
      </c>
      <c r="N72" s="173">
        <v>3.4243123513892901</v>
      </c>
      <c r="O72" s="172">
        <v>-2.5158649363326</v>
      </c>
      <c r="P72" s="172">
        <v>162.80000000000001</v>
      </c>
    </row>
    <row r="73" spans="1:16">
      <c r="A73" s="172">
        <v>163.95</v>
      </c>
      <c r="B73" s="172">
        <v>3.47</v>
      </c>
      <c r="C73" s="172">
        <v>3.31</v>
      </c>
      <c r="D73" s="172">
        <v>2.1631999999999998</v>
      </c>
      <c r="E73" s="172">
        <f t="shared" ref="E73:E92" si="4">1/D73</f>
        <v>0.4622781065088758</v>
      </c>
      <c r="F73" s="173">
        <v>1.77</v>
      </c>
      <c r="G73" s="172">
        <v>3.2433642619907501</v>
      </c>
      <c r="H73" s="172">
        <v>8.0033768868830402E-2</v>
      </c>
      <c r="I73" s="172">
        <v>-39.329799999999999</v>
      </c>
      <c r="J73" s="172">
        <v>9.7139075556646304E-2</v>
      </c>
      <c r="K73" s="172">
        <v>52.38</v>
      </c>
      <c r="P73" s="172">
        <v>163.95</v>
      </c>
    </row>
    <row r="74" spans="1:16">
      <c r="A74" s="172">
        <v>165.56</v>
      </c>
      <c r="B74" s="172">
        <v>3.78</v>
      </c>
      <c r="C74" s="172">
        <v>2.27</v>
      </c>
      <c r="D74" s="172">
        <v>0.81920000000000004</v>
      </c>
      <c r="E74" s="172">
        <f t="shared" si="4"/>
        <v>1.220703125</v>
      </c>
      <c r="F74" s="173">
        <v>2.62</v>
      </c>
      <c r="G74" s="172">
        <v>2.8607558273115399</v>
      </c>
      <c r="H74" s="172">
        <v>0.165612011911284</v>
      </c>
      <c r="I74" s="172">
        <v>-38.505317019383298</v>
      </c>
      <c r="J74" s="172">
        <v>8.3133669956736697E-2</v>
      </c>
      <c r="K74" s="172">
        <v>52.14</v>
      </c>
      <c r="P74" s="172">
        <v>165.56</v>
      </c>
    </row>
    <row r="75" spans="1:16">
      <c r="A75" s="172">
        <v>167.76</v>
      </c>
      <c r="B75" s="172">
        <v>2.12</v>
      </c>
      <c r="C75" s="172">
        <v>1.67</v>
      </c>
      <c r="D75" s="172">
        <v>0.4864</v>
      </c>
      <c r="E75" s="172">
        <f t="shared" si="4"/>
        <v>2.0559210526315788</v>
      </c>
      <c r="F75" s="173">
        <v>1.26</v>
      </c>
      <c r="G75" s="172">
        <v>1.8362899243742701</v>
      </c>
      <c r="H75" s="172">
        <v>1.6825075438034499E-2</v>
      </c>
      <c r="I75" s="172">
        <v>-37.519599999999997</v>
      </c>
      <c r="J75" s="172">
        <v>2.05060966544123E-2</v>
      </c>
      <c r="K75" s="172">
        <v>44.37</v>
      </c>
      <c r="M75" s="172">
        <v>1.66463705034459</v>
      </c>
      <c r="N75" s="173">
        <v>1.2963504932219601</v>
      </c>
      <c r="O75" s="172">
        <v>-1.01390757655984</v>
      </c>
      <c r="P75" s="172">
        <v>167.76</v>
      </c>
    </row>
    <row r="76" spans="1:16">
      <c r="A76" s="172">
        <v>168.36</v>
      </c>
      <c r="B76" s="172">
        <v>3.05</v>
      </c>
      <c r="C76" s="172">
        <v>2.8</v>
      </c>
      <c r="D76" s="172">
        <v>0.89600000000000002</v>
      </c>
      <c r="E76" s="172">
        <f t="shared" si="4"/>
        <v>1.1160714285714286</v>
      </c>
      <c r="F76" s="173">
        <v>1.61</v>
      </c>
      <c r="G76" s="172">
        <v>1.89571018715719</v>
      </c>
      <c r="H76" s="172">
        <v>2.8587034405488501E-2</v>
      </c>
      <c r="I76" s="172">
        <v>-37.789827796166698</v>
      </c>
      <c r="J76" s="172">
        <v>0.141473684792704</v>
      </c>
      <c r="K76" s="172">
        <v>45.37</v>
      </c>
      <c r="M76" s="172">
        <v>2.5792203459993299</v>
      </c>
      <c r="N76" s="173">
        <v>1.31302158684021</v>
      </c>
      <c r="O76" s="172">
        <v>-1.0580605972672099</v>
      </c>
      <c r="P76" s="172">
        <v>168.36</v>
      </c>
    </row>
    <row r="77" spans="1:16">
      <c r="A77" s="172">
        <v>168.9</v>
      </c>
      <c r="B77" s="172">
        <v>9.39</v>
      </c>
      <c r="C77" s="172">
        <v>7.87</v>
      </c>
      <c r="D77" s="172">
        <v>2.4405333333333301</v>
      </c>
      <c r="E77" s="172">
        <f t="shared" si="4"/>
        <v>0.40974650349650404</v>
      </c>
      <c r="F77" s="173">
        <v>5.35</v>
      </c>
      <c r="G77" s="172">
        <v>1.92522769790032</v>
      </c>
      <c r="H77" s="172">
        <v>0.102405648775852</v>
      </c>
      <c r="I77" s="172">
        <v>-37.599911378116701</v>
      </c>
      <c r="J77" s="172">
        <v>6.4056434842693494E-2</v>
      </c>
      <c r="K77" s="172">
        <v>52.09</v>
      </c>
      <c r="M77" s="172">
        <v>7.6823992074448499</v>
      </c>
      <c r="N77" s="173">
        <v>6.0963489749854496</v>
      </c>
      <c r="O77" s="172">
        <v>-4.7490840932351599</v>
      </c>
      <c r="P77" s="172">
        <v>168.9</v>
      </c>
    </row>
    <row r="78" spans="1:16">
      <c r="A78" s="172">
        <v>169.28</v>
      </c>
      <c r="B78" s="172">
        <v>1.88</v>
      </c>
      <c r="C78" s="172">
        <v>2.89</v>
      </c>
      <c r="D78" s="172">
        <v>1.504</v>
      </c>
      <c r="E78" s="172">
        <f t="shared" si="4"/>
        <v>0.66489361702127658</v>
      </c>
      <c r="F78" s="173">
        <v>0.39</v>
      </c>
      <c r="G78" s="172">
        <v>2.6955958954365502</v>
      </c>
      <c r="H78" s="172">
        <v>4.4243891653748403E-2</v>
      </c>
      <c r="I78" s="172">
        <v>-38.488466666666703</v>
      </c>
      <c r="J78" s="172">
        <v>0.15274270304447601</v>
      </c>
      <c r="K78" s="172">
        <v>32.86</v>
      </c>
      <c r="P78" s="172">
        <v>169.28</v>
      </c>
    </row>
    <row r="79" spans="1:16">
      <c r="A79" s="172">
        <v>169.47</v>
      </c>
      <c r="B79" s="172">
        <v>12.5</v>
      </c>
      <c r="C79" s="172">
        <v>9.56</v>
      </c>
      <c r="D79" s="172">
        <v>9.1029333333333309</v>
      </c>
      <c r="E79" s="172">
        <f t="shared" si="4"/>
        <v>0.10985469885165225</v>
      </c>
      <c r="F79" s="173">
        <v>7.58</v>
      </c>
      <c r="G79" s="172">
        <v>1.98419240971318</v>
      </c>
      <c r="H79" s="172">
        <v>4.22530805333294E-2</v>
      </c>
      <c r="I79" s="172">
        <v>-38.561599999999999</v>
      </c>
      <c r="J79" s="172">
        <v>0.19869700551341901</v>
      </c>
      <c r="K79" s="172">
        <v>43.6</v>
      </c>
      <c r="M79" s="172">
        <v>9.2741911175147091</v>
      </c>
      <c r="N79" s="173">
        <v>8.2236615942681297</v>
      </c>
      <c r="O79" s="172">
        <v>-6.5171471388889604</v>
      </c>
      <c r="P79" s="172">
        <v>169.47</v>
      </c>
    </row>
    <row r="80" spans="1:16">
      <c r="A80" s="172">
        <v>169.68</v>
      </c>
      <c r="B80" s="172">
        <v>3.82</v>
      </c>
      <c r="C80" s="172">
        <v>3.19</v>
      </c>
      <c r="D80" s="172">
        <v>1.54453333333333</v>
      </c>
      <c r="E80" s="172">
        <f t="shared" si="4"/>
        <v>0.64744475138121682</v>
      </c>
      <c r="F80" s="173">
        <v>2.1800000000000002</v>
      </c>
      <c r="G80" s="172">
        <v>1.9640433437401701</v>
      </c>
      <c r="H80" s="172">
        <v>6.9058889490668102E-2</v>
      </c>
      <c r="I80" s="172">
        <v>-38.180433333333298</v>
      </c>
      <c r="J80" s="172">
        <v>0.163163517164019</v>
      </c>
      <c r="K80" s="172">
        <v>50.66</v>
      </c>
      <c r="P80" s="172">
        <v>169.68</v>
      </c>
    </row>
    <row r="81" spans="1:16">
      <c r="A81" s="172">
        <v>169.94</v>
      </c>
      <c r="B81" s="172">
        <v>13.17</v>
      </c>
      <c r="C81" s="172">
        <v>10.43</v>
      </c>
      <c r="D81" s="172">
        <v>3.48586666666667</v>
      </c>
      <c r="E81" s="172">
        <f t="shared" si="4"/>
        <v>0.2868727050183596</v>
      </c>
      <c r="F81" s="173">
        <v>7.82</v>
      </c>
      <c r="G81" s="172">
        <v>2.4687619773285201</v>
      </c>
      <c r="H81" s="172">
        <v>0.131661771496938</v>
      </c>
      <c r="I81" s="172">
        <v>-38.225766666666701</v>
      </c>
      <c r="J81" s="172">
        <v>0.23885630268706201</v>
      </c>
      <c r="K81" s="172">
        <v>39.32</v>
      </c>
      <c r="M81" s="172">
        <v>9.1101639568273995</v>
      </c>
      <c r="N81" s="173">
        <v>8.2280656381048498</v>
      </c>
      <c r="O81" s="172">
        <v>-6.5513662322971298</v>
      </c>
      <c r="P81" s="172">
        <v>169.94</v>
      </c>
    </row>
    <row r="82" spans="1:16">
      <c r="A82" s="172">
        <v>170.17</v>
      </c>
      <c r="B82" s="172">
        <v>7.33</v>
      </c>
      <c r="C82" s="172">
        <v>6.42</v>
      </c>
      <c r="D82" s="172">
        <v>2.4298666666666699</v>
      </c>
      <c r="E82" s="172">
        <f t="shared" si="4"/>
        <v>0.4115452151009652</v>
      </c>
      <c r="F82" s="173">
        <v>4.03</v>
      </c>
      <c r="G82" s="172">
        <v>2.1344998358208098</v>
      </c>
      <c r="H82" s="172">
        <v>9.4618738164235303E-3</v>
      </c>
      <c r="I82" s="172">
        <v>-38.099417323516697</v>
      </c>
      <c r="J82" s="172">
        <v>0.20138974310226099</v>
      </c>
      <c r="K82" s="172">
        <v>50.53</v>
      </c>
      <c r="M82" s="172">
        <v>5.2337977336622803</v>
      </c>
      <c r="N82" s="173">
        <v>3.5691462129918698</v>
      </c>
      <c r="O82" s="172">
        <v>-2.3636573578920101</v>
      </c>
      <c r="P82" s="172">
        <v>170.17</v>
      </c>
    </row>
    <row r="83" spans="1:16">
      <c r="A83" s="172">
        <v>170.39</v>
      </c>
      <c r="B83" s="172">
        <v>9.69</v>
      </c>
      <c r="C83" s="172">
        <v>7.67</v>
      </c>
      <c r="D83" s="172">
        <v>3.1040000000000001</v>
      </c>
      <c r="E83" s="172">
        <f t="shared" si="4"/>
        <v>0.32216494845360821</v>
      </c>
      <c r="F83" s="173">
        <v>5.75</v>
      </c>
      <c r="G83" s="172">
        <v>2.3849926409787399</v>
      </c>
      <c r="H83" s="172">
        <v>2.7968586809514799E-2</v>
      </c>
      <c r="I83" s="172">
        <v>-40.116666666666703</v>
      </c>
      <c r="J83" s="172">
        <v>4.8880807412863901E-2</v>
      </c>
      <c r="K83" s="172">
        <v>48.847058823529302</v>
      </c>
      <c r="M83" s="172">
        <v>7.7469550731366104</v>
      </c>
      <c r="N83" s="173">
        <v>6.1095903536003702</v>
      </c>
      <c r="O83" s="172">
        <v>-4.7001351271802596</v>
      </c>
      <c r="P83" s="172">
        <v>170.39</v>
      </c>
    </row>
    <row r="84" spans="1:16">
      <c r="A84" s="172">
        <v>170.55</v>
      </c>
      <c r="B84" s="172">
        <v>4.2</v>
      </c>
      <c r="C84" s="172">
        <v>4.1399999999999997</v>
      </c>
      <c r="D84" s="172">
        <v>2.6240000000000001</v>
      </c>
      <c r="E84" s="172">
        <f t="shared" si="4"/>
        <v>0.38109756097560976</v>
      </c>
      <c r="F84" s="173">
        <v>2.0699999999999998</v>
      </c>
      <c r="G84" s="172">
        <v>3.1252196962733798</v>
      </c>
      <c r="H84" s="172">
        <v>5.7161487094663899E-2</v>
      </c>
      <c r="I84" s="172">
        <v>-38.1557666666667</v>
      </c>
      <c r="J84" s="172">
        <v>0.14671173549969799</v>
      </c>
      <c r="K84" s="172">
        <v>27.19</v>
      </c>
      <c r="M84" s="172">
        <v>3.61512847873224</v>
      </c>
      <c r="N84" s="173">
        <v>2.0872073936064601</v>
      </c>
      <c r="O84" s="172">
        <v>-1.97430821667854</v>
      </c>
      <c r="P84" s="172">
        <v>170.55</v>
      </c>
    </row>
    <row r="85" spans="1:16">
      <c r="A85" s="172">
        <v>170.86</v>
      </c>
      <c r="B85" s="172">
        <v>6.71</v>
      </c>
      <c r="C85" s="172">
        <v>5.58</v>
      </c>
      <c r="D85" s="172">
        <v>1.8368</v>
      </c>
      <c r="E85" s="172">
        <f t="shared" si="4"/>
        <v>0.54442508710801396</v>
      </c>
      <c r="F85" s="173">
        <v>3.84</v>
      </c>
      <c r="G85" s="172">
        <v>2.1960338410673201</v>
      </c>
      <c r="H85" s="172">
        <v>5.2431087504714403E-2</v>
      </c>
      <c r="I85" s="172">
        <v>-38.448433333333298</v>
      </c>
      <c r="J85" s="172">
        <v>9.5866226239134406E-2</v>
      </c>
      <c r="K85" s="172">
        <v>41.08</v>
      </c>
      <c r="P85" s="172">
        <v>170.86</v>
      </c>
    </row>
    <row r="86" spans="1:16">
      <c r="A86" s="172">
        <v>170.94</v>
      </c>
      <c r="B86" s="172">
        <v>15</v>
      </c>
      <c r="C86" s="172">
        <v>11.7</v>
      </c>
      <c r="D86" s="172">
        <v>5.3887999999999998</v>
      </c>
      <c r="E86" s="172">
        <f t="shared" si="4"/>
        <v>0.18557007125890737</v>
      </c>
      <c r="F86" s="173">
        <v>8.99</v>
      </c>
      <c r="G86" s="172">
        <v>3.0251454557410602</v>
      </c>
      <c r="H86" s="172">
        <v>6.8098698898745202E-2</v>
      </c>
      <c r="I86" s="172">
        <v>-38.804764200900003</v>
      </c>
      <c r="J86" s="172">
        <v>0.10398017284071399</v>
      </c>
      <c r="K86" s="172">
        <v>28.03</v>
      </c>
      <c r="M86" s="172">
        <v>10.698188014814299</v>
      </c>
      <c r="N86" s="173">
        <v>9.5396074281166605</v>
      </c>
      <c r="O86" s="172">
        <v>-7.6613558609339698</v>
      </c>
      <c r="P86" s="172">
        <v>170.94</v>
      </c>
    </row>
    <row r="87" spans="1:16">
      <c r="A87" s="172">
        <v>171.22</v>
      </c>
      <c r="B87" s="172">
        <v>7.36</v>
      </c>
      <c r="C87" s="172">
        <v>6.19</v>
      </c>
      <c r="D87" s="172">
        <v>3.23626666666667</v>
      </c>
      <c r="E87" s="172">
        <f t="shared" si="4"/>
        <v>0.30899802241265623</v>
      </c>
      <c r="F87" s="173">
        <v>4.17</v>
      </c>
      <c r="G87" s="172">
        <v>2.7795211155033699</v>
      </c>
      <c r="H87" s="172">
        <v>0.121062429853714</v>
      </c>
      <c r="I87" s="172">
        <v>-38.632766666666697</v>
      </c>
      <c r="J87" s="172">
        <v>0.208425846125987</v>
      </c>
      <c r="K87" s="172">
        <v>26.64</v>
      </c>
      <c r="P87" s="172">
        <v>171.22</v>
      </c>
    </row>
    <row r="88" spans="1:16">
      <c r="A88" s="172">
        <v>173.09</v>
      </c>
      <c r="B88" s="172">
        <v>0.39</v>
      </c>
      <c r="C88" s="172">
        <v>0.95</v>
      </c>
      <c r="D88" s="172">
        <v>1.7066666666666701</v>
      </c>
      <c r="E88" s="172">
        <f t="shared" si="4"/>
        <v>0.58593749999999878</v>
      </c>
      <c r="F88" s="173">
        <v>-0.1</v>
      </c>
      <c r="G88" s="172">
        <v>3.0797629805606799</v>
      </c>
      <c r="H88" s="172">
        <v>2.0257460561037E-2</v>
      </c>
      <c r="I88" s="172">
        <v>-38.482466666666703</v>
      </c>
      <c r="J88" s="172">
        <v>9.9911627618277696E-2</v>
      </c>
      <c r="K88" s="172">
        <v>31.5</v>
      </c>
      <c r="P88" s="172">
        <v>173.09</v>
      </c>
    </row>
    <row r="89" spans="1:16">
      <c r="A89" s="172">
        <v>173.5</v>
      </c>
      <c r="B89" s="172">
        <v>4.9400000000000004</v>
      </c>
      <c r="C89" s="172">
        <v>4.42</v>
      </c>
      <c r="D89" s="172">
        <v>4.3562666666666701</v>
      </c>
      <c r="E89" s="172">
        <f t="shared" si="4"/>
        <v>0.22955435847208602</v>
      </c>
      <c r="F89" s="173">
        <v>2.66</v>
      </c>
      <c r="G89" s="172">
        <v>2.6850280098289399</v>
      </c>
      <c r="H89" s="172">
        <v>3.0134684990166801E-2</v>
      </c>
      <c r="I89" s="172">
        <v>-37.737099999999998</v>
      </c>
      <c r="J89" s="172">
        <v>0.135764501987817</v>
      </c>
      <c r="K89" s="172">
        <v>36.35</v>
      </c>
      <c r="P89" s="172">
        <v>173.5</v>
      </c>
    </row>
    <row r="90" spans="1:16">
      <c r="A90" s="172">
        <v>173.73</v>
      </c>
      <c r="B90" s="172">
        <v>1.21</v>
      </c>
      <c r="C90" s="172">
        <v>1.08</v>
      </c>
      <c r="D90" s="172">
        <v>2.2143999999999999</v>
      </c>
      <c r="E90" s="172">
        <f t="shared" si="4"/>
        <v>0.45158959537572257</v>
      </c>
      <c r="F90" s="173">
        <v>0.65</v>
      </c>
      <c r="G90" s="172">
        <v>2.78803113408292</v>
      </c>
      <c r="H90" s="172">
        <v>9.2874922741098404E-3</v>
      </c>
      <c r="I90" s="172">
        <v>-37.963133333333303</v>
      </c>
      <c r="J90" s="172">
        <v>1.6502525059316001E-2</v>
      </c>
      <c r="K90" s="172">
        <v>42</v>
      </c>
      <c r="P90" s="172">
        <v>173.73</v>
      </c>
    </row>
    <row r="91" spans="1:16">
      <c r="A91" s="172">
        <v>174.67</v>
      </c>
      <c r="B91" s="172">
        <v>2.0099999999999998</v>
      </c>
      <c r="C91" s="172">
        <v>1.98</v>
      </c>
      <c r="D91" s="172">
        <v>3.1488</v>
      </c>
      <c r="E91" s="172">
        <f t="shared" si="4"/>
        <v>0.31758130081300812</v>
      </c>
      <c r="F91" s="173">
        <v>0.99</v>
      </c>
      <c r="G91" s="172">
        <v>2.92359202260596</v>
      </c>
      <c r="H91" s="172">
        <v>3.5517022177664503E-2</v>
      </c>
      <c r="I91" s="172">
        <v>-38.596133333333299</v>
      </c>
      <c r="J91" s="172">
        <v>0.161809558844136</v>
      </c>
      <c r="K91" s="172">
        <v>33.03</v>
      </c>
      <c r="P91" s="172">
        <v>174.67</v>
      </c>
    </row>
    <row r="92" spans="1:16">
      <c r="A92" s="172">
        <v>175.51</v>
      </c>
      <c r="B92" s="172">
        <v>0.2</v>
      </c>
      <c r="C92" s="172">
        <v>0.66</v>
      </c>
      <c r="D92" s="172">
        <v>2.403375</v>
      </c>
      <c r="E92" s="172">
        <f t="shared" si="4"/>
        <v>0.41608155198418889</v>
      </c>
      <c r="F92" s="173">
        <v>-0.14000000000000001</v>
      </c>
      <c r="G92" s="172">
        <v>3.8155024515900098</v>
      </c>
      <c r="H92" s="172">
        <v>5.4777530073136599E-2</v>
      </c>
      <c r="I92" s="172">
        <v>-39.8151333333333</v>
      </c>
      <c r="J92" s="172">
        <v>8.2778821768213301E-2</v>
      </c>
      <c r="K92" s="172">
        <v>23.77</v>
      </c>
      <c r="P92" s="172">
        <v>175.51</v>
      </c>
    </row>
    <row r="93" spans="1:16">
      <c r="A93" s="172">
        <v>176.1</v>
      </c>
      <c r="M93" s="172">
        <v>0.474246982201665</v>
      </c>
      <c r="N93" s="173">
        <v>0.237641942610445</v>
      </c>
      <c r="O93" s="172">
        <v>5.5608723815492297E-2</v>
      </c>
      <c r="P93" s="172">
        <v>176.1</v>
      </c>
    </row>
    <row r="94" spans="1:16">
      <c r="A94" s="172">
        <v>177.1</v>
      </c>
      <c r="B94" s="172">
        <v>-1.64</v>
      </c>
      <c r="C94" s="172">
        <v>-2.2999999999999998</v>
      </c>
      <c r="D94" s="172">
        <v>2.9952000000000001</v>
      </c>
      <c r="E94" s="172">
        <f>1/D94</f>
        <v>0.33386752136752135</v>
      </c>
      <c r="F94" s="173">
        <v>-0.45</v>
      </c>
      <c r="G94" s="172">
        <v>4.9900221866269403</v>
      </c>
      <c r="H94" s="172">
        <v>7.6035491799250801E-2</v>
      </c>
      <c r="I94" s="172">
        <v>-41.121133333333297</v>
      </c>
      <c r="J94" s="172">
        <v>6.2452648729521602E-2</v>
      </c>
      <c r="K94" s="172">
        <v>19.989999999999998</v>
      </c>
      <c r="P94" s="172">
        <v>177.1</v>
      </c>
    </row>
    <row r="95" spans="1:16">
      <c r="A95" s="172">
        <v>178.61</v>
      </c>
      <c r="D95" s="172">
        <v>3.4782000000000002</v>
      </c>
      <c r="E95" s="172">
        <f>1/D95</f>
        <v>0.28750503133804839</v>
      </c>
      <c r="G95" s="172">
        <v>4.8664909934496201</v>
      </c>
      <c r="H95" s="172">
        <v>0.128746864343667</v>
      </c>
      <c r="I95" s="172">
        <v>-39.9401333333333</v>
      </c>
      <c r="J95" s="172">
        <v>8.6558265540233006E-2</v>
      </c>
      <c r="K95" s="172">
        <v>15.17</v>
      </c>
      <c r="P95" s="172">
        <v>178.61</v>
      </c>
    </row>
    <row r="96" spans="1:16">
      <c r="A96" s="172">
        <v>178.83</v>
      </c>
      <c r="G96" s="172">
        <v>6.2728697296128599</v>
      </c>
      <c r="H96" s="172">
        <v>8.0505179278904798E-2</v>
      </c>
      <c r="I96" s="172">
        <v>-41.600900000000003</v>
      </c>
      <c r="J96" s="172">
        <v>1.1135528725659601E-2</v>
      </c>
      <c r="K96" s="172">
        <v>16.577396893411802</v>
      </c>
      <c r="P96" s="172">
        <v>178.83</v>
      </c>
    </row>
    <row r="97" spans="1:16">
      <c r="A97" s="172">
        <v>179.05</v>
      </c>
      <c r="B97" s="172">
        <v>-1.1499999999999999</v>
      </c>
      <c r="C97" s="172">
        <v>-0.76</v>
      </c>
      <c r="D97" s="172">
        <v>3.0912000000000002</v>
      </c>
      <c r="E97" s="172">
        <f t="shared" ref="E97:E105" si="5">1/D97</f>
        <v>0.32349896480331264</v>
      </c>
      <c r="F97" s="173">
        <v>-0.76</v>
      </c>
      <c r="G97" s="172">
        <v>4.6700527035145702</v>
      </c>
      <c r="H97" s="172">
        <v>0.23182439298725099</v>
      </c>
      <c r="I97" s="172">
        <v>-39.5964666666667</v>
      </c>
      <c r="J97" s="172">
        <v>4.5368858629385597E-2</v>
      </c>
      <c r="K97" s="172">
        <v>15.91</v>
      </c>
      <c r="P97" s="172">
        <v>179.05</v>
      </c>
    </row>
    <row r="98" spans="1:16">
      <c r="A98" s="172">
        <v>180.33</v>
      </c>
      <c r="B98" s="172">
        <v>-0.88</v>
      </c>
      <c r="C98" s="172">
        <v>-0.4</v>
      </c>
      <c r="D98" s="172">
        <v>3.3664000000000001</v>
      </c>
      <c r="E98" s="172">
        <f t="shared" si="5"/>
        <v>0.2970532319391635</v>
      </c>
      <c r="F98" s="173">
        <v>-0.67</v>
      </c>
      <c r="G98" s="172">
        <v>5.0137478544314602</v>
      </c>
      <c r="H98" s="172">
        <v>6.1418914338398502E-2</v>
      </c>
      <c r="I98" s="172">
        <v>-39.515300000000003</v>
      </c>
      <c r="J98" s="172">
        <v>6.8432448443700999E-2</v>
      </c>
      <c r="K98" s="172">
        <v>19.850000000000001</v>
      </c>
      <c r="P98" s="172">
        <v>180.33</v>
      </c>
    </row>
    <row r="99" spans="1:16">
      <c r="A99" s="172">
        <v>181.2</v>
      </c>
      <c r="B99" s="172">
        <v>-0.47</v>
      </c>
      <c r="C99" s="172">
        <v>-0.44</v>
      </c>
      <c r="D99" s="172">
        <v>2.6560000000000001</v>
      </c>
      <c r="E99" s="172">
        <f t="shared" si="5"/>
        <v>0.37650602409638551</v>
      </c>
      <c r="F99" s="173">
        <v>-0.24</v>
      </c>
      <c r="G99" s="172">
        <v>4.1776770983863196</v>
      </c>
      <c r="H99" s="172">
        <v>0.10862377930076</v>
      </c>
      <c r="I99" s="172">
        <v>-39.271299999999997</v>
      </c>
      <c r="J99" s="172">
        <v>8.97719332531043E-2</v>
      </c>
      <c r="K99" s="172">
        <v>23.81</v>
      </c>
      <c r="P99" s="172">
        <v>181.2</v>
      </c>
    </row>
    <row r="100" spans="1:16">
      <c r="A100" s="172">
        <v>182.5</v>
      </c>
      <c r="B100" s="172">
        <v>-0.31</v>
      </c>
      <c r="C100" s="172">
        <v>0.12</v>
      </c>
      <c r="D100" s="172">
        <v>1.44</v>
      </c>
      <c r="E100" s="172">
        <f t="shared" si="5"/>
        <v>0.69444444444444442</v>
      </c>
      <c r="F100" s="173">
        <v>-0.37</v>
      </c>
      <c r="G100" s="172">
        <v>4.3712960505770102</v>
      </c>
      <c r="H100" s="172">
        <v>6.0473928567765102E-2</v>
      </c>
      <c r="I100" s="172">
        <v>-38.862966666666701</v>
      </c>
      <c r="J100" s="172">
        <v>0.16804860408028599</v>
      </c>
      <c r="K100" s="172">
        <v>14.07</v>
      </c>
      <c r="P100" s="172">
        <v>182.5</v>
      </c>
    </row>
    <row r="101" spans="1:16">
      <c r="A101" s="172">
        <v>183.65</v>
      </c>
      <c r="B101" s="172">
        <v>0.59</v>
      </c>
      <c r="C101" s="172">
        <v>0.28000000000000003</v>
      </c>
      <c r="D101" s="172">
        <v>2.0608</v>
      </c>
      <c r="E101" s="172">
        <f t="shared" si="5"/>
        <v>0.48524844720496896</v>
      </c>
      <c r="F101" s="173">
        <v>0.45</v>
      </c>
      <c r="G101" s="172">
        <v>3.11284683676584</v>
      </c>
      <c r="H101" s="172">
        <v>4.5200690318099597E-2</v>
      </c>
      <c r="I101" s="172">
        <v>-37.955633333333303</v>
      </c>
      <c r="J101" s="172">
        <v>0.13572152862878101</v>
      </c>
      <c r="K101" s="172">
        <v>22.15</v>
      </c>
      <c r="P101" s="172">
        <v>183.65</v>
      </c>
    </row>
    <row r="102" spans="1:16">
      <c r="A102" s="172">
        <v>185.43</v>
      </c>
      <c r="B102" s="172">
        <v>4.83</v>
      </c>
      <c r="C102" s="172">
        <v>4.4400000000000004</v>
      </c>
      <c r="D102" s="172">
        <v>1.2032</v>
      </c>
      <c r="E102" s="172">
        <f t="shared" si="5"/>
        <v>0.8311170212765957</v>
      </c>
      <c r="F102" s="173">
        <v>2.54</v>
      </c>
      <c r="G102" s="172">
        <v>2.49669020990678</v>
      </c>
      <c r="H102" s="172">
        <v>3.36596522170955E-2</v>
      </c>
      <c r="I102" s="172">
        <v>-39.405333333333303</v>
      </c>
      <c r="J102" s="172">
        <v>3.4034296427772899E-2</v>
      </c>
      <c r="K102" s="172">
        <v>34.0601503759396</v>
      </c>
      <c r="M102" s="172">
        <v>5.0992854142928303</v>
      </c>
      <c r="N102" s="173">
        <v>2.6172374943596002</v>
      </c>
      <c r="O102" s="172">
        <v>-2.1644655062840199</v>
      </c>
      <c r="P102" s="172">
        <v>185.43</v>
      </c>
    </row>
    <row r="103" spans="1:16">
      <c r="A103" s="172">
        <v>187.46</v>
      </c>
      <c r="B103" s="172">
        <v>-0.02</v>
      </c>
      <c r="C103" s="172">
        <v>0.56999999999999995</v>
      </c>
      <c r="D103" s="172">
        <v>1.4976</v>
      </c>
      <c r="E103" s="172">
        <f t="shared" si="5"/>
        <v>0.66773504273504269</v>
      </c>
      <c r="F103" s="173">
        <v>-0.32</v>
      </c>
      <c r="G103" s="172">
        <v>3.5500350224145598</v>
      </c>
      <c r="H103" s="172">
        <v>2.4432531830012101E-2</v>
      </c>
      <c r="I103" s="172">
        <v>-37.711966666666697</v>
      </c>
      <c r="J103" s="172">
        <v>4.0673496694200797E-2</v>
      </c>
      <c r="K103" s="172">
        <v>13.69</v>
      </c>
      <c r="P103" s="172">
        <v>187.46</v>
      </c>
    </row>
    <row r="104" spans="1:16">
      <c r="A104" s="172">
        <v>188.01</v>
      </c>
      <c r="B104" s="172">
        <v>1.58</v>
      </c>
      <c r="C104" s="172">
        <v>1.53</v>
      </c>
      <c r="D104" s="172">
        <v>3.0144000000000002</v>
      </c>
      <c r="E104" s="172">
        <f t="shared" si="5"/>
        <v>0.33174097664543523</v>
      </c>
      <c r="F104" s="173">
        <v>0.79</v>
      </c>
      <c r="G104" s="172">
        <v>3.97758568641069</v>
      </c>
      <c r="H104" s="172">
        <v>8.0990110322761599E-2</v>
      </c>
      <c r="I104" s="172">
        <v>-38.770299999999999</v>
      </c>
      <c r="J104" s="172">
        <v>8.6261231152815601E-2</v>
      </c>
      <c r="K104" s="172">
        <v>17.100000000000001</v>
      </c>
      <c r="P104" s="172">
        <v>188.01</v>
      </c>
    </row>
    <row r="105" spans="1:16">
      <c r="A105" s="172">
        <v>188.87</v>
      </c>
      <c r="D105" s="172">
        <v>1.5148666666666699</v>
      </c>
      <c r="E105" s="172">
        <f t="shared" si="5"/>
        <v>0.66012410333142491</v>
      </c>
      <c r="G105" s="172">
        <v>3.3228031955116402</v>
      </c>
      <c r="H105" s="172">
        <v>0.258215208240826</v>
      </c>
      <c r="I105" s="172">
        <v>-37.285622047166697</v>
      </c>
      <c r="J105" s="172">
        <v>3.6757504272858101E-2</v>
      </c>
      <c r="K105" s="172">
        <v>22.67</v>
      </c>
      <c r="P105" s="172">
        <v>188.87</v>
      </c>
    </row>
    <row r="106" spans="1:16">
      <c r="A106" s="172">
        <v>189.39</v>
      </c>
      <c r="B106" s="172">
        <v>2.4900000000000002</v>
      </c>
      <c r="C106" s="172">
        <v>2.4</v>
      </c>
      <c r="F106" s="173">
        <v>1.26</v>
      </c>
      <c r="P106" s="172">
        <v>189.39</v>
      </c>
    </row>
    <row r="107" spans="1:16">
      <c r="A107" s="172">
        <v>191.06</v>
      </c>
      <c r="M107" s="172">
        <v>-6.8128794227048104</v>
      </c>
      <c r="N107" s="173">
        <v>1.21599963939456</v>
      </c>
      <c r="O107" s="172">
        <v>-1.42070906917047</v>
      </c>
      <c r="P107" s="172">
        <v>191.06</v>
      </c>
    </row>
    <row r="108" spans="1:16">
      <c r="A108" s="172">
        <v>193.05</v>
      </c>
      <c r="M108" s="172">
        <v>-6.0734426378850097</v>
      </c>
      <c r="N108" s="173">
        <v>1.3811388417852599</v>
      </c>
      <c r="O108" s="172">
        <v>-1.35049929316211</v>
      </c>
      <c r="P108" s="172">
        <v>193.05</v>
      </c>
    </row>
    <row r="109" spans="1:16">
      <c r="A109" s="172">
        <v>194.72</v>
      </c>
      <c r="B109" s="172">
        <v>0.47</v>
      </c>
      <c r="C109" s="172">
        <v>-1.28</v>
      </c>
      <c r="F109" s="173">
        <v>1.1299999999999999</v>
      </c>
      <c r="P109" s="172">
        <v>194.72</v>
      </c>
    </row>
    <row r="110" spans="1:16">
      <c r="A110" s="172">
        <v>195.15</v>
      </c>
      <c r="B110" s="172">
        <v>3.59</v>
      </c>
      <c r="C110" s="172">
        <v>-0.08</v>
      </c>
      <c r="D110" s="172">
        <v>1.0790999999999999</v>
      </c>
      <c r="E110" s="172">
        <f>1/D110</f>
        <v>0.92669817440459645</v>
      </c>
      <c r="F110" s="173">
        <v>3.63</v>
      </c>
      <c r="M110">
        <v>-0.13</v>
      </c>
      <c r="N110" s="5">
        <v>-1.22</v>
      </c>
      <c r="P110" s="172">
        <v>195.15</v>
      </c>
    </row>
    <row r="111" spans="1:16">
      <c r="A111" s="172">
        <v>196.36</v>
      </c>
      <c r="B111" s="172">
        <v>3.13</v>
      </c>
      <c r="C111" s="172">
        <v>3.7</v>
      </c>
      <c r="D111" s="172">
        <v>2.2999999999999998</v>
      </c>
      <c r="E111" s="172">
        <f>1/D111</f>
        <v>0.43478260869565222</v>
      </c>
      <c r="F111" s="173">
        <v>1.23</v>
      </c>
      <c r="G111" s="172">
        <v>2.9544630765623099</v>
      </c>
      <c r="H111" s="172">
        <v>3.1848209931964903E-2</v>
      </c>
      <c r="I111" s="172">
        <v>-37.108498927500001</v>
      </c>
      <c r="J111" s="172">
        <v>9.8724165006483997E-2</v>
      </c>
      <c r="K111" s="172">
        <v>19.489999999999998</v>
      </c>
      <c r="M111">
        <v>-0.15</v>
      </c>
      <c r="N111" s="5">
        <v>1</v>
      </c>
      <c r="P111" s="172">
        <v>196.36</v>
      </c>
    </row>
    <row r="112" spans="1:16">
      <c r="A112" s="172">
        <v>197</v>
      </c>
      <c r="B112" s="172">
        <v>3.06</v>
      </c>
      <c r="C112" s="172">
        <v>1.24</v>
      </c>
      <c r="D112" s="172">
        <v>0.56999999999999995</v>
      </c>
      <c r="E112" s="172">
        <f>1/D112</f>
        <v>1.7543859649122808</v>
      </c>
      <c r="F112" s="173">
        <v>2.42</v>
      </c>
      <c r="G112" s="172">
        <v>2.2748786911263701</v>
      </c>
      <c r="H112" s="172">
        <v>2.6874053630849899E-2</v>
      </c>
      <c r="I112" s="172">
        <v>-37.978526645833298</v>
      </c>
      <c r="J112" s="172">
        <v>0.168610973020584</v>
      </c>
      <c r="K112" s="172">
        <v>30.55</v>
      </c>
      <c r="M112">
        <v>-2.23</v>
      </c>
      <c r="N112" s="5">
        <v>2.65</v>
      </c>
      <c r="P112" s="172">
        <v>197</v>
      </c>
    </row>
    <row r="113" spans="1:16">
      <c r="A113" s="172">
        <v>198.83</v>
      </c>
      <c r="G113" s="172">
        <v>2.07788834354279</v>
      </c>
      <c r="H113" s="172">
        <v>1.7440121092081401E-2</v>
      </c>
      <c r="I113" s="172">
        <v>-37.0726333333333</v>
      </c>
      <c r="J113" s="172">
        <v>0.14275970486567299</v>
      </c>
      <c r="K113" s="172">
        <v>23.61</v>
      </c>
      <c r="M113">
        <v>-5.23</v>
      </c>
      <c r="N113" s="5">
        <v>4.6100000000000003</v>
      </c>
    </row>
    <row r="114" spans="1:16">
      <c r="A114" s="172">
        <v>199.26</v>
      </c>
      <c r="B114" s="172">
        <v>0.9</v>
      </c>
      <c r="C114" s="172">
        <v>0.73</v>
      </c>
      <c r="D114" s="172">
        <v>0.5</v>
      </c>
      <c r="E114" s="172">
        <f>1/D114</f>
        <v>2</v>
      </c>
      <c r="F114" s="173">
        <v>0.53</v>
      </c>
      <c r="M114">
        <v>-4.68</v>
      </c>
      <c r="N114" s="5">
        <v>2.38</v>
      </c>
      <c r="P114" s="172">
        <v>199.26</v>
      </c>
    </row>
    <row r="115" spans="1:16">
      <c r="A115" s="172">
        <v>199.93</v>
      </c>
      <c r="B115" s="172">
        <v>4.7699999999999996</v>
      </c>
      <c r="C115" s="172">
        <v>4.22</v>
      </c>
      <c r="D115" s="172">
        <v>0.98</v>
      </c>
      <c r="E115" s="172">
        <f>1/D115</f>
        <v>1.0204081632653061</v>
      </c>
      <c r="F115" s="173">
        <v>2.6</v>
      </c>
      <c r="G115" s="172">
        <v>2.4452940717028002</v>
      </c>
      <c r="H115" s="172">
        <v>0.104838192504568</v>
      </c>
      <c r="I115" s="172">
        <v>-36.918708473833298</v>
      </c>
      <c r="J115" s="172">
        <v>0.10975920100658999</v>
      </c>
      <c r="K115" s="172">
        <v>20.48</v>
      </c>
      <c r="M115">
        <v>0.04</v>
      </c>
      <c r="N115" s="5">
        <v>4.16</v>
      </c>
      <c r="P115" s="172">
        <v>199.93</v>
      </c>
    </row>
    <row r="116" spans="1:16">
      <c r="A116" s="172"/>
      <c r="B116" s="172"/>
      <c r="C116" s="172"/>
      <c r="D116" s="172"/>
      <c r="E116" s="172"/>
      <c r="F116" s="173"/>
      <c r="M116">
        <v>-3.67</v>
      </c>
      <c r="N116" s="5">
        <v>2.64</v>
      </c>
      <c r="P116" s="172">
        <v>201.68</v>
      </c>
    </row>
    <row r="117" spans="1:16">
      <c r="A117" s="172"/>
      <c r="B117" s="172"/>
      <c r="C117" s="172"/>
      <c r="D117" s="172"/>
      <c r="E117" s="172"/>
      <c r="F117" s="173"/>
      <c r="M117">
        <v>-2.3199999999999998</v>
      </c>
      <c r="N117" s="5">
        <v>3.19</v>
      </c>
      <c r="P117" s="172">
        <v>203.98</v>
      </c>
    </row>
    <row r="118" spans="1:16">
      <c r="A118" s="172"/>
      <c r="B118" s="172"/>
      <c r="C118" s="172"/>
      <c r="D118" s="172"/>
      <c r="E118" s="172"/>
      <c r="F118" s="173"/>
      <c r="M118">
        <v>-1.64</v>
      </c>
      <c r="N118" s="5">
        <v>3.18</v>
      </c>
      <c r="P118" s="172">
        <v>204.7</v>
      </c>
    </row>
    <row r="119" spans="1:16">
      <c r="A119" s="172"/>
      <c r="B119" s="172"/>
      <c r="C119" s="172"/>
      <c r="D119" s="172"/>
      <c r="E119" s="172"/>
      <c r="F119" s="173"/>
      <c r="M119">
        <v>2.39</v>
      </c>
      <c r="N119" s="5">
        <v>0.19</v>
      </c>
      <c r="P119" s="172">
        <v>206.73</v>
      </c>
    </row>
    <row r="120" spans="1:16">
      <c r="A120" s="172"/>
      <c r="B120" s="172"/>
      <c r="C120" s="172"/>
      <c r="D120" s="172"/>
      <c r="E120" s="172"/>
      <c r="F120" s="173"/>
      <c r="M120">
        <v>-1.68</v>
      </c>
      <c r="N120" s="5">
        <v>2.39</v>
      </c>
      <c r="P120" s="172">
        <v>207.93</v>
      </c>
    </row>
    <row r="121" spans="1:16">
      <c r="A121" s="172"/>
      <c r="B121" s="172"/>
      <c r="C121" s="172"/>
      <c r="D121" s="172"/>
      <c r="E121" s="172"/>
      <c r="F121" s="173"/>
      <c r="M121">
        <v>-2.92</v>
      </c>
      <c r="N121" s="5">
        <v>4.1100000000000003</v>
      </c>
      <c r="P121" s="172">
        <v>208.2</v>
      </c>
    </row>
    <row r="122" spans="1:16">
      <c r="A122" s="172"/>
      <c r="B122" s="172"/>
      <c r="C122" s="172"/>
      <c r="F122" s="173"/>
      <c r="M122">
        <v>-2.31</v>
      </c>
      <c r="N122" s="5">
        <v>2.5499999999999998</v>
      </c>
      <c r="P122" s="172">
        <v>218.91</v>
      </c>
    </row>
    <row r="123" spans="1:16">
      <c r="A123" s="172"/>
      <c r="B123" s="172"/>
      <c r="C123" s="172"/>
      <c r="D123" s="172"/>
      <c r="E123" s="172"/>
      <c r="F123" s="173"/>
      <c r="M123">
        <v>-0.12</v>
      </c>
      <c r="N123" s="5">
        <v>1.84</v>
      </c>
      <c r="P123" s="172">
        <v>220.55</v>
      </c>
    </row>
    <row r="124" spans="1:16">
      <c r="A124" s="172"/>
      <c r="B124" s="172"/>
      <c r="C124" s="172"/>
      <c r="D124" s="172"/>
      <c r="E124" s="172"/>
      <c r="F124" s="173"/>
      <c r="M124">
        <v>-2.34</v>
      </c>
      <c r="N124" s="5">
        <v>2.97</v>
      </c>
      <c r="P124" s="172">
        <v>226.1</v>
      </c>
    </row>
    <row r="125" spans="1:16">
      <c r="A125" s="172"/>
      <c r="B125" s="172"/>
      <c r="C125" s="172"/>
      <c r="D125" s="172"/>
      <c r="E125" s="172"/>
      <c r="F125" s="173"/>
      <c r="M125">
        <v>-3.29</v>
      </c>
      <c r="N125" s="5">
        <v>6.51</v>
      </c>
      <c r="P125" s="172">
        <v>226.31</v>
      </c>
    </row>
    <row r="126" spans="1:16">
      <c r="A126" s="172"/>
      <c r="B126" s="172"/>
      <c r="C126" s="172"/>
      <c r="D126" s="172"/>
      <c r="E126" s="172"/>
      <c r="F126" s="173"/>
      <c r="M126">
        <v>-2.8</v>
      </c>
      <c r="N126" s="5">
        <v>4.67</v>
      </c>
      <c r="P126" s="172">
        <v>227.43</v>
      </c>
    </row>
    <row r="127" spans="1:16">
      <c r="A127" s="172"/>
      <c r="B127" s="172"/>
      <c r="C127" s="172"/>
      <c r="F127" s="173"/>
      <c r="M127">
        <v>-5.57</v>
      </c>
      <c r="N127" s="5">
        <v>0.91</v>
      </c>
      <c r="P127" s="172">
        <v>228.7</v>
      </c>
    </row>
    <row r="128" spans="1:16">
      <c r="A128" s="172"/>
      <c r="B128" s="172"/>
      <c r="C128" s="172"/>
      <c r="D128" s="172"/>
      <c r="E128" s="172"/>
      <c r="F128" s="173"/>
      <c r="M128">
        <v>-4.5199999999999996</v>
      </c>
      <c r="N128" s="5">
        <v>5.56</v>
      </c>
      <c r="P128" s="172">
        <v>231.95</v>
      </c>
    </row>
    <row r="129" spans="1:16">
      <c r="A129" s="172"/>
      <c r="B129" s="172"/>
      <c r="C129" s="172"/>
      <c r="D129" s="172"/>
      <c r="E129" s="172"/>
      <c r="F129" s="173"/>
      <c r="M129">
        <v>-4.3899999999999997</v>
      </c>
      <c r="N129" s="5">
        <v>2.56</v>
      </c>
      <c r="P129" s="172">
        <v>234.37</v>
      </c>
    </row>
    <row r="130" spans="1:16">
      <c r="A130" s="172"/>
      <c r="B130" s="172"/>
      <c r="C130" s="172"/>
      <c r="D130" s="172"/>
      <c r="E130" s="172"/>
      <c r="F130" s="173"/>
      <c r="M130">
        <v>-4.1900000000000004</v>
      </c>
      <c r="N130" s="5">
        <v>1.49</v>
      </c>
      <c r="P130" s="172">
        <v>235.71</v>
      </c>
    </row>
    <row r="131" spans="1:16">
      <c r="A131" s="172"/>
      <c r="B131" s="172"/>
      <c r="C131" s="172"/>
      <c r="D131" s="172"/>
      <c r="E131" s="172"/>
      <c r="F131" s="173"/>
      <c r="M131">
        <v>-1.38</v>
      </c>
      <c r="N131" s="5">
        <v>-1.21</v>
      </c>
      <c r="P131" s="172">
        <v>238.31</v>
      </c>
    </row>
    <row r="132" spans="1:16">
      <c r="A132" s="172"/>
      <c r="B132" s="172"/>
      <c r="C132" s="172"/>
      <c r="D132" s="172"/>
      <c r="E132" s="172"/>
      <c r="F132" s="173"/>
      <c r="M132">
        <v>-0.83</v>
      </c>
      <c r="N132" s="5">
        <v>0.42</v>
      </c>
      <c r="P132" s="172">
        <v>239.01</v>
      </c>
    </row>
    <row r="133" spans="1:16">
      <c r="A133" s="172"/>
      <c r="B133" s="172"/>
      <c r="C133" s="172"/>
      <c r="F133" s="173"/>
      <c r="M133">
        <v>-1.8</v>
      </c>
      <c r="N133" s="5">
        <v>1.65</v>
      </c>
      <c r="P133" s="172">
        <v>240.16</v>
      </c>
    </row>
    <row r="134" spans="1:16">
      <c r="A134" s="172"/>
      <c r="B134" s="172"/>
      <c r="C134" s="172"/>
      <c r="D134" s="172"/>
      <c r="E134" s="172"/>
      <c r="F134" s="173"/>
      <c r="M134">
        <v>-3.15</v>
      </c>
      <c r="N134" s="5">
        <v>0.62</v>
      </c>
      <c r="P134" s="172">
        <v>242.2</v>
      </c>
    </row>
    <row r="135" spans="1:16">
      <c r="A135" s="172"/>
      <c r="B135" s="172"/>
      <c r="C135" s="172"/>
      <c r="D135" s="172"/>
      <c r="E135" s="172"/>
      <c r="F135" s="173"/>
      <c r="P135" s="172">
        <v>246.62</v>
      </c>
    </row>
    <row r="136" spans="1:16">
      <c r="A136" s="172"/>
      <c r="B136" s="172"/>
      <c r="C136" s="172"/>
      <c r="D136" s="172"/>
      <c r="E136" s="172"/>
      <c r="F136" s="173"/>
      <c r="M136">
        <v>0.63</v>
      </c>
      <c r="N136" s="5">
        <v>0.18</v>
      </c>
      <c r="P136" s="172">
        <v>247.06</v>
      </c>
    </row>
    <row r="137" spans="1:16">
      <c r="A137" s="172"/>
      <c r="B137" s="172"/>
      <c r="C137" s="172"/>
      <c r="F137" s="173"/>
      <c r="M137">
        <v>0.97</v>
      </c>
      <c r="N137" s="5">
        <v>0.08</v>
      </c>
      <c r="P137" s="172">
        <v>247.35</v>
      </c>
    </row>
    <row r="138" spans="1:16">
      <c r="A138" s="172"/>
      <c r="B138" s="172"/>
      <c r="C138" s="172"/>
      <c r="D138" s="172"/>
      <c r="E138" s="172"/>
      <c r="F138" s="173"/>
      <c r="M138">
        <v>1.1499999999999999</v>
      </c>
      <c r="N138" s="5">
        <v>1.81</v>
      </c>
      <c r="P138" s="172">
        <v>249.45</v>
      </c>
    </row>
    <row r="139" spans="1:16">
      <c r="A139" s="172"/>
      <c r="B139" s="172"/>
      <c r="C139" s="172"/>
      <c r="D139" s="172"/>
      <c r="E139" s="172"/>
      <c r="F139" s="173"/>
      <c r="M139">
        <v>1.38</v>
      </c>
      <c r="N139" s="5">
        <v>-1.08</v>
      </c>
      <c r="P139" s="172">
        <v>251.93</v>
      </c>
    </row>
    <row r="140" spans="1:16">
      <c r="A140" s="172"/>
      <c r="B140" s="172"/>
      <c r="C140" s="172"/>
      <c r="D140" s="172"/>
      <c r="E140" s="172"/>
      <c r="F140" s="173"/>
      <c r="M140">
        <v>1.89</v>
      </c>
      <c r="N140" s="5">
        <v>-0.52</v>
      </c>
      <c r="P140" s="172">
        <v>253.17</v>
      </c>
    </row>
    <row r="141" spans="1:16">
      <c r="A141" s="172"/>
      <c r="B141" s="172"/>
      <c r="C141" s="172"/>
      <c r="D141" s="172"/>
      <c r="E141" s="172"/>
      <c r="F141" s="173"/>
      <c r="M141">
        <v>1.1599999999999999</v>
      </c>
      <c r="N141" s="5">
        <v>-0.41</v>
      </c>
      <c r="P141" s="172">
        <v>253.51</v>
      </c>
    </row>
    <row r="142" spans="1:16">
      <c r="A142" s="172"/>
      <c r="B142" s="172"/>
      <c r="C142" s="172"/>
      <c r="D142" s="172"/>
      <c r="E142" s="172"/>
      <c r="F142" s="173"/>
      <c r="M142">
        <v>0.34</v>
      </c>
      <c r="N142" s="5">
        <v>-0.66</v>
      </c>
      <c r="P142" s="172">
        <v>253.99</v>
      </c>
    </row>
    <row r="143" spans="1:16">
      <c r="A143" s="172"/>
      <c r="B143" s="172"/>
      <c r="C143" s="172"/>
      <c r="D143" s="172"/>
      <c r="E143" s="172"/>
      <c r="F143" s="173"/>
      <c r="M143">
        <v>1.37</v>
      </c>
      <c r="N143" s="5">
        <v>-0.45</v>
      </c>
      <c r="P143" s="172">
        <v>257.39</v>
      </c>
    </row>
    <row r="144" spans="1:16">
      <c r="A144" s="172"/>
      <c r="B144" s="172"/>
      <c r="C144" s="172"/>
      <c r="D144" s="172"/>
      <c r="E144" s="172"/>
      <c r="F144" s="173"/>
      <c r="M144">
        <v>-1.51</v>
      </c>
      <c r="N144" s="5">
        <v>-0.14000000000000001</v>
      </c>
      <c r="P144" s="172">
        <v>259.04000000000002</v>
      </c>
    </row>
    <row r="145" spans="1:16">
      <c r="A145" s="172"/>
      <c r="B145" s="172"/>
      <c r="C145" s="172"/>
      <c r="D145" s="172"/>
      <c r="E145" s="172"/>
      <c r="F145" s="173"/>
      <c r="M145">
        <v>-1.83</v>
      </c>
      <c r="N145" s="5">
        <v>-0.46</v>
      </c>
      <c r="P145" s="172">
        <v>263.38</v>
      </c>
    </row>
    <row r="146" spans="1:16">
      <c r="A146" s="172"/>
      <c r="B146" s="172"/>
      <c r="C146" s="172"/>
      <c r="D146" s="172"/>
      <c r="E146" s="172"/>
      <c r="F146" s="173"/>
      <c r="P146" s="172">
        <v>264.29000000000002</v>
      </c>
    </row>
    <row r="147" spans="1:16">
      <c r="A147" s="172"/>
      <c r="B147" s="172"/>
      <c r="C147" s="172"/>
      <c r="F147" s="173"/>
      <c r="P147" s="172">
        <v>266.85000000000002</v>
      </c>
    </row>
    <row r="148" spans="1:16">
      <c r="A148" s="172"/>
      <c r="B148" s="172"/>
      <c r="C148" s="172"/>
      <c r="F148" s="173"/>
      <c r="P148" s="172">
        <v>272.27999999999997</v>
      </c>
    </row>
    <row r="149" spans="1:16">
      <c r="A149" s="172"/>
      <c r="B149" s="172"/>
      <c r="C149" s="172"/>
      <c r="F149" s="173"/>
      <c r="P149" s="172">
        <v>273.94</v>
      </c>
    </row>
    <row r="150" spans="1:16">
      <c r="A150" s="172"/>
      <c r="B150" s="172"/>
      <c r="C150" s="172"/>
      <c r="F150" s="173"/>
      <c r="M150">
        <v>-4.25</v>
      </c>
      <c r="N150" s="5">
        <v>-0.14000000000000001</v>
      </c>
      <c r="P150" s="172">
        <v>275.14999999999998</v>
      </c>
    </row>
    <row r="151" spans="1:16">
      <c r="A151" s="172"/>
      <c r="B151" s="172"/>
      <c r="C151" s="172"/>
      <c r="F151" s="173"/>
      <c r="P151" s="172">
        <v>275.89999999999998</v>
      </c>
    </row>
    <row r="152" spans="1:16">
      <c r="A152" s="172"/>
      <c r="B152" s="172"/>
      <c r="C152" s="172"/>
      <c r="F152" s="173"/>
      <c r="M152">
        <v>-4.26</v>
      </c>
      <c r="N152" s="5">
        <v>0.22</v>
      </c>
      <c r="P152" s="172">
        <v>280.5</v>
      </c>
    </row>
    <row r="153" spans="1:16">
      <c r="A153" s="172"/>
      <c r="B153" s="172"/>
      <c r="C153" s="172"/>
      <c r="F153" s="173"/>
      <c r="M153">
        <v>-4.26</v>
      </c>
      <c r="N153" s="5">
        <v>-0.16</v>
      </c>
      <c r="P153" s="172">
        <v>291.68</v>
      </c>
    </row>
    <row r="154" spans="1:16">
      <c r="A154" s="172"/>
      <c r="B154" s="172"/>
      <c r="C154" s="172"/>
      <c r="F154" s="173"/>
      <c r="M154">
        <v>-2.41</v>
      </c>
      <c r="N154" s="5">
        <v>-1.24</v>
      </c>
      <c r="P154" s="172">
        <v>317.52999999999997</v>
      </c>
    </row>
    <row r="155" spans="1:16">
      <c r="A155" s="172"/>
      <c r="B155" s="172"/>
      <c r="C155" s="172"/>
      <c r="F155" s="173"/>
      <c r="P155" s="172">
        <v>341.24</v>
      </c>
    </row>
    <row r="156" spans="1:16">
      <c r="A156" s="172"/>
      <c r="B156" s="172"/>
      <c r="C156" s="172"/>
      <c r="F156" s="173"/>
      <c r="P156" s="172">
        <v>982.84</v>
      </c>
    </row>
    <row r="157" spans="1:16">
      <c r="M157">
        <v>-1.48</v>
      </c>
      <c r="N157" s="5">
        <v>-0.41</v>
      </c>
    </row>
    <row r="158" spans="1:16">
      <c r="M158">
        <v>0.25</v>
      </c>
      <c r="N158" s="5">
        <v>-1.5</v>
      </c>
    </row>
    <row r="159" spans="1:16">
      <c r="M159">
        <v>0.43</v>
      </c>
      <c r="N159" s="5">
        <v>1.75</v>
      </c>
    </row>
    <row r="160" spans="1:16">
      <c r="M160">
        <v>0.65</v>
      </c>
      <c r="N160" s="5">
        <v>-1.1100000000000001</v>
      </c>
    </row>
    <row r="161" spans="13:14">
      <c r="M161">
        <v>-1.45</v>
      </c>
      <c r="N161" s="5">
        <v>-1.03</v>
      </c>
    </row>
    <row r="162" spans="13:14">
      <c r="M162">
        <v>-1.89</v>
      </c>
      <c r="N162" s="5">
        <v>-1.1599999999999999</v>
      </c>
    </row>
    <row r="163" spans="13:14">
      <c r="M163">
        <v>1.41</v>
      </c>
      <c r="N163" s="5">
        <v>-1.1100000000000001</v>
      </c>
    </row>
    <row r="164" spans="13:14">
      <c r="M164">
        <v>0.69</v>
      </c>
      <c r="N164" s="5">
        <v>0.65</v>
      </c>
    </row>
    <row r="165" spans="13:14">
      <c r="M165">
        <v>1.55</v>
      </c>
      <c r="N165" s="5">
        <v>-0.17</v>
      </c>
    </row>
    <row r="166" spans="13:14">
      <c r="M166">
        <v>2.56</v>
      </c>
      <c r="N166" s="5">
        <v>1.69</v>
      </c>
    </row>
    <row r="167" spans="13:14">
      <c r="M167">
        <v>2.97</v>
      </c>
      <c r="N167" s="5">
        <v>1.18</v>
      </c>
    </row>
    <row r="168" spans="13:14">
      <c r="M168">
        <v>4.16</v>
      </c>
      <c r="N168" s="5">
        <v>3.48</v>
      </c>
    </row>
    <row r="169" spans="13:14">
      <c r="M169">
        <v>2.4300000000000002</v>
      </c>
      <c r="N169" s="5">
        <v>-1.27</v>
      </c>
    </row>
    <row r="170" spans="13:14">
      <c r="M170">
        <v>0.69</v>
      </c>
      <c r="N170" s="5">
        <v>-1.1499999999999999</v>
      </c>
    </row>
    <row r="171" spans="13:14">
      <c r="M171">
        <v>1.06</v>
      </c>
      <c r="N171" s="5">
        <v>-0.37</v>
      </c>
    </row>
    <row r="172" spans="13:14">
      <c r="M172">
        <v>0.5</v>
      </c>
      <c r="N172" s="5">
        <v>-1.48</v>
      </c>
    </row>
    <row r="173" spans="13:14">
      <c r="M173">
        <v>1.98</v>
      </c>
      <c r="N173" s="5">
        <v>0.23</v>
      </c>
    </row>
    <row r="174" spans="13:14">
      <c r="M174">
        <v>2.97</v>
      </c>
      <c r="N174" s="5">
        <v>1.26</v>
      </c>
    </row>
    <row r="176" spans="13:14">
      <c r="M176">
        <v>3.31</v>
      </c>
      <c r="N176" s="5">
        <v>1.77</v>
      </c>
    </row>
    <row r="177" spans="13:14">
      <c r="M177">
        <v>2.27</v>
      </c>
      <c r="N177" s="5">
        <v>2.62</v>
      </c>
    </row>
    <row r="178" spans="13:14">
      <c r="M178">
        <v>1.67</v>
      </c>
      <c r="N178" s="5">
        <v>1.26</v>
      </c>
    </row>
    <row r="179" spans="13:14">
      <c r="M179">
        <v>2.8</v>
      </c>
      <c r="N179" s="5">
        <v>1.61</v>
      </c>
    </row>
    <row r="180" spans="13:14">
      <c r="M180">
        <v>7.87</v>
      </c>
      <c r="N180" s="5">
        <v>5.35</v>
      </c>
    </row>
    <row r="181" spans="13:14">
      <c r="M181">
        <v>2.89</v>
      </c>
      <c r="N181" s="5">
        <v>0.39</v>
      </c>
    </row>
    <row r="182" spans="13:14">
      <c r="M182">
        <v>9.56</v>
      </c>
      <c r="N182" s="5">
        <v>7.58</v>
      </c>
    </row>
    <row r="183" spans="13:14">
      <c r="M183">
        <v>3.19</v>
      </c>
      <c r="N183" s="5">
        <v>2.1800000000000002</v>
      </c>
    </row>
    <row r="184" spans="13:14">
      <c r="M184">
        <v>10.43</v>
      </c>
      <c r="N184" s="5">
        <v>7.82</v>
      </c>
    </row>
    <row r="185" spans="13:14">
      <c r="M185">
        <v>6.42</v>
      </c>
      <c r="N185" s="5">
        <v>4.03</v>
      </c>
    </row>
    <row r="186" spans="13:14">
      <c r="M186">
        <v>7.67</v>
      </c>
      <c r="N186" s="5">
        <v>5.75</v>
      </c>
    </row>
    <row r="187" spans="13:14">
      <c r="M187">
        <v>4.1399999999999997</v>
      </c>
      <c r="N187" s="5">
        <v>2.0699999999999998</v>
      </c>
    </row>
    <row r="188" spans="13:14">
      <c r="M188">
        <v>5.58</v>
      </c>
      <c r="N188" s="5">
        <v>3.84</v>
      </c>
    </row>
    <row r="189" spans="13:14">
      <c r="M189">
        <v>11.7</v>
      </c>
      <c r="N189" s="5">
        <v>8.99</v>
      </c>
    </row>
    <row r="190" spans="13:14">
      <c r="M190">
        <v>6.19</v>
      </c>
      <c r="N190" s="5">
        <v>4.17</v>
      </c>
    </row>
    <row r="191" spans="13:14">
      <c r="M191">
        <v>0.95</v>
      </c>
      <c r="N191" s="5">
        <v>-0.1</v>
      </c>
    </row>
    <row r="192" spans="13:14">
      <c r="M192">
        <v>4.42</v>
      </c>
      <c r="N192" s="5">
        <v>2.66</v>
      </c>
    </row>
    <row r="193" spans="13:14">
      <c r="M193">
        <v>1.08</v>
      </c>
      <c r="N193" s="5">
        <v>0.65</v>
      </c>
    </row>
    <row r="194" spans="13:14">
      <c r="M194">
        <v>1.98</v>
      </c>
      <c r="N194" s="5">
        <v>0.99</v>
      </c>
    </row>
    <row r="195" spans="13:14">
      <c r="M195">
        <v>0.66</v>
      </c>
      <c r="N195" s="5">
        <v>-0.14000000000000001</v>
      </c>
    </row>
    <row r="197" spans="13:14">
      <c r="M197">
        <v>-2.2999999999999998</v>
      </c>
      <c r="N197" s="5">
        <v>-0.45</v>
      </c>
    </row>
    <row r="200" spans="13:14">
      <c r="M200">
        <v>-0.76</v>
      </c>
      <c r="N200" s="5">
        <v>-0.76</v>
      </c>
    </row>
    <row r="201" spans="13:14">
      <c r="M201">
        <v>-0.4</v>
      </c>
      <c r="N201" s="5">
        <v>-0.67</v>
      </c>
    </row>
    <row r="202" spans="13:14">
      <c r="M202">
        <v>-0.44</v>
      </c>
      <c r="N202" s="5">
        <v>-0.24</v>
      </c>
    </row>
    <row r="203" spans="13:14">
      <c r="M203">
        <v>0.12</v>
      </c>
      <c r="N203" s="5">
        <v>-0.37</v>
      </c>
    </row>
    <row r="204" spans="13:14">
      <c r="M204">
        <v>0.28000000000000003</v>
      </c>
      <c r="N204" s="5">
        <v>0.45</v>
      </c>
    </row>
    <row r="205" spans="13:14">
      <c r="M205">
        <v>4.4400000000000004</v>
      </c>
      <c r="N205" s="5">
        <v>2.54</v>
      </c>
    </row>
    <row r="206" spans="13:14">
      <c r="M206">
        <v>0.56999999999999995</v>
      </c>
      <c r="N206" s="5">
        <v>-0.32</v>
      </c>
    </row>
    <row r="207" spans="13:14">
      <c r="M207">
        <v>1.53</v>
      </c>
      <c r="N207" s="5">
        <v>0.79</v>
      </c>
    </row>
    <row r="209" spans="13:14">
      <c r="M209">
        <v>2.4</v>
      </c>
      <c r="N209" s="5">
        <v>1.26</v>
      </c>
    </row>
    <row r="212" spans="13:14">
      <c r="M212">
        <v>-1.28</v>
      </c>
      <c r="N212" s="5">
        <v>1.1299999999999999</v>
      </c>
    </row>
    <row r="213" spans="13:14">
      <c r="M213">
        <v>-0.08</v>
      </c>
      <c r="N213" s="5">
        <v>3.63</v>
      </c>
    </row>
    <row r="214" spans="13:14">
      <c r="M214">
        <v>3.7</v>
      </c>
      <c r="N214" s="5">
        <v>1.23</v>
      </c>
    </row>
    <row r="215" spans="13:14">
      <c r="M215">
        <v>1.24</v>
      </c>
      <c r="N215" s="5">
        <v>2.42</v>
      </c>
    </row>
    <row r="217" spans="13:14">
      <c r="M217">
        <v>0.73</v>
      </c>
      <c r="N217" s="5">
        <v>0.53</v>
      </c>
    </row>
    <row r="218" spans="13:14">
      <c r="M218">
        <v>4.22</v>
      </c>
      <c r="N218" s="5">
        <v>2.6</v>
      </c>
    </row>
  </sheetData>
  <phoneticPr fontId="9"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activeCell="E18" sqref="E18"/>
    </sheetView>
  </sheetViews>
  <sheetFormatPr defaultRowHeight="12.75"/>
  <sheetData>
    <row r="1" spans="1:9">
      <c r="A1" t="s">
        <v>487</v>
      </c>
      <c r="B1" t="s">
        <v>488</v>
      </c>
      <c r="C1" t="s">
        <v>489</v>
      </c>
      <c r="D1" t="s">
        <v>490</v>
      </c>
      <c r="E1" t="s">
        <v>1305</v>
      </c>
      <c r="F1" t="s">
        <v>491</v>
      </c>
      <c r="G1" t="s">
        <v>1357</v>
      </c>
      <c r="H1" t="s">
        <v>1406</v>
      </c>
      <c r="I1" t="s">
        <v>1492</v>
      </c>
    </row>
    <row r="2" spans="1:9">
      <c r="A2">
        <v>152.1</v>
      </c>
      <c r="B2" t="s">
        <v>492</v>
      </c>
      <c r="C2">
        <v>0.01</v>
      </c>
      <c r="D2">
        <v>-24.6</v>
      </c>
      <c r="E2">
        <v>0.01</v>
      </c>
      <c r="F2">
        <v>-10.7</v>
      </c>
    </row>
    <row r="3" spans="1:9">
      <c r="A3">
        <v>157.69999999999999</v>
      </c>
      <c r="B3" t="s">
        <v>492</v>
      </c>
      <c r="C3">
        <v>5.33</v>
      </c>
      <c r="D3">
        <v>-34.6</v>
      </c>
      <c r="E3">
        <v>0.46</v>
      </c>
      <c r="G3">
        <v>-5.07</v>
      </c>
      <c r="H3">
        <v>2.33</v>
      </c>
      <c r="I3">
        <v>-3.51</v>
      </c>
    </row>
    <row r="4" spans="1:9">
      <c r="A4">
        <v>158.19999999999999</v>
      </c>
      <c r="B4" t="s">
        <v>492</v>
      </c>
      <c r="G4">
        <v>-0.23</v>
      </c>
      <c r="H4">
        <v>1.91</v>
      </c>
      <c r="I4">
        <v>-2.41</v>
      </c>
    </row>
    <row r="5" spans="1:9">
      <c r="A5">
        <v>158.4</v>
      </c>
      <c r="B5" t="s">
        <v>492</v>
      </c>
      <c r="C5">
        <v>0.05</v>
      </c>
      <c r="D5">
        <v>-30.1</v>
      </c>
      <c r="E5">
        <v>0.02</v>
      </c>
      <c r="G5">
        <v>-1.31</v>
      </c>
      <c r="H5">
        <v>2.5299999999999998</v>
      </c>
      <c r="I5">
        <v>-3.22</v>
      </c>
    </row>
    <row r="6" spans="1:9">
      <c r="A6">
        <v>159.30000000000001</v>
      </c>
      <c r="B6" t="s">
        <v>492</v>
      </c>
      <c r="C6">
        <v>0.06</v>
      </c>
      <c r="D6">
        <v>-29.7</v>
      </c>
      <c r="E6">
        <v>0.04</v>
      </c>
      <c r="F6">
        <v>3.9</v>
      </c>
    </row>
    <row r="7" spans="1:9">
      <c r="A7">
        <v>161.9</v>
      </c>
      <c r="B7" t="s">
        <v>492</v>
      </c>
      <c r="G7">
        <v>-1.99</v>
      </c>
      <c r="H7">
        <v>0.78</v>
      </c>
      <c r="I7">
        <v>-0.08</v>
      </c>
    </row>
    <row r="8" spans="1:9">
      <c r="A8">
        <v>161.94999999999999</v>
      </c>
      <c r="B8" t="s">
        <v>492</v>
      </c>
      <c r="C8">
        <v>0.06</v>
      </c>
      <c r="D8">
        <v>-27.2</v>
      </c>
      <c r="E8">
        <v>0.23</v>
      </c>
      <c r="G8">
        <v>5.04</v>
      </c>
      <c r="H8">
        <v>2.04</v>
      </c>
      <c r="I8">
        <v>-2.79</v>
      </c>
    </row>
    <row r="9" spans="1:9">
      <c r="A9">
        <v>163.19999999999999</v>
      </c>
      <c r="B9" t="s">
        <v>492</v>
      </c>
      <c r="C9">
        <v>0.14000000000000001</v>
      </c>
      <c r="D9">
        <v>-34.9</v>
      </c>
      <c r="E9">
        <v>0.03</v>
      </c>
      <c r="G9">
        <v>11.42</v>
      </c>
      <c r="H9">
        <v>2.0299999999999998</v>
      </c>
      <c r="I9">
        <v>-2.14</v>
      </c>
    </row>
    <row r="10" spans="1:9">
      <c r="A10">
        <v>163.4</v>
      </c>
      <c r="B10" t="s">
        <v>492</v>
      </c>
      <c r="C10">
        <v>0.36</v>
      </c>
      <c r="D10">
        <v>-35.6</v>
      </c>
      <c r="E10">
        <v>0.99</v>
      </c>
      <c r="F10">
        <v>-3.8</v>
      </c>
      <c r="G10">
        <v>-4.4400000000000004</v>
      </c>
      <c r="H10">
        <v>1.72</v>
      </c>
      <c r="I10">
        <v>-2.5299999999999998</v>
      </c>
    </row>
    <row r="11" spans="1:9">
      <c r="A11">
        <v>163.5</v>
      </c>
      <c r="B11" t="s">
        <v>492</v>
      </c>
      <c r="C11">
        <v>3.77</v>
      </c>
      <c r="D11">
        <v>-35.4</v>
      </c>
      <c r="E11">
        <v>0.53</v>
      </c>
      <c r="G11">
        <v>-3.03</v>
      </c>
      <c r="H11">
        <v>3.69</v>
      </c>
      <c r="I11">
        <v>-4.8099999999999996</v>
      </c>
    </row>
    <row r="12" spans="1:9">
      <c r="A12">
        <v>167.8</v>
      </c>
      <c r="B12" t="s">
        <v>492</v>
      </c>
      <c r="C12">
        <v>7.0000000000000007E-2</v>
      </c>
      <c r="D12">
        <v>-32.200000000000003</v>
      </c>
      <c r="E12">
        <v>0.02</v>
      </c>
      <c r="G12">
        <v>-2.8</v>
      </c>
      <c r="H12">
        <v>2.42</v>
      </c>
      <c r="I12">
        <v>-3.62</v>
      </c>
    </row>
    <row r="13" spans="1:9">
      <c r="A13">
        <v>168.7</v>
      </c>
      <c r="B13" t="s">
        <v>493</v>
      </c>
      <c r="C13">
        <v>0.1</v>
      </c>
      <c r="D13">
        <v>-32.299999999999997</v>
      </c>
      <c r="E13">
        <v>0.15</v>
      </c>
      <c r="F13">
        <v>-2.8</v>
      </c>
    </row>
    <row r="14" spans="1:9">
      <c r="A14">
        <v>169</v>
      </c>
      <c r="B14" t="s">
        <v>493</v>
      </c>
      <c r="C14">
        <v>4.95</v>
      </c>
      <c r="D14">
        <v>-35.299999999999997</v>
      </c>
      <c r="E14">
        <v>0.24</v>
      </c>
      <c r="F14">
        <v>1</v>
      </c>
      <c r="G14">
        <v>-2.15</v>
      </c>
      <c r="H14">
        <v>1.1599999999999999</v>
      </c>
      <c r="I14">
        <v>-1.6</v>
      </c>
    </row>
    <row r="15" spans="1:9">
      <c r="A15">
        <v>175.2</v>
      </c>
      <c r="B15" t="s">
        <v>493</v>
      </c>
      <c r="C15">
        <v>0.89</v>
      </c>
      <c r="D15">
        <v>-33.9</v>
      </c>
      <c r="E15">
        <v>0.15</v>
      </c>
      <c r="G15">
        <v>0.71</v>
      </c>
      <c r="H15">
        <v>4.07</v>
      </c>
      <c r="I15">
        <v>-4.49</v>
      </c>
    </row>
    <row r="16" spans="1:9">
      <c r="A16">
        <v>176.1</v>
      </c>
      <c r="B16" t="s">
        <v>493</v>
      </c>
      <c r="C16">
        <v>2.62</v>
      </c>
      <c r="D16">
        <v>-38.4</v>
      </c>
      <c r="E16">
        <v>20.28</v>
      </c>
      <c r="F16">
        <v>21</v>
      </c>
    </row>
    <row r="17" spans="1:9">
      <c r="A17">
        <v>176.9</v>
      </c>
      <c r="B17" t="s">
        <v>493</v>
      </c>
      <c r="C17">
        <v>1.7</v>
      </c>
      <c r="D17">
        <v>-40.9</v>
      </c>
      <c r="E17">
        <v>3.49</v>
      </c>
      <c r="G17">
        <v>0.57999999999999996</v>
      </c>
      <c r="H17">
        <v>0.3</v>
      </c>
      <c r="I17">
        <v>0.94</v>
      </c>
    </row>
    <row r="18" spans="1:9">
      <c r="A18">
        <v>178.9</v>
      </c>
      <c r="B18" t="s">
        <v>493</v>
      </c>
    </row>
    <row r="19" spans="1:9">
      <c r="A19">
        <v>179.8</v>
      </c>
      <c r="B19" t="s">
        <v>493</v>
      </c>
      <c r="C19">
        <v>2.79</v>
      </c>
      <c r="D19">
        <v>-36.200000000000003</v>
      </c>
      <c r="E19">
        <v>0.81</v>
      </c>
      <c r="F19">
        <v>-3.5</v>
      </c>
      <c r="G19">
        <v>-2.31</v>
      </c>
      <c r="H19">
        <v>1.25</v>
      </c>
      <c r="I19">
        <v>-0.55000000000000004</v>
      </c>
    </row>
    <row r="20" spans="1:9">
      <c r="A20">
        <v>181.5</v>
      </c>
      <c r="B20" t="s">
        <v>493</v>
      </c>
      <c r="C20">
        <v>2.73</v>
      </c>
      <c r="D20">
        <v>-39.4</v>
      </c>
      <c r="E20">
        <v>13.62</v>
      </c>
      <c r="G20">
        <v>0.48</v>
      </c>
      <c r="H20">
        <v>2.65</v>
      </c>
      <c r="I20">
        <v>-3.63</v>
      </c>
    </row>
    <row r="21" spans="1:9">
      <c r="A21">
        <v>181.7</v>
      </c>
      <c r="B21" t="s">
        <v>493</v>
      </c>
      <c r="C21">
        <v>0.52</v>
      </c>
      <c r="D21">
        <v>-38.799999999999997</v>
      </c>
      <c r="E21">
        <v>0.4</v>
      </c>
      <c r="F21">
        <v>-5.9</v>
      </c>
    </row>
    <row r="22" spans="1:9">
      <c r="A22">
        <v>188.2</v>
      </c>
      <c r="B22" t="s">
        <v>494</v>
      </c>
      <c r="C22">
        <v>6.37</v>
      </c>
      <c r="D22">
        <v>-36.700000000000003</v>
      </c>
      <c r="E22">
        <v>1.55</v>
      </c>
      <c r="F22">
        <v>-0.3</v>
      </c>
    </row>
    <row r="23" spans="1:9">
      <c r="A23">
        <v>188.3</v>
      </c>
      <c r="B23" t="s">
        <v>494</v>
      </c>
      <c r="C23">
        <v>3.84</v>
      </c>
      <c r="D23">
        <v>-36.5</v>
      </c>
      <c r="E23">
        <v>3.96</v>
      </c>
      <c r="G23">
        <v>-1.07</v>
      </c>
      <c r="H23">
        <v>-0.35</v>
      </c>
      <c r="I23">
        <v>1.23</v>
      </c>
    </row>
    <row r="24" spans="1:9">
      <c r="A24">
        <v>189.3</v>
      </c>
      <c r="B24" t="s">
        <v>494</v>
      </c>
      <c r="G24">
        <v>-1.4</v>
      </c>
      <c r="H24">
        <v>2.37</v>
      </c>
      <c r="I24">
        <v>-3.36</v>
      </c>
    </row>
    <row r="25" spans="1:9">
      <c r="A25">
        <v>191.6</v>
      </c>
      <c r="B25" t="s">
        <v>494</v>
      </c>
      <c r="G25">
        <v>4.82</v>
      </c>
      <c r="H25">
        <v>4.92</v>
      </c>
      <c r="I25">
        <v>-4.12</v>
      </c>
    </row>
    <row r="26" spans="1:9">
      <c r="A26">
        <v>193.4</v>
      </c>
      <c r="B26" t="s">
        <v>494</v>
      </c>
      <c r="C26">
        <v>0.89</v>
      </c>
      <c r="D26">
        <v>-36.5</v>
      </c>
      <c r="E26">
        <v>1.41</v>
      </c>
      <c r="F26">
        <v>6.3</v>
      </c>
    </row>
    <row r="27" spans="1:9">
      <c r="A27">
        <v>203.6</v>
      </c>
      <c r="B27" t="s">
        <v>494</v>
      </c>
      <c r="C27">
        <v>0.41</v>
      </c>
      <c r="D27">
        <v>-33.9</v>
      </c>
      <c r="E27">
        <v>0.44</v>
      </c>
    </row>
    <row r="28" spans="1:9">
      <c r="A28">
        <v>217.2</v>
      </c>
      <c r="B28" t="s">
        <v>494</v>
      </c>
      <c r="C28">
        <v>0.3</v>
      </c>
      <c r="D28">
        <v>-32.700000000000003</v>
      </c>
      <c r="E28">
        <v>0.63</v>
      </c>
      <c r="G28">
        <v>13.22</v>
      </c>
      <c r="H28">
        <v>11.18</v>
      </c>
      <c r="I28">
        <v>-8.5</v>
      </c>
    </row>
    <row r="29" spans="1:9">
      <c r="A29">
        <v>219</v>
      </c>
      <c r="B29" t="s">
        <v>494</v>
      </c>
      <c r="C29">
        <v>0.49</v>
      </c>
      <c r="D29">
        <v>-35.6</v>
      </c>
      <c r="E29">
        <v>0.41</v>
      </c>
      <c r="F29">
        <v>13.8</v>
      </c>
      <c r="G29">
        <v>10.45</v>
      </c>
      <c r="H29">
        <v>9.4499999999999993</v>
      </c>
      <c r="I29">
        <v>-8.0299999999999994</v>
      </c>
    </row>
  </sheetData>
  <phoneticPr fontId="0"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workbookViewId="0">
      <selection activeCell="B5" sqref="B5"/>
    </sheetView>
  </sheetViews>
  <sheetFormatPr defaultColWidth="11.42578125" defaultRowHeight="12.75"/>
  <cols>
    <col min="1" max="2" width="11.42578125" customWidth="1"/>
    <col min="3" max="13" width="11.42578125" hidden="1" customWidth="1"/>
  </cols>
  <sheetData>
    <row r="1" spans="1:19">
      <c r="A1" t="s">
        <v>1464</v>
      </c>
      <c r="B1" t="s">
        <v>2482</v>
      </c>
      <c r="C1">
        <v>5.6</v>
      </c>
      <c r="D1">
        <v>4.4378000000000001E-2</v>
      </c>
      <c r="E1">
        <v>0.08</v>
      </c>
      <c r="F1">
        <v>7.9235999999999994E-3</v>
      </c>
      <c r="G1">
        <v>7.0000000000000007E-2</v>
      </c>
      <c r="H1">
        <v>0.27</v>
      </c>
      <c r="I1">
        <v>0.26</v>
      </c>
      <c r="J1">
        <v>3.15</v>
      </c>
      <c r="K1">
        <v>0.16</v>
      </c>
      <c r="L1">
        <v>3.01</v>
      </c>
      <c r="M1">
        <v>0.12</v>
      </c>
      <c r="N1">
        <f t="shared" ref="N1:N18" si="0">H1</f>
        <v>0.27</v>
      </c>
      <c r="O1">
        <f t="shared" ref="O1:O18" si="1">J1-1000*((1+H1/1000)^0.515-1)</f>
        <v>3.0109591030822584</v>
      </c>
      <c r="Q1">
        <f>3830</f>
        <v>3830</v>
      </c>
      <c r="R1">
        <f t="shared" ref="R1:S3" si="2">N1</f>
        <v>0.27</v>
      </c>
      <c r="S1">
        <f t="shared" si="2"/>
        <v>3.0109591030822584</v>
      </c>
    </row>
    <row r="2" spans="1:19">
      <c r="A2" t="s">
        <v>1464</v>
      </c>
      <c r="B2" t="s">
        <v>2483</v>
      </c>
      <c r="C2">
        <v>5.6</v>
      </c>
      <c r="D2">
        <v>4.4384E-2</v>
      </c>
      <c r="E2">
        <v>0.05</v>
      </c>
      <c r="F2">
        <v>7.9243999999999998E-3</v>
      </c>
      <c r="G2">
        <v>0.05</v>
      </c>
      <c r="H2">
        <v>0.42</v>
      </c>
      <c r="I2">
        <v>0.26</v>
      </c>
      <c r="J2">
        <v>3.26</v>
      </c>
      <c r="K2">
        <v>0.16</v>
      </c>
      <c r="L2">
        <v>3.04</v>
      </c>
      <c r="M2">
        <v>0.12</v>
      </c>
      <c r="N2">
        <f t="shared" si="0"/>
        <v>0.42</v>
      </c>
      <c r="O2">
        <f t="shared" si="1"/>
        <v>3.0437220255760824</v>
      </c>
      <c r="Q2">
        <f>3830</f>
        <v>3830</v>
      </c>
      <c r="R2">
        <f t="shared" si="2"/>
        <v>0.42</v>
      </c>
      <c r="S2">
        <f t="shared" si="2"/>
        <v>3.0437220255760824</v>
      </c>
    </row>
    <row r="3" spans="1:19">
      <c r="A3" t="s">
        <v>2484</v>
      </c>
      <c r="C3">
        <v>5.62</v>
      </c>
      <c r="D3">
        <v>4.4343E-2</v>
      </c>
      <c r="E3">
        <v>0.09</v>
      </c>
      <c r="F3">
        <v>7.8893999999999995E-3</v>
      </c>
      <c r="G3">
        <v>0.06</v>
      </c>
      <c r="H3">
        <v>-0.5</v>
      </c>
      <c r="I3">
        <v>0.26</v>
      </c>
      <c r="J3">
        <v>-1.1599999999999999</v>
      </c>
      <c r="K3">
        <v>0.16</v>
      </c>
      <c r="L3">
        <v>-0.91</v>
      </c>
      <c r="M3">
        <v>0.12</v>
      </c>
      <c r="N3">
        <f t="shared" si="0"/>
        <v>-0.5</v>
      </c>
      <c r="O3">
        <f t="shared" si="1"/>
        <v>-0.90246877039518725</v>
      </c>
      <c r="Q3">
        <v>2510</v>
      </c>
      <c r="R3">
        <f t="shared" si="2"/>
        <v>-0.5</v>
      </c>
      <c r="S3">
        <f t="shared" si="2"/>
        <v>-0.90246877039518725</v>
      </c>
    </row>
    <row r="4" spans="1:19">
      <c r="A4" t="s">
        <v>2485</v>
      </c>
      <c r="C4">
        <v>5.63</v>
      </c>
      <c r="D4">
        <v>4.4516E-2</v>
      </c>
      <c r="E4">
        <v>0.11</v>
      </c>
      <c r="F4">
        <v>7.9051999999999994E-3</v>
      </c>
      <c r="G4">
        <v>0.04</v>
      </c>
      <c r="H4">
        <v>3.38</v>
      </c>
      <c r="I4">
        <v>0.26</v>
      </c>
      <c r="J4">
        <v>0.85</v>
      </c>
      <c r="K4">
        <v>0.16</v>
      </c>
      <c r="L4">
        <v>-0.89</v>
      </c>
      <c r="M4">
        <v>0.12</v>
      </c>
      <c r="N4">
        <f t="shared" si="0"/>
        <v>3.38</v>
      </c>
      <c r="O4">
        <f t="shared" si="1"/>
        <v>-0.88927561736442196</v>
      </c>
      <c r="Q4">
        <v>2510</v>
      </c>
      <c r="R4">
        <f t="shared" ref="R4:R18" si="3">N4</f>
        <v>3.38</v>
      </c>
      <c r="S4">
        <f t="shared" ref="S4:S18" si="4">O4</f>
        <v>-0.88927561736442196</v>
      </c>
    </row>
    <row r="5" spans="1:19">
      <c r="A5" t="s">
        <v>2486</v>
      </c>
      <c r="C5">
        <v>5.61</v>
      </c>
      <c r="D5">
        <v>4.4209999999999999E-2</v>
      </c>
      <c r="E5">
        <v>0.11</v>
      </c>
      <c r="F5">
        <v>7.8771999999999991E-3</v>
      </c>
      <c r="G5">
        <v>7.0000000000000007E-2</v>
      </c>
      <c r="H5">
        <v>-3.52</v>
      </c>
      <c r="I5">
        <v>0.26</v>
      </c>
      <c r="J5">
        <v>-2.72</v>
      </c>
      <c r="K5">
        <v>0.16</v>
      </c>
      <c r="L5">
        <v>-0.9</v>
      </c>
      <c r="M5">
        <v>0.12</v>
      </c>
      <c r="N5">
        <f t="shared" si="0"/>
        <v>-3.52</v>
      </c>
      <c r="O5">
        <f t="shared" si="1"/>
        <v>-0.90564989180913491</v>
      </c>
      <c r="Q5">
        <v>2510</v>
      </c>
      <c r="R5">
        <f t="shared" si="3"/>
        <v>-3.52</v>
      </c>
      <c r="S5">
        <f t="shared" si="4"/>
        <v>-0.90564989180913491</v>
      </c>
    </row>
    <row r="6" spans="1:19">
      <c r="A6" t="s">
        <v>2487</v>
      </c>
      <c r="C6">
        <v>5.62</v>
      </c>
      <c r="D6">
        <v>4.4356E-2</v>
      </c>
      <c r="E6">
        <v>0.13</v>
      </c>
      <c r="F6">
        <v>7.894E-3</v>
      </c>
      <c r="G6">
        <v>0.08</v>
      </c>
      <c r="H6">
        <v>-0.21</v>
      </c>
      <c r="I6">
        <v>0.26</v>
      </c>
      <c r="J6">
        <v>-0.57999999999999996</v>
      </c>
      <c r="K6">
        <v>0.16</v>
      </c>
      <c r="L6">
        <v>-0.48</v>
      </c>
      <c r="M6">
        <v>0.12</v>
      </c>
      <c r="N6">
        <f t="shared" si="0"/>
        <v>-0.21</v>
      </c>
      <c r="O6">
        <f t="shared" si="1"/>
        <v>-0.47184449188861499</v>
      </c>
      <c r="Q6">
        <v>2510</v>
      </c>
      <c r="R6">
        <f t="shared" si="3"/>
        <v>-0.21</v>
      </c>
      <c r="S6">
        <f t="shared" si="4"/>
        <v>-0.47184449188861499</v>
      </c>
    </row>
    <row r="7" spans="1:19">
      <c r="A7" t="s">
        <v>2488</v>
      </c>
      <c r="C7">
        <v>5.6</v>
      </c>
      <c r="D7">
        <v>4.4065E-2</v>
      </c>
      <c r="E7">
        <v>0.09</v>
      </c>
      <c r="F7">
        <v>7.8651999999999993E-3</v>
      </c>
      <c r="G7">
        <v>7.0000000000000007E-2</v>
      </c>
      <c r="H7">
        <v>-6.78</v>
      </c>
      <c r="I7">
        <v>0.26</v>
      </c>
      <c r="J7">
        <v>-4.25</v>
      </c>
      <c r="K7">
        <v>0.16</v>
      </c>
      <c r="L7">
        <v>-0.76</v>
      </c>
      <c r="M7">
        <v>0.12</v>
      </c>
      <c r="N7">
        <f t="shared" si="0"/>
        <v>-6.78</v>
      </c>
      <c r="O7">
        <f t="shared" si="1"/>
        <v>-0.75253977294311891</v>
      </c>
      <c r="Q7">
        <v>2510</v>
      </c>
      <c r="R7">
        <f t="shared" si="3"/>
        <v>-6.78</v>
      </c>
      <c r="S7">
        <f t="shared" si="4"/>
        <v>-0.75253977294311891</v>
      </c>
    </row>
    <row r="8" spans="1:19">
      <c r="A8" t="s">
        <v>2489</v>
      </c>
      <c r="C8">
        <v>5.6</v>
      </c>
      <c r="D8">
        <v>4.3999000000000003E-2</v>
      </c>
      <c r="E8">
        <v>0.14000000000000001</v>
      </c>
      <c r="F8">
        <v>7.8595999999999996E-3</v>
      </c>
      <c r="G8">
        <v>7.0000000000000007E-2</v>
      </c>
      <c r="H8">
        <v>-8.27</v>
      </c>
      <c r="I8">
        <v>0.26</v>
      </c>
      <c r="J8">
        <v>-4.96</v>
      </c>
      <c r="K8">
        <v>0.16</v>
      </c>
      <c r="L8">
        <v>-0.71</v>
      </c>
      <c r="M8">
        <v>0.12</v>
      </c>
      <c r="N8">
        <f t="shared" si="0"/>
        <v>-8.27</v>
      </c>
      <c r="O8">
        <f t="shared" si="1"/>
        <v>-0.69237343543830043</v>
      </c>
      <c r="Q8">
        <v>2510</v>
      </c>
      <c r="R8">
        <f t="shared" si="3"/>
        <v>-8.27</v>
      </c>
      <c r="S8">
        <f t="shared" si="4"/>
        <v>-0.69237343543830043</v>
      </c>
    </row>
    <row r="9" spans="1:19">
      <c r="A9" t="s">
        <v>2490</v>
      </c>
      <c r="C9">
        <v>5.6</v>
      </c>
      <c r="D9">
        <v>4.4306999999999999E-2</v>
      </c>
      <c r="E9">
        <v>0.12</v>
      </c>
      <c r="F9">
        <v>7.9051E-3</v>
      </c>
      <c r="G9">
        <v>0.08</v>
      </c>
      <c r="H9">
        <v>-1.33</v>
      </c>
      <c r="I9">
        <v>0.26</v>
      </c>
      <c r="J9">
        <v>0.81</v>
      </c>
      <c r="K9">
        <v>0.16</v>
      </c>
      <c r="L9">
        <v>1.49</v>
      </c>
      <c r="M9">
        <v>0.12</v>
      </c>
      <c r="N9">
        <f t="shared" si="0"/>
        <v>-1.33</v>
      </c>
      <c r="O9">
        <f t="shared" si="1"/>
        <v>1.4951710590574101</v>
      </c>
      <c r="Q9">
        <v>2510</v>
      </c>
      <c r="R9">
        <f t="shared" si="3"/>
        <v>-1.33</v>
      </c>
      <c r="S9">
        <f t="shared" si="4"/>
        <v>1.4951710590574101</v>
      </c>
    </row>
    <row r="10" spans="1:19">
      <c r="A10" t="s">
        <v>2491</v>
      </c>
      <c r="C10">
        <v>5.63</v>
      </c>
      <c r="D10">
        <v>4.4545000000000001E-2</v>
      </c>
      <c r="E10">
        <v>0.09</v>
      </c>
      <c r="F10">
        <v>7.9097999999999998E-3</v>
      </c>
      <c r="G10">
        <v>0.06</v>
      </c>
      <c r="H10">
        <v>4.05</v>
      </c>
      <c r="I10">
        <v>0.26</v>
      </c>
      <c r="J10">
        <v>1.43</v>
      </c>
      <c r="K10">
        <v>0.16</v>
      </c>
      <c r="L10">
        <v>-0.65</v>
      </c>
      <c r="M10">
        <v>0.12</v>
      </c>
      <c r="N10">
        <f t="shared" si="0"/>
        <v>4.05</v>
      </c>
      <c r="O10">
        <f t="shared" si="1"/>
        <v>-0.65370562914250718</v>
      </c>
      <c r="Q10">
        <v>2510</v>
      </c>
      <c r="R10">
        <f t="shared" si="3"/>
        <v>4.05</v>
      </c>
      <c r="S10">
        <f t="shared" si="4"/>
        <v>-0.65370562914250718</v>
      </c>
    </row>
    <row r="11" spans="1:19">
      <c r="A11" t="s">
        <v>2492</v>
      </c>
      <c r="C11">
        <v>5.61</v>
      </c>
      <c r="D11">
        <v>4.4312999999999998E-2</v>
      </c>
      <c r="E11">
        <v>0.09</v>
      </c>
      <c r="F11">
        <v>7.9059999999999998E-3</v>
      </c>
      <c r="G11">
        <v>7.0000000000000007E-2</v>
      </c>
      <c r="H11">
        <v>-1.19</v>
      </c>
      <c r="I11">
        <v>0.26</v>
      </c>
      <c r="J11">
        <v>0.93</v>
      </c>
      <c r="K11">
        <v>0.16</v>
      </c>
      <c r="L11">
        <v>1.54</v>
      </c>
      <c r="M11">
        <v>0.12</v>
      </c>
      <c r="N11">
        <f t="shared" si="0"/>
        <v>-1.19</v>
      </c>
      <c r="O11">
        <f t="shared" si="1"/>
        <v>1.5430269574412541</v>
      </c>
      <c r="Q11">
        <v>2510</v>
      </c>
      <c r="R11">
        <f t="shared" si="3"/>
        <v>-1.19</v>
      </c>
      <c r="S11">
        <f t="shared" si="4"/>
        <v>1.5430269574412541</v>
      </c>
    </row>
    <row r="12" spans="1:19">
      <c r="A12" t="s">
        <v>2493</v>
      </c>
      <c r="C12">
        <v>5.62</v>
      </c>
      <c r="D12">
        <v>4.4387999999999997E-2</v>
      </c>
      <c r="E12">
        <v>0.09</v>
      </c>
      <c r="F12">
        <v>7.8957999999999997E-3</v>
      </c>
      <c r="G12">
        <v>7.0000000000000007E-2</v>
      </c>
      <c r="H12">
        <v>0.51</v>
      </c>
      <c r="I12">
        <v>0.26</v>
      </c>
      <c r="J12">
        <v>-0.34</v>
      </c>
      <c r="K12">
        <v>0.16</v>
      </c>
      <c r="L12">
        <v>-0.61</v>
      </c>
      <c r="M12">
        <v>0.12</v>
      </c>
      <c r="N12">
        <f t="shared" si="0"/>
        <v>0.51</v>
      </c>
      <c r="O12">
        <f t="shared" si="1"/>
        <v>-0.60261752495915233</v>
      </c>
      <c r="Q12">
        <v>2510</v>
      </c>
      <c r="R12">
        <f t="shared" si="3"/>
        <v>0.51</v>
      </c>
      <c r="S12">
        <f t="shared" si="4"/>
        <v>-0.60261752495915233</v>
      </c>
    </row>
    <row r="13" spans="1:19">
      <c r="A13" t="s">
        <v>2494</v>
      </c>
      <c r="C13">
        <v>5.61</v>
      </c>
      <c r="D13">
        <v>4.4393000000000002E-2</v>
      </c>
      <c r="E13">
        <v>0.1</v>
      </c>
      <c r="F13">
        <v>7.9153000000000001E-3</v>
      </c>
      <c r="G13">
        <v>7.0000000000000007E-2</v>
      </c>
      <c r="H13">
        <v>0.61</v>
      </c>
      <c r="I13">
        <v>0.26</v>
      </c>
      <c r="J13">
        <v>2.11</v>
      </c>
      <c r="K13">
        <v>0.16</v>
      </c>
      <c r="L13">
        <v>1.79</v>
      </c>
      <c r="M13">
        <v>0.12</v>
      </c>
      <c r="N13">
        <f t="shared" si="0"/>
        <v>0.61</v>
      </c>
      <c r="O13">
        <f t="shared" si="1"/>
        <v>1.7958964566122106</v>
      </c>
      <c r="Q13">
        <v>2510</v>
      </c>
      <c r="R13">
        <f t="shared" si="3"/>
        <v>0.61</v>
      </c>
      <c r="S13">
        <f t="shared" si="4"/>
        <v>1.7958964566122106</v>
      </c>
    </row>
    <row r="14" spans="1:19">
      <c r="A14" t="s">
        <v>2495</v>
      </c>
      <c r="C14">
        <v>5.6</v>
      </c>
      <c r="D14">
        <v>4.4205000000000001E-2</v>
      </c>
      <c r="E14">
        <v>0.11</v>
      </c>
      <c r="F14">
        <v>7.8883000000000009E-3</v>
      </c>
      <c r="G14">
        <v>0.1</v>
      </c>
      <c r="H14">
        <v>-3.63</v>
      </c>
      <c r="I14">
        <v>0.26</v>
      </c>
      <c r="J14">
        <v>-1.32</v>
      </c>
      <c r="K14">
        <v>0.16</v>
      </c>
      <c r="L14">
        <v>0.55000000000000004</v>
      </c>
      <c r="M14">
        <v>0.12</v>
      </c>
      <c r="N14">
        <f t="shared" si="0"/>
        <v>-3.63</v>
      </c>
      <c r="O14">
        <f t="shared" si="1"/>
        <v>0.5510985937344659</v>
      </c>
      <c r="Q14">
        <v>2510</v>
      </c>
      <c r="R14">
        <f t="shared" si="3"/>
        <v>-3.63</v>
      </c>
      <c r="S14">
        <f t="shared" si="4"/>
        <v>0.5510985937344659</v>
      </c>
    </row>
    <row r="15" spans="1:19">
      <c r="A15" t="s">
        <v>2496</v>
      </c>
      <c r="C15">
        <v>5.6</v>
      </c>
      <c r="D15">
        <v>4.4304000000000003E-2</v>
      </c>
      <c r="E15">
        <v>0.09</v>
      </c>
      <c r="F15">
        <v>7.9045999999999995E-3</v>
      </c>
      <c r="G15">
        <v>0.05</v>
      </c>
      <c r="H15">
        <v>-1.38</v>
      </c>
      <c r="I15">
        <v>0.26</v>
      </c>
      <c r="J15">
        <v>0.75</v>
      </c>
      <c r="K15">
        <v>0.16</v>
      </c>
      <c r="L15">
        <v>1.46</v>
      </c>
      <c r="M15">
        <v>0.12</v>
      </c>
      <c r="N15">
        <f t="shared" si="0"/>
        <v>-1.38</v>
      </c>
      <c r="O15">
        <f t="shared" si="1"/>
        <v>1.4609379983600839</v>
      </c>
      <c r="Q15">
        <v>2510</v>
      </c>
      <c r="R15">
        <f t="shared" si="3"/>
        <v>-1.38</v>
      </c>
      <c r="S15">
        <f t="shared" si="4"/>
        <v>1.4609379983600839</v>
      </c>
    </row>
    <row r="16" spans="1:19">
      <c r="A16" t="s">
        <v>2497</v>
      </c>
      <c r="C16">
        <v>5.6</v>
      </c>
      <c r="D16">
        <v>4.4156000000000001E-2</v>
      </c>
      <c r="E16">
        <v>0.12</v>
      </c>
      <c r="F16">
        <v>7.8869999999999999E-3</v>
      </c>
      <c r="G16">
        <v>0.1</v>
      </c>
      <c r="H16">
        <v>-4.72</v>
      </c>
      <c r="I16">
        <v>0.26</v>
      </c>
      <c r="J16">
        <v>-1.49</v>
      </c>
      <c r="K16">
        <v>0.16</v>
      </c>
      <c r="L16">
        <v>0.94</v>
      </c>
      <c r="M16">
        <v>0.12</v>
      </c>
      <c r="N16">
        <f t="shared" si="0"/>
        <v>-4.72</v>
      </c>
      <c r="O16">
        <f t="shared" si="1"/>
        <v>0.9435888133554251</v>
      </c>
      <c r="Q16">
        <v>2510</v>
      </c>
      <c r="R16">
        <f t="shared" si="3"/>
        <v>-4.72</v>
      </c>
      <c r="S16">
        <f t="shared" si="4"/>
        <v>0.9435888133554251</v>
      </c>
    </row>
    <row r="17" spans="1:19">
      <c r="A17" t="s">
        <v>2498</v>
      </c>
      <c r="C17">
        <v>5.62</v>
      </c>
      <c r="D17">
        <v>4.4437999999999998E-2</v>
      </c>
      <c r="E17">
        <v>0.08</v>
      </c>
      <c r="F17">
        <v>7.9009000000000006E-3</v>
      </c>
      <c r="G17">
        <v>0.06</v>
      </c>
      <c r="H17">
        <v>1.64</v>
      </c>
      <c r="I17">
        <v>0.26</v>
      </c>
      <c r="J17">
        <v>0.3</v>
      </c>
      <c r="K17">
        <v>0.16</v>
      </c>
      <c r="L17">
        <v>-0.55000000000000004</v>
      </c>
      <c r="M17">
        <v>0.12</v>
      </c>
      <c r="N17">
        <f t="shared" si="0"/>
        <v>1.64</v>
      </c>
      <c r="O17">
        <f t="shared" si="1"/>
        <v>-0.54426437498397173</v>
      </c>
      <c r="Q17">
        <v>2510</v>
      </c>
      <c r="R17">
        <f t="shared" si="3"/>
        <v>1.64</v>
      </c>
      <c r="S17">
        <f t="shared" si="4"/>
        <v>-0.54426437498397173</v>
      </c>
    </row>
    <row r="18" spans="1:19">
      <c r="A18" t="s">
        <v>2499</v>
      </c>
      <c r="C18">
        <v>5.6</v>
      </c>
      <c r="D18">
        <v>4.4034999999999998E-2</v>
      </c>
      <c r="E18">
        <v>0.12</v>
      </c>
      <c r="F18">
        <v>7.8642E-3</v>
      </c>
      <c r="G18">
        <v>0.08</v>
      </c>
      <c r="H18">
        <v>-7.45</v>
      </c>
      <c r="I18">
        <v>0.26</v>
      </c>
      <c r="J18">
        <v>-4.38</v>
      </c>
      <c r="K18">
        <v>0.16</v>
      </c>
      <c r="L18">
        <v>-0.55000000000000004</v>
      </c>
      <c r="M18">
        <v>0.12</v>
      </c>
      <c r="N18">
        <f t="shared" si="0"/>
        <v>-7.45</v>
      </c>
      <c r="O18">
        <f t="shared" si="1"/>
        <v>-0.53629275071349003</v>
      </c>
      <c r="Q18">
        <v>2510</v>
      </c>
      <c r="R18">
        <f t="shared" si="3"/>
        <v>-7.45</v>
      </c>
      <c r="S18">
        <f t="shared" si="4"/>
        <v>-0.53629275071349003</v>
      </c>
    </row>
    <row r="19" spans="1:19">
      <c r="A19" t="s">
        <v>2500</v>
      </c>
      <c r="C19">
        <v>2</v>
      </c>
      <c r="D19" t="s">
        <v>2501</v>
      </c>
    </row>
    <row r="20" spans="1:19">
      <c r="A20" t="s">
        <v>2502</v>
      </c>
      <c r="C20">
        <v>5.64</v>
      </c>
      <c r="D20">
        <v>4.4687999999999999E-2</v>
      </c>
      <c r="E20">
        <v>0.18</v>
      </c>
      <c r="F20">
        <v>7.9275999999999999E-3</v>
      </c>
      <c r="G20">
        <v>0.09</v>
      </c>
      <c r="H20">
        <v>7.65</v>
      </c>
      <c r="I20">
        <v>0.31</v>
      </c>
      <c r="J20">
        <v>3.99</v>
      </c>
      <c r="K20">
        <v>0.12</v>
      </c>
      <c r="L20">
        <v>0.05</v>
      </c>
      <c r="M20">
        <v>0.14000000000000001</v>
      </c>
    </row>
    <row r="21" spans="1:19">
      <c r="A21" t="s">
        <v>2503</v>
      </c>
      <c r="C21">
        <v>5.64</v>
      </c>
      <c r="D21">
        <v>4.4691000000000002E-2</v>
      </c>
      <c r="E21">
        <v>0.16</v>
      </c>
      <c r="F21">
        <v>7.9261999999999996E-3</v>
      </c>
      <c r="G21">
        <v>0.11</v>
      </c>
      <c r="H21">
        <v>7.7</v>
      </c>
      <c r="I21">
        <v>0.31</v>
      </c>
      <c r="J21">
        <v>3.82</v>
      </c>
      <c r="K21">
        <v>0.12</v>
      </c>
      <c r="L21">
        <v>-0.14000000000000001</v>
      </c>
      <c r="M21">
        <v>0.14000000000000001</v>
      </c>
    </row>
    <row r="22" spans="1:19">
      <c r="A22" t="s">
        <v>2504</v>
      </c>
      <c r="C22">
        <v>5.64</v>
      </c>
      <c r="D22">
        <v>4.4719000000000002E-2</v>
      </c>
      <c r="E22">
        <v>0.18</v>
      </c>
      <c r="F22">
        <v>7.9302999999999995E-3</v>
      </c>
      <c r="G22">
        <v>0.09</v>
      </c>
      <c r="H22">
        <v>8.34</v>
      </c>
      <c r="I22">
        <v>0.31</v>
      </c>
      <c r="J22">
        <v>4.34</v>
      </c>
      <c r="K22">
        <v>0.12</v>
      </c>
      <c r="L22">
        <v>0.04</v>
      </c>
      <c r="M22">
        <v>0.14000000000000001</v>
      </c>
    </row>
    <row r="23" spans="1:19">
      <c r="A23" t="s">
        <v>2505</v>
      </c>
      <c r="C23">
        <v>5.64</v>
      </c>
      <c r="D23">
        <v>4.4699999999999997E-2</v>
      </c>
      <c r="E23">
        <v>0.17</v>
      </c>
      <c r="F23">
        <v>7.9269000000000006E-3</v>
      </c>
      <c r="G23">
        <v>0.14000000000000001</v>
      </c>
      <c r="H23">
        <v>7.91</v>
      </c>
      <c r="I23">
        <v>0.31</v>
      </c>
      <c r="J23">
        <v>3.9</v>
      </c>
      <c r="K23">
        <v>0.12</v>
      </c>
      <c r="L23">
        <v>-0.17</v>
      </c>
      <c r="M23">
        <v>0.14000000000000001</v>
      </c>
    </row>
    <row r="24" spans="1:19">
      <c r="A24" t="s">
        <v>2506</v>
      </c>
      <c r="C24">
        <v>5.66</v>
      </c>
      <c r="D24">
        <v>4.5083999999999999E-2</v>
      </c>
      <c r="E24">
        <v>0.06</v>
      </c>
      <c r="F24">
        <v>7.9644E-3</v>
      </c>
      <c r="G24">
        <v>0.06</v>
      </c>
      <c r="H24">
        <v>15.72</v>
      </c>
      <c r="I24">
        <v>0.31</v>
      </c>
      <c r="J24">
        <v>8.26</v>
      </c>
      <c r="K24">
        <v>0.12</v>
      </c>
      <c r="L24">
        <v>0.16</v>
      </c>
      <c r="M24">
        <v>0.14000000000000001</v>
      </c>
    </row>
    <row r="25" spans="1:19">
      <c r="A25" t="s">
        <v>2507</v>
      </c>
      <c r="C25">
        <v>5.66</v>
      </c>
      <c r="D25">
        <v>4.5075999999999998E-2</v>
      </c>
      <c r="E25">
        <v>0.06</v>
      </c>
      <c r="F25">
        <v>7.9632999999999995E-3</v>
      </c>
      <c r="G25">
        <v>0.09</v>
      </c>
      <c r="H25">
        <v>15.54</v>
      </c>
      <c r="I25">
        <v>0.31</v>
      </c>
      <c r="J25">
        <v>8.1199999999999992</v>
      </c>
      <c r="K25">
        <v>0.12</v>
      </c>
      <c r="L25">
        <v>0.11</v>
      </c>
      <c r="M25">
        <v>0.14000000000000001</v>
      </c>
    </row>
    <row r="26" spans="1:19">
      <c r="A26" t="s">
        <v>2508</v>
      </c>
      <c r="C26">
        <v>5.66</v>
      </c>
      <c r="D26">
        <v>4.5095999999999997E-2</v>
      </c>
      <c r="E26">
        <v>0.06</v>
      </c>
      <c r="F26">
        <v>7.9640000000000006E-3</v>
      </c>
      <c r="G26">
        <v>7.0000000000000007E-2</v>
      </c>
      <c r="H26">
        <v>15.99</v>
      </c>
      <c r="I26">
        <v>0.31</v>
      </c>
      <c r="J26">
        <v>8.2100000000000009</v>
      </c>
      <c r="K26">
        <v>0.12</v>
      </c>
      <c r="L26">
        <v>-0.03</v>
      </c>
      <c r="M26">
        <v>0.14000000000000001</v>
      </c>
    </row>
    <row r="27" spans="1:19">
      <c r="A27" t="s">
        <v>2509</v>
      </c>
      <c r="C27">
        <v>5.66</v>
      </c>
      <c r="D27">
        <v>4.5037000000000001E-2</v>
      </c>
      <c r="E27">
        <v>0.09</v>
      </c>
      <c r="F27">
        <v>7.9608999999999999E-3</v>
      </c>
      <c r="G27">
        <v>0.12</v>
      </c>
      <c r="H27">
        <v>14.67</v>
      </c>
      <c r="I27">
        <v>0.31</v>
      </c>
      <c r="J27">
        <v>7.81</v>
      </c>
      <c r="K27">
        <v>0.12</v>
      </c>
      <c r="L27">
        <v>0.25</v>
      </c>
      <c r="M27">
        <v>0.14000000000000001</v>
      </c>
    </row>
    <row r="28" spans="1:19">
      <c r="A28" t="s">
        <v>2510</v>
      </c>
      <c r="C28">
        <v>5.62</v>
      </c>
      <c r="D28">
        <v>4.4433E-2</v>
      </c>
      <c r="E28">
        <v>0.06</v>
      </c>
      <c r="F28">
        <v>7.9039999999999996E-3</v>
      </c>
      <c r="G28">
        <v>0.04</v>
      </c>
      <c r="H28">
        <v>1.06</v>
      </c>
      <c r="I28">
        <v>0.31</v>
      </c>
      <c r="J28">
        <v>0.56000000000000005</v>
      </c>
      <c r="K28">
        <v>0.12</v>
      </c>
      <c r="L28">
        <v>0.02</v>
      </c>
      <c r="M28">
        <v>0.14000000000000001</v>
      </c>
    </row>
    <row r="29" spans="1:19">
      <c r="A29" t="s">
        <v>2511</v>
      </c>
      <c r="C29">
        <v>5.62</v>
      </c>
      <c r="D29">
        <v>4.4430999999999998E-2</v>
      </c>
      <c r="E29">
        <v>0.05</v>
      </c>
      <c r="F29">
        <v>7.9032000000000008E-3</v>
      </c>
      <c r="G29">
        <v>0.06</v>
      </c>
      <c r="H29">
        <v>1.02</v>
      </c>
      <c r="I29">
        <v>0.31</v>
      </c>
      <c r="J29">
        <v>0.45</v>
      </c>
      <c r="K29">
        <v>0.12</v>
      </c>
      <c r="L29">
        <v>-7.0000000000000007E-2</v>
      </c>
      <c r="M29">
        <v>0.14000000000000001</v>
      </c>
    </row>
    <row r="30" spans="1:19">
      <c r="A30" t="s">
        <v>2512</v>
      </c>
      <c r="C30">
        <v>5.62</v>
      </c>
      <c r="D30">
        <v>4.4455000000000001E-2</v>
      </c>
      <c r="E30">
        <v>0.08</v>
      </c>
      <c r="F30">
        <v>7.9062999999999998E-3</v>
      </c>
      <c r="G30">
        <v>0.06</v>
      </c>
      <c r="H30">
        <v>1.56</v>
      </c>
      <c r="I30">
        <v>0.31</v>
      </c>
      <c r="J30">
        <v>0.85</v>
      </c>
      <c r="K30">
        <v>0.12</v>
      </c>
      <c r="L30">
        <v>0.05</v>
      </c>
      <c r="M30">
        <v>0.14000000000000001</v>
      </c>
    </row>
    <row r="31" spans="1:19">
      <c r="A31" t="s">
        <v>2513</v>
      </c>
      <c r="C31">
        <v>5.62</v>
      </c>
      <c r="D31">
        <v>4.4416999999999998E-2</v>
      </c>
      <c r="E31">
        <v>0.06</v>
      </c>
      <c r="F31">
        <v>7.9001000000000002E-3</v>
      </c>
      <c r="G31">
        <v>0.08</v>
      </c>
      <c r="H31">
        <v>0.69</v>
      </c>
      <c r="I31">
        <v>0.31</v>
      </c>
      <c r="J31">
        <v>7.0000000000000007E-2</v>
      </c>
      <c r="K31">
        <v>0.12</v>
      </c>
      <c r="L31">
        <v>-0.28000000000000003</v>
      </c>
      <c r="M31">
        <v>0.14000000000000001</v>
      </c>
    </row>
    <row r="32" spans="1:19">
      <c r="A32" t="s">
        <v>2514</v>
      </c>
      <c r="C32">
        <v>5.62</v>
      </c>
      <c r="D32">
        <v>4.4393000000000002E-2</v>
      </c>
      <c r="E32">
        <v>0.13</v>
      </c>
      <c r="F32">
        <v>7.9003000000000007E-3</v>
      </c>
      <c r="G32">
        <v>0.17</v>
      </c>
      <c r="H32">
        <v>0.16</v>
      </c>
      <c r="I32">
        <v>0.31</v>
      </c>
      <c r="J32">
        <v>0.09</v>
      </c>
      <c r="K32">
        <v>0.12</v>
      </c>
      <c r="L32">
        <v>0.01</v>
      </c>
      <c r="M32">
        <v>0.14000000000000001</v>
      </c>
    </row>
    <row r="33" spans="1:19">
      <c r="A33" t="s">
        <v>2500</v>
      </c>
      <c r="C33">
        <v>2</v>
      </c>
      <c r="D33" t="s">
        <v>2515</v>
      </c>
    </row>
    <row r="34" spans="1:19">
      <c r="A34" t="s">
        <v>2516</v>
      </c>
      <c r="C34">
        <v>5.61</v>
      </c>
      <c r="D34">
        <v>4.4213000000000002E-2</v>
      </c>
      <c r="E34">
        <v>0.06</v>
      </c>
      <c r="F34">
        <v>7.8793999999999999E-3</v>
      </c>
      <c r="G34">
        <v>0.04</v>
      </c>
      <c r="H34">
        <v>-4.2699999999999996</v>
      </c>
      <c r="I34">
        <v>0.31</v>
      </c>
      <c r="J34">
        <v>-2.77</v>
      </c>
      <c r="K34">
        <v>0.12</v>
      </c>
      <c r="L34">
        <v>-0.56999999999999995</v>
      </c>
      <c r="M34">
        <v>0.14000000000000001</v>
      </c>
      <c r="N34">
        <f t="shared" ref="N34:N43" si="5">H34</f>
        <v>-4.2699999999999996</v>
      </c>
      <c r="O34">
        <f t="shared" ref="O34:O43" si="6">J34-1000*((1+H34/1000)^0.515-1)</f>
        <v>-0.56866811298512099</v>
      </c>
      <c r="Q34">
        <v>2510</v>
      </c>
      <c r="R34">
        <f t="shared" ref="R34:R43" si="7">N34</f>
        <v>-4.2699999999999996</v>
      </c>
      <c r="S34">
        <f t="shared" ref="S34:S43" si="8">O34</f>
        <v>-0.56866811298512099</v>
      </c>
    </row>
    <row r="35" spans="1:19">
      <c r="A35" t="s">
        <v>2517</v>
      </c>
      <c r="C35">
        <v>5.61</v>
      </c>
      <c r="D35">
        <v>4.4426E-2</v>
      </c>
      <c r="E35">
        <v>0.06</v>
      </c>
      <c r="F35">
        <v>7.9190000000000007E-3</v>
      </c>
      <c r="G35">
        <v>0.05</v>
      </c>
      <c r="H35">
        <v>0.53</v>
      </c>
      <c r="I35">
        <v>0.31</v>
      </c>
      <c r="J35">
        <v>2.2599999999999998</v>
      </c>
      <c r="K35">
        <v>0.12</v>
      </c>
      <c r="L35">
        <v>1.99</v>
      </c>
      <c r="M35">
        <v>0.14000000000000001</v>
      </c>
      <c r="N35">
        <f t="shared" si="5"/>
        <v>0.53</v>
      </c>
      <c r="O35">
        <f t="shared" si="6"/>
        <v>1.9870850716983846</v>
      </c>
      <c r="Q35">
        <v>2510</v>
      </c>
      <c r="R35">
        <f t="shared" si="7"/>
        <v>0.53</v>
      </c>
      <c r="S35">
        <f t="shared" si="8"/>
        <v>1.9870850716983846</v>
      </c>
    </row>
    <row r="36" spans="1:19">
      <c r="A36" t="s">
        <v>2518</v>
      </c>
      <c r="C36">
        <v>5.63</v>
      </c>
      <c r="D36">
        <v>4.4450000000000003E-2</v>
      </c>
      <c r="E36">
        <v>0.1</v>
      </c>
      <c r="F36">
        <v>7.9006000000000007E-3</v>
      </c>
      <c r="G36">
        <v>0.11</v>
      </c>
      <c r="H36">
        <v>1.07</v>
      </c>
      <c r="I36">
        <v>0.31</v>
      </c>
      <c r="J36">
        <v>-0.06</v>
      </c>
      <c r="K36">
        <v>0.12</v>
      </c>
      <c r="L36">
        <v>-0.61</v>
      </c>
      <c r="M36">
        <v>0.14000000000000001</v>
      </c>
      <c r="N36">
        <f t="shared" si="5"/>
        <v>1.07</v>
      </c>
      <c r="O36">
        <f t="shared" si="6"/>
        <v>-0.61090709198224458</v>
      </c>
      <c r="Q36">
        <v>2510</v>
      </c>
      <c r="R36">
        <f t="shared" si="7"/>
        <v>1.07</v>
      </c>
      <c r="S36">
        <f t="shared" si="8"/>
        <v>-0.61090709198224458</v>
      </c>
    </row>
    <row r="37" spans="1:19">
      <c r="A37" t="s">
        <v>2519</v>
      </c>
      <c r="C37">
        <v>5.63</v>
      </c>
      <c r="D37">
        <v>4.4469000000000002E-2</v>
      </c>
      <c r="E37">
        <v>0.06</v>
      </c>
      <c r="F37">
        <v>7.9038000000000008E-3</v>
      </c>
      <c r="G37">
        <v>0.06</v>
      </c>
      <c r="H37">
        <v>1.49</v>
      </c>
      <c r="I37">
        <v>0.31</v>
      </c>
      <c r="J37">
        <v>0.34</v>
      </c>
      <c r="K37">
        <v>0.12</v>
      </c>
      <c r="L37">
        <v>-0.42</v>
      </c>
      <c r="M37">
        <v>0.14000000000000001</v>
      </c>
      <c r="N37">
        <f t="shared" si="5"/>
        <v>1.49</v>
      </c>
      <c r="O37">
        <f t="shared" si="6"/>
        <v>-0.42707294156719283</v>
      </c>
      <c r="Q37">
        <v>2510</v>
      </c>
      <c r="R37">
        <f t="shared" si="7"/>
        <v>1.49</v>
      </c>
      <c r="S37">
        <f t="shared" si="8"/>
        <v>-0.42707294156719283</v>
      </c>
    </row>
    <row r="38" spans="1:19">
      <c r="A38" t="s">
        <v>2520</v>
      </c>
      <c r="C38">
        <v>5.62</v>
      </c>
      <c r="D38">
        <v>4.4387000000000003E-2</v>
      </c>
      <c r="E38">
        <v>0.05</v>
      </c>
      <c r="F38">
        <v>7.8969000000000001E-3</v>
      </c>
      <c r="G38">
        <v>0.05</v>
      </c>
      <c r="H38">
        <v>-0.35</v>
      </c>
      <c r="I38">
        <v>0.31</v>
      </c>
      <c r="J38">
        <v>-0.53</v>
      </c>
      <c r="K38">
        <v>0.12</v>
      </c>
      <c r="L38">
        <v>-0.35</v>
      </c>
      <c r="M38">
        <v>0.14000000000000001</v>
      </c>
      <c r="N38">
        <f t="shared" si="5"/>
        <v>-0.35</v>
      </c>
      <c r="O38">
        <f t="shared" si="6"/>
        <v>-0.34973469863016926</v>
      </c>
      <c r="Q38">
        <v>2510</v>
      </c>
      <c r="R38">
        <f t="shared" si="7"/>
        <v>-0.35</v>
      </c>
      <c r="S38">
        <f t="shared" si="8"/>
        <v>-0.34973469863016926</v>
      </c>
    </row>
    <row r="39" spans="1:19">
      <c r="A39" t="s">
        <v>2521</v>
      </c>
      <c r="C39">
        <v>5.62</v>
      </c>
      <c r="D39">
        <v>4.4396999999999999E-2</v>
      </c>
      <c r="E39">
        <v>0.04</v>
      </c>
      <c r="F39">
        <v>7.8960999999999996E-3</v>
      </c>
      <c r="G39">
        <v>0.08</v>
      </c>
      <c r="H39">
        <v>-0.12</v>
      </c>
      <c r="I39">
        <v>0.31</v>
      </c>
      <c r="J39">
        <v>-0.63</v>
      </c>
      <c r="K39">
        <v>0.12</v>
      </c>
      <c r="L39">
        <v>-0.56999999999999995</v>
      </c>
      <c r="M39">
        <v>0.14000000000000001</v>
      </c>
      <c r="N39">
        <f t="shared" si="5"/>
        <v>-0.12</v>
      </c>
      <c r="O39">
        <f t="shared" si="6"/>
        <v>-0.56819820151319533</v>
      </c>
      <c r="Q39">
        <v>2510</v>
      </c>
      <c r="R39">
        <f t="shared" si="7"/>
        <v>-0.12</v>
      </c>
      <c r="S39">
        <f t="shared" si="8"/>
        <v>-0.56819820151319533</v>
      </c>
    </row>
    <row r="40" spans="1:19">
      <c r="A40" t="s">
        <v>2522</v>
      </c>
      <c r="C40">
        <v>5.61</v>
      </c>
      <c r="D40">
        <v>4.4261000000000002E-2</v>
      </c>
      <c r="E40">
        <v>0.06</v>
      </c>
      <c r="F40">
        <v>7.8841999999999992E-3</v>
      </c>
      <c r="G40">
        <v>0.08</v>
      </c>
      <c r="H40">
        <v>-3.19</v>
      </c>
      <c r="I40">
        <v>0.31</v>
      </c>
      <c r="J40">
        <v>-2.16</v>
      </c>
      <c r="K40">
        <v>0.12</v>
      </c>
      <c r="L40">
        <v>-0.51</v>
      </c>
      <c r="M40">
        <v>0.14000000000000001</v>
      </c>
      <c r="N40">
        <f t="shared" si="5"/>
        <v>-3.19</v>
      </c>
      <c r="O40">
        <f t="shared" si="6"/>
        <v>-0.51587712156181897</v>
      </c>
      <c r="Q40">
        <v>2510</v>
      </c>
      <c r="R40">
        <f t="shared" si="7"/>
        <v>-3.19</v>
      </c>
      <c r="S40">
        <f t="shared" si="8"/>
        <v>-0.51587712156181897</v>
      </c>
    </row>
    <row r="41" spans="1:19">
      <c r="A41" t="s">
        <v>2523</v>
      </c>
      <c r="C41">
        <v>5.61</v>
      </c>
      <c r="D41">
        <v>4.4232E-2</v>
      </c>
      <c r="E41">
        <v>0.06</v>
      </c>
      <c r="F41">
        <v>7.8796999999999999E-3</v>
      </c>
      <c r="G41">
        <v>0.05</v>
      </c>
      <c r="H41">
        <v>-3.84</v>
      </c>
      <c r="I41">
        <v>0.31</v>
      </c>
      <c r="J41">
        <v>-2.72</v>
      </c>
      <c r="K41">
        <v>0.12</v>
      </c>
      <c r="L41">
        <v>-0.75</v>
      </c>
      <c r="M41">
        <v>0.14000000000000001</v>
      </c>
      <c r="N41">
        <f t="shared" si="5"/>
        <v>-3.84</v>
      </c>
      <c r="O41">
        <f t="shared" si="6"/>
        <v>-0.74055495010566519</v>
      </c>
      <c r="Q41">
        <v>2510</v>
      </c>
      <c r="R41">
        <f t="shared" si="7"/>
        <v>-3.84</v>
      </c>
      <c r="S41">
        <f t="shared" si="8"/>
        <v>-0.74055495010566519</v>
      </c>
    </row>
    <row r="42" spans="1:19">
      <c r="A42" t="s">
        <v>2524</v>
      </c>
      <c r="C42">
        <v>5.61</v>
      </c>
      <c r="D42">
        <v>4.4345000000000002E-2</v>
      </c>
      <c r="E42">
        <v>0.1</v>
      </c>
      <c r="F42">
        <v>7.9077000000000001E-3</v>
      </c>
      <c r="G42">
        <v>7.0000000000000007E-2</v>
      </c>
      <c r="H42">
        <v>-1.3</v>
      </c>
      <c r="I42">
        <v>0.31</v>
      </c>
      <c r="J42">
        <v>0.82</v>
      </c>
      <c r="K42">
        <v>0.12</v>
      </c>
      <c r="L42">
        <v>1.49</v>
      </c>
      <c r="M42">
        <v>0.14000000000000001</v>
      </c>
      <c r="N42">
        <f t="shared" si="5"/>
        <v>-1.3</v>
      </c>
      <c r="O42">
        <f t="shared" si="6"/>
        <v>1.4897111958018363</v>
      </c>
      <c r="Q42">
        <v>2510</v>
      </c>
      <c r="R42">
        <f t="shared" si="7"/>
        <v>-1.3</v>
      </c>
      <c r="S42">
        <f t="shared" si="8"/>
        <v>1.4897111958018363</v>
      </c>
    </row>
    <row r="43" spans="1:19">
      <c r="A43" t="s">
        <v>2525</v>
      </c>
      <c r="C43">
        <v>5.65</v>
      </c>
      <c r="D43">
        <v>4.5013999999999998E-2</v>
      </c>
      <c r="E43">
        <v>0.16</v>
      </c>
      <c r="F43">
        <v>7.9676E-3</v>
      </c>
      <c r="G43">
        <v>0.09</v>
      </c>
      <c r="H43">
        <v>13.77</v>
      </c>
      <c r="I43">
        <v>0.31</v>
      </c>
      <c r="J43">
        <v>8.4499999999999993</v>
      </c>
      <c r="K43">
        <v>0.12</v>
      </c>
      <c r="L43">
        <v>1.36</v>
      </c>
      <c r="M43">
        <v>0.14000000000000001</v>
      </c>
      <c r="N43">
        <f t="shared" si="5"/>
        <v>13.77</v>
      </c>
      <c r="O43">
        <f t="shared" si="6"/>
        <v>1.3819702403696095</v>
      </c>
      <c r="Q43">
        <v>2510</v>
      </c>
      <c r="R43">
        <f t="shared" si="7"/>
        <v>13.77</v>
      </c>
      <c r="S43">
        <f t="shared" si="8"/>
        <v>1.3819702403696095</v>
      </c>
    </row>
    <row r="44" spans="1:19">
      <c r="A44">
        <v>12</v>
      </c>
      <c r="C44" t="s">
        <v>2526</v>
      </c>
      <c r="D44" t="s">
        <v>2527</v>
      </c>
      <c r="E44" t="s">
        <v>2528</v>
      </c>
      <c r="F44" t="s">
        <v>2529</v>
      </c>
      <c r="G44" t="s">
        <v>2530</v>
      </c>
      <c r="H44" t="s">
        <v>2531</v>
      </c>
      <c r="I44" t="s">
        <v>2532</v>
      </c>
    </row>
    <row r="45" spans="1:19">
      <c r="A45" t="s">
        <v>2533</v>
      </c>
      <c r="C45">
        <v>2006</v>
      </c>
      <c r="D45" t="s">
        <v>2534</v>
      </c>
      <c r="E45" t="s">
        <v>2535</v>
      </c>
    </row>
    <row r="46" spans="1:19">
      <c r="A46" t="s">
        <v>2536</v>
      </c>
      <c r="C46" t="s">
        <v>2537</v>
      </c>
      <c r="D46" t="s">
        <v>2533</v>
      </c>
      <c r="E46">
        <v>2006</v>
      </c>
      <c r="F46" t="s">
        <v>2538</v>
      </c>
      <c r="G46" t="s">
        <v>2539</v>
      </c>
      <c r="H46" t="s">
        <v>2540</v>
      </c>
    </row>
    <row r="47" spans="1:19">
      <c r="A47" t="s">
        <v>2541</v>
      </c>
      <c r="C47">
        <v>5.59</v>
      </c>
      <c r="D47">
        <v>4.4569999999999999E-2</v>
      </c>
      <c r="E47">
        <v>0.08</v>
      </c>
      <c r="F47">
        <v>7.9731000000000003E-3</v>
      </c>
      <c r="G47">
        <v>7.0000000000000007E-2</v>
      </c>
      <c r="H47">
        <v>3.77</v>
      </c>
      <c r="I47">
        <v>0.31</v>
      </c>
      <c r="J47">
        <v>9.09</v>
      </c>
      <c r="K47">
        <v>0.12</v>
      </c>
      <c r="L47">
        <v>7.15</v>
      </c>
      <c r="M47">
        <v>0.14000000000000001</v>
      </c>
      <c r="N47">
        <f t="shared" ref="N47:N82" si="9">H47</f>
        <v>3.77</v>
      </c>
      <c r="O47">
        <f t="shared" ref="O47:O82" si="10">J47-1000*((1+H47/1000)^0.515-1)</f>
        <v>7.1502217088450077</v>
      </c>
      <c r="Q47">
        <v>2510</v>
      </c>
      <c r="R47">
        <f t="shared" ref="R47:R82" si="11">N47</f>
        <v>3.77</v>
      </c>
      <c r="S47">
        <f t="shared" ref="S47:S82" si="12">O47</f>
        <v>7.1502217088450077</v>
      </c>
    </row>
    <row r="48" spans="1:19">
      <c r="A48" t="s">
        <v>2542</v>
      </c>
      <c r="C48">
        <v>5.65</v>
      </c>
      <c r="D48">
        <v>4.5051000000000001E-2</v>
      </c>
      <c r="E48">
        <v>0.09</v>
      </c>
      <c r="F48">
        <v>7.9728999999999998E-3</v>
      </c>
      <c r="G48">
        <v>0.05</v>
      </c>
      <c r="H48">
        <v>14.6</v>
      </c>
      <c r="I48">
        <v>0.31</v>
      </c>
      <c r="J48">
        <v>9.1300000000000008</v>
      </c>
      <c r="K48">
        <v>0.12</v>
      </c>
      <c r="L48">
        <v>1.61</v>
      </c>
      <c r="M48">
        <v>0.14000000000000001</v>
      </c>
      <c r="N48">
        <f t="shared" si="9"/>
        <v>14.6</v>
      </c>
      <c r="O48">
        <f t="shared" si="10"/>
        <v>1.6374303568524056</v>
      </c>
      <c r="Q48">
        <v>2510</v>
      </c>
      <c r="R48">
        <f t="shared" si="11"/>
        <v>14.6</v>
      </c>
      <c r="S48">
        <f t="shared" si="12"/>
        <v>1.6374303568524056</v>
      </c>
    </row>
    <row r="49" spans="1:19">
      <c r="A49" t="s">
        <v>2543</v>
      </c>
      <c r="C49">
        <v>5.65</v>
      </c>
      <c r="D49">
        <v>4.5027999999999999E-2</v>
      </c>
      <c r="E49">
        <v>0.08</v>
      </c>
      <c r="F49">
        <v>7.9716000000000006E-3</v>
      </c>
      <c r="G49">
        <v>0.06</v>
      </c>
      <c r="H49">
        <v>14.08</v>
      </c>
      <c r="I49">
        <v>0.31</v>
      </c>
      <c r="J49">
        <v>8.9600000000000009</v>
      </c>
      <c r="K49">
        <v>0.12</v>
      </c>
      <c r="L49">
        <v>1.71</v>
      </c>
      <c r="M49">
        <v>0.14000000000000001</v>
      </c>
      <c r="N49">
        <f t="shared" si="9"/>
        <v>14.08</v>
      </c>
      <c r="O49">
        <f t="shared" si="10"/>
        <v>1.7333874351878382</v>
      </c>
      <c r="Q49">
        <v>2510</v>
      </c>
      <c r="R49">
        <f t="shared" si="11"/>
        <v>14.08</v>
      </c>
      <c r="S49">
        <f t="shared" si="12"/>
        <v>1.7333874351878382</v>
      </c>
    </row>
    <row r="50" spans="1:19">
      <c r="A50" t="s">
        <v>0</v>
      </c>
      <c r="C50">
        <v>5.68</v>
      </c>
      <c r="D50">
        <v>4.5421000000000003E-2</v>
      </c>
      <c r="E50">
        <v>0.18</v>
      </c>
      <c r="F50">
        <v>7.9948999999999992E-3</v>
      </c>
      <c r="G50">
        <v>0.08</v>
      </c>
      <c r="H50">
        <v>22.94</v>
      </c>
      <c r="I50">
        <v>0.31</v>
      </c>
      <c r="J50">
        <v>11.95</v>
      </c>
      <c r="K50">
        <v>0.12</v>
      </c>
      <c r="L50">
        <v>0.13</v>
      </c>
      <c r="M50">
        <v>0.14000000000000001</v>
      </c>
      <c r="N50">
        <f t="shared" si="9"/>
        <v>22.94</v>
      </c>
      <c r="O50">
        <f t="shared" si="10"/>
        <v>0.20088543157613081</v>
      </c>
      <c r="Q50">
        <v>2510</v>
      </c>
      <c r="R50">
        <f t="shared" si="11"/>
        <v>22.94</v>
      </c>
      <c r="S50">
        <f t="shared" si="12"/>
        <v>0.20088543157613081</v>
      </c>
    </row>
    <row r="51" spans="1:19">
      <c r="A51" t="s">
        <v>1</v>
      </c>
      <c r="C51">
        <v>5.62</v>
      </c>
      <c r="D51">
        <v>4.4674999999999999E-2</v>
      </c>
      <c r="E51">
        <v>0.05</v>
      </c>
      <c r="F51">
        <v>7.9550000000000003E-3</v>
      </c>
      <c r="G51">
        <v>0.08</v>
      </c>
      <c r="H51">
        <v>6.14</v>
      </c>
      <c r="I51">
        <v>0.31</v>
      </c>
      <c r="J51">
        <v>6.82</v>
      </c>
      <c r="K51">
        <v>0.12</v>
      </c>
      <c r="L51">
        <v>3.66</v>
      </c>
      <c r="M51">
        <v>0.14000000000000001</v>
      </c>
      <c r="N51">
        <f t="shared" si="9"/>
        <v>6.14</v>
      </c>
      <c r="O51">
        <f t="shared" si="10"/>
        <v>3.6625939534872884</v>
      </c>
      <c r="Q51">
        <v>2510</v>
      </c>
      <c r="R51">
        <f t="shared" si="11"/>
        <v>6.14</v>
      </c>
      <c r="S51">
        <f t="shared" si="12"/>
        <v>3.6625939534872884</v>
      </c>
    </row>
    <row r="52" spans="1:19">
      <c r="A52" t="s">
        <v>2</v>
      </c>
      <c r="C52">
        <v>5.62</v>
      </c>
      <c r="D52">
        <v>4.4783000000000003E-2</v>
      </c>
      <c r="E52">
        <v>7.0000000000000007E-2</v>
      </c>
      <c r="F52">
        <v>7.9702999999999996E-3</v>
      </c>
      <c r="G52">
        <v>0.06</v>
      </c>
      <c r="H52">
        <v>8.57</v>
      </c>
      <c r="I52">
        <v>0.31</v>
      </c>
      <c r="J52">
        <v>8.76</v>
      </c>
      <c r="K52">
        <v>0.12</v>
      </c>
      <c r="L52">
        <v>4.3499999999999996</v>
      </c>
      <c r="M52">
        <v>0.14000000000000001</v>
      </c>
      <c r="N52">
        <f t="shared" si="9"/>
        <v>8.57</v>
      </c>
      <c r="O52">
        <f t="shared" si="10"/>
        <v>4.3555836453986849</v>
      </c>
      <c r="Q52">
        <v>2510</v>
      </c>
      <c r="R52">
        <f t="shared" si="11"/>
        <v>8.57</v>
      </c>
      <c r="S52">
        <f t="shared" si="12"/>
        <v>4.3555836453986849</v>
      </c>
    </row>
    <row r="53" spans="1:19">
      <c r="A53" t="s">
        <v>3</v>
      </c>
      <c r="C53">
        <v>5.66</v>
      </c>
      <c r="D53">
        <v>4.5038000000000002E-2</v>
      </c>
      <c r="E53">
        <v>0.12</v>
      </c>
      <c r="F53">
        <v>7.9605000000000006E-3</v>
      </c>
      <c r="G53">
        <v>0.08</v>
      </c>
      <c r="H53">
        <v>14.3</v>
      </c>
      <c r="I53">
        <v>0.31</v>
      </c>
      <c r="J53">
        <v>7.56</v>
      </c>
      <c r="K53">
        <v>0.12</v>
      </c>
      <c r="L53">
        <v>0.19</v>
      </c>
      <c r="M53">
        <v>0.14000000000000001</v>
      </c>
      <c r="N53">
        <f t="shared" si="9"/>
        <v>14.3</v>
      </c>
      <c r="O53">
        <f t="shared" si="10"/>
        <v>0.22085906253120857</v>
      </c>
      <c r="Q53">
        <v>2510</v>
      </c>
      <c r="R53">
        <f t="shared" si="11"/>
        <v>14.3</v>
      </c>
      <c r="S53">
        <f t="shared" si="12"/>
        <v>0.22085906253120857</v>
      </c>
    </row>
    <row r="54" spans="1:19">
      <c r="A54" t="s">
        <v>4</v>
      </c>
      <c r="C54">
        <v>5.62</v>
      </c>
      <c r="D54">
        <v>4.4652999999999998E-2</v>
      </c>
      <c r="E54">
        <v>0.06</v>
      </c>
      <c r="F54">
        <v>7.9451000000000001E-3</v>
      </c>
      <c r="G54">
        <v>7.0000000000000007E-2</v>
      </c>
      <c r="H54">
        <v>5.64</v>
      </c>
      <c r="I54">
        <v>0.31</v>
      </c>
      <c r="J54">
        <v>5.58</v>
      </c>
      <c r="K54">
        <v>0.12</v>
      </c>
      <c r="L54">
        <v>2.67</v>
      </c>
      <c r="M54">
        <v>0.14000000000000001</v>
      </c>
      <c r="N54">
        <f t="shared" si="9"/>
        <v>5.64</v>
      </c>
      <c r="O54">
        <f t="shared" si="10"/>
        <v>2.6793615693637403</v>
      </c>
      <c r="Q54">
        <v>2510</v>
      </c>
      <c r="R54">
        <f t="shared" si="11"/>
        <v>5.64</v>
      </c>
      <c r="S54">
        <f t="shared" si="12"/>
        <v>2.6793615693637403</v>
      </c>
    </row>
    <row r="55" spans="1:19">
      <c r="A55" t="s">
        <v>5</v>
      </c>
      <c r="C55">
        <v>5.66</v>
      </c>
      <c r="D55">
        <v>4.5107000000000001E-2</v>
      </c>
      <c r="E55">
        <v>0.08</v>
      </c>
      <c r="F55">
        <v>7.9743000000000001E-3</v>
      </c>
      <c r="G55">
        <v>0.06</v>
      </c>
      <c r="H55">
        <v>15.85</v>
      </c>
      <c r="I55">
        <v>0.31</v>
      </c>
      <c r="J55">
        <v>9.31</v>
      </c>
      <c r="K55">
        <v>0.12</v>
      </c>
      <c r="L55">
        <v>1.1399999999999999</v>
      </c>
      <c r="M55">
        <v>0.14000000000000001</v>
      </c>
      <c r="N55">
        <f t="shared" si="9"/>
        <v>15.85</v>
      </c>
      <c r="O55">
        <f t="shared" si="10"/>
        <v>1.1783807904897792</v>
      </c>
      <c r="Q55">
        <v>2510</v>
      </c>
      <c r="R55">
        <f t="shared" si="11"/>
        <v>15.85</v>
      </c>
      <c r="S55">
        <f t="shared" si="12"/>
        <v>1.1783807904897792</v>
      </c>
    </row>
    <row r="56" spans="1:19">
      <c r="A56" t="s">
        <v>6</v>
      </c>
      <c r="C56">
        <v>5.6</v>
      </c>
      <c r="D56">
        <v>4.4517000000000001E-2</v>
      </c>
      <c r="E56">
        <v>0.15</v>
      </c>
      <c r="F56">
        <v>7.9444000000000008E-3</v>
      </c>
      <c r="G56">
        <v>0.1</v>
      </c>
      <c r="H56">
        <v>2.57</v>
      </c>
      <c r="I56">
        <v>0.31</v>
      </c>
      <c r="J56">
        <v>5.46</v>
      </c>
      <c r="K56">
        <v>0.12</v>
      </c>
      <c r="L56">
        <v>4.1399999999999997</v>
      </c>
      <c r="M56">
        <v>0.14000000000000001</v>
      </c>
      <c r="N56">
        <f t="shared" si="9"/>
        <v>2.57</v>
      </c>
      <c r="O56">
        <f t="shared" si="10"/>
        <v>4.1372738217635225</v>
      </c>
      <c r="Q56">
        <v>2510</v>
      </c>
      <c r="R56">
        <f t="shared" si="11"/>
        <v>2.57</v>
      </c>
      <c r="S56">
        <f t="shared" si="12"/>
        <v>4.1372738217635225</v>
      </c>
    </row>
    <row r="57" spans="1:19">
      <c r="A57" t="s">
        <v>7</v>
      </c>
      <c r="C57">
        <v>5.65</v>
      </c>
      <c r="D57">
        <v>4.5069999999999999E-2</v>
      </c>
      <c r="E57">
        <v>0.23</v>
      </c>
      <c r="F57">
        <v>7.9763999999999998E-3</v>
      </c>
      <c r="G57">
        <v>0.11</v>
      </c>
      <c r="H57">
        <v>15.03</v>
      </c>
      <c r="I57">
        <v>0.31</v>
      </c>
      <c r="J57">
        <v>9.57</v>
      </c>
      <c r="K57">
        <v>0.12</v>
      </c>
      <c r="L57">
        <v>1.83</v>
      </c>
      <c r="M57">
        <v>0.14000000000000001</v>
      </c>
      <c r="N57">
        <f t="shared" si="9"/>
        <v>15.03</v>
      </c>
      <c r="O57">
        <f t="shared" si="10"/>
        <v>1.8575542436857546</v>
      </c>
      <c r="Q57">
        <v>2510</v>
      </c>
      <c r="R57">
        <f t="shared" si="11"/>
        <v>15.03</v>
      </c>
      <c r="S57">
        <f t="shared" si="12"/>
        <v>1.8575542436857546</v>
      </c>
    </row>
    <row r="58" spans="1:19">
      <c r="A58" t="s">
        <v>8</v>
      </c>
      <c r="C58">
        <v>5.59</v>
      </c>
      <c r="D58">
        <v>4.4156000000000001E-2</v>
      </c>
      <c r="E58">
        <v>0.06</v>
      </c>
      <c r="F58">
        <v>7.9062999999999998E-3</v>
      </c>
      <c r="G58">
        <v>0.06</v>
      </c>
      <c r="H58">
        <v>-5.55</v>
      </c>
      <c r="I58">
        <v>0.31</v>
      </c>
      <c r="J58">
        <v>0.62</v>
      </c>
      <c r="K58">
        <v>0.12</v>
      </c>
      <c r="L58">
        <v>3.48</v>
      </c>
      <c r="M58">
        <v>0.14000000000000001</v>
      </c>
      <c r="N58">
        <f t="shared" si="9"/>
        <v>-5.55</v>
      </c>
      <c r="O58">
        <f t="shared" si="10"/>
        <v>3.4821074520500668</v>
      </c>
      <c r="Q58">
        <v>2510</v>
      </c>
      <c r="R58">
        <f t="shared" si="11"/>
        <v>-5.55</v>
      </c>
      <c r="S58">
        <f t="shared" si="12"/>
        <v>3.4821074520500668</v>
      </c>
    </row>
    <row r="59" spans="1:19">
      <c r="A59" t="s">
        <v>9</v>
      </c>
      <c r="C59">
        <v>5.58</v>
      </c>
      <c r="D59">
        <v>4.4138999999999998E-2</v>
      </c>
      <c r="E59">
        <v>7.0000000000000007E-2</v>
      </c>
      <c r="F59">
        <v>7.9048999999999994E-3</v>
      </c>
      <c r="G59">
        <v>0.06</v>
      </c>
      <c r="H59">
        <v>-5.93</v>
      </c>
      <c r="I59">
        <v>0.31</v>
      </c>
      <c r="J59">
        <v>0.45</v>
      </c>
      <c r="K59">
        <v>0.12</v>
      </c>
      <c r="L59">
        <v>3.51</v>
      </c>
      <c r="M59">
        <v>0.14000000000000001</v>
      </c>
      <c r="N59">
        <f t="shared" si="9"/>
        <v>-5.93</v>
      </c>
      <c r="O59">
        <f t="shared" si="10"/>
        <v>3.508354595185442</v>
      </c>
      <c r="Q59">
        <v>2510</v>
      </c>
      <c r="R59">
        <f t="shared" si="11"/>
        <v>-5.93</v>
      </c>
      <c r="S59">
        <f t="shared" si="12"/>
        <v>3.508354595185442</v>
      </c>
    </row>
    <row r="60" spans="1:19">
      <c r="A60" t="s">
        <v>10</v>
      </c>
      <c r="C60">
        <v>5.59</v>
      </c>
      <c r="D60">
        <v>4.4179999999999997E-2</v>
      </c>
      <c r="E60">
        <v>7.0000000000000007E-2</v>
      </c>
      <c r="F60">
        <v>7.9083999999999995E-3</v>
      </c>
      <c r="G60">
        <v>0.12</v>
      </c>
      <c r="H60">
        <v>-5.0199999999999996</v>
      </c>
      <c r="I60">
        <v>0.31</v>
      </c>
      <c r="J60">
        <v>0.89</v>
      </c>
      <c r="K60">
        <v>0.12</v>
      </c>
      <c r="L60">
        <v>3.48</v>
      </c>
      <c r="M60">
        <v>0.14000000000000001</v>
      </c>
      <c r="N60">
        <f t="shared" si="9"/>
        <v>-5.0199999999999996</v>
      </c>
      <c r="O60">
        <f t="shared" si="10"/>
        <v>3.478455059944761</v>
      </c>
      <c r="Q60">
        <v>2510</v>
      </c>
      <c r="R60">
        <f t="shared" si="11"/>
        <v>-5.0199999999999996</v>
      </c>
      <c r="S60">
        <f t="shared" si="12"/>
        <v>3.478455059944761</v>
      </c>
    </row>
    <row r="61" spans="1:19">
      <c r="A61" t="s">
        <v>11</v>
      </c>
      <c r="C61">
        <v>5.59</v>
      </c>
      <c r="D61">
        <v>4.4173999999999998E-2</v>
      </c>
      <c r="E61">
        <v>7.0000000000000007E-2</v>
      </c>
      <c r="F61">
        <v>7.9092999999999993E-3</v>
      </c>
      <c r="G61">
        <v>7.0000000000000007E-2</v>
      </c>
      <c r="H61">
        <v>-5.15</v>
      </c>
      <c r="I61">
        <v>0.31</v>
      </c>
      <c r="J61">
        <v>1</v>
      </c>
      <c r="K61">
        <v>0.12</v>
      </c>
      <c r="L61">
        <v>3.65</v>
      </c>
      <c r="M61">
        <v>0.14000000000000001</v>
      </c>
      <c r="N61">
        <f t="shared" si="9"/>
        <v>-5.15</v>
      </c>
      <c r="O61">
        <f t="shared" si="10"/>
        <v>3.6555707997859557</v>
      </c>
      <c r="Q61">
        <v>2510</v>
      </c>
      <c r="R61">
        <f t="shared" si="11"/>
        <v>-5.15</v>
      </c>
      <c r="S61">
        <f t="shared" si="12"/>
        <v>3.6555707997859557</v>
      </c>
    </row>
    <row r="62" spans="1:19">
      <c r="A62" t="s">
        <v>12</v>
      </c>
      <c r="C62">
        <v>5.58</v>
      </c>
      <c r="D62">
        <v>4.4158000000000003E-2</v>
      </c>
      <c r="E62">
        <v>0.06</v>
      </c>
      <c r="F62">
        <v>7.9086999999999994E-3</v>
      </c>
      <c r="G62">
        <v>0.05</v>
      </c>
      <c r="H62">
        <v>-5.52</v>
      </c>
      <c r="I62">
        <v>0.31</v>
      </c>
      <c r="J62">
        <v>0.92</v>
      </c>
      <c r="K62">
        <v>0.12</v>
      </c>
      <c r="L62">
        <v>3.77</v>
      </c>
      <c r="M62">
        <v>0.14000000000000001</v>
      </c>
      <c r="N62">
        <f t="shared" si="9"/>
        <v>-5.52</v>
      </c>
      <c r="O62">
        <f t="shared" si="10"/>
        <v>3.7666158056735801</v>
      </c>
      <c r="Q62">
        <v>2510</v>
      </c>
      <c r="R62">
        <f t="shared" si="11"/>
        <v>-5.52</v>
      </c>
      <c r="S62">
        <f t="shared" si="12"/>
        <v>3.7666158056735801</v>
      </c>
    </row>
    <row r="63" spans="1:19">
      <c r="A63" t="s">
        <v>13</v>
      </c>
      <c r="C63">
        <v>5.59</v>
      </c>
      <c r="D63">
        <v>4.4703E-2</v>
      </c>
      <c r="E63">
        <v>0.06</v>
      </c>
      <c r="F63">
        <v>8.0012E-3</v>
      </c>
      <c r="G63">
        <v>0.05</v>
      </c>
      <c r="H63">
        <v>6.75</v>
      </c>
      <c r="I63">
        <v>0.31</v>
      </c>
      <c r="J63">
        <v>12.66</v>
      </c>
      <c r="K63">
        <v>0.12</v>
      </c>
      <c r="L63">
        <v>9.18</v>
      </c>
      <c r="M63">
        <v>0.14000000000000001</v>
      </c>
      <c r="N63">
        <f t="shared" si="9"/>
        <v>6.75</v>
      </c>
      <c r="O63">
        <f t="shared" si="10"/>
        <v>9.1894212537361142</v>
      </c>
      <c r="Q63">
        <v>2510</v>
      </c>
      <c r="R63">
        <f t="shared" si="11"/>
        <v>6.75</v>
      </c>
      <c r="S63">
        <f t="shared" si="12"/>
        <v>9.1894212537361142</v>
      </c>
    </row>
    <row r="64" spans="1:19">
      <c r="A64" t="s">
        <v>14</v>
      </c>
      <c r="C64">
        <v>5.59</v>
      </c>
      <c r="D64">
        <v>4.4449000000000002E-2</v>
      </c>
      <c r="E64">
        <v>0.06</v>
      </c>
      <c r="F64">
        <v>7.9541000000000004E-3</v>
      </c>
      <c r="G64">
        <v>0.04</v>
      </c>
      <c r="H64">
        <v>1.03</v>
      </c>
      <c r="I64">
        <v>0.31</v>
      </c>
      <c r="J64">
        <v>6.68</v>
      </c>
      <c r="K64">
        <v>0.12</v>
      </c>
      <c r="L64">
        <v>6.15</v>
      </c>
      <c r="M64">
        <v>0.14000000000000001</v>
      </c>
      <c r="N64">
        <f t="shared" si="9"/>
        <v>1.03</v>
      </c>
      <c r="O64">
        <f t="shared" si="10"/>
        <v>6.1496824256401599</v>
      </c>
      <c r="Q64">
        <v>2510</v>
      </c>
      <c r="R64">
        <f t="shared" si="11"/>
        <v>1.03</v>
      </c>
      <c r="S64">
        <f t="shared" si="12"/>
        <v>6.1496824256401599</v>
      </c>
    </row>
    <row r="65" spans="1:19">
      <c r="A65" t="s">
        <v>15</v>
      </c>
      <c r="C65">
        <v>5.59</v>
      </c>
      <c r="D65">
        <v>4.4623000000000003E-2</v>
      </c>
      <c r="E65">
        <v>0.05</v>
      </c>
      <c r="F65">
        <v>7.9816999999999996E-3</v>
      </c>
      <c r="G65">
        <v>0.06</v>
      </c>
      <c r="H65">
        <v>4.95</v>
      </c>
      <c r="I65">
        <v>0.31</v>
      </c>
      <c r="J65">
        <v>10.19</v>
      </c>
      <c r="K65">
        <v>0.12</v>
      </c>
      <c r="L65">
        <v>7.64</v>
      </c>
      <c r="M65">
        <v>0.14000000000000001</v>
      </c>
      <c r="N65">
        <f t="shared" si="9"/>
        <v>4.95</v>
      </c>
      <c r="O65">
        <f t="shared" si="10"/>
        <v>7.6438025810448789</v>
      </c>
      <c r="Q65">
        <v>2510</v>
      </c>
      <c r="R65">
        <f t="shared" si="11"/>
        <v>4.95</v>
      </c>
      <c r="S65">
        <f t="shared" si="12"/>
        <v>7.6438025810448789</v>
      </c>
    </row>
    <row r="66" spans="1:19">
      <c r="A66" t="s">
        <v>16</v>
      </c>
      <c r="C66">
        <v>5.58</v>
      </c>
      <c r="D66">
        <v>4.4499999999999998E-2</v>
      </c>
      <c r="E66">
        <v>0.14000000000000001</v>
      </c>
      <c r="F66">
        <v>7.9673000000000001E-3</v>
      </c>
      <c r="G66">
        <v>0.1</v>
      </c>
      <c r="H66">
        <v>2.19</v>
      </c>
      <c r="I66">
        <v>0.31</v>
      </c>
      <c r="J66">
        <v>8.36</v>
      </c>
      <c r="K66">
        <v>0.12</v>
      </c>
      <c r="L66">
        <v>7.23</v>
      </c>
      <c r="M66">
        <v>0.14000000000000001</v>
      </c>
      <c r="N66">
        <f t="shared" si="9"/>
        <v>2.19</v>
      </c>
      <c r="O66">
        <f t="shared" si="10"/>
        <v>7.2327483245043442</v>
      </c>
      <c r="Q66">
        <v>2510</v>
      </c>
      <c r="R66">
        <f t="shared" si="11"/>
        <v>2.19</v>
      </c>
      <c r="S66">
        <f t="shared" si="12"/>
        <v>7.2327483245043442</v>
      </c>
    </row>
    <row r="67" spans="1:19">
      <c r="A67" t="s">
        <v>17</v>
      </c>
      <c r="C67">
        <v>5.6</v>
      </c>
      <c r="D67">
        <v>4.4256999999999998E-2</v>
      </c>
      <c r="E67">
        <v>7.0000000000000007E-2</v>
      </c>
      <c r="F67">
        <v>7.9042000000000001E-3</v>
      </c>
      <c r="G67">
        <v>0.05</v>
      </c>
      <c r="H67">
        <v>-3.29</v>
      </c>
      <c r="I67">
        <v>0.31</v>
      </c>
      <c r="J67">
        <v>0.37</v>
      </c>
      <c r="K67">
        <v>0.12</v>
      </c>
      <c r="L67">
        <v>2.06</v>
      </c>
      <c r="M67">
        <v>0.14000000000000001</v>
      </c>
      <c r="N67">
        <f t="shared" si="9"/>
        <v>-3.29</v>
      </c>
      <c r="O67">
        <f t="shared" si="10"/>
        <v>2.0657040007641312</v>
      </c>
      <c r="Q67">
        <v>2510</v>
      </c>
      <c r="R67">
        <f t="shared" si="11"/>
        <v>-3.29</v>
      </c>
      <c r="S67">
        <f t="shared" si="12"/>
        <v>2.0657040007641312</v>
      </c>
    </row>
    <row r="68" spans="1:19">
      <c r="A68" t="s">
        <v>18</v>
      </c>
      <c r="C68">
        <v>5.59</v>
      </c>
      <c r="D68">
        <v>4.478E-2</v>
      </c>
      <c r="E68">
        <v>0.09</v>
      </c>
      <c r="F68">
        <v>8.0110000000000008E-3</v>
      </c>
      <c r="G68">
        <v>0.08</v>
      </c>
      <c r="H68">
        <v>8.5</v>
      </c>
      <c r="I68">
        <v>0.31</v>
      </c>
      <c r="J68">
        <v>13.91</v>
      </c>
      <c r="K68">
        <v>0.12</v>
      </c>
      <c r="L68">
        <v>9.5299999999999994</v>
      </c>
      <c r="M68">
        <v>0.14000000000000001</v>
      </c>
      <c r="N68">
        <f t="shared" si="9"/>
        <v>8.5</v>
      </c>
      <c r="O68">
        <f t="shared" si="10"/>
        <v>9.5414853563872359</v>
      </c>
      <c r="Q68">
        <v>2510</v>
      </c>
      <c r="R68">
        <f t="shared" si="11"/>
        <v>8.5</v>
      </c>
      <c r="S68">
        <f t="shared" si="12"/>
        <v>9.5414853563872359</v>
      </c>
    </row>
    <row r="69" spans="1:19">
      <c r="A69" t="s">
        <v>19</v>
      </c>
      <c r="C69">
        <v>5.59</v>
      </c>
      <c r="D69">
        <v>4.4764999999999999E-2</v>
      </c>
      <c r="E69">
        <v>0.05</v>
      </c>
      <c r="F69">
        <v>8.0032000000000002E-3</v>
      </c>
      <c r="G69">
        <v>7.0000000000000007E-2</v>
      </c>
      <c r="H69">
        <v>8.16</v>
      </c>
      <c r="I69">
        <v>0.31</v>
      </c>
      <c r="J69">
        <v>12.91</v>
      </c>
      <c r="K69">
        <v>0.12</v>
      </c>
      <c r="L69">
        <v>8.7100000000000009</v>
      </c>
      <c r="M69">
        <v>0.14000000000000001</v>
      </c>
      <c r="N69">
        <f t="shared" si="9"/>
        <v>8.16</v>
      </c>
      <c r="O69">
        <f t="shared" si="10"/>
        <v>8.7158822896203034</v>
      </c>
      <c r="Q69">
        <v>2510</v>
      </c>
      <c r="R69">
        <f t="shared" si="11"/>
        <v>8.16</v>
      </c>
      <c r="S69">
        <f t="shared" si="12"/>
        <v>8.7158822896203034</v>
      </c>
    </row>
    <row r="70" spans="1:19">
      <c r="A70" t="s">
        <v>20</v>
      </c>
      <c r="C70">
        <v>5.59</v>
      </c>
      <c r="D70">
        <v>4.4278999999999999E-2</v>
      </c>
      <c r="E70">
        <v>7.0000000000000007E-2</v>
      </c>
      <c r="F70">
        <v>7.9168999999999993E-3</v>
      </c>
      <c r="G70">
        <v>0.05</v>
      </c>
      <c r="H70">
        <v>-2.78</v>
      </c>
      <c r="I70">
        <v>0.31</v>
      </c>
      <c r="J70">
        <v>1.97</v>
      </c>
      <c r="K70">
        <v>0.12</v>
      </c>
      <c r="L70">
        <v>3.41</v>
      </c>
      <c r="M70">
        <v>0.14000000000000001</v>
      </c>
      <c r="N70">
        <f t="shared" si="9"/>
        <v>-2.78</v>
      </c>
      <c r="O70">
        <f t="shared" si="10"/>
        <v>3.4026665110382384</v>
      </c>
      <c r="Q70">
        <v>2510</v>
      </c>
      <c r="R70">
        <f t="shared" si="11"/>
        <v>-2.78</v>
      </c>
      <c r="S70">
        <f t="shared" si="12"/>
        <v>3.4026665110382384</v>
      </c>
    </row>
    <row r="71" spans="1:19">
      <c r="A71" t="s">
        <v>21</v>
      </c>
      <c r="C71">
        <v>5.6</v>
      </c>
      <c r="D71">
        <v>4.4221999999999997E-2</v>
      </c>
      <c r="E71">
        <v>0.05</v>
      </c>
      <c r="F71">
        <v>7.9004999999999995E-3</v>
      </c>
      <c r="G71">
        <v>0.1</v>
      </c>
      <c r="H71">
        <v>-4.07</v>
      </c>
      <c r="I71">
        <v>0.31</v>
      </c>
      <c r="J71">
        <v>-0.1</v>
      </c>
      <c r="K71">
        <v>0.12</v>
      </c>
      <c r="L71">
        <v>1.99</v>
      </c>
      <c r="M71">
        <v>0.14000000000000001</v>
      </c>
      <c r="N71">
        <f t="shared" si="9"/>
        <v>-4.07</v>
      </c>
      <c r="O71">
        <f t="shared" si="10"/>
        <v>1.9981229273220324</v>
      </c>
      <c r="Q71">
        <v>2510</v>
      </c>
      <c r="R71">
        <f t="shared" si="11"/>
        <v>-4.07</v>
      </c>
      <c r="S71">
        <f t="shared" si="12"/>
        <v>1.9981229273220324</v>
      </c>
    </row>
    <row r="72" spans="1:19">
      <c r="A72" t="s">
        <v>22</v>
      </c>
      <c r="C72">
        <v>5.59</v>
      </c>
      <c r="D72">
        <v>4.4762999999999997E-2</v>
      </c>
      <c r="E72">
        <v>0.05</v>
      </c>
      <c r="F72">
        <v>8.0093000000000004E-3</v>
      </c>
      <c r="G72">
        <v>0.06</v>
      </c>
      <c r="H72">
        <v>8.11</v>
      </c>
      <c r="I72">
        <v>0.31</v>
      </c>
      <c r="J72">
        <v>13.68</v>
      </c>
      <c r="K72">
        <v>0.12</v>
      </c>
      <c r="L72">
        <v>9.5</v>
      </c>
      <c r="M72">
        <v>0.14000000000000001</v>
      </c>
      <c r="N72">
        <f t="shared" si="9"/>
        <v>8.11</v>
      </c>
      <c r="O72">
        <f t="shared" si="10"/>
        <v>9.5115313031986801</v>
      </c>
      <c r="Q72">
        <v>2510</v>
      </c>
      <c r="R72">
        <f t="shared" si="11"/>
        <v>8.11</v>
      </c>
      <c r="S72">
        <f t="shared" si="12"/>
        <v>9.5115313031986801</v>
      </c>
    </row>
    <row r="73" spans="1:19">
      <c r="A73" t="s">
        <v>23</v>
      </c>
      <c r="C73">
        <v>5.59</v>
      </c>
      <c r="D73">
        <v>4.4283000000000003E-2</v>
      </c>
      <c r="E73">
        <v>0.11</v>
      </c>
      <c r="F73">
        <v>7.9252000000000003E-3</v>
      </c>
      <c r="G73">
        <v>7.0000000000000007E-2</v>
      </c>
      <c r="H73">
        <v>-2.69</v>
      </c>
      <c r="I73">
        <v>0.31</v>
      </c>
      <c r="J73">
        <v>3.02</v>
      </c>
      <c r="K73">
        <v>0.12</v>
      </c>
      <c r="L73">
        <v>4.41</v>
      </c>
      <c r="M73">
        <v>0.14000000000000001</v>
      </c>
      <c r="N73">
        <f t="shared" si="9"/>
        <v>-2.69</v>
      </c>
      <c r="O73">
        <f t="shared" si="10"/>
        <v>4.4062549037730872</v>
      </c>
      <c r="Q73">
        <v>2510</v>
      </c>
      <c r="R73">
        <f t="shared" si="11"/>
        <v>-2.69</v>
      </c>
      <c r="S73">
        <f t="shared" si="12"/>
        <v>4.4062549037730872</v>
      </c>
    </row>
    <row r="74" spans="1:19">
      <c r="A74" t="s">
        <v>24</v>
      </c>
      <c r="C74">
        <v>5.58</v>
      </c>
      <c r="D74">
        <v>4.4332000000000003E-2</v>
      </c>
      <c r="E74">
        <v>0.04</v>
      </c>
      <c r="F74">
        <v>7.9474999999999997E-3</v>
      </c>
      <c r="G74">
        <v>0.06</v>
      </c>
      <c r="H74">
        <v>-1.6</v>
      </c>
      <c r="I74">
        <v>0.31</v>
      </c>
      <c r="J74">
        <v>5.84</v>
      </c>
      <c r="K74">
        <v>0.12</v>
      </c>
      <c r="L74">
        <v>6.67</v>
      </c>
      <c r="M74">
        <v>0.14000000000000001</v>
      </c>
      <c r="N74">
        <f t="shared" si="9"/>
        <v>-1.6</v>
      </c>
      <c r="O74">
        <f t="shared" si="10"/>
        <v>6.6643199654639487</v>
      </c>
      <c r="Q74">
        <v>2510</v>
      </c>
      <c r="R74">
        <f t="shared" si="11"/>
        <v>-1.6</v>
      </c>
      <c r="S74">
        <f t="shared" si="12"/>
        <v>6.6643199654639487</v>
      </c>
    </row>
    <row r="75" spans="1:19">
      <c r="A75" t="s">
        <v>25</v>
      </c>
      <c r="C75">
        <v>5.58</v>
      </c>
      <c r="D75">
        <v>4.4402999999999998E-2</v>
      </c>
      <c r="E75">
        <v>0.04</v>
      </c>
      <c r="F75">
        <v>7.9562999999999995E-3</v>
      </c>
      <c r="G75">
        <v>0.06</v>
      </c>
      <c r="H75">
        <v>0</v>
      </c>
      <c r="I75">
        <v>0.31</v>
      </c>
      <c r="J75">
        <v>6.96</v>
      </c>
      <c r="K75">
        <v>0.12</v>
      </c>
      <c r="L75">
        <v>6.96</v>
      </c>
      <c r="M75">
        <v>0.14000000000000001</v>
      </c>
      <c r="N75">
        <f t="shared" si="9"/>
        <v>0</v>
      </c>
      <c r="O75">
        <f t="shared" si="10"/>
        <v>6.96</v>
      </c>
      <c r="Q75">
        <v>2510</v>
      </c>
      <c r="R75">
        <f t="shared" si="11"/>
        <v>0</v>
      </c>
      <c r="S75">
        <f t="shared" si="12"/>
        <v>6.96</v>
      </c>
    </row>
    <row r="76" spans="1:19">
      <c r="A76" t="s">
        <v>26</v>
      </c>
      <c r="C76">
        <v>5.58</v>
      </c>
      <c r="D76">
        <v>4.4241000000000003E-2</v>
      </c>
      <c r="E76">
        <v>0.02</v>
      </c>
      <c r="F76">
        <v>7.9293999999999996E-3</v>
      </c>
      <c r="G76">
        <v>0.05</v>
      </c>
      <c r="H76">
        <v>-3.65</v>
      </c>
      <c r="I76">
        <v>0.31</v>
      </c>
      <c r="J76">
        <v>3.55</v>
      </c>
      <c r="K76">
        <v>0.12</v>
      </c>
      <c r="L76">
        <v>5.43</v>
      </c>
      <c r="M76">
        <v>0.14000000000000001</v>
      </c>
      <c r="N76">
        <f t="shared" si="9"/>
        <v>-3.65</v>
      </c>
      <c r="O76">
        <f t="shared" si="10"/>
        <v>5.4314168266481078</v>
      </c>
      <c r="Q76">
        <v>2510</v>
      </c>
      <c r="R76">
        <f t="shared" si="11"/>
        <v>-3.65</v>
      </c>
      <c r="S76">
        <f t="shared" si="12"/>
        <v>5.4314168266481078</v>
      </c>
    </row>
    <row r="77" spans="1:19">
      <c r="A77" t="s">
        <v>27</v>
      </c>
      <c r="C77">
        <v>5.58</v>
      </c>
      <c r="D77">
        <v>4.4427000000000001E-2</v>
      </c>
      <c r="E77">
        <v>0.03</v>
      </c>
      <c r="F77">
        <v>7.9594999999999996E-3</v>
      </c>
      <c r="G77">
        <v>0.06</v>
      </c>
      <c r="H77">
        <v>0.56000000000000005</v>
      </c>
      <c r="I77">
        <v>0.31</v>
      </c>
      <c r="J77">
        <v>7.36</v>
      </c>
      <c r="K77">
        <v>0.12</v>
      </c>
      <c r="L77">
        <v>7.08</v>
      </c>
      <c r="M77">
        <v>0.14000000000000001</v>
      </c>
      <c r="N77">
        <f t="shared" si="9"/>
        <v>0.56000000000000005</v>
      </c>
      <c r="O77">
        <f t="shared" si="10"/>
        <v>7.0716391538674044</v>
      </c>
      <c r="Q77">
        <v>2510</v>
      </c>
      <c r="R77">
        <f t="shared" si="11"/>
        <v>0.56000000000000005</v>
      </c>
      <c r="S77">
        <f t="shared" si="12"/>
        <v>7.0716391538674044</v>
      </c>
    </row>
    <row r="78" spans="1:19">
      <c r="A78" t="s">
        <v>28</v>
      </c>
      <c r="C78">
        <v>5.58</v>
      </c>
      <c r="D78">
        <v>4.4353999999999998E-2</v>
      </c>
      <c r="E78">
        <v>0.09</v>
      </c>
      <c r="F78">
        <v>7.9486000000000001E-3</v>
      </c>
      <c r="G78">
        <v>0.1</v>
      </c>
      <c r="H78">
        <v>-1.1100000000000001</v>
      </c>
      <c r="I78">
        <v>0.31</v>
      </c>
      <c r="J78">
        <v>5.98</v>
      </c>
      <c r="K78">
        <v>0.12</v>
      </c>
      <c r="L78">
        <v>6.55</v>
      </c>
      <c r="M78">
        <v>0.14000000000000001</v>
      </c>
      <c r="N78">
        <f t="shared" si="9"/>
        <v>-1.1100000000000001</v>
      </c>
      <c r="O78">
        <f t="shared" si="10"/>
        <v>6.5518039584931005</v>
      </c>
      <c r="Q78">
        <v>2510</v>
      </c>
      <c r="R78">
        <f t="shared" si="11"/>
        <v>-1.1100000000000001</v>
      </c>
      <c r="S78">
        <f t="shared" si="12"/>
        <v>6.5518039584931005</v>
      </c>
    </row>
    <row r="79" spans="1:19">
      <c r="A79" t="s">
        <v>29</v>
      </c>
      <c r="C79">
        <v>5.62</v>
      </c>
      <c r="D79">
        <v>4.4445999999999999E-2</v>
      </c>
      <c r="E79">
        <v>0.08</v>
      </c>
      <c r="F79">
        <v>7.9051E-3</v>
      </c>
      <c r="G79">
        <v>0.08</v>
      </c>
      <c r="H79">
        <v>0.98</v>
      </c>
      <c r="I79">
        <v>0.31</v>
      </c>
      <c r="J79">
        <v>0.5</v>
      </c>
      <c r="K79">
        <v>0.12</v>
      </c>
      <c r="L79">
        <v>0</v>
      </c>
      <c r="M79">
        <v>0.14000000000000001</v>
      </c>
      <c r="N79">
        <f t="shared" si="9"/>
        <v>0.98</v>
      </c>
      <c r="O79">
        <f t="shared" si="10"/>
        <v>-4.5801161933649581E-3</v>
      </c>
      <c r="Q79">
        <v>2510</v>
      </c>
      <c r="R79">
        <f t="shared" si="11"/>
        <v>0.98</v>
      </c>
      <c r="S79">
        <f t="shared" si="12"/>
        <v>-4.5801161933649581E-3</v>
      </c>
    </row>
    <row r="80" spans="1:19">
      <c r="A80" t="s">
        <v>30</v>
      </c>
      <c r="C80">
        <v>5.61</v>
      </c>
      <c r="D80">
        <v>4.4420000000000001E-2</v>
      </c>
      <c r="E80">
        <v>0.06</v>
      </c>
      <c r="F80">
        <v>7.9196000000000006E-3</v>
      </c>
      <c r="G80">
        <v>0.08</v>
      </c>
      <c r="H80">
        <v>0.39</v>
      </c>
      <c r="I80">
        <v>0.31</v>
      </c>
      <c r="J80">
        <v>2.34</v>
      </c>
      <c r="K80">
        <v>0.12</v>
      </c>
      <c r="L80">
        <v>2.14</v>
      </c>
      <c r="M80">
        <v>0.14000000000000001</v>
      </c>
      <c r="N80">
        <f t="shared" si="9"/>
        <v>0.39</v>
      </c>
      <c r="O80">
        <f t="shared" si="10"/>
        <v>2.1391689917227197</v>
      </c>
      <c r="Q80">
        <v>2510</v>
      </c>
      <c r="R80">
        <f t="shared" si="11"/>
        <v>0.39</v>
      </c>
      <c r="S80">
        <f t="shared" si="12"/>
        <v>2.1391689917227197</v>
      </c>
    </row>
    <row r="81" spans="1:19">
      <c r="A81" t="s">
        <v>31</v>
      </c>
      <c r="C81">
        <v>5.61</v>
      </c>
      <c r="D81">
        <v>4.4198000000000001E-2</v>
      </c>
      <c r="E81">
        <v>7.0000000000000007E-2</v>
      </c>
      <c r="F81">
        <v>7.8810000000000009E-3</v>
      </c>
      <c r="G81">
        <v>0.06</v>
      </c>
      <c r="H81">
        <v>-4.6100000000000003</v>
      </c>
      <c r="I81">
        <v>0.31</v>
      </c>
      <c r="J81">
        <v>-2.56</v>
      </c>
      <c r="K81">
        <v>0.12</v>
      </c>
      <c r="L81">
        <v>-0.19</v>
      </c>
      <c r="M81">
        <v>0.14000000000000001</v>
      </c>
      <c r="N81">
        <f t="shared" si="9"/>
        <v>-4.6100000000000003</v>
      </c>
      <c r="O81">
        <f t="shared" si="10"/>
        <v>-0.18318980438668975</v>
      </c>
      <c r="Q81">
        <v>2510</v>
      </c>
      <c r="R81">
        <f t="shared" si="11"/>
        <v>-4.6100000000000003</v>
      </c>
      <c r="S81">
        <f t="shared" si="12"/>
        <v>-0.18318980438668975</v>
      </c>
    </row>
    <row r="82" spans="1:19">
      <c r="A82" t="s">
        <v>32</v>
      </c>
      <c r="B82">
        <v>2510</v>
      </c>
      <c r="C82">
        <v>5.62</v>
      </c>
      <c r="D82">
        <v>4.4484999999999997E-2</v>
      </c>
      <c r="E82">
        <v>0.08</v>
      </c>
      <c r="F82">
        <v>7.9124E-3</v>
      </c>
      <c r="G82">
        <v>7.0000000000000007E-2</v>
      </c>
      <c r="H82">
        <v>1.86</v>
      </c>
      <c r="I82">
        <v>0.31</v>
      </c>
      <c r="J82">
        <v>1.43</v>
      </c>
      <c r="K82">
        <v>0.12</v>
      </c>
      <c r="L82">
        <v>0.47</v>
      </c>
      <c r="M82">
        <v>0.14000000000000001</v>
      </c>
      <c r="N82">
        <f t="shared" si="9"/>
        <v>1.86</v>
      </c>
      <c r="O82">
        <f t="shared" si="10"/>
        <v>0.47253166345569064</v>
      </c>
      <c r="Q82">
        <v>2510</v>
      </c>
      <c r="R82">
        <f t="shared" si="11"/>
        <v>1.86</v>
      </c>
      <c r="S82">
        <f t="shared" si="12"/>
        <v>0.47253166345569064</v>
      </c>
    </row>
  </sheetData>
  <phoneticPr fontId="0" type="noConversion"/>
  <pageMargins left="0.75" right="0.75" top="1" bottom="1" header="0.4921259845" footer="0.492125984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zoomScale="70" workbookViewId="0">
      <selection activeCell="A5" sqref="A5:C5"/>
    </sheetView>
  </sheetViews>
  <sheetFormatPr defaultColWidth="8.85546875" defaultRowHeight="12.75"/>
  <cols>
    <col min="1" max="23" width="8.85546875" customWidth="1"/>
    <col min="24" max="25" width="9.140625" style="2" customWidth="1"/>
    <col min="26" max="28" width="8.85546875" customWidth="1"/>
    <col min="29" max="29" width="8.85546875" style="5" customWidth="1"/>
  </cols>
  <sheetData>
    <row r="1" spans="1:29">
      <c r="A1" t="s">
        <v>1303</v>
      </c>
      <c r="B1" t="s">
        <v>1432</v>
      </c>
      <c r="C1" t="s">
        <v>1229</v>
      </c>
      <c r="E1" t="s">
        <v>1407</v>
      </c>
      <c r="F1" t="s">
        <v>1408</v>
      </c>
      <c r="G1" t="s">
        <v>1409</v>
      </c>
      <c r="H1" t="s">
        <v>1410</v>
      </c>
      <c r="I1" t="s">
        <v>1411</v>
      </c>
      <c r="J1" t="s">
        <v>1412</v>
      </c>
      <c r="K1" t="s">
        <v>1413</v>
      </c>
      <c r="L1" t="s">
        <v>1414</v>
      </c>
      <c r="M1" t="s">
        <v>1415</v>
      </c>
      <c r="P1" t="s">
        <v>1416</v>
      </c>
      <c r="Z1" t="s">
        <v>1303</v>
      </c>
      <c r="AA1" t="s">
        <v>1432</v>
      </c>
      <c r="AB1" t="s">
        <v>1229</v>
      </c>
    </row>
    <row r="2" spans="1:29">
      <c r="E2" t="s">
        <v>1417</v>
      </c>
      <c r="F2" t="s">
        <v>1418</v>
      </c>
      <c r="G2" t="s">
        <v>1419</v>
      </c>
      <c r="H2" t="s">
        <v>1420</v>
      </c>
      <c r="I2" t="s">
        <v>1419</v>
      </c>
      <c r="L2" t="s">
        <v>1421</v>
      </c>
    </row>
    <row r="3" spans="1:29">
      <c r="E3" s="3">
        <v>36670</v>
      </c>
      <c r="F3" t="s">
        <v>1422</v>
      </c>
      <c r="G3" s="4" t="s">
        <v>1423</v>
      </c>
      <c r="H3" s="4" t="s">
        <v>1424</v>
      </c>
      <c r="I3" t="s">
        <v>1425</v>
      </c>
      <c r="J3" t="s">
        <v>1426</v>
      </c>
      <c r="K3" t="s">
        <v>1427</v>
      </c>
      <c r="L3" t="s">
        <v>1428</v>
      </c>
      <c r="M3" t="s">
        <v>1429</v>
      </c>
      <c r="Q3" s="5" t="s">
        <v>1230</v>
      </c>
      <c r="R3" t="s">
        <v>1430</v>
      </c>
      <c r="S3" t="s">
        <v>1431</v>
      </c>
      <c r="T3" t="s">
        <v>1432</v>
      </c>
      <c r="W3" t="s">
        <v>1432</v>
      </c>
      <c r="X3" s="6" t="s">
        <v>1229</v>
      </c>
    </row>
    <row r="4" spans="1:29">
      <c r="A4">
        <v>2500</v>
      </c>
      <c r="B4" s="2">
        <v>-4.1399999999999997</v>
      </c>
      <c r="C4">
        <v>-0.83459285158759922</v>
      </c>
      <c r="E4" t="s">
        <v>1433</v>
      </c>
      <c r="F4" s="7">
        <v>4.47544E-2</v>
      </c>
      <c r="G4" s="7">
        <v>1.19E-6</v>
      </c>
      <c r="H4" s="7">
        <v>7.92E-3</v>
      </c>
      <c r="I4" s="7">
        <v>3.3200000000000001E-7</v>
      </c>
      <c r="J4">
        <v>-5.56</v>
      </c>
      <c r="K4">
        <v>5.2999999999999999E-2</v>
      </c>
      <c r="L4">
        <v>-3.95</v>
      </c>
      <c r="M4">
        <v>8.4000000000000005E-2</v>
      </c>
      <c r="N4">
        <v>-1.1000000000000001</v>
      </c>
      <c r="O4">
        <v>8.8999999999999996E-2</v>
      </c>
      <c r="P4">
        <v>2.5</v>
      </c>
      <c r="Q4">
        <f t="shared" ref="Q4:Q14" si="0">P4*1000</f>
        <v>2500</v>
      </c>
      <c r="R4">
        <f t="shared" ref="R4:R14" si="1">N4</f>
        <v>-1.1000000000000001</v>
      </c>
      <c r="T4">
        <f t="shared" ref="T4:T14" si="2">J4</f>
        <v>-5.56</v>
      </c>
      <c r="U4">
        <f t="shared" ref="U4:U14" si="3">R4</f>
        <v>-1.1000000000000001</v>
      </c>
      <c r="V4">
        <f>Q4</f>
        <v>2500</v>
      </c>
      <c r="W4">
        <v>-5.56</v>
      </c>
      <c r="X4" s="2">
        <f>L4-1000*((1+T4/1000)^0.515-1)</f>
        <v>-1.0827286154554328</v>
      </c>
      <c r="Y4" s="2">
        <f t="shared" ref="Y4:Y44" si="4">U4-X4</f>
        <v>-1.7271384544567336E-2</v>
      </c>
      <c r="Z4" s="2">
        <f>AVERAGE(V4:V14)</f>
        <v>2500</v>
      </c>
      <c r="AA4" s="2">
        <f>AVERAGE(W4:W14)</f>
        <v>-4.1399999999999997</v>
      </c>
      <c r="AB4" s="2">
        <f>AVERAGE(X4:X14)</f>
        <v>-0.83459285158759922</v>
      </c>
      <c r="AC4" s="5">
        <f>STDEV(X4:X14)</f>
        <v>0.51569704621899148</v>
      </c>
    </row>
    <row r="5" spans="1:29">
      <c r="A5">
        <v>3250</v>
      </c>
      <c r="B5" s="2">
        <v>2.9358333333333335</v>
      </c>
      <c r="C5">
        <v>6.9494976861989577E-3</v>
      </c>
      <c r="E5" t="s">
        <v>1434</v>
      </c>
      <c r="F5" s="7">
        <v>4.47713E-2</v>
      </c>
      <c r="G5" s="7">
        <v>1.48E-6</v>
      </c>
      <c r="H5" s="7">
        <v>7.92E-3</v>
      </c>
      <c r="I5" s="7">
        <v>3.0800000000000001E-7</v>
      </c>
      <c r="J5">
        <v>-5.18</v>
      </c>
      <c r="K5">
        <v>6.6000000000000003E-2</v>
      </c>
      <c r="L5">
        <v>-4.37</v>
      </c>
      <c r="M5">
        <v>7.8E-2</v>
      </c>
      <c r="N5">
        <v>-1.71</v>
      </c>
      <c r="O5">
        <v>8.5999999999999993E-2</v>
      </c>
      <c r="P5">
        <v>2.5</v>
      </c>
      <c r="Q5">
        <f t="shared" si="0"/>
        <v>2500</v>
      </c>
      <c r="R5">
        <f t="shared" si="1"/>
        <v>-1.71</v>
      </c>
      <c r="T5">
        <f t="shared" si="2"/>
        <v>-5.18</v>
      </c>
      <c r="U5">
        <f t="shared" si="3"/>
        <v>-1.71</v>
      </c>
      <c r="V5">
        <f t="shared" ref="V5:V66" si="5">Q5</f>
        <v>2500</v>
      </c>
      <c r="W5">
        <v>-5.18</v>
      </c>
      <c r="X5" s="2">
        <f t="shared" ref="X5:X14" si="6">L5-1000*((1+T5/1000)^0.515-1)</f>
        <v>-1.6989403485143812</v>
      </c>
      <c r="Y5" s="2">
        <f t="shared" si="4"/>
        <v>-1.1059651485618716E-2</v>
      </c>
    </row>
    <row r="6" spans="1:29">
      <c r="A6">
        <v>3770</v>
      </c>
      <c r="B6" s="2">
        <v>1.33125</v>
      </c>
      <c r="C6">
        <v>1.4534263475367553</v>
      </c>
      <c r="E6" t="s">
        <v>1435</v>
      </c>
      <c r="F6" s="7">
        <v>4.4730499999999999E-2</v>
      </c>
      <c r="G6" s="7">
        <v>2.0899999999999999E-6</v>
      </c>
      <c r="H6" s="7">
        <v>7.9299999999999995E-3</v>
      </c>
      <c r="I6" s="7">
        <v>2.0599999999999999E-7</v>
      </c>
      <c r="J6">
        <v>-6.09</v>
      </c>
      <c r="K6">
        <v>9.4E-2</v>
      </c>
      <c r="L6">
        <v>-3.64</v>
      </c>
      <c r="M6">
        <v>5.1999999999999998E-2</v>
      </c>
      <c r="N6">
        <v>-0.52</v>
      </c>
      <c r="O6">
        <v>7.1999999999999995E-2</v>
      </c>
      <c r="P6">
        <v>2.5</v>
      </c>
      <c r="Q6">
        <f t="shared" si="0"/>
        <v>2500</v>
      </c>
      <c r="R6">
        <f t="shared" si="1"/>
        <v>-0.52</v>
      </c>
      <c r="T6">
        <f t="shared" si="2"/>
        <v>-6.09</v>
      </c>
      <c r="U6">
        <f t="shared" si="3"/>
        <v>-0.52</v>
      </c>
      <c r="V6">
        <f t="shared" si="5"/>
        <v>2500</v>
      </c>
      <c r="W6">
        <v>-6.09</v>
      </c>
      <c r="X6" s="2">
        <f t="shared" si="6"/>
        <v>-0.49900414394501569</v>
      </c>
      <c r="Y6" s="2">
        <f t="shared" si="4"/>
        <v>-2.099585605498433E-2</v>
      </c>
    </row>
    <row r="7" spans="1:29">
      <c r="A7">
        <v>3770</v>
      </c>
      <c r="B7" s="2">
        <v>5.4285714285714284E-2</v>
      </c>
      <c r="C7">
        <v>1.1620773861940756</v>
      </c>
      <c r="E7" t="s">
        <v>1436</v>
      </c>
      <c r="F7" s="7">
        <v>4.4796599999999999E-2</v>
      </c>
      <c r="G7" s="7">
        <v>1.5999999999999999E-6</v>
      </c>
      <c r="H7" s="7">
        <v>7.9299999999999995E-3</v>
      </c>
      <c r="I7" s="7">
        <v>6.9800000000000003E-7</v>
      </c>
      <c r="J7">
        <v>-4.62</v>
      </c>
      <c r="K7">
        <v>7.1999999999999995E-2</v>
      </c>
      <c r="L7">
        <v>-3.53</v>
      </c>
      <c r="M7">
        <v>0.17599999999999999</v>
      </c>
      <c r="N7">
        <v>-1.1499999999999999</v>
      </c>
      <c r="O7">
        <v>0.18099999999999999</v>
      </c>
      <c r="P7">
        <v>2.5</v>
      </c>
      <c r="Q7">
        <f t="shared" si="0"/>
        <v>2500</v>
      </c>
      <c r="R7">
        <f t="shared" si="1"/>
        <v>-1.1499999999999999</v>
      </c>
      <c r="T7">
        <f t="shared" si="2"/>
        <v>-4.62</v>
      </c>
      <c r="U7">
        <f t="shared" si="3"/>
        <v>-1.1499999999999999</v>
      </c>
      <c r="V7">
        <f t="shared" si="5"/>
        <v>2500</v>
      </c>
      <c r="W7">
        <v>-4.62</v>
      </c>
      <c r="X7" s="2">
        <f t="shared" si="6"/>
        <v>-1.1480282376195805</v>
      </c>
      <c r="Y7" s="2">
        <f t="shared" si="4"/>
        <v>-1.9717623804194062E-3</v>
      </c>
    </row>
    <row r="8" spans="1:29">
      <c r="A8">
        <v>3830</v>
      </c>
      <c r="B8" s="2">
        <v>-0.70230769230769252</v>
      </c>
      <c r="C8">
        <v>0.36949671044640403</v>
      </c>
      <c r="E8" t="s">
        <v>1437</v>
      </c>
      <c r="F8" s="7">
        <v>4.48799E-2</v>
      </c>
      <c r="G8" s="7">
        <v>9.2699999999999998E-7</v>
      </c>
      <c r="H8" s="7">
        <v>7.9299999999999995E-3</v>
      </c>
      <c r="I8" s="7">
        <v>3.15E-7</v>
      </c>
      <c r="J8">
        <v>-2.77</v>
      </c>
      <c r="K8">
        <v>4.1000000000000002E-2</v>
      </c>
      <c r="L8">
        <v>-2.91</v>
      </c>
      <c r="M8">
        <v>7.9000000000000001E-2</v>
      </c>
      <c r="N8">
        <v>-1.49</v>
      </c>
      <c r="O8">
        <v>8.3000000000000004E-2</v>
      </c>
      <c r="P8">
        <v>2.5</v>
      </c>
      <c r="Q8">
        <f t="shared" si="0"/>
        <v>2500</v>
      </c>
      <c r="R8">
        <f t="shared" si="1"/>
        <v>-1.49</v>
      </c>
      <c r="T8">
        <f t="shared" si="2"/>
        <v>-2.77</v>
      </c>
      <c r="U8">
        <f t="shared" si="3"/>
        <v>-1.49</v>
      </c>
      <c r="V8">
        <f t="shared" si="5"/>
        <v>2500</v>
      </c>
      <c r="W8">
        <v>-2.77</v>
      </c>
      <c r="X8" s="2">
        <f t="shared" si="6"/>
        <v>-1.482490434532223</v>
      </c>
      <c r="Y8" s="2">
        <f t="shared" si="4"/>
        <v>-7.5095654677770352E-3</v>
      </c>
    </row>
    <row r="9" spans="1:29">
      <c r="A9">
        <v>2700</v>
      </c>
      <c r="B9" s="2">
        <v>-4.6133333333333342</v>
      </c>
      <c r="C9">
        <v>5.2010815088519751E-3</v>
      </c>
      <c r="E9" t="s">
        <v>1438</v>
      </c>
      <c r="F9" s="7">
        <v>4.4850899999999999E-2</v>
      </c>
      <c r="G9" s="7">
        <v>1.37E-6</v>
      </c>
      <c r="H9" s="7">
        <v>7.9399999999999991E-3</v>
      </c>
      <c r="I9" s="7">
        <v>2.2499999999999999E-7</v>
      </c>
      <c r="J9">
        <v>-3.41</v>
      </c>
      <c r="K9">
        <v>6.0999999999999999E-2</v>
      </c>
      <c r="L9">
        <v>-2.06</v>
      </c>
      <c r="M9">
        <v>5.7000000000000002E-2</v>
      </c>
      <c r="N9">
        <v>-0.31</v>
      </c>
      <c r="O9">
        <v>6.6000000000000003E-2</v>
      </c>
      <c r="P9">
        <v>2.5</v>
      </c>
      <c r="Q9">
        <f t="shared" si="0"/>
        <v>2500</v>
      </c>
      <c r="R9">
        <f t="shared" si="1"/>
        <v>-0.31</v>
      </c>
      <c r="T9">
        <f t="shared" si="2"/>
        <v>-3.41</v>
      </c>
      <c r="U9">
        <f t="shared" si="3"/>
        <v>-0.31</v>
      </c>
      <c r="V9">
        <f t="shared" si="5"/>
        <v>2500</v>
      </c>
      <c r="W9">
        <v>-3.41</v>
      </c>
      <c r="X9" s="2">
        <f t="shared" si="6"/>
        <v>-0.30239533920766659</v>
      </c>
      <c r="Y9" s="2">
        <f t="shared" si="4"/>
        <v>-7.6046607923334064E-3</v>
      </c>
    </row>
    <row r="10" spans="1:29">
      <c r="B10" s="2"/>
      <c r="E10" t="s">
        <v>1439</v>
      </c>
      <c r="F10" s="7">
        <v>4.4970299999999998E-2</v>
      </c>
      <c r="G10" s="7">
        <v>1.9400000000000001E-6</v>
      </c>
      <c r="H10" s="7">
        <v>7.9500000000000005E-3</v>
      </c>
      <c r="I10" s="7">
        <v>2.9700000000000003E-7</v>
      </c>
      <c r="J10">
        <v>-0.76</v>
      </c>
      <c r="K10">
        <v>8.5999999999999993E-2</v>
      </c>
      <c r="L10">
        <v>-1.03</v>
      </c>
      <c r="M10">
        <v>7.4999999999999997E-2</v>
      </c>
      <c r="N10">
        <v>-0.64</v>
      </c>
      <c r="O10">
        <v>8.7999999999999995E-2</v>
      </c>
      <c r="P10">
        <v>2.5</v>
      </c>
      <c r="Q10">
        <f t="shared" si="0"/>
        <v>2500</v>
      </c>
      <c r="R10">
        <f t="shared" si="1"/>
        <v>-0.64</v>
      </c>
      <c r="T10">
        <f t="shared" si="2"/>
        <v>-0.76</v>
      </c>
      <c r="U10">
        <f t="shared" si="3"/>
        <v>-0.64</v>
      </c>
      <c r="V10">
        <f t="shared" si="5"/>
        <v>2500</v>
      </c>
      <c r="W10">
        <v>-0.76</v>
      </c>
      <c r="X10" s="2">
        <f t="shared" si="6"/>
        <v>-0.63852783782994105</v>
      </c>
      <c r="Y10" s="2">
        <f t="shared" si="4"/>
        <v>-1.472162170058966E-3</v>
      </c>
    </row>
    <row r="11" spans="1:29">
      <c r="A11">
        <v>3715</v>
      </c>
      <c r="B11" s="2">
        <v>-1.3062499999999999</v>
      </c>
      <c r="C11">
        <v>1.2306903191999761</v>
      </c>
      <c r="E11" t="s">
        <v>1440</v>
      </c>
      <c r="F11" s="7">
        <v>4.4776200000000002E-2</v>
      </c>
      <c r="G11" s="7">
        <v>3.0800000000000002E-6</v>
      </c>
      <c r="H11" s="7">
        <v>7.9399999999999991E-3</v>
      </c>
      <c r="I11" s="7">
        <v>3.53E-7</v>
      </c>
      <c r="J11">
        <v>-5.07</v>
      </c>
      <c r="K11">
        <v>0.13800000000000001</v>
      </c>
      <c r="L11">
        <v>-2.61</v>
      </c>
      <c r="M11">
        <v>8.8999999999999996E-2</v>
      </c>
      <c r="N11">
        <v>-0.01</v>
      </c>
      <c r="O11">
        <v>0.115</v>
      </c>
      <c r="P11">
        <v>2.5</v>
      </c>
      <c r="Q11">
        <f t="shared" si="0"/>
        <v>2500</v>
      </c>
      <c r="R11">
        <f t="shared" si="1"/>
        <v>-0.01</v>
      </c>
      <c r="T11">
        <f t="shared" si="2"/>
        <v>-5.07</v>
      </c>
      <c r="U11">
        <f t="shared" si="3"/>
        <v>-0.01</v>
      </c>
      <c r="V11">
        <f t="shared" si="5"/>
        <v>2500</v>
      </c>
      <c r="W11">
        <v>-5.07</v>
      </c>
      <c r="X11" s="2">
        <f t="shared" si="6"/>
        <v>4.2683026950665059E-3</v>
      </c>
      <c r="Y11" s="2">
        <f t="shared" si="4"/>
        <v>-1.4268302695066506E-2</v>
      </c>
    </row>
    <row r="12" spans="1:29">
      <c r="A12">
        <v>3715</v>
      </c>
      <c r="B12">
        <v>-1.1780000000000002</v>
      </c>
      <c r="C12">
        <v>1.2771178900918241</v>
      </c>
      <c r="E12" t="s">
        <v>1441</v>
      </c>
      <c r="F12" s="7">
        <v>4.48244E-2</v>
      </c>
      <c r="G12" s="7">
        <v>1.73E-6</v>
      </c>
      <c r="H12" s="7">
        <v>7.9399999999999991E-3</v>
      </c>
      <c r="I12" s="7">
        <v>2.1299999999999999E-7</v>
      </c>
      <c r="J12">
        <v>-4</v>
      </c>
      <c r="K12">
        <v>7.6999999999999999E-2</v>
      </c>
      <c r="L12">
        <v>-2.54</v>
      </c>
      <c r="M12">
        <v>5.3999999999999999E-2</v>
      </c>
      <c r="N12">
        <v>-0.48</v>
      </c>
      <c r="O12">
        <v>6.8000000000000005E-2</v>
      </c>
      <c r="P12">
        <v>2.5</v>
      </c>
      <c r="Q12">
        <f t="shared" si="0"/>
        <v>2500</v>
      </c>
      <c r="R12">
        <f t="shared" si="1"/>
        <v>-0.48</v>
      </c>
      <c r="T12">
        <f t="shared" si="2"/>
        <v>-4</v>
      </c>
      <c r="U12">
        <f t="shared" si="3"/>
        <v>-0.48</v>
      </c>
      <c r="V12">
        <f t="shared" si="5"/>
        <v>2500</v>
      </c>
      <c r="W12">
        <v>-4</v>
      </c>
      <c r="X12" s="2">
        <f t="shared" si="6"/>
        <v>-0.47799783370473747</v>
      </c>
      <c r="Y12" s="2">
        <f t="shared" si="4"/>
        <v>-2.0021662952625086E-3</v>
      </c>
    </row>
    <row r="13" spans="1:29">
      <c r="A13">
        <v>3715</v>
      </c>
      <c r="B13">
        <v>-0.7318181818181817</v>
      </c>
      <c r="C13">
        <v>0.21983339293647977</v>
      </c>
      <c r="E13" t="s">
        <v>1442</v>
      </c>
      <c r="F13" s="7">
        <v>4.4804900000000002E-2</v>
      </c>
      <c r="G13" s="7">
        <v>2.6800000000000002E-6</v>
      </c>
      <c r="H13" s="7">
        <v>7.9299999999999995E-3</v>
      </c>
      <c r="I13" s="7">
        <v>2.5899999999999998E-7</v>
      </c>
      <c r="J13">
        <v>-4.43</v>
      </c>
      <c r="K13">
        <v>0.12</v>
      </c>
      <c r="L13">
        <v>-3.37</v>
      </c>
      <c r="M13">
        <v>6.5000000000000002E-2</v>
      </c>
      <c r="N13">
        <v>-1.0900000000000001</v>
      </c>
      <c r="O13">
        <v>9.0999999999999998E-2</v>
      </c>
      <c r="P13">
        <v>2.5</v>
      </c>
      <c r="Q13">
        <f t="shared" si="0"/>
        <v>2500</v>
      </c>
      <c r="R13">
        <f t="shared" si="1"/>
        <v>-1.0900000000000001</v>
      </c>
      <c r="T13">
        <f t="shared" si="2"/>
        <v>-4.43</v>
      </c>
      <c r="U13">
        <f t="shared" si="3"/>
        <v>-1.0900000000000001</v>
      </c>
      <c r="V13">
        <f t="shared" si="5"/>
        <v>2500</v>
      </c>
      <c r="W13">
        <v>-4.43</v>
      </c>
      <c r="X13" s="2">
        <f t="shared" si="6"/>
        <v>-1.0860937059977864</v>
      </c>
      <c r="Y13" s="2">
        <f t="shared" si="4"/>
        <v>-3.9062940022136505E-3</v>
      </c>
    </row>
    <row r="14" spans="1:29">
      <c r="A14">
        <v>3715</v>
      </c>
      <c r="B14">
        <v>2.09</v>
      </c>
      <c r="C14">
        <v>1.2508905419577838</v>
      </c>
      <c r="E14" t="s">
        <v>1443</v>
      </c>
      <c r="F14" s="7">
        <v>4.48403E-2</v>
      </c>
      <c r="G14" s="7">
        <v>3.6899999999999998E-6</v>
      </c>
      <c r="H14" s="7">
        <v>7.9299999999999995E-3</v>
      </c>
      <c r="I14" s="7">
        <v>3.7399999999999999E-7</v>
      </c>
      <c r="J14">
        <v>-3.65</v>
      </c>
      <c r="K14">
        <v>0.16500000000000001</v>
      </c>
      <c r="L14">
        <v>-2.65</v>
      </c>
      <c r="M14">
        <v>9.4E-2</v>
      </c>
      <c r="N14">
        <v>-0.78</v>
      </c>
      <c r="O14">
        <v>0.128</v>
      </c>
      <c r="P14">
        <v>2.5</v>
      </c>
      <c r="Q14">
        <f t="shared" si="0"/>
        <v>2500</v>
      </c>
      <c r="R14">
        <f t="shared" si="1"/>
        <v>-0.78</v>
      </c>
      <c r="T14">
        <f t="shared" si="2"/>
        <v>-3.65</v>
      </c>
      <c r="U14">
        <f t="shared" si="3"/>
        <v>-0.78</v>
      </c>
      <c r="V14">
        <f t="shared" si="5"/>
        <v>2500</v>
      </c>
      <c r="W14">
        <v>-3.65</v>
      </c>
      <c r="X14" s="2">
        <f t="shared" si="6"/>
        <v>-0.76858317335189197</v>
      </c>
      <c r="Y14" s="2">
        <f t="shared" si="4"/>
        <v>-1.1416826648108058E-2</v>
      </c>
    </row>
    <row r="15" spans="1:29">
      <c r="A15">
        <v>3715</v>
      </c>
      <c r="B15">
        <v>0.21904761904761907</v>
      </c>
      <c r="C15">
        <v>2.2853468100942664</v>
      </c>
      <c r="E15" t="s">
        <v>1444</v>
      </c>
      <c r="F15" t="s">
        <v>1445</v>
      </c>
      <c r="G15" t="s">
        <v>1446</v>
      </c>
      <c r="H15" t="s">
        <v>1348</v>
      </c>
      <c r="I15" t="s">
        <v>1426</v>
      </c>
      <c r="J15" t="s">
        <v>1447</v>
      </c>
      <c r="K15" t="s">
        <v>1448</v>
      </c>
      <c r="L15" t="s">
        <v>1449</v>
      </c>
      <c r="M15" t="s">
        <v>1450</v>
      </c>
      <c r="V15">
        <f t="shared" si="5"/>
        <v>0</v>
      </c>
      <c r="Y15" s="2">
        <f t="shared" si="4"/>
        <v>0</v>
      </c>
    </row>
    <row r="16" spans="1:29">
      <c r="A16">
        <v>3715</v>
      </c>
      <c r="B16">
        <v>1.8</v>
      </c>
      <c r="C16">
        <v>1.2722535148498244</v>
      </c>
      <c r="E16" t="s">
        <v>1451</v>
      </c>
      <c r="F16" s="7">
        <v>4.4993400000000003E-2</v>
      </c>
      <c r="G16" s="7">
        <v>3.5599999999999998E-6</v>
      </c>
      <c r="H16" s="7">
        <v>7.9399999999999991E-3</v>
      </c>
      <c r="I16" s="7">
        <v>1.33E-6</v>
      </c>
      <c r="J16">
        <v>-0.25</v>
      </c>
      <c r="K16">
        <v>0.158</v>
      </c>
      <c r="L16">
        <v>-1.85</v>
      </c>
      <c r="M16">
        <v>0.33400000000000002</v>
      </c>
      <c r="N16">
        <v>-1.72</v>
      </c>
      <c r="O16">
        <v>0.34599999999999997</v>
      </c>
      <c r="P16">
        <v>3.25</v>
      </c>
      <c r="Q16">
        <f t="shared" ref="Q16:Q27" si="7">P16*1000</f>
        <v>3250</v>
      </c>
      <c r="R16">
        <f t="shared" ref="R16:R27" si="8">N16</f>
        <v>-1.72</v>
      </c>
      <c r="T16">
        <f t="shared" ref="T16:T27" si="9">J16</f>
        <v>-0.25</v>
      </c>
      <c r="U16">
        <f t="shared" ref="U16:U27" si="10">R16</f>
        <v>-1.72</v>
      </c>
      <c r="V16">
        <f t="shared" si="5"/>
        <v>3250</v>
      </c>
      <c r="W16">
        <v>-0.25</v>
      </c>
      <c r="X16" s="2">
        <f t="shared" ref="X16:X27" si="11">L16-1000*((1+T16/1000)^0.515-1)</f>
        <v>-1.7212421935651574</v>
      </c>
      <c r="Y16" s="2">
        <f t="shared" si="4"/>
        <v>1.2421935651574234E-3</v>
      </c>
      <c r="Z16" s="2">
        <f>AVERAGE(V16:V27)</f>
        <v>3250</v>
      </c>
      <c r="AA16" s="2">
        <f>AVERAGE(W16:W27)</f>
        <v>2.9358333333333335</v>
      </c>
      <c r="AB16" s="2">
        <f>AVERAGE(X16:X27)</f>
        <v>6.9494976861989577E-3</v>
      </c>
      <c r="AC16" s="5">
        <f>STDEV(X16:X26)</f>
        <v>0.78807828218050002</v>
      </c>
    </row>
    <row r="17" spans="1:29">
      <c r="E17" t="s">
        <v>1452</v>
      </c>
      <c r="F17" s="7">
        <v>4.5216699999999999E-2</v>
      </c>
      <c r="G17" s="7">
        <v>7.7400000000000004E-6</v>
      </c>
      <c r="H17" s="7">
        <v>7.9799999999999992E-3</v>
      </c>
      <c r="I17" s="7">
        <v>2.2900000000000001E-6</v>
      </c>
      <c r="J17">
        <v>4.71</v>
      </c>
      <c r="K17">
        <v>0.34300000000000003</v>
      </c>
      <c r="L17">
        <v>2.81</v>
      </c>
      <c r="M17">
        <v>0.57499999999999996</v>
      </c>
      <c r="N17">
        <v>0.39</v>
      </c>
      <c r="O17">
        <v>0.60299999999999998</v>
      </c>
      <c r="P17">
        <v>3.25</v>
      </c>
      <c r="Q17">
        <f t="shared" si="7"/>
        <v>3250</v>
      </c>
      <c r="R17">
        <f t="shared" si="8"/>
        <v>0.39</v>
      </c>
      <c r="T17">
        <f t="shared" si="9"/>
        <v>4.71</v>
      </c>
      <c r="U17">
        <f t="shared" si="10"/>
        <v>0.39</v>
      </c>
      <c r="V17">
        <f t="shared" si="5"/>
        <v>3250</v>
      </c>
      <c r="W17">
        <v>4.71</v>
      </c>
      <c r="X17" s="2">
        <f t="shared" si="11"/>
        <v>0.38711407630611516</v>
      </c>
      <c r="Y17" s="2">
        <f t="shared" si="4"/>
        <v>2.8859236938848509E-3</v>
      </c>
    </row>
    <row r="18" spans="1:29">
      <c r="A18">
        <v>3715</v>
      </c>
      <c r="B18">
        <v>2.1800000000000002</v>
      </c>
      <c r="C18">
        <v>1.9512263169776369</v>
      </c>
      <c r="E18" t="s">
        <v>1453</v>
      </c>
      <c r="F18" s="7">
        <v>4.5122000000000002E-2</v>
      </c>
      <c r="G18" s="7">
        <v>5.68E-7</v>
      </c>
      <c r="H18" s="7">
        <v>7.9600000000000001E-3</v>
      </c>
      <c r="I18" s="7">
        <v>2.5499999999999999E-7</v>
      </c>
      <c r="J18">
        <v>2.6</v>
      </c>
      <c r="K18">
        <v>10.025</v>
      </c>
      <c r="L18">
        <v>0.9</v>
      </c>
      <c r="M18">
        <v>6.4000000000000001E-2</v>
      </c>
      <c r="N18">
        <v>-0.44</v>
      </c>
      <c r="O18">
        <v>6.7000000000000004E-2</v>
      </c>
      <c r="P18">
        <v>3.25</v>
      </c>
      <c r="Q18">
        <f t="shared" si="7"/>
        <v>3250</v>
      </c>
      <c r="R18">
        <f t="shared" si="8"/>
        <v>-0.44</v>
      </c>
      <c r="T18">
        <f t="shared" si="9"/>
        <v>2.6</v>
      </c>
      <c r="U18">
        <f t="shared" si="10"/>
        <v>-0.44</v>
      </c>
      <c r="V18">
        <f t="shared" si="5"/>
        <v>3250</v>
      </c>
      <c r="W18">
        <v>2.6</v>
      </c>
      <c r="X18" s="2">
        <f t="shared" si="11"/>
        <v>-0.43815684528437726</v>
      </c>
      <c r="Y18" s="2">
        <f t="shared" si="4"/>
        <v>-1.8431547156227412E-3</v>
      </c>
    </row>
    <row r="19" spans="1:29">
      <c r="A19">
        <v>3715</v>
      </c>
      <c r="B19">
        <v>1.5679999999999998</v>
      </c>
      <c r="C19">
        <v>2.8648845007056472</v>
      </c>
      <c r="E19" s="5" t="s">
        <v>1454</v>
      </c>
      <c r="F19" s="7">
        <v>4.5143900000000001E-2</v>
      </c>
      <c r="G19" s="7">
        <v>2.5900000000000002E-6</v>
      </c>
      <c r="H19" s="7">
        <v>7.9699999999999997E-3</v>
      </c>
      <c r="I19" s="7">
        <v>6.3399999999999999E-7</v>
      </c>
      <c r="J19">
        <v>3.1</v>
      </c>
      <c r="K19">
        <v>0.115</v>
      </c>
      <c r="L19">
        <v>1.23</v>
      </c>
      <c r="M19">
        <v>0.159</v>
      </c>
      <c r="N19">
        <v>-0.36</v>
      </c>
      <c r="O19">
        <v>0.17199999999999999</v>
      </c>
      <c r="P19">
        <v>3.25</v>
      </c>
      <c r="Q19">
        <f t="shared" si="7"/>
        <v>3250</v>
      </c>
      <c r="R19">
        <f t="shared" si="8"/>
        <v>-0.36</v>
      </c>
      <c r="T19">
        <f t="shared" si="9"/>
        <v>3.1</v>
      </c>
      <c r="U19">
        <f t="shared" si="10"/>
        <v>-0.36</v>
      </c>
      <c r="V19">
        <f t="shared" si="5"/>
        <v>3250</v>
      </c>
      <c r="W19">
        <v>3.1</v>
      </c>
      <c r="X19" s="2">
        <f t="shared" si="11"/>
        <v>-0.36530166924493068</v>
      </c>
      <c r="Y19" s="2">
        <f t="shared" si="4"/>
        <v>5.3016692449306957E-3</v>
      </c>
    </row>
    <row r="20" spans="1:29">
      <c r="A20">
        <v>3715</v>
      </c>
      <c r="B20">
        <v>1.41</v>
      </c>
      <c r="C20">
        <v>0.28911092154588836</v>
      </c>
      <c r="E20" s="5" t="s">
        <v>1455</v>
      </c>
      <c r="F20" s="7">
        <v>4.5097100000000001E-2</v>
      </c>
      <c r="G20" s="7">
        <v>2.7700000000000002E-6</v>
      </c>
      <c r="H20" s="7">
        <v>7.9699999999999997E-3</v>
      </c>
      <c r="I20" s="7">
        <v>2.8999999999999998E-7</v>
      </c>
      <c r="J20">
        <v>2.06</v>
      </c>
      <c r="K20">
        <v>0.123</v>
      </c>
      <c r="L20">
        <v>1.57</v>
      </c>
      <c r="M20">
        <v>7.2999999999999995E-2</v>
      </c>
      <c r="N20">
        <v>0.52</v>
      </c>
      <c r="O20">
        <v>9.8000000000000004E-2</v>
      </c>
      <c r="P20">
        <v>3.25</v>
      </c>
      <c r="Q20">
        <f t="shared" si="7"/>
        <v>3250</v>
      </c>
      <c r="R20">
        <f t="shared" si="8"/>
        <v>0.52</v>
      </c>
      <c r="T20">
        <f t="shared" si="9"/>
        <v>2.06</v>
      </c>
      <c r="U20">
        <f t="shared" si="10"/>
        <v>0.52</v>
      </c>
      <c r="V20">
        <f t="shared" si="5"/>
        <v>3250</v>
      </c>
      <c r="W20">
        <v>2.06</v>
      </c>
      <c r="X20" s="2">
        <f t="shared" si="11"/>
        <v>0.50962943287251128</v>
      </c>
      <c r="Y20" s="2">
        <f t="shared" si="4"/>
        <v>1.0370567127488739E-2</v>
      </c>
    </row>
    <row r="21" spans="1:29">
      <c r="A21">
        <v>3715</v>
      </c>
      <c r="B21">
        <v>1.1139999999999999</v>
      </c>
      <c r="C21">
        <v>1.3604717587338697</v>
      </c>
      <c r="E21" s="5" t="s">
        <v>1456</v>
      </c>
      <c r="F21" s="7">
        <v>4.5101200000000001E-2</v>
      </c>
      <c r="G21" s="7">
        <v>1.9800000000000001E-6</v>
      </c>
      <c r="H21" s="7">
        <v>7.9699999999999997E-3</v>
      </c>
      <c r="I21" s="7">
        <v>3.3599999999999999E-7</v>
      </c>
      <c r="J21">
        <v>2.15</v>
      </c>
      <c r="K21">
        <v>8.7999999999999995E-2</v>
      </c>
      <c r="L21">
        <v>1.25</v>
      </c>
      <c r="M21">
        <v>8.4000000000000005E-2</v>
      </c>
      <c r="N21">
        <v>0.15</v>
      </c>
      <c r="O21">
        <v>9.8000000000000004E-2</v>
      </c>
      <c r="P21">
        <v>3.25</v>
      </c>
      <c r="Q21">
        <f t="shared" si="7"/>
        <v>3250</v>
      </c>
      <c r="R21">
        <f t="shared" si="8"/>
        <v>0.15</v>
      </c>
      <c r="T21">
        <f t="shared" si="9"/>
        <v>2.15</v>
      </c>
      <c r="U21">
        <f t="shared" si="10"/>
        <v>0.15</v>
      </c>
      <c r="V21">
        <f t="shared" si="5"/>
        <v>3250</v>
      </c>
      <c r="W21">
        <v>2.15</v>
      </c>
      <c r="X21" s="2">
        <f t="shared" si="11"/>
        <v>0.14332667890462503</v>
      </c>
      <c r="Y21" s="2">
        <f t="shared" si="4"/>
        <v>6.6733210953749678E-3</v>
      </c>
    </row>
    <row r="22" spans="1:29">
      <c r="A22">
        <v>3715</v>
      </c>
      <c r="B22">
        <v>-0.2009090909090909</v>
      </c>
      <c r="C22">
        <v>0.77038346959403292</v>
      </c>
      <c r="E22" t="s">
        <v>1457</v>
      </c>
      <c r="F22" s="7">
        <v>4.5156200000000001E-2</v>
      </c>
      <c r="G22" s="7">
        <v>7.6199999999999997E-7</v>
      </c>
      <c r="H22" s="7">
        <v>7.9699999999999997E-3</v>
      </c>
      <c r="I22" s="7">
        <v>3.9900000000000001E-7</v>
      </c>
      <c r="J22">
        <v>3.37</v>
      </c>
      <c r="K22">
        <v>3.4000000000000002E-2</v>
      </c>
      <c r="L22">
        <v>1.71</v>
      </c>
      <c r="M22">
        <v>0.1</v>
      </c>
      <c r="N22">
        <v>-0.02</v>
      </c>
      <c r="O22">
        <v>0.104</v>
      </c>
      <c r="P22">
        <v>3.25</v>
      </c>
      <c r="Q22">
        <f t="shared" si="7"/>
        <v>3250</v>
      </c>
      <c r="R22">
        <f t="shared" si="8"/>
        <v>-0.02</v>
      </c>
      <c r="T22">
        <f t="shared" si="9"/>
        <v>3.37</v>
      </c>
      <c r="U22">
        <f t="shared" si="10"/>
        <v>-0.02</v>
      </c>
      <c r="V22">
        <f t="shared" si="5"/>
        <v>3250</v>
      </c>
      <c r="W22">
        <v>3.37</v>
      </c>
      <c r="X22" s="2">
        <f t="shared" si="11"/>
        <v>-2.4134026204703396E-2</v>
      </c>
      <c r="Y22" s="2">
        <f t="shared" si="4"/>
        <v>4.1340262047033956E-3</v>
      </c>
    </row>
    <row r="23" spans="1:29">
      <c r="E23" t="s">
        <v>1458</v>
      </c>
      <c r="F23" s="7">
        <v>4.51393E-2</v>
      </c>
      <c r="G23" s="7">
        <v>1.0300000000000001E-6</v>
      </c>
      <c r="H23" s="7">
        <v>7.9699999999999997E-3</v>
      </c>
      <c r="I23" s="7">
        <v>3.6300000000000001E-7</v>
      </c>
      <c r="J23">
        <v>3</v>
      </c>
      <c r="K23">
        <v>4.5999999999999999E-2</v>
      </c>
      <c r="L23">
        <v>1.18</v>
      </c>
      <c r="M23">
        <v>9.0999999999999998E-2</v>
      </c>
      <c r="N23">
        <v>-0.36</v>
      </c>
      <c r="O23">
        <v>9.6000000000000002E-2</v>
      </c>
      <c r="P23">
        <v>3.25</v>
      </c>
      <c r="Q23">
        <f t="shared" si="7"/>
        <v>3250</v>
      </c>
      <c r="R23">
        <f t="shared" si="8"/>
        <v>-0.36</v>
      </c>
      <c r="T23">
        <f t="shared" si="9"/>
        <v>3</v>
      </c>
      <c r="U23">
        <f t="shared" si="10"/>
        <v>-0.36</v>
      </c>
      <c r="V23">
        <f t="shared" si="5"/>
        <v>3250</v>
      </c>
      <c r="W23">
        <v>3</v>
      </c>
      <c r="X23" s="2">
        <f t="shared" si="11"/>
        <v>-0.36387767851704722</v>
      </c>
      <c r="Y23" s="2">
        <f t="shared" si="4"/>
        <v>3.8776785170472339E-3</v>
      </c>
    </row>
    <row r="24" spans="1:29">
      <c r="E24" t="s">
        <v>1459</v>
      </c>
      <c r="F24" s="7">
        <v>4.5025299999999997E-2</v>
      </c>
      <c r="G24" s="7">
        <v>6.1299999999999998E-6</v>
      </c>
      <c r="H24" s="7">
        <v>7.9699999999999997E-3</v>
      </c>
      <c r="I24" s="7">
        <v>9.6299999999999993E-7</v>
      </c>
      <c r="J24">
        <v>0.46</v>
      </c>
      <c r="K24">
        <v>0.27200000000000002</v>
      </c>
      <c r="L24">
        <v>1.55</v>
      </c>
      <c r="M24">
        <v>0.24199999999999999</v>
      </c>
      <c r="N24">
        <v>1.31</v>
      </c>
      <c r="O24">
        <v>0.28100000000000003</v>
      </c>
      <c r="P24">
        <v>3.25</v>
      </c>
      <c r="Q24">
        <f t="shared" si="7"/>
        <v>3250</v>
      </c>
      <c r="R24">
        <f t="shared" si="8"/>
        <v>1.31</v>
      </c>
      <c r="T24">
        <f t="shared" si="9"/>
        <v>0.46</v>
      </c>
      <c r="U24">
        <f t="shared" si="10"/>
        <v>1.31</v>
      </c>
      <c r="V24">
        <f t="shared" si="5"/>
        <v>3250</v>
      </c>
      <c r="W24">
        <v>0.46</v>
      </c>
      <c r="X24" s="2">
        <f t="shared" si="11"/>
        <v>1.3131264201796153</v>
      </c>
      <c r="Y24" s="2">
        <f t="shared" si="4"/>
        <v>-3.1264201796152857E-3</v>
      </c>
    </row>
    <row r="25" spans="1:29">
      <c r="E25" t="s">
        <v>1460</v>
      </c>
      <c r="F25" s="7">
        <v>4.5186700000000003E-2</v>
      </c>
      <c r="G25" s="7">
        <v>1.61E-6</v>
      </c>
      <c r="H25" s="7">
        <v>7.9699999999999997E-3</v>
      </c>
      <c r="I25" s="7">
        <v>3.0400000000000002E-7</v>
      </c>
      <c r="J25">
        <v>4.05</v>
      </c>
      <c r="K25">
        <v>7.0999999999999994E-2</v>
      </c>
      <c r="L25">
        <v>2.1800000000000002</v>
      </c>
      <c r="M25">
        <v>7.5999999999999998E-2</v>
      </c>
      <c r="N25">
        <v>0.1</v>
      </c>
      <c r="O25">
        <v>8.6999999999999994E-2</v>
      </c>
      <c r="P25">
        <v>3.25</v>
      </c>
      <c r="Q25">
        <f t="shared" si="7"/>
        <v>3250</v>
      </c>
      <c r="R25">
        <f t="shared" si="8"/>
        <v>0.1</v>
      </c>
      <c r="T25">
        <f t="shared" si="9"/>
        <v>4.05</v>
      </c>
      <c r="U25">
        <f t="shared" si="10"/>
        <v>0.1</v>
      </c>
      <c r="V25">
        <f t="shared" si="5"/>
        <v>3250</v>
      </c>
      <c r="W25">
        <v>4.05</v>
      </c>
      <c r="X25" s="2">
        <f t="shared" si="11"/>
        <v>9.6294370857493039E-2</v>
      </c>
      <c r="Y25" s="2">
        <f t="shared" si="4"/>
        <v>3.7056291425069665E-3</v>
      </c>
    </row>
    <row r="26" spans="1:29">
      <c r="E26" t="s">
        <v>1461</v>
      </c>
      <c r="F26" s="7">
        <v>4.5199000000000003E-2</v>
      </c>
      <c r="G26" s="7">
        <v>2.9100000000000001E-6</v>
      </c>
      <c r="H26" s="7">
        <v>7.9799999999999992E-3</v>
      </c>
      <c r="I26" s="7">
        <v>1.92E-7</v>
      </c>
      <c r="J26">
        <v>4.32</v>
      </c>
      <c r="K26">
        <v>0.129</v>
      </c>
      <c r="L26">
        <v>3.02</v>
      </c>
      <c r="M26">
        <v>4.8000000000000001E-2</v>
      </c>
      <c r="N26">
        <v>0.8</v>
      </c>
      <c r="O26">
        <v>8.4000000000000005E-2</v>
      </c>
      <c r="P26">
        <v>3.25</v>
      </c>
      <c r="Q26">
        <f t="shared" si="7"/>
        <v>3250</v>
      </c>
      <c r="R26">
        <f t="shared" si="8"/>
        <v>0.8</v>
      </c>
      <c r="T26">
        <f t="shared" si="9"/>
        <v>4.32</v>
      </c>
      <c r="U26">
        <f t="shared" si="10"/>
        <v>0.8</v>
      </c>
      <c r="V26">
        <f t="shared" si="5"/>
        <v>3250</v>
      </c>
      <c r="W26">
        <v>4.32</v>
      </c>
      <c r="X26" s="2">
        <f t="shared" si="11"/>
        <v>0.7975257298457934</v>
      </c>
      <c r="Y26" s="2">
        <f t="shared" si="4"/>
        <v>2.4742701542066481E-3</v>
      </c>
    </row>
    <row r="27" spans="1:29">
      <c r="E27" t="s">
        <v>1462</v>
      </c>
      <c r="F27" s="7">
        <v>4.5259300000000002E-2</v>
      </c>
      <c r="G27" s="7">
        <v>9.9899999999999992E-6</v>
      </c>
      <c r="H27" s="7">
        <v>7.9799999999999992E-3</v>
      </c>
      <c r="I27" s="7">
        <v>2.3E-6</v>
      </c>
      <c r="J27">
        <v>5.66</v>
      </c>
      <c r="K27">
        <v>0.441</v>
      </c>
      <c r="L27">
        <v>2.66</v>
      </c>
      <c r="M27">
        <v>0.57599999999999996</v>
      </c>
      <c r="N27">
        <v>-0.25</v>
      </c>
      <c r="O27">
        <v>0.621</v>
      </c>
      <c r="P27">
        <v>3.25</v>
      </c>
      <c r="Q27">
        <f t="shared" si="7"/>
        <v>3250</v>
      </c>
      <c r="R27">
        <f t="shared" si="8"/>
        <v>-0.25</v>
      </c>
      <c r="T27">
        <f t="shared" si="9"/>
        <v>5.66</v>
      </c>
      <c r="U27">
        <f t="shared" si="10"/>
        <v>-0.25</v>
      </c>
      <c r="V27">
        <f t="shared" si="5"/>
        <v>3250</v>
      </c>
      <c r="W27">
        <v>5.66</v>
      </c>
      <c r="X27" s="2">
        <f t="shared" si="11"/>
        <v>-0.25091032391554968</v>
      </c>
      <c r="Y27" s="2">
        <f t="shared" si="4"/>
        <v>9.1032391554968228E-4</v>
      </c>
    </row>
    <row r="28" spans="1:29">
      <c r="E28" s="3">
        <v>36671</v>
      </c>
      <c r="F28" t="s">
        <v>1463</v>
      </c>
      <c r="G28" s="4" t="s">
        <v>1423</v>
      </c>
      <c r="H28" s="4" t="s">
        <v>1424</v>
      </c>
      <c r="I28" t="s">
        <v>1464</v>
      </c>
      <c r="J28" t="s">
        <v>1465</v>
      </c>
      <c r="K28" t="s">
        <v>1448</v>
      </c>
      <c r="L28" t="s">
        <v>1449</v>
      </c>
      <c r="M28" t="s">
        <v>1466</v>
      </c>
      <c r="V28">
        <f t="shared" si="5"/>
        <v>0</v>
      </c>
      <c r="Y28" s="2">
        <f t="shared" si="4"/>
        <v>0</v>
      </c>
    </row>
    <row r="29" spans="1:29">
      <c r="E29" s="8">
        <v>37622</v>
      </c>
      <c r="F29" s="7">
        <v>4.5022699999999999E-2</v>
      </c>
      <c r="G29" s="7">
        <v>2.3199999999999998E-6</v>
      </c>
      <c r="H29" s="7">
        <v>7.9699999999999997E-3</v>
      </c>
      <c r="I29" s="7">
        <v>2.29E-7</v>
      </c>
      <c r="J29">
        <v>0.4</v>
      </c>
      <c r="K29">
        <v>0.10299999999999999</v>
      </c>
      <c r="L29">
        <v>1.95</v>
      </c>
      <c r="M29">
        <v>5.8000000000000003E-2</v>
      </c>
      <c r="N29">
        <v>1.74</v>
      </c>
      <c r="O29">
        <v>7.9000000000000001E-2</v>
      </c>
      <c r="P29">
        <v>3.77</v>
      </c>
      <c r="Q29">
        <f t="shared" ref="Q29:Q44" si="12">P29*1000</f>
        <v>3770</v>
      </c>
      <c r="R29">
        <f t="shared" ref="R29:R44" si="13">N29</f>
        <v>1.74</v>
      </c>
      <c r="T29">
        <f t="shared" ref="T29:T44" si="14">J29</f>
        <v>0.4</v>
      </c>
      <c r="U29">
        <f t="shared" ref="U29:U44" si="15">R29</f>
        <v>1.74</v>
      </c>
      <c r="V29">
        <f t="shared" si="5"/>
        <v>3770</v>
      </c>
      <c r="W29">
        <v>0.4</v>
      </c>
      <c r="X29" s="2">
        <f t="shared" ref="X29:X44" si="16">L29-1000*((1+T29/1000)^0.515-1)</f>
        <v>1.7440199780446235</v>
      </c>
      <c r="Y29" s="2">
        <f t="shared" si="4"/>
        <v>-4.0199780446235067E-3</v>
      </c>
      <c r="Z29" s="2">
        <f>AVERAGE(V29:V44)</f>
        <v>3770</v>
      </c>
      <c r="AA29" s="2">
        <f>AVERAGE(W29:W44)</f>
        <v>1.33125</v>
      </c>
      <c r="AB29" s="2">
        <f>AVERAGE(X29:X44)</f>
        <v>1.4534263475367553</v>
      </c>
      <c r="AC29" s="5">
        <f>STDEV(X29:X39)</f>
        <v>0.1048890678989349</v>
      </c>
    </row>
    <row r="30" spans="1:29">
      <c r="E30" s="8">
        <v>37623</v>
      </c>
      <c r="F30" s="7">
        <v>4.5072300000000003E-2</v>
      </c>
      <c r="G30" s="7">
        <v>2.8399999999999999E-6</v>
      </c>
      <c r="H30" s="7">
        <v>7.9799999999999992E-3</v>
      </c>
      <c r="I30" s="7">
        <v>3.0899999999999997E-7</v>
      </c>
      <c r="J30">
        <v>1.51</v>
      </c>
      <c r="K30">
        <v>0.126</v>
      </c>
      <c r="L30">
        <v>2.71</v>
      </c>
      <c r="M30">
        <v>7.6999999999999999E-2</v>
      </c>
      <c r="N30">
        <v>1.93</v>
      </c>
      <c r="O30">
        <v>0.10199999999999999</v>
      </c>
      <c r="P30">
        <v>3.77</v>
      </c>
      <c r="Q30">
        <f t="shared" si="12"/>
        <v>3770</v>
      </c>
      <c r="R30">
        <f t="shared" si="13"/>
        <v>1.93</v>
      </c>
      <c r="T30">
        <f t="shared" si="14"/>
        <v>1.51</v>
      </c>
      <c r="U30">
        <f t="shared" si="15"/>
        <v>1.93</v>
      </c>
      <c r="V30">
        <f t="shared" si="5"/>
        <v>3770</v>
      </c>
      <c r="W30">
        <v>1.51</v>
      </c>
      <c r="X30" s="2">
        <f t="shared" si="16"/>
        <v>1.9326345433474765</v>
      </c>
      <c r="Y30" s="2">
        <f t="shared" si="4"/>
        <v>-2.6345433474765922E-3</v>
      </c>
    </row>
    <row r="31" spans="1:29">
      <c r="E31" s="8">
        <v>37624</v>
      </c>
      <c r="F31" s="7">
        <v>4.5104600000000002E-2</v>
      </c>
      <c r="G31" s="7">
        <v>1.28E-6</v>
      </c>
      <c r="H31" s="7">
        <v>7.9799999999999992E-3</v>
      </c>
      <c r="I31" s="7">
        <v>1.8799999999999999E-7</v>
      </c>
      <c r="J31">
        <v>2.2200000000000002</v>
      </c>
      <c r="K31">
        <v>5.7000000000000002E-2</v>
      </c>
      <c r="L31">
        <v>2.97</v>
      </c>
      <c r="M31">
        <v>4.7E-2</v>
      </c>
      <c r="N31">
        <v>1.83</v>
      </c>
      <c r="O31">
        <v>5.6000000000000001E-2</v>
      </c>
      <c r="P31">
        <v>3.77</v>
      </c>
      <c r="Q31">
        <f t="shared" si="12"/>
        <v>3770</v>
      </c>
      <c r="R31">
        <f t="shared" si="13"/>
        <v>1.83</v>
      </c>
      <c r="T31">
        <f t="shared" si="14"/>
        <v>2.2200000000000002</v>
      </c>
      <c r="U31">
        <f t="shared" si="15"/>
        <v>1.83</v>
      </c>
      <c r="V31">
        <f t="shared" si="5"/>
        <v>3770</v>
      </c>
      <c r="W31">
        <v>2.2200000000000002</v>
      </c>
      <c r="X31" s="2">
        <f t="shared" si="16"/>
        <v>1.8273148201183029</v>
      </c>
      <c r="Y31" s="2">
        <f t="shared" si="4"/>
        <v>2.6851798816971417E-3</v>
      </c>
    </row>
    <row r="32" spans="1:29">
      <c r="E32" s="8">
        <v>37625</v>
      </c>
      <c r="F32" s="7">
        <v>4.5082499999999998E-2</v>
      </c>
      <c r="G32" s="7">
        <v>2.96E-6</v>
      </c>
      <c r="H32" s="7">
        <v>7.9799999999999992E-3</v>
      </c>
      <c r="I32" s="7">
        <v>3.22E-7</v>
      </c>
      <c r="J32">
        <v>1.73</v>
      </c>
      <c r="K32">
        <v>0.13100000000000001</v>
      </c>
      <c r="L32">
        <v>2.59</v>
      </c>
      <c r="M32">
        <v>8.1000000000000003E-2</v>
      </c>
      <c r="N32">
        <v>1.7</v>
      </c>
      <c r="O32">
        <v>0.106</v>
      </c>
      <c r="P32">
        <v>3.77</v>
      </c>
      <c r="Q32">
        <f t="shared" si="12"/>
        <v>3770</v>
      </c>
      <c r="R32">
        <f t="shared" si="13"/>
        <v>1.7</v>
      </c>
      <c r="T32">
        <f t="shared" si="14"/>
        <v>1.73</v>
      </c>
      <c r="U32">
        <f t="shared" si="15"/>
        <v>1.7</v>
      </c>
      <c r="V32">
        <f t="shared" si="5"/>
        <v>3770</v>
      </c>
      <c r="W32">
        <v>1.73</v>
      </c>
      <c r="X32" s="2">
        <f t="shared" si="16"/>
        <v>1.6994234560593533</v>
      </c>
      <c r="Y32" s="2">
        <f t="shared" si="4"/>
        <v>5.7654394064665659E-4</v>
      </c>
    </row>
    <row r="33" spans="5:29">
      <c r="E33" s="8">
        <v>37626</v>
      </c>
      <c r="F33" s="7">
        <v>4.5078300000000002E-2</v>
      </c>
      <c r="G33" s="7">
        <v>2.0499999999999999E-6</v>
      </c>
      <c r="H33" s="7">
        <v>7.9799999999999992E-3</v>
      </c>
      <c r="I33" s="7">
        <v>1.3899999999999999E-7</v>
      </c>
      <c r="J33">
        <v>1.64</v>
      </c>
      <c r="K33">
        <v>9.0999999999999998E-2</v>
      </c>
      <c r="L33">
        <v>2.76</v>
      </c>
      <c r="M33">
        <v>3.5000000000000003E-2</v>
      </c>
      <c r="N33">
        <v>1.92</v>
      </c>
      <c r="O33">
        <v>5.8999999999999997E-2</v>
      </c>
      <c r="P33">
        <v>3.77</v>
      </c>
      <c r="Q33">
        <f t="shared" si="12"/>
        <v>3770</v>
      </c>
      <c r="R33">
        <f t="shared" si="13"/>
        <v>1.92</v>
      </c>
      <c r="T33">
        <f t="shared" si="14"/>
        <v>1.64</v>
      </c>
      <c r="U33">
        <f t="shared" si="15"/>
        <v>1.92</v>
      </c>
      <c r="V33">
        <f t="shared" si="5"/>
        <v>3770</v>
      </c>
      <c r="W33">
        <v>1.64</v>
      </c>
      <c r="X33" s="2">
        <f t="shared" si="16"/>
        <v>1.915735625016028</v>
      </c>
      <c r="Y33" s="2">
        <f t="shared" si="4"/>
        <v>4.2643749839719192E-3</v>
      </c>
    </row>
    <row r="34" spans="5:29">
      <c r="E34" s="8">
        <v>37627</v>
      </c>
      <c r="F34" s="7">
        <v>4.5089999999999998E-2</v>
      </c>
      <c r="G34" s="7">
        <v>1.42E-6</v>
      </c>
      <c r="H34" s="7">
        <v>7.9799999999999992E-3</v>
      </c>
      <c r="I34" s="7">
        <v>2.8200000000000001E-7</v>
      </c>
      <c r="J34">
        <v>1.9</v>
      </c>
      <c r="K34">
        <v>6.3E-2</v>
      </c>
      <c r="L34">
        <v>2.91</v>
      </c>
      <c r="M34">
        <v>7.0999999999999994E-2</v>
      </c>
      <c r="N34">
        <v>1.94</v>
      </c>
      <c r="O34">
        <v>7.9000000000000001E-2</v>
      </c>
      <c r="P34">
        <v>3.77</v>
      </c>
      <c r="Q34">
        <f t="shared" si="12"/>
        <v>3770</v>
      </c>
      <c r="R34">
        <f t="shared" si="13"/>
        <v>1.94</v>
      </c>
      <c r="T34">
        <f t="shared" si="14"/>
        <v>1.9</v>
      </c>
      <c r="U34">
        <f t="shared" si="15"/>
        <v>1.94</v>
      </c>
      <c r="V34">
        <f t="shared" si="5"/>
        <v>3770</v>
      </c>
      <c r="W34">
        <v>1.9</v>
      </c>
      <c r="X34" s="2">
        <f t="shared" si="16"/>
        <v>1.9319504203561308</v>
      </c>
      <c r="Y34" s="2">
        <f t="shared" si="4"/>
        <v>8.0495796438690981E-3</v>
      </c>
    </row>
    <row r="35" spans="5:29">
      <c r="E35" s="9">
        <v>37653</v>
      </c>
      <c r="F35" s="7">
        <v>4.5094299999999997E-2</v>
      </c>
      <c r="G35" s="7">
        <v>4.6100000000000001E-7</v>
      </c>
      <c r="H35" s="7">
        <v>7.9799999999999992E-3</v>
      </c>
      <c r="I35" s="7">
        <v>2.2700000000000001E-7</v>
      </c>
      <c r="J35">
        <v>2</v>
      </c>
      <c r="K35">
        <v>0.02</v>
      </c>
      <c r="L35">
        <v>2.97</v>
      </c>
      <c r="M35">
        <v>5.7000000000000002E-2</v>
      </c>
      <c r="N35">
        <v>1.95</v>
      </c>
      <c r="O35">
        <v>5.8999999999999997E-2</v>
      </c>
      <c r="P35">
        <v>3.77</v>
      </c>
      <c r="Q35">
        <f t="shared" si="12"/>
        <v>3770</v>
      </c>
      <c r="R35">
        <f t="shared" si="13"/>
        <v>1.95</v>
      </c>
      <c r="T35">
        <f t="shared" si="14"/>
        <v>2</v>
      </c>
      <c r="U35">
        <f t="shared" si="15"/>
        <v>1.95</v>
      </c>
      <c r="V35">
        <f t="shared" si="5"/>
        <v>3770</v>
      </c>
      <c r="W35">
        <v>2</v>
      </c>
      <c r="X35" s="2">
        <f t="shared" si="16"/>
        <v>1.9404990560590583</v>
      </c>
      <c r="Y35" s="2">
        <f t="shared" si="4"/>
        <v>9.5009439409416974E-3</v>
      </c>
    </row>
    <row r="36" spans="5:29">
      <c r="E36" s="9">
        <v>37654</v>
      </c>
      <c r="F36" s="7">
        <v>4.5064600000000003E-2</v>
      </c>
      <c r="G36" s="7">
        <v>2.0899999999999999E-6</v>
      </c>
      <c r="H36" s="7">
        <v>7.9799999999999992E-3</v>
      </c>
      <c r="I36" s="7">
        <v>2.91E-7</v>
      </c>
      <c r="J36">
        <v>1.34</v>
      </c>
      <c r="K36">
        <v>9.2999999999999999E-2</v>
      </c>
      <c r="L36">
        <v>2.5499999999999998</v>
      </c>
      <c r="M36">
        <v>7.2999999999999995E-2</v>
      </c>
      <c r="N36">
        <v>1.87</v>
      </c>
      <c r="O36">
        <v>8.7999999999999995E-2</v>
      </c>
      <c r="P36">
        <v>3.77</v>
      </c>
      <c r="Q36">
        <f t="shared" si="12"/>
        <v>3770</v>
      </c>
      <c r="R36">
        <f t="shared" si="13"/>
        <v>1.87</v>
      </c>
      <c r="T36">
        <f t="shared" si="14"/>
        <v>1.34</v>
      </c>
      <c r="U36">
        <f t="shared" si="15"/>
        <v>1.87</v>
      </c>
      <c r="V36">
        <f t="shared" si="5"/>
        <v>3770</v>
      </c>
      <c r="W36">
        <v>1.34</v>
      </c>
      <c r="X36" s="2">
        <f t="shared" si="16"/>
        <v>1.8601240993751409</v>
      </c>
      <c r="Y36" s="2">
        <f t="shared" si="4"/>
        <v>9.8759006248592129E-3</v>
      </c>
    </row>
    <row r="37" spans="5:29">
      <c r="E37" s="9">
        <v>37655</v>
      </c>
      <c r="F37" s="7">
        <v>4.5056300000000001E-2</v>
      </c>
      <c r="G37" s="7">
        <v>2.4499999999999998E-6</v>
      </c>
      <c r="H37" s="7">
        <v>7.9699999999999997E-3</v>
      </c>
      <c r="I37" s="7">
        <v>2.0900000000000001E-7</v>
      </c>
      <c r="J37">
        <v>1.1499999999999999</v>
      </c>
      <c r="K37">
        <v>0.109</v>
      </c>
      <c r="L37">
        <v>2.35</v>
      </c>
      <c r="M37">
        <v>5.1999999999999998E-2</v>
      </c>
      <c r="N37">
        <v>1.76</v>
      </c>
      <c r="O37">
        <v>7.6999999999999999E-2</v>
      </c>
      <c r="P37">
        <v>3.77</v>
      </c>
      <c r="Q37">
        <f t="shared" si="12"/>
        <v>3770</v>
      </c>
      <c r="R37">
        <f t="shared" si="13"/>
        <v>1.76</v>
      </c>
      <c r="T37">
        <f t="shared" si="14"/>
        <v>1.1499999999999999</v>
      </c>
      <c r="U37">
        <f t="shared" si="15"/>
        <v>1.76</v>
      </c>
      <c r="V37">
        <f t="shared" si="5"/>
        <v>3770</v>
      </c>
      <c r="W37">
        <v>1.1499999999999999</v>
      </c>
      <c r="X37" s="2">
        <f t="shared" si="16"/>
        <v>1.7579150697663395</v>
      </c>
      <c r="Y37" s="2">
        <f t="shared" si="4"/>
        <v>2.0849302336605202E-3</v>
      </c>
    </row>
    <row r="38" spans="5:29">
      <c r="E38" s="9">
        <v>37656</v>
      </c>
      <c r="F38" s="7">
        <v>4.50623E-2</v>
      </c>
      <c r="G38" s="7">
        <v>1.33E-6</v>
      </c>
      <c r="H38" s="7">
        <v>7.9799999999999992E-3</v>
      </c>
      <c r="I38" s="7">
        <v>3.03E-7</v>
      </c>
      <c r="J38">
        <v>1.29</v>
      </c>
      <c r="K38">
        <v>5.8999999999999997E-2</v>
      </c>
      <c r="L38">
        <v>2.68</v>
      </c>
      <c r="M38">
        <v>7.5999999999999998E-2</v>
      </c>
      <c r="N38">
        <v>2.02</v>
      </c>
      <c r="O38">
        <v>8.3000000000000004E-2</v>
      </c>
      <c r="P38">
        <v>3.77</v>
      </c>
      <c r="Q38">
        <f t="shared" si="12"/>
        <v>3770</v>
      </c>
      <c r="R38">
        <f t="shared" si="13"/>
        <v>2.02</v>
      </c>
      <c r="T38">
        <f t="shared" si="14"/>
        <v>1.29</v>
      </c>
      <c r="U38">
        <f t="shared" si="15"/>
        <v>2.02</v>
      </c>
      <c r="V38">
        <f t="shared" si="5"/>
        <v>3770</v>
      </c>
      <c r="W38">
        <v>1.29</v>
      </c>
      <c r="X38" s="2">
        <f t="shared" si="16"/>
        <v>2.0158576926880678</v>
      </c>
      <c r="Y38" s="2">
        <f t="shared" si="4"/>
        <v>4.142307311932214E-3</v>
      </c>
    </row>
    <row r="39" spans="5:29">
      <c r="E39" s="1">
        <v>37681</v>
      </c>
      <c r="F39" s="7">
        <v>4.5083900000000003E-2</v>
      </c>
      <c r="G39" s="7">
        <v>4.0799999999999999E-6</v>
      </c>
      <c r="H39" s="7">
        <v>7.9799999999999992E-3</v>
      </c>
      <c r="I39" s="7">
        <v>4.4400000000000001E-7</v>
      </c>
      <c r="J39">
        <v>1.76</v>
      </c>
      <c r="K39">
        <v>0.18099999999999999</v>
      </c>
      <c r="L39">
        <v>2.64</v>
      </c>
      <c r="M39">
        <v>0.111</v>
      </c>
      <c r="N39">
        <v>1.74</v>
      </c>
      <c r="O39">
        <v>0.14599999999999999</v>
      </c>
      <c r="P39">
        <v>3.77</v>
      </c>
      <c r="Q39">
        <f t="shared" si="12"/>
        <v>3770</v>
      </c>
      <c r="R39">
        <f t="shared" si="13"/>
        <v>1.74</v>
      </c>
      <c r="T39">
        <f t="shared" si="14"/>
        <v>1.76</v>
      </c>
      <c r="U39">
        <f t="shared" si="15"/>
        <v>1.74</v>
      </c>
      <c r="V39">
        <f t="shared" si="5"/>
        <v>3770</v>
      </c>
      <c r="W39">
        <v>1.76</v>
      </c>
      <c r="X39" s="2">
        <f t="shared" si="16"/>
        <v>1.7339865148629197</v>
      </c>
      <c r="Y39" s="2">
        <f t="shared" si="4"/>
        <v>6.0134851370803322E-3</v>
      </c>
    </row>
    <row r="40" spans="5:29">
      <c r="E40" s="10">
        <v>37712</v>
      </c>
      <c r="F40" s="7">
        <v>4.5003899999999999E-2</v>
      </c>
      <c r="G40" s="7">
        <v>5.1499999999999998E-6</v>
      </c>
      <c r="H40" s="7">
        <v>7.9699999999999997E-3</v>
      </c>
      <c r="I40" s="7">
        <v>4.3799999999999998E-7</v>
      </c>
      <c r="J40">
        <v>-0.01</v>
      </c>
      <c r="K40">
        <v>0.22900000000000001</v>
      </c>
      <c r="L40">
        <v>1.33</v>
      </c>
      <c r="M40">
        <v>0.11</v>
      </c>
      <c r="N40">
        <v>1.34</v>
      </c>
      <c r="O40">
        <v>0.16200000000000001</v>
      </c>
      <c r="P40">
        <v>3.77</v>
      </c>
      <c r="Q40">
        <f t="shared" si="12"/>
        <v>3770</v>
      </c>
      <c r="R40">
        <f t="shared" si="13"/>
        <v>1.34</v>
      </c>
      <c r="T40">
        <f t="shared" si="14"/>
        <v>-0.01</v>
      </c>
      <c r="U40">
        <f t="shared" si="15"/>
        <v>1.34</v>
      </c>
      <c r="V40">
        <f t="shared" si="5"/>
        <v>3770</v>
      </c>
      <c r="W40">
        <v>-0.01</v>
      </c>
      <c r="X40" s="2">
        <f t="shared" si="16"/>
        <v>1.3351500124887972</v>
      </c>
      <c r="Y40" s="2">
        <f t="shared" si="4"/>
        <v>4.8499875112029134E-3</v>
      </c>
    </row>
    <row r="41" spans="5:29">
      <c r="E41" s="11">
        <v>37742</v>
      </c>
      <c r="F41" s="7">
        <v>4.5052000000000002E-2</v>
      </c>
      <c r="G41" s="7">
        <v>1.0100000000000001E-6</v>
      </c>
      <c r="H41" s="7">
        <v>7.9600000000000001E-3</v>
      </c>
      <c r="I41" s="7">
        <v>5.1699999999999998E-7</v>
      </c>
      <c r="J41">
        <v>1.06</v>
      </c>
      <c r="K41">
        <v>4.4999999999999998E-2</v>
      </c>
      <c r="L41">
        <v>0.89</v>
      </c>
      <c r="M41">
        <v>0.13</v>
      </c>
      <c r="N41">
        <v>0.35</v>
      </c>
      <c r="O41">
        <v>0.13300000000000001</v>
      </c>
      <c r="P41">
        <v>3.77</v>
      </c>
      <c r="Q41">
        <f t="shared" si="12"/>
        <v>3770</v>
      </c>
      <c r="R41">
        <f t="shared" si="13"/>
        <v>0.35</v>
      </c>
      <c r="T41">
        <f t="shared" si="14"/>
        <v>1.06</v>
      </c>
      <c r="U41">
        <f t="shared" si="15"/>
        <v>0.35</v>
      </c>
      <c r="V41">
        <f t="shared" si="5"/>
        <v>3770</v>
      </c>
      <c r="W41">
        <v>1.06</v>
      </c>
      <c r="X41" s="2">
        <f t="shared" si="16"/>
        <v>0.34424025001572411</v>
      </c>
      <c r="Y41" s="2">
        <f t="shared" si="4"/>
        <v>5.7597499842758637E-3</v>
      </c>
    </row>
    <row r="42" spans="5:29">
      <c r="E42" s="1">
        <v>37773</v>
      </c>
      <c r="F42" s="7">
        <v>4.5078199999999999E-2</v>
      </c>
      <c r="G42" s="7">
        <v>3.9000000000000002E-7</v>
      </c>
      <c r="H42" s="7">
        <v>7.9600000000000001E-3</v>
      </c>
      <c r="I42" s="7">
        <v>1.55E-7</v>
      </c>
      <c r="J42">
        <v>1.64</v>
      </c>
      <c r="K42">
        <v>1.7000000000000001E-2</v>
      </c>
      <c r="L42">
        <v>0.7</v>
      </c>
      <c r="M42">
        <v>3.9E-2</v>
      </c>
      <c r="N42">
        <v>-0.14000000000000001</v>
      </c>
      <c r="O42">
        <v>4.1000000000000002E-2</v>
      </c>
      <c r="P42">
        <v>3.77</v>
      </c>
      <c r="Q42">
        <f t="shared" si="12"/>
        <v>3770</v>
      </c>
      <c r="R42">
        <f t="shared" si="13"/>
        <v>-0.14000000000000001</v>
      </c>
      <c r="T42">
        <f t="shared" si="14"/>
        <v>1.64</v>
      </c>
      <c r="U42">
        <f t="shared" si="15"/>
        <v>-0.14000000000000001</v>
      </c>
      <c r="V42">
        <f t="shared" si="5"/>
        <v>3770</v>
      </c>
      <c r="W42">
        <v>1.64</v>
      </c>
      <c r="X42" s="2">
        <f t="shared" si="16"/>
        <v>-0.14426437498397182</v>
      </c>
      <c r="Y42" s="2">
        <f t="shared" si="4"/>
        <v>4.2643749839718081E-3</v>
      </c>
    </row>
    <row r="43" spans="5:29">
      <c r="E43" s="10">
        <v>37713</v>
      </c>
      <c r="F43" s="7">
        <v>4.5071899999999998E-2</v>
      </c>
      <c r="G43" s="7">
        <v>3.9199999999999997E-6</v>
      </c>
      <c r="H43" s="7">
        <v>7.9699999999999997E-3</v>
      </c>
      <c r="I43" s="7">
        <v>6.1099999999999995E-7</v>
      </c>
      <c r="J43">
        <v>1.5</v>
      </c>
      <c r="K43">
        <v>0.17399999999999999</v>
      </c>
      <c r="L43">
        <v>2.39</v>
      </c>
      <c r="M43">
        <v>0.153</v>
      </c>
      <c r="N43">
        <v>1.62</v>
      </c>
      <c r="O43">
        <v>0.17799999999999999</v>
      </c>
      <c r="P43">
        <v>3.77</v>
      </c>
      <c r="Q43">
        <f t="shared" si="12"/>
        <v>3770</v>
      </c>
      <c r="R43">
        <f t="shared" si="13"/>
        <v>1.62</v>
      </c>
      <c r="T43">
        <f t="shared" si="14"/>
        <v>1.5</v>
      </c>
      <c r="U43">
        <f t="shared" si="15"/>
        <v>1.62</v>
      </c>
      <c r="V43">
        <f t="shared" si="5"/>
        <v>3770</v>
      </c>
      <c r="W43">
        <v>1.5</v>
      </c>
      <c r="X43" s="2">
        <f t="shared" si="16"/>
        <v>1.6177807884291098</v>
      </c>
      <c r="Y43" s="2">
        <f t="shared" si="4"/>
        <v>2.2192115708903337E-3</v>
      </c>
    </row>
    <row r="44" spans="5:29">
      <c r="E44" s="11">
        <v>37743</v>
      </c>
      <c r="F44" s="7">
        <v>4.5012099999999999E-2</v>
      </c>
      <c r="G44" s="7">
        <v>1.81E-6</v>
      </c>
      <c r="H44" s="7">
        <v>7.9500000000000005E-3</v>
      </c>
      <c r="I44" s="7">
        <v>3.1899999999999998E-7</v>
      </c>
      <c r="J44">
        <v>0.17</v>
      </c>
      <c r="K44">
        <v>0.08</v>
      </c>
      <c r="L44">
        <v>-0.17</v>
      </c>
      <c r="M44">
        <v>0.08</v>
      </c>
      <c r="N44">
        <v>-0.25</v>
      </c>
      <c r="O44">
        <v>9.0999999999999998E-2</v>
      </c>
      <c r="P44">
        <v>3.77</v>
      </c>
      <c r="Q44">
        <f t="shared" si="12"/>
        <v>3770</v>
      </c>
      <c r="R44">
        <f t="shared" si="13"/>
        <v>-0.25</v>
      </c>
      <c r="T44">
        <f t="shared" si="14"/>
        <v>0.17</v>
      </c>
      <c r="U44">
        <f t="shared" si="15"/>
        <v>-0.25</v>
      </c>
      <c r="V44">
        <f t="shared" si="5"/>
        <v>3770</v>
      </c>
      <c r="W44">
        <v>0.17</v>
      </c>
      <c r="X44" s="2">
        <f t="shared" si="16"/>
        <v>-0.25754639105501564</v>
      </c>
      <c r="Y44" s="2">
        <f t="shared" si="4"/>
        <v>7.5463910550156443E-3</v>
      </c>
    </row>
    <row r="45" spans="5:29">
      <c r="E45" s="3">
        <v>36897</v>
      </c>
      <c r="F45" t="s">
        <v>1467</v>
      </c>
      <c r="G45" t="s">
        <v>1468</v>
      </c>
      <c r="H45" t="s">
        <v>1469</v>
      </c>
      <c r="I45" t="s">
        <v>1216</v>
      </c>
      <c r="J45" t="s">
        <v>1464</v>
      </c>
      <c r="K45" t="s">
        <v>1465</v>
      </c>
      <c r="L45" t="s">
        <v>1448</v>
      </c>
      <c r="M45" t="s">
        <v>1449</v>
      </c>
      <c r="S45" t="s">
        <v>1217</v>
      </c>
      <c r="V45">
        <f t="shared" si="5"/>
        <v>0</v>
      </c>
    </row>
    <row r="46" spans="5:29">
      <c r="E46" s="1">
        <v>37622</v>
      </c>
      <c r="F46" s="7">
        <v>4.5025000000000003E-2</v>
      </c>
      <c r="G46" s="7">
        <v>4.2800000000000002E-7</v>
      </c>
      <c r="H46" s="7">
        <v>7.9699999999999997E-3</v>
      </c>
      <c r="I46" s="7">
        <v>2.1899999999999999E-7</v>
      </c>
      <c r="J46">
        <v>0.46</v>
      </c>
      <c r="K46">
        <v>1.9E-2</v>
      </c>
      <c r="L46">
        <v>1.46</v>
      </c>
      <c r="M46">
        <v>5.5E-2</v>
      </c>
      <c r="N46">
        <v>1.22</v>
      </c>
      <c r="O46">
        <v>5.8999999999999997E-2</v>
      </c>
      <c r="P46">
        <v>3.77</v>
      </c>
      <c r="Q46">
        <f t="shared" ref="Q46:Q52" si="17">P46*1000</f>
        <v>3770</v>
      </c>
      <c r="R46">
        <f t="shared" ref="R46:R52" si="18">N46</f>
        <v>1.22</v>
      </c>
      <c r="T46">
        <f t="shared" ref="T46:T52" si="19">J46</f>
        <v>0.46</v>
      </c>
      <c r="U46">
        <f t="shared" ref="U46:U52" si="20">R46</f>
        <v>1.22</v>
      </c>
      <c r="V46">
        <f t="shared" si="5"/>
        <v>3770</v>
      </c>
      <c r="W46">
        <v>0.46</v>
      </c>
      <c r="X46" s="2">
        <f t="shared" ref="X46:X52" si="21">L46-1000*((1+T46/1000)^0.515-1)</f>
        <v>1.2231264201796153</v>
      </c>
      <c r="Y46" s="2">
        <f t="shared" ref="Y46:Y52" si="22">U46-X46</f>
        <v>-3.1264201796152857E-3</v>
      </c>
      <c r="Z46" s="2">
        <f>AVERAGE(V46:V52)</f>
        <v>3770</v>
      </c>
      <c r="AA46" s="2">
        <f>AVERAGE(W46:W52)</f>
        <v>5.4285714285714284E-2</v>
      </c>
      <c r="AB46" s="2">
        <f>AVERAGE(X46:X52)</f>
        <v>1.1620773861940756</v>
      </c>
      <c r="AC46" s="5">
        <f>STDEV(X46:X52)</f>
        <v>5.385804280508566E-2</v>
      </c>
    </row>
    <row r="47" spans="5:29">
      <c r="E47" s="1">
        <v>37623</v>
      </c>
      <c r="F47" s="7">
        <v>4.4962500000000002E-2</v>
      </c>
      <c r="G47" s="7">
        <v>5.8500000000000001E-7</v>
      </c>
      <c r="H47" s="7">
        <v>7.9600000000000001E-3</v>
      </c>
      <c r="I47" s="7">
        <v>2.2000000000000001E-7</v>
      </c>
      <c r="J47">
        <v>-0.93</v>
      </c>
      <c r="K47">
        <v>2.5999999999999999E-2</v>
      </c>
      <c r="L47">
        <v>0.7</v>
      </c>
      <c r="M47">
        <v>5.5E-2</v>
      </c>
      <c r="N47">
        <v>1.18</v>
      </c>
      <c r="O47">
        <v>6.2E-2</v>
      </c>
      <c r="P47">
        <v>3.77</v>
      </c>
      <c r="Q47">
        <f t="shared" si="17"/>
        <v>3770</v>
      </c>
      <c r="R47">
        <f t="shared" si="18"/>
        <v>1.18</v>
      </c>
      <c r="T47">
        <f t="shared" si="19"/>
        <v>-0.93</v>
      </c>
      <c r="U47">
        <f t="shared" si="20"/>
        <v>1.18</v>
      </c>
      <c r="V47">
        <f t="shared" si="5"/>
        <v>3770</v>
      </c>
      <c r="W47">
        <v>-0.93</v>
      </c>
      <c r="X47" s="2">
        <f t="shared" si="21"/>
        <v>1.1790580649522979</v>
      </c>
      <c r="Y47" s="2">
        <f t="shared" si="22"/>
        <v>9.4193504770201386E-4</v>
      </c>
    </row>
    <row r="48" spans="5:29">
      <c r="E48" s="1">
        <v>37624</v>
      </c>
      <c r="F48" s="7">
        <v>4.50032E-2</v>
      </c>
      <c r="G48" s="7">
        <v>1.08E-6</v>
      </c>
      <c r="H48" s="7">
        <v>7.9699999999999997E-3</v>
      </c>
      <c r="I48" s="7">
        <v>3.2300000000000002E-7</v>
      </c>
      <c r="J48">
        <v>-0.03</v>
      </c>
      <c r="K48">
        <v>4.8000000000000001E-2</v>
      </c>
      <c r="L48">
        <v>1.1499999999999999</v>
      </c>
      <c r="M48">
        <v>8.1000000000000003E-2</v>
      </c>
      <c r="N48">
        <v>1.1599999999999999</v>
      </c>
      <c r="O48">
        <v>9.5000000000000001E-2</v>
      </c>
      <c r="P48">
        <v>3.77</v>
      </c>
      <c r="Q48">
        <f t="shared" si="17"/>
        <v>3770</v>
      </c>
      <c r="R48">
        <f t="shared" si="18"/>
        <v>1.1599999999999999</v>
      </c>
      <c r="T48">
        <f t="shared" si="19"/>
        <v>-0.03</v>
      </c>
      <c r="U48">
        <f t="shared" si="20"/>
        <v>1.1599999999999999</v>
      </c>
      <c r="V48">
        <f t="shared" si="5"/>
        <v>3770</v>
      </c>
      <c r="W48">
        <v>-0.03</v>
      </c>
      <c r="X48" s="2">
        <f t="shared" si="21"/>
        <v>1.1654501124004502</v>
      </c>
      <c r="Y48" s="2">
        <f t="shared" si="22"/>
        <v>-5.4501124004502355E-3</v>
      </c>
    </row>
    <row r="49" spans="5:29">
      <c r="E49" s="1">
        <v>37625</v>
      </c>
      <c r="F49" s="7">
        <v>4.5036300000000001E-2</v>
      </c>
      <c r="G49" s="7">
        <v>5.3200000000000005E-7</v>
      </c>
      <c r="H49" s="7">
        <v>7.9699999999999997E-3</v>
      </c>
      <c r="I49" s="7">
        <v>2.0200000000000001E-7</v>
      </c>
      <c r="J49">
        <v>0.71</v>
      </c>
      <c r="K49">
        <v>2.4E-2</v>
      </c>
      <c r="L49">
        <v>1.6</v>
      </c>
      <c r="M49">
        <v>5.0999999999999997E-2</v>
      </c>
      <c r="N49">
        <v>1.23</v>
      </c>
      <c r="O49">
        <v>5.7000000000000002E-2</v>
      </c>
      <c r="P49">
        <v>3.77</v>
      </c>
      <c r="Q49">
        <f t="shared" si="17"/>
        <v>3770</v>
      </c>
      <c r="R49">
        <f t="shared" si="18"/>
        <v>1.23</v>
      </c>
      <c r="T49">
        <f t="shared" si="19"/>
        <v>0.71</v>
      </c>
      <c r="U49">
        <f t="shared" si="20"/>
        <v>1.23</v>
      </c>
      <c r="V49">
        <f t="shared" si="5"/>
        <v>3770</v>
      </c>
      <c r="W49">
        <v>0.71</v>
      </c>
      <c r="X49" s="2">
        <f t="shared" si="21"/>
        <v>1.2344129336727225</v>
      </c>
      <c r="Y49" s="2">
        <f t="shared" si="22"/>
        <v>-4.4129336727225521E-3</v>
      </c>
    </row>
    <row r="50" spans="5:29">
      <c r="E50" s="1">
        <v>37653</v>
      </c>
      <c r="F50" s="7">
        <v>4.5011599999999999E-2</v>
      </c>
      <c r="G50" s="7">
        <v>9.1900000000000001E-7</v>
      </c>
      <c r="H50" s="7">
        <v>7.9699999999999997E-3</v>
      </c>
      <c r="I50" s="7">
        <v>2.8099999999999999E-7</v>
      </c>
      <c r="J50">
        <v>0.16</v>
      </c>
      <c r="K50">
        <v>4.1000000000000002E-2</v>
      </c>
      <c r="L50">
        <v>1.18</v>
      </c>
      <c r="M50">
        <v>7.0999999999999994E-2</v>
      </c>
      <c r="N50">
        <v>1.1000000000000001</v>
      </c>
      <c r="O50">
        <v>8.3000000000000004E-2</v>
      </c>
      <c r="P50">
        <v>3.77</v>
      </c>
      <c r="Q50">
        <f t="shared" si="17"/>
        <v>3770</v>
      </c>
      <c r="R50">
        <f t="shared" si="18"/>
        <v>1.1000000000000001</v>
      </c>
      <c r="T50">
        <f t="shared" si="19"/>
        <v>0.16</v>
      </c>
      <c r="U50">
        <f t="shared" si="20"/>
        <v>1.1000000000000001</v>
      </c>
      <c r="V50">
        <f t="shared" si="5"/>
        <v>3770</v>
      </c>
      <c r="W50">
        <v>0.16</v>
      </c>
      <c r="X50" s="2">
        <f t="shared" si="21"/>
        <v>1.0976031968668443</v>
      </c>
      <c r="Y50" s="2">
        <f t="shared" si="22"/>
        <v>2.3968031331558226E-3</v>
      </c>
    </row>
    <row r="51" spans="5:29">
      <c r="E51" s="1">
        <v>37654</v>
      </c>
      <c r="F51" s="7">
        <v>4.5022800000000002E-2</v>
      </c>
      <c r="G51" s="7">
        <v>5.0999999999999999E-7</v>
      </c>
      <c r="H51" s="7">
        <v>7.9699999999999997E-3</v>
      </c>
      <c r="I51" s="7">
        <v>2.96E-7</v>
      </c>
      <c r="J51">
        <v>0.41</v>
      </c>
      <c r="K51">
        <v>2.3E-2</v>
      </c>
      <c r="L51">
        <v>1.33</v>
      </c>
      <c r="M51">
        <v>7.3999999999999996E-2</v>
      </c>
      <c r="N51">
        <v>1.1200000000000001</v>
      </c>
      <c r="O51">
        <v>7.9000000000000001E-2</v>
      </c>
      <c r="P51">
        <v>3.77</v>
      </c>
      <c r="Q51">
        <f t="shared" si="17"/>
        <v>3770</v>
      </c>
      <c r="R51">
        <f t="shared" si="18"/>
        <v>1.1200000000000001</v>
      </c>
      <c r="T51">
        <f t="shared" si="19"/>
        <v>0.41</v>
      </c>
      <c r="U51">
        <f t="shared" si="20"/>
        <v>1.1200000000000001</v>
      </c>
      <c r="V51">
        <f t="shared" si="5"/>
        <v>3770</v>
      </c>
      <c r="W51">
        <v>0.41</v>
      </c>
      <c r="X51" s="2">
        <f t="shared" si="21"/>
        <v>1.1188709893292259</v>
      </c>
      <c r="Y51" s="2">
        <f t="shared" si="22"/>
        <v>1.1290106707741998E-3</v>
      </c>
    </row>
    <row r="52" spans="5:29">
      <c r="E52" s="1">
        <v>37655</v>
      </c>
      <c r="F52" s="7">
        <v>4.4986400000000003E-2</v>
      </c>
      <c r="G52" s="7">
        <v>4.82E-7</v>
      </c>
      <c r="H52" s="7">
        <v>7.9600000000000001E-3</v>
      </c>
      <c r="I52" s="7">
        <v>2.2499999999999999E-7</v>
      </c>
      <c r="J52">
        <v>-0.4</v>
      </c>
      <c r="K52">
        <v>2.1000000000000001E-2</v>
      </c>
      <c r="L52">
        <v>0.91</v>
      </c>
      <c r="M52">
        <v>5.6000000000000001E-2</v>
      </c>
      <c r="N52">
        <v>1.1200000000000001</v>
      </c>
      <c r="O52">
        <v>6.0999999999999999E-2</v>
      </c>
      <c r="P52">
        <v>3.77</v>
      </c>
      <c r="Q52">
        <f t="shared" si="17"/>
        <v>3770</v>
      </c>
      <c r="R52">
        <f t="shared" si="18"/>
        <v>1.1200000000000001</v>
      </c>
      <c r="T52">
        <f t="shared" si="19"/>
        <v>-0.4</v>
      </c>
      <c r="U52">
        <f t="shared" si="20"/>
        <v>1.1200000000000001</v>
      </c>
      <c r="V52">
        <f t="shared" si="5"/>
        <v>3770</v>
      </c>
      <c r="W52">
        <v>-0.4</v>
      </c>
      <c r="X52" s="2">
        <f t="shared" si="21"/>
        <v>1.1160199859573732</v>
      </c>
      <c r="Y52" s="2">
        <f t="shared" si="22"/>
        <v>3.9800140426269337E-3</v>
      </c>
    </row>
    <row r="53" spans="5:29">
      <c r="E53" s="3">
        <v>36670</v>
      </c>
      <c r="F53" t="s">
        <v>1218</v>
      </c>
      <c r="G53" t="s">
        <v>1423</v>
      </c>
      <c r="H53" t="s">
        <v>1219</v>
      </c>
      <c r="I53" t="s">
        <v>1220</v>
      </c>
      <c r="J53" t="s">
        <v>1221</v>
      </c>
      <c r="K53" t="s">
        <v>1466</v>
      </c>
      <c r="L53">
        <v>-3.83</v>
      </c>
      <c r="M53" t="s">
        <v>1330</v>
      </c>
      <c r="V53">
        <f t="shared" si="5"/>
        <v>0</v>
      </c>
    </row>
    <row r="54" spans="5:29">
      <c r="E54" t="s">
        <v>1222</v>
      </c>
      <c r="F54" s="7">
        <v>4.4900200000000001E-2</v>
      </c>
      <c r="G54" s="7">
        <v>4.9100000000000004E-6</v>
      </c>
      <c r="H54" s="7">
        <v>7.9600000000000001E-3</v>
      </c>
      <c r="I54" s="7">
        <v>3.4499999999999998E-7</v>
      </c>
      <c r="J54">
        <v>-2.3199999999999998</v>
      </c>
      <c r="K54">
        <v>0.219</v>
      </c>
      <c r="L54">
        <v>0.28000000000000003</v>
      </c>
      <c r="M54">
        <v>8.6999999999999994E-2</v>
      </c>
      <c r="N54">
        <v>1.47</v>
      </c>
      <c r="O54">
        <v>0.14399999999999999</v>
      </c>
      <c r="P54">
        <v>3.83</v>
      </c>
      <c r="Q54">
        <f t="shared" ref="Q54:Q66" si="23">P54*1000</f>
        <v>3830</v>
      </c>
      <c r="R54">
        <f t="shared" ref="R54:R66" si="24">N54</f>
        <v>1.47</v>
      </c>
      <c r="T54">
        <f t="shared" ref="T54:T66" si="25">J54</f>
        <v>-2.3199999999999998</v>
      </c>
      <c r="U54">
        <f t="shared" ref="U54:U66" si="26">R54</f>
        <v>1.47</v>
      </c>
      <c r="V54">
        <f t="shared" si="5"/>
        <v>3830</v>
      </c>
      <c r="W54">
        <v>-2.3199999999999998</v>
      </c>
      <c r="X54" s="2">
        <f t="shared" ref="X54:X66" si="27">L54-1000*((1+T54/1000)^0.515-1)</f>
        <v>1.4754729675425213</v>
      </c>
      <c r="Y54" s="2">
        <f t="shared" ref="Y54:Y66" si="28">U54-X54</f>
        <v>-5.4729675425213564E-3</v>
      </c>
      <c r="Z54" s="2">
        <f>AVERAGE(V54:V66)</f>
        <v>3830</v>
      </c>
      <c r="AA54" s="2">
        <f>AVERAGE(W54:W66)</f>
        <v>-0.70230769230769252</v>
      </c>
      <c r="AB54" s="2">
        <f>AVERAGE(X54:X66)</f>
        <v>0.36949671044640403</v>
      </c>
      <c r="AC54" s="5">
        <f>STDEV(X54:X66)</f>
        <v>0.51420745492607023</v>
      </c>
    </row>
    <row r="55" spans="5:29">
      <c r="E55" t="s">
        <v>1223</v>
      </c>
      <c r="F55" s="7">
        <v>4.4947099999999997E-2</v>
      </c>
      <c r="G55" s="7">
        <v>1.5799999999999999E-6</v>
      </c>
      <c r="H55" s="7">
        <v>7.9500000000000005E-3</v>
      </c>
      <c r="I55" s="7">
        <v>2.3999999999999998E-7</v>
      </c>
      <c r="J55">
        <v>-1.28</v>
      </c>
      <c r="K55">
        <v>7.0000000000000007E-2</v>
      </c>
      <c r="L55">
        <v>-0.16</v>
      </c>
      <c r="M55">
        <v>0.06</v>
      </c>
      <c r="N55">
        <v>0.49</v>
      </c>
      <c r="O55">
        <v>7.1999999999999995E-2</v>
      </c>
      <c r="P55">
        <v>3.83</v>
      </c>
      <c r="Q55">
        <f t="shared" si="23"/>
        <v>3830</v>
      </c>
      <c r="R55">
        <f t="shared" si="24"/>
        <v>0.49</v>
      </c>
      <c r="T55">
        <f t="shared" si="25"/>
        <v>-1.28</v>
      </c>
      <c r="U55">
        <f t="shared" si="26"/>
        <v>0.49</v>
      </c>
      <c r="V55">
        <f t="shared" si="5"/>
        <v>3830</v>
      </c>
      <c r="W55">
        <v>-1.28</v>
      </c>
      <c r="X55" s="2">
        <f t="shared" si="27"/>
        <v>0.49940474542769409</v>
      </c>
      <c r="Y55" s="2">
        <f t="shared" si="28"/>
        <v>-9.4047454276940945E-3</v>
      </c>
    </row>
    <row r="56" spans="5:29">
      <c r="E56" t="s">
        <v>1224</v>
      </c>
      <c r="F56" s="7">
        <v>4.5003700000000001E-2</v>
      </c>
      <c r="G56" s="7">
        <v>2.8100000000000002E-6</v>
      </c>
      <c r="H56" s="7">
        <v>7.9600000000000001E-3</v>
      </c>
      <c r="I56" s="7">
        <v>2.4200000000000002E-7</v>
      </c>
      <c r="J56">
        <v>-0.02</v>
      </c>
      <c r="K56">
        <v>0.125</v>
      </c>
      <c r="L56">
        <v>0.56000000000000005</v>
      </c>
      <c r="M56">
        <v>6.0999999999999999E-2</v>
      </c>
      <c r="N56">
        <v>0.56999999999999995</v>
      </c>
      <c r="O56">
        <v>0.09</v>
      </c>
      <c r="P56">
        <v>3.83</v>
      </c>
      <c r="Q56">
        <f t="shared" si="23"/>
        <v>3830</v>
      </c>
      <c r="R56">
        <f t="shared" si="24"/>
        <v>0.56999999999999995</v>
      </c>
      <c r="T56">
        <f t="shared" si="25"/>
        <v>-0.02</v>
      </c>
      <c r="U56">
        <f t="shared" si="26"/>
        <v>0.56999999999999995</v>
      </c>
      <c r="V56">
        <f t="shared" si="5"/>
        <v>3830</v>
      </c>
      <c r="W56">
        <v>-0.02</v>
      </c>
      <c r="X56" s="2">
        <f t="shared" si="27"/>
        <v>0.57030004995550287</v>
      </c>
      <c r="Y56" s="2">
        <f t="shared" si="28"/>
        <v>-3.0004995550292346E-4</v>
      </c>
    </row>
    <row r="57" spans="5:29">
      <c r="E57" t="s">
        <v>1470</v>
      </c>
      <c r="F57" s="7">
        <v>4.5078199999999999E-2</v>
      </c>
      <c r="G57" s="7">
        <v>1.06E-6</v>
      </c>
      <c r="H57" s="7">
        <v>7.9600000000000001E-3</v>
      </c>
      <c r="I57" s="7">
        <v>3.0499999999999999E-7</v>
      </c>
      <c r="J57">
        <v>1.64</v>
      </c>
      <c r="K57">
        <v>4.7E-2</v>
      </c>
      <c r="L57">
        <v>0.97</v>
      </c>
      <c r="M57">
        <v>7.6999999999999999E-2</v>
      </c>
      <c r="N57">
        <v>0.13</v>
      </c>
      <c r="O57">
        <v>8.2000000000000003E-2</v>
      </c>
      <c r="P57">
        <v>3.83</v>
      </c>
      <c r="Q57">
        <f t="shared" si="23"/>
        <v>3830</v>
      </c>
      <c r="R57">
        <f t="shared" si="24"/>
        <v>0.13</v>
      </c>
      <c r="T57">
        <f t="shared" si="25"/>
        <v>1.64</v>
      </c>
      <c r="U57">
        <f t="shared" si="26"/>
        <v>0.13</v>
      </c>
      <c r="V57">
        <f t="shared" si="5"/>
        <v>3830</v>
      </c>
      <c r="W57">
        <v>1.64</v>
      </c>
      <c r="X57" s="2">
        <f t="shared" si="27"/>
        <v>0.1257356250160282</v>
      </c>
      <c r="Y57" s="2">
        <f t="shared" si="28"/>
        <v>4.2643749839718081E-3</v>
      </c>
    </row>
    <row r="58" spans="5:29">
      <c r="E58" t="s">
        <v>1471</v>
      </c>
      <c r="F58" s="7">
        <v>4.4982899999999999E-2</v>
      </c>
      <c r="G58" s="7">
        <v>9.9999999999999995E-7</v>
      </c>
      <c r="H58" s="7">
        <v>7.9500000000000005E-3</v>
      </c>
      <c r="I58" s="7">
        <v>2.84E-7</v>
      </c>
      <c r="J58">
        <v>-0.48</v>
      </c>
      <c r="K58">
        <v>4.4999999999999998E-2</v>
      </c>
      <c r="L58">
        <v>-0.54</v>
      </c>
      <c r="M58">
        <v>7.0999999999999994E-2</v>
      </c>
      <c r="N58">
        <v>-0.3</v>
      </c>
      <c r="O58">
        <v>7.6999999999999999E-2</v>
      </c>
      <c r="P58">
        <v>3.83</v>
      </c>
      <c r="Q58">
        <f t="shared" si="23"/>
        <v>3830</v>
      </c>
      <c r="R58">
        <f t="shared" si="24"/>
        <v>-0.3</v>
      </c>
      <c r="T58">
        <f t="shared" si="25"/>
        <v>-0.48</v>
      </c>
      <c r="U58">
        <f t="shared" si="26"/>
        <v>-0.3</v>
      </c>
      <c r="V58">
        <f t="shared" si="5"/>
        <v>3830</v>
      </c>
      <c r="W58">
        <v>-0.48</v>
      </c>
      <c r="X58" s="2">
        <f t="shared" si="27"/>
        <v>-0.29277121908123771</v>
      </c>
      <c r="Y58" s="2">
        <f t="shared" si="28"/>
        <v>-7.2287809187622787E-3</v>
      </c>
    </row>
    <row r="59" spans="5:29">
      <c r="E59" t="s">
        <v>1472</v>
      </c>
      <c r="F59" s="7">
        <v>4.4706000000000003E-2</v>
      </c>
      <c r="G59" s="7">
        <v>3.5599999999999998E-6</v>
      </c>
      <c r="H59" s="7">
        <v>7.9299999999999995E-3</v>
      </c>
      <c r="I59" s="7">
        <v>2.3799999999999999E-7</v>
      </c>
      <c r="J59">
        <v>-6.63</v>
      </c>
      <c r="K59">
        <v>0.159</v>
      </c>
      <c r="L59">
        <v>-2.86</v>
      </c>
      <c r="M59">
        <v>0.06</v>
      </c>
      <c r="N59">
        <v>0.54</v>
      </c>
      <c r="O59">
        <v>0.105</v>
      </c>
      <c r="P59">
        <v>3.83</v>
      </c>
      <c r="Q59">
        <f t="shared" si="23"/>
        <v>3830</v>
      </c>
      <c r="R59">
        <f t="shared" si="24"/>
        <v>0.54</v>
      </c>
      <c r="T59">
        <f t="shared" si="25"/>
        <v>-6.63</v>
      </c>
      <c r="U59">
        <f t="shared" si="26"/>
        <v>0.54</v>
      </c>
      <c r="V59">
        <f t="shared" si="5"/>
        <v>3830</v>
      </c>
      <c r="W59">
        <v>-6.63</v>
      </c>
      <c r="X59" s="2">
        <f t="shared" si="27"/>
        <v>0.5599577581651709</v>
      </c>
      <c r="Y59" s="2">
        <f t="shared" si="28"/>
        <v>-1.9957758165170869E-2</v>
      </c>
    </row>
    <row r="60" spans="5:29">
      <c r="E60" t="s">
        <v>1473</v>
      </c>
      <c r="F60" s="7">
        <v>4.4703699999999999E-2</v>
      </c>
      <c r="G60" s="7">
        <v>1.3200000000000001E-6</v>
      </c>
      <c r="H60" s="7">
        <v>7.9299999999999995E-3</v>
      </c>
      <c r="I60" s="7">
        <v>2.1500000000000001E-7</v>
      </c>
      <c r="J60">
        <v>-6.68</v>
      </c>
      <c r="K60">
        <v>5.8999999999999997E-2</v>
      </c>
      <c r="L60">
        <v>-3.7</v>
      </c>
      <c r="M60">
        <v>5.3999999999999999E-2</v>
      </c>
      <c r="N60">
        <v>-0.27</v>
      </c>
      <c r="O60">
        <v>6.6000000000000003E-2</v>
      </c>
      <c r="P60">
        <v>3.83</v>
      </c>
      <c r="Q60">
        <f t="shared" si="23"/>
        <v>3830</v>
      </c>
      <c r="R60">
        <f t="shared" si="24"/>
        <v>-0.27</v>
      </c>
      <c r="T60">
        <f t="shared" si="25"/>
        <v>-6.68</v>
      </c>
      <c r="U60">
        <f t="shared" si="26"/>
        <v>-0.27</v>
      </c>
      <c r="V60">
        <f t="shared" si="5"/>
        <v>3830</v>
      </c>
      <c r="W60">
        <v>-6.68</v>
      </c>
      <c r="X60" s="2">
        <f t="shared" si="27"/>
        <v>-0.25420871623690022</v>
      </c>
      <c r="Y60" s="2">
        <f t="shared" si="28"/>
        <v>-1.5791283763099795E-2</v>
      </c>
    </row>
    <row r="61" spans="5:29">
      <c r="E61" t="s">
        <v>1474</v>
      </c>
      <c r="F61" s="7">
        <v>4.4836500000000001E-2</v>
      </c>
      <c r="G61" s="7">
        <v>4.4799999999999999E-7</v>
      </c>
      <c r="H61" s="7">
        <v>7.9399999999999991E-3</v>
      </c>
      <c r="I61" s="7">
        <v>1.5800000000000001E-7</v>
      </c>
      <c r="J61">
        <v>-3.73</v>
      </c>
      <c r="K61">
        <v>0.02</v>
      </c>
      <c r="L61">
        <v>-1.84</v>
      </c>
      <c r="M61">
        <v>0.04</v>
      </c>
      <c r="N61">
        <v>0.08</v>
      </c>
      <c r="O61">
        <v>4.4999999999999998E-2</v>
      </c>
      <c r="P61">
        <v>3.83</v>
      </c>
      <c r="Q61">
        <f t="shared" si="23"/>
        <v>3830</v>
      </c>
      <c r="R61">
        <f t="shared" si="24"/>
        <v>0.08</v>
      </c>
      <c r="T61">
        <f t="shared" si="25"/>
        <v>-3.73</v>
      </c>
      <c r="U61">
        <f t="shared" si="26"/>
        <v>0.08</v>
      </c>
      <c r="V61">
        <f t="shared" si="5"/>
        <v>3830</v>
      </c>
      <c r="W61">
        <v>-3.73</v>
      </c>
      <c r="X61" s="2">
        <f t="shared" si="27"/>
        <v>8.269076287265853E-2</v>
      </c>
      <c r="Y61" s="2">
        <f t="shared" si="28"/>
        <v>-2.6907628726585281E-3</v>
      </c>
    </row>
    <row r="62" spans="5:29">
      <c r="E62" t="s">
        <v>1475</v>
      </c>
      <c r="F62" s="7">
        <v>4.4995899999999998E-2</v>
      </c>
      <c r="G62" s="7">
        <v>1.66E-6</v>
      </c>
      <c r="H62" s="7">
        <v>7.9500000000000005E-3</v>
      </c>
      <c r="I62" s="7">
        <v>3.6600000000000002E-7</v>
      </c>
      <c r="J62">
        <v>-0.19</v>
      </c>
      <c r="K62">
        <v>7.3999999999999996E-2</v>
      </c>
      <c r="L62">
        <v>-0.43</v>
      </c>
      <c r="M62">
        <v>9.1999999999999998E-2</v>
      </c>
      <c r="N62">
        <v>-0.33</v>
      </c>
      <c r="O62">
        <v>0.10299999999999999</v>
      </c>
      <c r="P62">
        <v>3.83</v>
      </c>
      <c r="Q62">
        <f t="shared" si="23"/>
        <v>3830</v>
      </c>
      <c r="R62">
        <f t="shared" si="24"/>
        <v>-0.33</v>
      </c>
      <c r="T62">
        <f t="shared" si="25"/>
        <v>-0.19</v>
      </c>
      <c r="U62">
        <f t="shared" si="26"/>
        <v>-0.33</v>
      </c>
      <c r="V62">
        <f t="shared" si="5"/>
        <v>3830</v>
      </c>
      <c r="W62">
        <v>-0.19</v>
      </c>
      <c r="X62" s="2">
        <f t="shared" si="27"/>
        <v>-0.33214549113720643</v>
      </c>
      <c r="Y62" s="2">
        <f t="shared" si="28"/>
        <v>2.1454911372064123E-3</v>
      </c>
    </row>
    <row r="63" spans="5:29">
      <c r="E63" t="s">
        <v>1476</v>
      </c>
      <c r="F63" s="7">
        <v>4.4912899999999999E-2</v>
      </c>
      <c r="G63" s="7">
        <v>3.4300000000000002E-6</v>
      </c>
      <c r="H63" s="7">
        <v>7.9500000000000005E-3</v>
      </c>
      <c r="I63" s="7">
        <v>3.1899999999999998E-7</v>
      </c>
      <c r="J63">
        <v>-2.04</v>
      </c>
      <c r="K63">
        <v>0.153</v>
      </c>
      <c r="L63">
        <v>-0.28999999999999998</v>
      </c>
      <c r="M63">
        <v>0.08</v>
      </c>
      <c r="N63">
        <v>0.76</v>
      </c>
      <c r="O63">
        <v>0.11600000000000001</v>
      </c>
      <c r="P63">
        <v>3.83</v>
      </c>
      <c r="Q63">
        <f t="shared" si="23"/>
        <v>3830</v>
      </c>
      <c r="R63">
        <f t="shared" si="24"/>
        <v>0.76</v>
      </c>
      <c r="T63">
        <f t="shared" si="25"/>
        <v>-2.04</v>
      </c>
      <c r="U63">
        <f t="shared" si="26"/>
        <v>0.76</v>
      </c>
      <c r="V63">
        <f t="shared" si="5"/>
        <v>3830</v>
      </c>
      <c r="W63">
        <v>-2.04</v>
      </c>
      <c r="X63" s="2">
        <f t="shared" si="27"/>
        <v>0.76112025731124433</v>
      </c>
      <c r="Y63" s="2">
        <f t="shared" si="28"/>
        <v>-1.1202573112443215E-3</v>
      </c>
    </row>
    <row r="64" spans="5:29">
      <c r="E64" t="s">
        <v>1477</v>
      </c>
      <c r="F64" s="7">
        <v>4.5200600000000001E-2</v>
      </c>
      <c r="G64" s="7">
        <v>1.8199999999999999E-6</v>
      </c>
      <c r="H64" s="7">
        <v>7.9799999999999992E-3</v>
      </c>
      <c r="I64" s="7">
        <v>2.6800000000000002E-7</v>
      </c>
      <c r="J64">
        <v>4.3600000000000003</v>
      </c>
      <c r="K64">
        <v>8.1000000000000003E-2</v>
      </c>
      <c r="L64">
        <v>2.54</v>
      </c>
      <c r="M64">
        <v>6.7000000000000004E-2</v>
      </c>
      <c r="N64">
        <v>0.3</v>
      </c>
      <c r="O64">
        <v>8.1000000000000003E-2</v>
      </c>
      <c r="P64">
        <v>3.83</v>
      </c>
      <c r="Q64">
        <f t="shared" si="23"/>
        <v>3830</v>
      </c>
      <c r="R64">
        <f t="shared" si="24"/>
        <v>0.3</v>
      </c>
      <c r="T64">
        <f t="shared" si="25"/>
        <v>4.3600000000000003</v>
      </c>
      <c r="U64">
        <f t="shared" si="26"/>
        <v>0.3</v>
      </c>
      <c r="V64">
        <f t="shared" si="5"/>
        <v>3830</v>
      </c>
      <c r="W64">
        <v>4.3600000000000003</v>
      </c>
      <c r="X64" s="2">
        <f t="shared" si="27"/>
        <v>0.29696895155685521</v>
      </c>
      <c r="Y64" s="2">
        <f t="shared" si="28"/>
        <v>3.0310484431447793E-3</v>
      </c>
    </row>
    <row r="65" spans="5:29">
      <c r="E65" t="s">
        <v>1478</v>
      </c>
      <c r="F65" s="7">
        <v>4.5239399999999999E-2</v>
      </c>
      <c r="G65" s="7">
        <v>1.1799999999999999E-6</v>
      </c>
      <c r="H65" s="7">
        <v>7.9799999999999992E-3</v>
      </c>
      <c r="I65" s="7">
        <v>1.49E-7</v>
      </c>
      <c r="J65">
        <v>5.22</v>
      </c>
      <c r="K65">
        <v>5.1999999999999998E-2</v>
      </c>
      <c r="L65">
        <v>3.15</v>
      </c>
      <c r="M65">
        <v>3.6999999999999998E-2</v>
      </c>
      <c r="N65">
        <v>0.47</v>
      </c>
      <c r="O65">
        <v>4.8000000000000001E-2</v>
      </c>
      <c r="P65">
        <v>3.83</v>
      </c>
      <c r="Q65">
        <f t="shared" si="23"/>
        <v>3830</v>
      </c>
      <c r="R65">
        <f t="shared" si="24"/>
        <v>0.47</v>
      </c>
      <c r="T65">
        <f t="shared" si="25"/>
        <v>5.22</v>
      </c>
      <c r="U65">
        <f t="shared" si="26"/>
        <v>0.47</v>
      </c>
      <c r="V65">
        <f t="shared" si="5"/>
        <v>3830</v>
      </c>
      <c r="W65">
        <v>5.22</v>
      </c>
      <c r="X65" s="2">
        <f t="shared" si="27"/>
        <v>0.46509421999486866</v>
      </c>
      <c r="Y65" s="2">
        <f t="shared" si="28"/>
        <v>4.9057800051313105E-3</v>
      </c>
    </row>
    <row r="66" spans="5:29">
      <c r="E66" t="s">
        <v>1479</v>
      </c>
      <c r="F66" s="7">
        <v>4.5140600000000003E-2</v>
      </c>
      <c r="G66" s="7">
        <v>4.7400000000000004E-6</v>
      </c>
      <c r="H66" s="7">
        <v>7.9799999999999992E-3</v>
      </c>
      <c r="I66" s="7">
        <v>2.72E-7</v>
      </c>
      <c r="J66">
        <v>3.02</v>
      </c>
      <c r="K66">
        <v>0.21</v>
      </c>
      <c r="L66">
        <v>2.4</v>
      </c>
      <c r="M66">
        <v>6.8000000000000005E-2</v>
      </c>
      <c r="N66">
        <v>0.84</v>
      </c>
      <c r="O66">
        <v>0.13</v>
      </c>
      <c r="P66">
        <v>3.83</v>
      </c>
      <c r="Q66">
        <f t="shared" si="23"/>
        <v>3830</v>
      </c>
      <c r="R66">
        <f t="shared" si="24"/>
        <v>0.84</v>
      </c>
      <c r="T66">
        <f t="shared" si="25"/>
        <v>3.02</v>
      </c>
      <c r="U66">
        <f t="shared" si="26"/>
        <v>0.84</v>
      </c>
      <c r="V66">
        <f t="shared" si="5"/>
        <v>3830</v>
      </c>
      <c r="W66">
        <v>3.02</v>
      </c>
      <c r="X66" s="2">
        <f t="shared" si="27"/>
        <v>0.84583732441605219</v>
      </c>
      <c r="Y66" s="2">
        <f t="shared" si="28"/>
        <v>-5.8373244160522253E-3</v>
      </c>
    </row>
    <row r="67" spans="5:29">
      <c r="E67" s="3">
        <v>37002</v>
      </c>
      <c r="F67" t="s">
        <v>1480</v>
      </c>
      <c r="G67" t="s">
        <v>1481</v>
      </c>
      <c r="H67" t="s">
        <v>1482</v>
      </c>
      <c r="I67" t="s">
        <v>1220</v>
      </c>
      <c r="J67" t="s">
        <v>1221</v>
      </c>
      <c r="K67" t="s">
        <v>1466</v>
      </c>
      <c r="L67">
        <v>-2.7</v>
      </c>
      <c r="M67" t="s">
        <v>1330</v>
      </c>
    </row>
    <row r="68" spans="5:29">
      <c r="E68" t="s">
        <v>1483</v>
      </c>
      <c r="F68" s="7">
        <v>4.4787399999999998E-2</v>
      </c>
      <c r="G68" s="7">
        <v>5.0999999999999999E-7</v>
      </c>
      <c r="H68" s="7">
        <v>7.9399999999999991E-3</v>
      </c>
      <c r="I68" s="7">
        <v>2.5600000000000002E-7</v>
      </c>
      <c r="J68">
        <v>-4.82</v>
      </c>
      <c r="K68">
        <v>2.3E-2</v>
      </c>
      <c r="L68">
        <v>-2.4900000000000002</v>
      </c>
      <c r="M68">
        <v>6.4000000000000001E-2</v>
      </c>
      <c r="N68">
        <v>0.01</v>
      </c>
      <c r="O68">
        <v>6.9000000000000006E-2</v>
      </c>
      <c r="P68">
        <v>2.7</v>
      </c>
      <c r="Q68">
        <f>P68*1000</f>
        <v>2700</v>
      </c>
      <c r="R68">
        <f>N68</f>
        <v>0.01</v>
      </c>
      <c r="T68">
        <f>J68</f>
        <v>-4.82</v>
      </c>
      <c r="U68">
        <f>R68</f>
        <v>0.01</v>
      </c>
      <c r="V68">
        <f>Q68</f>
        <v>2700</v>
      </c>
      <c r="W68">
        <v>-4.82</v>
      </c>
      <c r="X68" s="2">
        <f>L68-1000*((1+T68/1000)^0.515-1)</f>
        <v>-4.7916203090938581E-3</v>
      </c>
      <c r="Y68" s="2">
        <f>U68-X68</f>
        <v>1.4791620309093858E-2</v>
      </c>
      <c r="Z68" s="2">
        <f>AVERAGE(V68:V70)</f>
        <v>2700</v>
      </c>
      <c r="AA68" s="2">
        <f>AVERAGE(W68:W70)</f>
        <v>-4.6133333333333342</v>
      </c>
      <c r="AB68" s="2">
        <f>AVERAGE(X68:X70)</f>
        <v>5.2010815088519751E-3</v>
      </c>
      <c r="AC68" s="5">
        <f>STDEV(X68:X70)</f>
        <v>8.8339580049343319E-3</v>
      </c>
    </row>
    <row r="69" spans="5:29">
      <c r="E69" t="s">
        <v>1484</v>
      </c>
      <c r="F69" s="7">
        <v>4.4796599999999999E-2</v>
      </c>
      <c r="G69" s="7">
        <v>3.9000000000000002E-7</v>
      </c>
      <c r="H69" s="7">
        <v>7.9399999999999991E-3</v>
      </c>
      <c r="I69" s="7">
        <v>2.4499999999999998E-7</v>
      </c>
      <c r="J69">
        <v>-4.62</v>
      </c>
      <c r="K69">
        <v>1.7000000000000001E-2</v>
      </c>
      <c r="L69">
        <v>-2.37</v>
      </c>
      <c r="M69">
        <v>6.2E-2</v>
      </c>
      <c r="N69">
        <v>0.03</v>
      </c>
      <c r="O69">
        <v>6.5000000000000002E-2</v>
      </c>
      <c r="P69">
        <v>2.7</v>
      </c>
      <c r="Q69">
        <f>P69*1000</f>
        <v>2700</v>
      </c>
      <c r="R69">
        <f>N69</f>
        <v>0.03</v>
      </c>
      <c r="T69">
        <f>J69</f>
        <v>-4.62</v>
      </c>
      <c r="U69">
        <f>R69</f>
        <v>0.03</v>
      </c>
      <c r="V69">
        <f>Q69</f>
        <v>2700</v>
      </c>
      <c r="W69">
        <v>-4.62</v>
      </c>
      <c r="X69" s="2">
        <f>L69-1000*((1+T69/1000)^0.515-1)</f>
        <v>1.1971762380419193E-2</v>
      </c>
      <c r="Y69" s="2">
        <f>U69-X69</f>
        <v>1.8028237619580806E-2</v>
      </c>
    </row>
    <row r="70" spans="5:29">
      <c r="E70" t="s">
        <v>1485</v>
      </c>
      <c r="F70" s="7">
        <v>4.48063E-2</v>
      </c>
      <c r="G70" s="7">
        <v>4.63E-7</v>
      </c>
      <c r="H70" s="7">
        <v>7.9399999999999991E-3</v>
      </c>
      <c r="I70" s="7">
        <v>3.6600000000000002E-7</v>
      </c>
      <c r="J70">
        <v>-4.4000000000000004</v>
      </c>
      <c r="K70">
        <v>2.1000000000000001E-2</v>
      </c>
      <c r="L70">
        <v>-2.2599999999999998</v>
      </c>
      <c r="M70">
        <v>9.1999999999999998E-2</v>
      </c>
      <c r="N70">
        <v>0.03</v>
      </c>
      <c r="O70">
        <v>9.6000000000000002E-2</v>
      </c>
      <c r="P70">
        <v>2.7</v>
      </c>
      <c r="Q70">
        <f>P70*1000</f>
        <v>2700</v>
      </c>
      <c r="R70">
        <f>N70</f>
        <v>0.03</v>
      </c>
      <c r="T70">
        <f>J70</f>
        <v>-4.4000000000000004</v>
      </c>
      <c r="U70">
        <f>R70</f>
        <v>0.03</v>
      </c>
      <c r="V70">
        <f>Q70</f>
        <v>2700</v>
      </c>
      <c r="W70">
        <v>-4.4000000000000004</v>
      </c>
      <c r="X70" s="2">
        <f>L70-1000*((1+T70/1000)^0.515-1)</f>
        <v>8.4231024552305911E-3</v>
      </c>
      <c r="Y70" s="2">
        <f>U70-X70</f>
        <v>2.1576897544769408E-2</v>
      </c>
    </row>
    <row r="71" spans="5:29">
      <c r="E71">
        <v>1645</v>
      </c>
      <c r="F71" t="s">
        <v>1486</v>
      </c>
      <c r="G71" t="s">
        <v>1487</v>
      </c>
      <c r="H71" t="s">
        <v>1488</v>
      </c>
      <c r="I71" t="s">
        <v>1414</v>
      </c>
      <c r="J71" t="s">
        <v>1489</v>
      </c>
      <c r="K71" t="s">
        <v>1416</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7"/>
  <sheetViews>
    <sheetView topLeftCell="A19" zoomScaleNormal="100" workbookViewId="0">
      <selection activeCell="A3" sqref="A3:C48"/>
    </sheetView>
  </sheetViews>
  <sheetFormatPr defaultColWidth="12.42578125" defaultRowHeight="12.75"/>
  <cols>
    <col min="1" max="3" width="12.42578125" style="26" customWidth="1"/>
    <col min="4" max="4" width="9.140625" style="26" customWidth="1"/>
    <col min="5" max="8" width="12.42578125" style="26" customWidth="1"/>
    <col min="9" max="12" width="11.42578125" customWidth="1"/>
    <col min="13" max="16384" width="12.42578125" style="26"/>
  </cols>
  <sheetData>
    <row r="1" spans="1:8">
      <c r="E1" s="26" t="s">
        <v>1213</v>
      </c>
    </row>
    <row r="2" spans="1:8">
      <c r="B2" s="26" t="s">
        <v>1357</v>
      </c>
      <c r="C2" s="26" t="s">
        <v>1406</v>
      </c>
    </row>
    <row r="3" spans="1:8">
      <c r="A3" s="26">
        <v>2760</v>
      </c>
      <c r="B3" s="26">
        <v>-0.91</v>
      </c>
      <c r="C3" s="26">
        <v>0.05</v>
      </c>
      <c r="E3" s="26" t="s">
        <v>1214</v>
      </c>
    </row>
    <row r="4" spans="1:8">
      <c r="A4" s="26">
        <f>A3</f>
        <v>2760</v>
      </c>
      <c r="B4" s="26">
        <v>0.85</v>
      </c>
      <c r="C4" s="26">
        <v>-0.18</v>
      </c>
      <c r="F4" s="26" t="s">
        <v>1357</v>
      </c>
      <c r="G4" s="26" t="s">
        <v>1406</v>
      </c>
    </row>
    <row r="5" spans="1:8">
      <c r="A5" s="26">
        <f t="shared" ref="A5:A22" si="0">A4</f>
        <v>2760</v>
      </c>
      <c r="B5" s="26">
        <v>-0.57999999999999996</v>
      </c>
      <c r="C5" s="26">
        <v>-0.21</v>
      </c>
      <c r="F5" s="26">
        <v>-0.91</v>
      </c>
      <c r="G5" s="26">
        <v>0.05</v>
      </c>
      <c r="H5" s="26">
        <v>2760</v>
      </c>
    </row>
    <row r="6" spans="1:8">
      <c r="A6" s="26">
        <f t="shared" si="0"/>
        <v>2760</v>
      </c>
      <c r="B6" s="26">
        <v>-0.72</v>
      </c>
      <c r="C6" s="26">
        <v>-0.11</v>
      </c>
      <c r="F6" s="26">
        <v>0.85</v>
      </c>
      <c r="G6" s="26">
        <v>-0.18</v>
      </c>
      <c r="H6" s="26">
        <f>H5</f>
        <v>2760</v>
      </c>
    </row>
    <row r="7" spans="1:8">
      <c r="A7" s="26">
        <f t="shared" si="0"/>
        <v>2760</v>
      </c>
      <c r="B7" s="26">
        <v>-1.71</v>
      </c>
      <c r="C7" s="26">
        <v>-0.12</v>
      </c>
      <c r="F7" s="26">
        <v>-0.57999999999999996</v>
      </c>
      <c r="G7" s="26">
        <v>-0.21</v>
      </c>
      <c r="H7" s="26">
        <f t="shared" ref="H7:H24" si="1">H6</f>
        <v>2760</v>
      </c>
    </row>
    <row r="8" spans="1:8">
      <c r="A8" s="26">
        <f t="shared" si="0"/>
        <v>2760</v>
      </c>
      <c r="B8" s="26">
        <v>0.15</v>
      </c>
      <c r="C8" s="26">
        <v>7.0000000000000007E-2</v>
      </c>
      <c r="F8" s="26">
        <v>-0.72</v>
      </c>
      <c r="G8" s="26">
        <v>-0.11</v>
      </c>
      <c r="H8" s="26">
        <f t="shared" si="1"/>
        <v>2760</v>
      </c>
    </row>
    <row r="9" spans="1:8">
      <c r="A9" s="26">
        <f t="shared" si="0"/>
        <v>2760</v>
      </c>
      <c r="B9" s="26">
        <v>-0.7</v>
      </c>
      <c r="C9" s="26">
        <v>-0.03</v>
      </c>
      <c r="F9" s="26">
        <v>-1.71</v>
      </c>
      <c r="G9" s="26">
        <v>-0.12</v>
      </c>
      <c r="H9" s="26">
        <f t="shared" si="1"/>
        <v>2760</v>
      </c>
    </row>
    <row r="10" spans="1:8">
      <c r="A10" s="26">
        <f t="shared" si="0"/>
        <v>2760</v>
      </c>
      <c r="B10" s="26">
        <v>-0.51</v>
      </c>
      <c r="C10" s="26">
        <v>0.18</v>
      </c>
      <c r="F10" s="26">
        <v>0.15</v>
      </c>
      <c r="G10" s="26">
        <v>7.0000000000000007E-2</v>
      </c>
      <c r="H10" s="26">
        <f t="shared" si="1"/>
        <v>2760</v>
      </c>
    </row>
    <row r="11" spans="1:8">
      <c r="A11" s="26">
        <f t="shared" si="0"/>
        <v>2760</v>
      </c>
      <c r="B11" s="26">
        <v>1.74</v>
      </c>
      <c r="C11" s="26">
        <v>0.17</v>
      </c>
      <c r="F11" s="26">
        <v>-0.7</v>
      </c>
      <c r="G11" s="26">
        <v>-0.03</v>
      </c>
      <c r="H11" s="26">
        <f t="shared" si="1"/>
        <v>2760</v>
      </c>
    </row>
    <row r="12" spans="1:8">
      <c r="A12" s="26">
        <f t="shared" si="0"/>
        <v>2760</v>
      </c>
      <c r="B12" s="26">
        <v>0.73</v>
      </c>
      <c r="C12" s="26">
        <v>0.08</v>
      </c>
      <c r="F12" s="26">
        <v>-0.51</v>
      </c>
      <c r="G12" s="26">
        <v>0.18</v>
      </c>
      <c r="H12" s="26">
        <f t="shared" si="1"/>
        <v>2760</v>
      </c>
    </row>
    <row r="13" spans="1:8">
      <c r="A13" s="26">
        <f t="shared" si="0"/>
        <v>2760</v>
      </c>
      <c r="B13" s="26">
        <v>1.19</v>
      </c>
      <c r="C13" s="26">
        <v>0.22</v>
      </c>
      <c r="F13" s="26">
        <v>1.74</v>
      </c>
      <c r="G13" s="26">
        <v>0.17</v>
      </c>
      <c r="H13" s="26">
        <f t="shared" si="1"/>
        <v>2760</v>
      </c>
    </row>
    <row r="14" spans="1:8">
      <c r="A14" s="26">
        <f t="shared" si="0"/>
        <v>2760</v>
      </c>
      <c r="B14" s="26">
        <v>-2.19</v>
      </c>
      <c r="C14" s="26">
        <v>0.01</v>
      </c>
      <c r="F14" s="26">
        <v>0.73</v>
      </c>
      <c r="G14" s="26">
        <v>0.08</v>
      </c>
      <c r="H14" s="26">
        <f t="shared" si="1"/>
        <v>2760</v>
      </c>
    </row>
    <row r="15" spans="1:8">
      <c r="A15" s="26">
        <f t="shared" si="0"/>
        <v>2760</v>
      </c>
      <c r="B15" s="26">
        <v>0.09</v>
      </c>
      <c r="C15" s="26">
        <v>0.06</v>
      </c>
      <c r="F15" s="26">
        <v>1.19</v>
      </c>
      <c r="G15" s="26">
        <v>0.22</v>
      </c>
      <c r="H15" s="26">
        <f t="shared" si="1"/>
        <v>2760</v>
      </c>
    </row>
    <row r="16" spans="1:8">
      <c r="A16" s="26">
        <f t="shared" si="0"/>
        <v>2760</v>
      </c>
      <c r="B16" s="26">
        <v>-2.73</v>
      </c>
      <c r="C16" s="26">
        <v>0.06</v>
      </c>
      <c r="F16" s="26">
        <v>-2.19</v>
      </c>
      <c r="G16" s="26">
        <v>0.01</v>
      </c>
      <c r="H16" s="26">
        <f t="shared" si="1"/>
        <v>2760</v>
      </c>
    </row>
    <row r="17" spans="1:8">
      <c r="A17" s="26">
        <f t="shared" si="0"/>
        <v>2760</v>
      </c>
      <c r="B17" s="26">
        <v>0.08</v>
      </c>
      <c r="C17" s="26">
        <v>0.11</v>
      </c>
      <c r="F17" s="26">
        <v>0.09</v>
      </c>
      <c r="G17" s="26">
        <v>0.06</v>
      </c>
      <c r="H17" s="26">
        <f t="shared" si="1"/>
        <v>2760</v>
      </c>
    </row>
    <row r="18" spans="1:8">
      <c r="A18" s="26">
        <f t="shared" si="0"/>
        <v>2760</v>
      </c>
      <c r="B18" s="26">
        <v>0.4</v>
      </c>
      <c r="C18" s="26">
        <v>0.11</v>
      </c>
      <c r="F18" s="26">
        <v>-2.73</v>
      </c>
      <c r="G18" s="26">
        <v>0.06</v>
      </c>
      <c r="H18" s="26">
        <f t="shared" si="1"/>
        <v>2760</v>
      </c>
    </row>
    <row r="19" spans="1:8">
      <c r="A19" s="26">
        <f t="shared" si="0"/>
        <v>2760</v>
      </c>
      <c r="B19" s="26">
        <v>0.89</v>
      </c>
      <c r="C19" s="26">
        <v>0.18</v>
      </c>
      <c r="F19" s="26">
        <v>0.08</v>
      </c>
      <c r="G19" s="26">
        <v>0.11</v>
      </c>
      <c r="H19" s="26">
        <f t="shared" si="1"/>
        <v>2760</v>
      </c>
    </row>
    <row r="20" spans="1:8">
      <c r="A20" s="26">
        <f t="shared" si="0"/>
        <v>2760</v>
      </c>
      <c r="B20" s="26">
        <v>-0.59</v>
      </c>
      <c r="C20" s="26">
        <v>0.25</v>
      </c>
      <c r="F20" s="26">
        <v>0.4</v>
      </c>
      <c r="G20" s="26">
        <v>0.11</v>
      </c>
      <c r="H20" s="26">
        <f t="shared" si="1"/>
        <v>2760</v>
      </c>
    </row>
    <row r="21" spans="1:8">
      <c r="A21" s="26">
        <f t="shared" si="0"/>
        <v>2760</v>
      </c>
      <c r="B21" s="26">
        <v>-0.25</v>
      </c>
      <c r="C21" s="26">
        <v>0.05</v>
      </c>
      <c r="F21" s="26">
        <v>0.89</v>
      </c>
      <c r="G21" s="26">
        <v>0.18</v>
      </c>
      <c r="H21" s="26">
        <f t="shared" si="1"/>
        <v>2760</v>
      </c>
    </row>
    <row r="22" spans="1:8">
      <c r="A22" s="26">
        <f t="shared" si="0"/>
        <v>2760</v>
      </c>
      <c r="B22" s="26">
        <v>1.18</v>
      </c>
      <c r="C22" s="26">
        <v>0.13</v>
      </c>
      <c r="F22" s="26">
        <v>-0.59</v>
      </c>
      <c r="G22" s="26">
        <v>0.25</v>
      </c>
      <c r="H22" s="26">
        <f t="shared" si="1"/>
        <v>2760</v>
      </c>
    </row>
    <row r="23" spans="1:8">
      <c r="F23" s="26">
        <v>-0.25</v>
      </c>
      <c r="G23" s="26">
        <v>0.05</v>
      </c>
      <c r="H23" s="26">
        <f t="shared" si="1"/>
        <v>2760</v>
      </c>
    </row>
    <row r="24" spans="1:8">
      <c r="F24" s="26">
        <v>1.18</v>
      </c>
      <c r="G24" s="26">
        <v>0.13</v>
      </c>
      <c r="H24" s="26">
        <f t="shared" si="1"/>
        <v>2760</v>
      </c>
    </row>
    <row r="25" spans="1:8">
      <c r="A25" s="26">
        <v>2920</v>
      </c>
      <c r="B25" s="26">
        <v>2.08</v>
      </c>
      <c r="C25" s="26">
        <v>0.17933975769127031</v>
      </c>
    </row>
    <row r="26" spans="1:8">
      <c r="A26" s="26">
        <f>A25</f>
        <v>2920</v>
      </c>
      <c r="B26" s="26">
        <v>4.5599999999999996</v>
      </c>
      <c r="C26" s="26">
        <v>-0.18580898436109727</v>
      </c>
      <c r="E26" s="26" t="s">
        <v>1215</v>
      </c>
    </row>
    <row r="27" spans="1:8">
      <c r="A27" s="26">
        <f t="shared" ref="A27:A48" si="2">A26</f>
        <v>2920</v>
      </c>
      <c r="B27" s="26">
        <v>6.33</v>
      </c>
      <c r="C27" s="26">
        <v>-0.1549615134733755</v>
      </c>
      <c r="F27" s="26">
        <v>2.08</v>
      </c>
      <c r="G27" s="26">
        <v>0.17933975769127031</v>
      </c>
      <c r="H27" s="26">
        <v>2920</v>
      </c>
    </row>
    <row r="28" spans="1:8">
      <c r="A28" s="26">
        <f t="shared" si="2"/>
        <v>2920</v>
      </c>
      <c r="B28" s="26">
        <v>4.7</v>
      </c>
      <c r="C28" s="26">
        <v>-0.25774763471203066</v>
      </c>
      <c r="F28" s="26">
        <v>4.5599999999999996</v>
      </c>
      <c r="G28" s="26">
        <v>-0.18580898436109727</v>
      </c>
      <c r="H28" s="26">
        <f>H27</f>
        <v>2920</v>
      </c>
    </row>
    <row r="29" spans="1:8">
      <c r="A29" s="26">
        <f t="shared" si="2"/>
        <v>2920</v>
      </c>
      <c r="B29" s="26">
        <v>5.92</v>
      </c>
      <c r="C29" s="26">
        <v>-0.18443592168501821</v>
      </c>
      <c r="F29" s="26">
        <v>6.33</v>
      </c>
      <c r="G29" s="26">
        <v>-0.1549615134733755</v>
      </c>
      <c r="H29" s="26">
        <f t="shared" ref="H29:H50" si="3">H28</f>
        <v>2920</v>
      </c>
    </row>
    <row r="30" spans="1:8">
      <c r="A30" s="26">
        <f t="shared" si="2"/>
        <v>2920</v>
      </c>
      <c r="B30" s="26">
        <v>6.34</v>
      </c>
      <c r="C30" s="26">
        <v>-0.25009576426700164</v>
      </c>
      <c r="F30" s="26">
        <v>4.7</v>
      </c>
      <c r="G30" s="26">
        <v>-0.25774763471203066</v>
      </c>
      <c r="H30" s="26">
        <f t="shared" si="3"/>
        <v>2920</v>
      </c>
    </row>
    <row r="31" spans="1:8">
      <c r="A31" s="26">
        <f t="shared" si="2"/>
        <v>2920</v>
      </c>
      <c r="B31" s="26">
        <v>5.21</v>
      </c>
      <c r="C31" s="26">
        <v>-0.18976875555064865</v>
      </c>
      <c r="F31" s="26">
        <v>5.92</v>
      </c>
      <c r="G31" s="26">
        <v>-0.18443592168501821</v>
      </c>
      <c r="H31" s="26">
        <f t="shared" si="3"/>
        <v>2920</v>
      </c>
    </row>
    <row r="32" spans="1:8">
      <c r="A32" s="26">
        <f t="shared" si="2"/>
        <v>2920</v>
      </c>
      <c r="B32" s="26">
        <v>6.15</v>
      </c>
      <c r="C32" s="26">
        <v>-0.16254076751532054</v>
      </c>
      <c r="F32" s="26">
        <v>6.34</v>
      </c>
      <c r="G32" s="26">
        <v>-0.25009576426700164</v>
      </c>
      <c r="H32" s="26">
        <f t="shared" si="3"/>
        <v>2920</v>
      </c>
    </row>
    <row r="33" spans="1:8">
      <c r="A33" s="26">
        <f t="shared" si="2"/>
        <v>2920</v>
      </c>
      <c r="B33" s="26">
        <v>3.56</v>
      </c>
      <c r="C33" s="26">
        <v>-0.15182000879145163</v>
      </c>
      <c r="F33" s="26">
        <v>5.21</v>
      </c>
      <c r="G33" s="26">
        <v>-0.18976875555064865</v>
      </c>
      <c r="H33" s="26">
        <f t="shared" si="3"/>
        <v>2920</v>
      </c>
    </row>
    <row r="34" spans="1:8">
      <c r="A34" s="26">
        <f t="shared" si="2"/>
        <v>2920</v>
      </c>
      <c r="B34" s="26">
        <v>7.71</v>
      </c>
      <c r="C34" s="26">
        <v>-0.17325437263467247</v>
      </c>
      <c r="F34" s="26">
        <v>6.15</v>
      </c>
      <c r="G34" s="26">
        <v>-0.16254076751532054</v>
      </c>
      <c r="H34" s="26">
        <f t="shared" si="3"/>
        <v>2920</v>
      </c>
    </row>
    <row r="35" spans="1:8">
      <c r="A35" s="26">
        <f t="shared" si="2"/>
        <v>2920</v>
      </c>
      <c r="B35" s="26">
        <v>4.7699999999999996</v>
      </c>
      <c r="C35" s="26">
        <v>-0.23371513671721589</v>
      </c>
      <c r="F35" s="26">
        <v>3.56</v>
      </c>
      <c r="G35" s="26">
        <v>-0.15182000879145163</v>
      </c>
      <c r="H35" s="26">
        <f t="shared" si="3"/>
        <v>2920</v>
      </c>
    </row>
    <row r="36" spans="1:8">
      <c r="A36" s="26">
        <f t="shared" si="2"/>
        <v>2920</v>
      </c>
      <c r="B36" s="26">
        <v>6.52</v>
      </c>
      <c r="C36" s="26">
        <v>-0.12250804765374612</v>
      </c>
      <c r="F36" s="26">
        <v>7.71</v>
      </c>
      <c r="G36" s="26">
        <v>-0.17325437263467247</v>
      </c>
      <c r="H36" s="26">
        <f t="shared" si="3"/>
        <v>2920</v>
      </c>
    </row>
    <row r="37" spans="1:8">
      <c r="A37" s="26">
        <f t="shared" si="2"/>
        <v>2920</v>
      </c>
      <c r="B37" s="26">
        <v>7.7</v>
      </c>
      <c r="C37" s="26">
        <v>-0.14812350839541688</v>
      </c>
      <c r="F37" s="26">
        <v>4.7699999999999996</v>
      </c>
      <c r="G37" s="26">
        <v>-0.23371513671721589</v>
      </c>
      <c r="H37" s="26">
        <f t="shared" si="3"/>
        <v>2920</v>
      </c>
    </row>
    <row r="38" spans="1:8">
      <c r="A38" s="26">
        <f t="shared" si="2"/>
        <v>2920</v>
      </c>
      <c r="B38" s="26">
        <v>5.16</v>
      </c>
      <c r="C38" s="26">
        <v>-0.12408326148897109</v>
      </c>
      <c r="F38" s="26">
        <v>6.52</v>
      </c>
      <c r="G38" s="26">
        <v>-0.12250804765374612</v>
      </c>
      <c r="H38" s="26">
        <f t="shared" si="3"/>
        <v>2920</v>
      </c>
    </row>
    <row r="39" spans="1:8">
      <c r="A39" s="26">
        <f t="shared" si="2"/>
        <v>2920</v>
      </c>
      <c r="B39" s="26">
        <v>1.4</v>
      </c>
      <c r="C39" s="26">
        <v>-0.5107553899848396</v>
      </c>
      <c r="F39" s="26">
        <v>7.7</v>
      </c>
      <c r="G39" s="26">
        <v>-0.14812350839541688</v>
      </c>
      <c r="H39" s="26">
        <f t="shared" si="3"/>
        <v>2920</v>
      </c>
    </row>
    <row r="40" spans="1:8">
      <c r="A40" s="26">
        <f t="shared" si="2"/>
        <v>2920</v>
      </c>
      <c r="B40" s="26">
        <v>5.13</v>
      </c>
      <c r="C40" s="26">
        <v>-0.2686716676067844</v>
      </c>
      <c r="F40" s="26">
        <v>5.16</v>
      </c>
      <c r="G40" s="26">
        <v>-0.12408326148897109</v>
      </c>
      <c r="H40" s="26">
        <f t="shared" si="3"/>
        <v>2920</v>
      </c>
    </row>
    <row r="41" spans="1:8">
      <c r="A41" s="26">
        <f t="shared" si="2"/>
        <v>2920</v>
      </c>
      <c r="B41" s="26">
        <v>7.05</v>
      </c>
      <c r="C41" s="26">
        <v>-0.19456434627045338</v>
      </c>
      <c r="F41" s="26">
        <v>1.4</v>
      </c>
      <c r="G41" s="26">
        <v>-0.5107553899848396</v>
      </c>
      <c r="H41" s="26">
        <f t="shared" si="3"/>
        <v>2920</v>
      </c>
    </row>
    <row r="42" spans="1:8">
      <c r="A42" s="26">
        <f t="shared" si="2"/>
        <v>2920</v>
      </c>
      <c r="B42" s="26">
        <v>3.13</v>
      </c>
      <c r="C42" s="26">
        <v>-0.3007283816189088</v>
      </c>
      <c r="F42" s="26">
        <v>5.13</v>
      </c>
      <c r="G42" s="26">
        <v>-0.2686716676067844</v>
      </c>
      <c r="H42" s="26">
        <f t="shared" si="3"/>
        <v>2920</v>
      </c>
    </row>
    <row r="43" spans="1:8">
      <c r="A43" s="26">
        <f t="shared" si="2"/>
        <v>2920</v>
      </c>
      <c r="B43" s="26">
        <v>5.8</v>
      </c>
      <c r="C43" s="26">
        <v>-0.15281080290330173</v>
      </c>
      <c r="F43" s="26">
        <v>7.05</v>
      </c>
      <c r="G43" s="26">
        <v>-0.19456434627045338</v>
      </c>
      <c r="H43" s="26">
        <f t="shared" si="3"/>
        <v>2920</v>
      </c>
    </row>
    <row r="44" spans="1:8">
      <c r="A44" s="26">
        <f t="shared" si="2"/>
        <v>2920</v>
      </c>
      <c r="B44" s="26">
        <v>6.34</v>
      </c>
      <c r="C44" s="26">
        <v>-9.0095764267001499E-2</v>
      </c>
      <c r="F44" s="26">
        <v>3.13</v>
      </c>
      <c r="G44" s="26">
        <v>-0.3007283816189088</v>
      </c>
      <c r="H44" s="26">
        <f t="shared" si="3"/>
        <v>2920</v>
      </c>
    </row>
    <row r="45" spans="1:8">
      <c r="A45" s="26">
        <f t="shared" si="2"/>
        <v>2920</v>
      </c>
      <c r="B45" s="26">
        <v>5.23</v>
      </c>
      <c r="C45" s="26">
        <v>-0.20004277967455053</v>
      </c>
      <c r="F45" s="26">
        <v>5.8</v>
      </c>
      <c r="G45" s="26">
        <v>-0.15281080290330173</v>
      </c>
      <c r="H45" s="26">
        <f t="shared" si="3"/>
        <v>2920</v>
      </c>
    </row>
    <row r="46" spans="1:8">
      <c r="A46" s="26">
        <f t="shared" si="2"/>
        <v>2920</v>
      </c>
      <c r="B46" s="26">
        <v>5.45</v>
      </c>
      <c r="C46" s="26">
        <v>-0.21305050250206925</v>
      </c>
      <c r="F46" s="26">
        <v>6.34</v>
      </c>
      <c r="G46" s="26">
        <v>-9.0095764267001499E-2</v>
      </c>
      <c r="H46" s="26">
        <f t="shared" si="3"/>
        <v>2920</v>
      </c>
    </row>
    <row r="47" spans="1:8">
      <c r="A47" s="26">
        <f t="shared" si="2"/>
        <v>2920</v>
      </c>
      <c r="B47" s="26">
        <v>6.83</v>
      </c>
      <c r="C47" s="26">
        <v>-0.15164374869661357</v>
      </c>
      <c r="F47" s="26">
        <v>5.23</v>
      </c>
      <c r="G47" s="26">
        <v>-0.20004277967455053</v>
      </c>
      <c r="H47" s="26">
        <f t="shared" si="3"/>
        <v>2920</v>
      </c>
    </row>
    <row r="48" spans="1:8">
      <c r="A48" s="26">
        <f t="shared" si="2"/>
        <v>2920</v>
      </c>
      <c r="B48" s="26">
        <v>5.99</v>
      </c>
      <c r="C48" s="26">
        <v>-0.11038226109230687</v>
      </c>
      <c r="F48" s="26">
        <v>5.45</v>
      </c>
      <c r="G48" s="26">
        <v>-0.21305050250206925</v>
      </c>
      <c r="H48" s="26">
        <f t="shared" si="3"/>
        <v>2920</v>
      </c>
    </row>
    <row r="49" spans="1:8">
      <c r="F49" s="26">
        <v>6.83</v>
      </c>
      <c r="G49" s="26">
        <v>-0.15164374869661357</v>
      </c>
      <c r="H49" s="26">
        <f t="shared" si="3"/>
        <v>2920</v>
      </c>
    </row>
    <row r="50" spans="1:8">
      <c r="A50" s="26">
        <f>COUNT(A3:A22)</f>
        <v>20</v>
      </c>
      <c r="F50" s="26">
        <v>5.99</v>
      </c>
      <c r="G50" s="26">
        <v>-0.11038226109230687</v>
      </c>
      <c r="H50" s="26">
        <f t="shared" si="3"/>
        <v>2920</v>
      </c>
    </row>
    <row r="51" spans="1:8">
      <c r="A51">
        <f>COUNT(A25:A48)</f>
        <v>24</v>
      </c>
      <c r="B51"/>
      <c r="C51"/>
    </row>
    <row r="52" spans="1:8">
      <c r="A52"/>
      <c r="B52"/>
      <c r="C52"/>
      <c r="H52" s="26">
        <f>COUNT(H5:H24)</f>
        <v>20</v>
      </c>
    </row>
    <row r="53" spans="1:8">
      <c r="A53"/>
      <c r="B53"/>
      <c r="C53"/>
      <c r="E53"/>
      <c r="F53"/>
      <c r="G53"/>
      <c r="H53">
        <f>COUNT(H27:H50)</f>
        <v>24</v>
      </c>
    </row>
    <row r="54" spans="1:8">
      <c r="A54"/>
      <c r="B54"/>
      <c r="C54"/>
      <c r="E54"/>
      <c r="F54"/>
      <c r="G54"/>
      <c r="H54"/>
    </row>
    <row r="55" spans="1:8">
      <c r="A55"/>
      <c r="B55"/>
      <c r="C55"/>
      <c r="E55"/>
      <c r="F55"/>
      <c r="G55"/>
      <c r="H55"/>
    </row>
    <row r="56" spans="1:8">
      <c r="A56"/>
      <c r="B56"/>
      <c r="C56"/>
      <c r="E56"/>
      <c r="F56"/>
      <c r="G56"/>
      <c r="H56"/>
    </row>
    <row r="57" spans="1:8">
      <c r="A57"/>
      <c r="B57"/>
      <c r="C57"/>
      <c r="E57"/>
      <c r="F57"/>
      <c r="G57"/>
      <c r="H57"/>
    </row>
    <row r="58" spans="1:8">
      <c r="A58"/>
      <c r="B58"/>
      <c r="C58"/>
      <c r="E58"/>
      <c r="F58"/>
      <c r="G58"/>
      <c r="H58"/>
    </row>
    <row r="59" spans="1:8">
      <c r="A59"/>
      <c r="B59"/>
      <c r="C59"/>
      <c r="E59"/>
      <c r="F59"/>
      <c r="G59"/>
      <c r="H59"/>
    </row>
    <row r="60" spans="1:8">
      <c r="A60"/>
      <c r="B60"/>
      <c r="C60"/>
      <c r="E60"/>
      <c r="F60"/>
      <c r="G60"/>
      <c r="H60"/>
    </row>
    <row r="61" spans="1:8">
      <c r="A61"/>
      <c r="B61"/>
      <c r="C61"/>
      <c r="E61"/>
      <c r="F61"/>
      <c r="G61"/>
      <c r="H61"/>
    </row>
    <row r="62" spans="1:8">
      <c r="A62"/>
      <c r="B62"/>
      <c r="C62"/>
      <c r="E62"/>
      <c r="F62"/>
      <c r="G62"/>
      <c r="H62"/>
    </row>
    <row r="63" spans="1:8">
      <c r="A63"/>
      <c r="B63"/>
      <c r="C63"/>
      <c r="E63"/>
      <c r="F63"/>
      <c r="G63"/>
      <c r="H63"/>
    </row>
    <row r="64" spans="1:8">
      <c r="A64"/>
      <c r="B64"/>
      <c r="C64"/>
      <c r="E64"/>
      <c r="F64"/>
      <c r="G64"/>
      <c r="H64"/>
    </row>
    <row r="65" spans="1:8">
      <c r="A65"/>
      <c r="B65"/>
      <c r="C65"/>
      <c r="E65"/>
      <c r="F65"/>
      <c r="G65"/>
      <c r="H65"/>
    </row>
    <row r="66" spans="1:8">
      <c r="A66"/>
      <c r="B66"/>
      <c r="C66"/>
      <c r="E66"/>
      <c r="F66"/>
      <c r="G66"/>
      <c r="H66"/>
    </row>
    <row r="67" spans="1:8">
      <c r="A67"/>
      <c r="B67"/>
      <c r="C67"/>
      <c r="E67"/>
      <c r="F67"/>
      <c r="G67"/>
      <c r="H67"/>
    </row>
    <row r="68" spans="1:8">
      <c r="A68"/>
      <c r="B68"/>
      <c r="C68"/>
      <c r="E68"/>
      <c r="F68"/>
      <c r="G68"/>
      <c r="H68"/>
    </row>
    <row r="69" spans="1:8">
      <c r="A69"/>
      <c r="B69"/>
      <c r="C69"/>
      <c r="E69"/>
      <c r="F69"/>
      <c r="G69"/>
      <c r="H69"/>
    </row>
    <row r="70" spans="1:8">
      <c r="A70"/>
      <c r="B70"/>
      <c r="C70"/>
      <c r="E70"/>
      <c r="F70"/>
      <c r="G70"/>
      <c r="H70"/>
    </row>
    <row r="71" spans="1:8">
      <c r="A71"/>
      <c r="B71"/>
      <c r="C71"/>
      <c r="E71"/>
      <c r="F71"/>
      <c r="G71"/>
      <c r="H71"/>
    </row>
    <row r="72" spans="1:8">
      <c r="A72"/>
      <c r="B72"/>
      <c r="C72"/>
      <c r="E72"/>
      <c r="F72"/>
      <c r="G72"/>
      <c r="H72"/>
    </row>
    <row r="73" spans="1:8">
      <c r="A73"/>
      <c r="B73"/>
      <c r="C73"/>
      <c r="E73"/>
      <c r="F73"/>
      <c r="G73"/>
      <c r="H73"/>
    </row>
    <row r="74" spans="1:8">
      <c r="A74"/>
      <c r="B74"/>
      <c r="C74"/>
      <c r="E74"/>
      <c r="F74"/>
      <c r="G74"/>
      <c r="H74"/>
    </row>
    <row r="75" spans="1:8">
      <c r="A75"/>
      <c r="B75"/>
      <c r="C75"/>
      <c r="E75"/>
      <c r="F75"/>
      <c r="G75"/>
      <c r="H75"/>
    </row>
    <row r="76" spans="1:8">
      <c r="A76"/>
      <c r="B76"/>
      <c r="C76"/>
      <c r="E76"/>
      <c r="F76"/>
      <c r="G76"/>
      <c r="H76"/>
    </row>
    <row r="77" spans="1:8">
      <c r="A77"/>
      <c r="B77"/>
      <c r="C77"/>
      <c r="E77"/>
      <c r="F77"/>
      <c r="G77"/>
      <c r="H77"/>
    </row>
    <row r="78" spans="1:8">
      <c r="A78"/>
      <c r="B78"/>
      <c r="C78"/>
      <c r="E78"/>
      <c r="F78"/>
      <c r="G78"/>
      <c r="H78"/>
    </row>
    <row r="79" spans="1:8">
      <c r="A79"/>
      <c r="B79"/>
      <c r="C79"/>
      <c r="E79"/>
      <c r="F79"/>
      <c r="G79"/>
      <c r="H79"/>
    </row>
    <row r="80" spans="1:8">
      <c r="A80"/>
      <c r="B80"/>
      <c r="C80"/>
      <c r="E80"/>
      <c r="F80"/>
      <c r="G80"/>
      <c r="H80"/>
    </row>
    <row r="81" spans="1:8">
      <c r="A81"/>
      <c r="B81"/>
      <c r="C81"/>
      <c r="E81"/>
      <c r="F81"/>
      <c r="G81"/>
      <c r="H81"/>
    </row>
    <row r="82" spans="1:8">
      <c r="A82"/>
      <c r="B82"/>
      <c r="C82"/>
      <c r="E82"/>
      <c r="F82"/>
      <c r="G82"/>
      <c r="H82"/>
    </row>
    <row r="83" spans="1:8">
      <c r="A83"/>
      <c r="B83"/>
      <c r="C83"/>
      <c r="E83"/>
      <c r="F83"/>
      <c r="G83"/>
      <c r="H83"/>
    </row>
    <row r="84" spans="1:8">
      <c r="A84"/>
      <c r="B84"/>
      <c r="C84"/>
      <c r="E84"/>
      <c r="F84"/>
      <c r="G84"/>
      <c r="H84"/>
    </row>
    <row r="85" spans="1:8">
      <c r="A85"/>
      <c r="B85"/>
      <c r="C85"/>
      <c r="E85"/>
      <c r="F85"/>
      <c r="G85"/>
      <c r="H85"/>
    </row>
    <row r="86" spans="1:8">
      <c r="A86"/>
      <c r="B86"/>
      <c r="C86"/>
      <c r="E86"/>
      <c r="F86"/>
      <c r="G86"/>
      <c r="H86"/>
    </row>
    <row r="87" spans="1:8">
      <c r="A87"/>
      <c r="B87"/>
      <c r="C87"/>
      <c r="E87"/>
      <c r="F87"/>
      <c r="G87"/>
      <c r="H87"/>
    </row>
    <row r="88" spans="1:8">
      <c r="A88"/>
      <c r="B88"/>
      <c r="C88"/>
      <c r="E88"/>
      <c r="F88"/>
      <c r="G88"/>
      <c r="H88"/>
    </row>
    <row r="89" spans="1:8">
      <c r="A89"/>
      <c r="B89"/>
      <c r="C89"/>
      <c r="E89"/>
      <c r="F89"/>
      <c r="G89"/>
      <c r="H89"/>
    </row>
    <row r="90" spans="1:8">
      <c r="A90"/>
      <c r="B90"/>
      <c r="C90"/>
      <c r="E90"/>
      <c r="F90"/>
      <c r="G90"/>
      <c r="H90"/>
    </row>
    <row r="91" spans="1:8">
      <c r="A91"/>
      <c r="B91"/>
      <c r="C91"/>
      <c r="E91"/>
      <c r="F91"/>
      <c r="G91"/>
      <c r="H91"/>
    </row>
    <row r="92" spans="1:8">
      <c r="A92"/>
      <c r="B92"/>
      <c r="C92"/>
      <c r="E92"/>
      <c r="F92"/>
      <c r="G92"/>
      <c r="H92"/>
    </row>
    <row r="93" spans="1:8">
      <c r="A93"/>
      <c r="B93"/>
      <c r="C93"/>
      <c r="E93"/>
      <c r="F93"/>
      <c r="G93"/>
      <c r="H93"/>
    </row>
    <row r="94" spans="1:8">
      <c r="A94"/>
      <c r="B94"/>
      <c r="C94"/>
      <c r="E94"/>
      <c r="F94"/>
      <c r="G94"/>
      <c r="H94"/>
    </row>
    <row r="95" spans="1:8">
      <c r="A95"/>
      <c r="B95"/>
      <c r="C95"/>
      <c r="E95"/>
      <c r="F95"/>
      <c r="G95"/>
      <c r="H95"/>
    </row>
    <row r="96" spans="1:8">
      <c r="A96"/>
      <c r="B96"/>
      <c r="C96"/>
      <c r="E96"/>
      <c r="F96"/>
      <c r="G96"/>
      <c r="H96"/>
    </row>
    <row r="97" spans="1:8">
      <c r="A97"/>
      <c r="B97"/>
      <c r="C97"/>
      <c r="E97"/>
      <c r="F97"/>
      <c r="G97"/>
      <c r="H97"/>
    </row>
    <row r="98" spans="1:8">
      <c r="A98"/>
      <c r="B98"/>
      <c r="C98"/>
      <c r="E98"/>
      <c r="F98"/>
      <c r="G98"/>
      <c r="H98"/>
    </row>
    <row r="99" spans="1:8">
      <c r="A99"/>
      <c r="B99"/>
      <c r="C99"/>
      <c r="E99"/>
      <c r="F99"/>
      <c r="G99"/>
      <c r="H99"/>
    </row>
    <row r="100" spans="1:8">
      <c r="A100"/>
      <c r="B100"/>
      <c r="C100"/>
      <c r="E100"/>
      <c r="F100"/>
      <c r="G100"/>
      <c r="H100"/>
    </row>
    <row r="101" spans="1:8">
      <c r="A101"/>
      <c r="B101"/>
      <c r="C101"/>
      <c r="E101"/>
      <c r="F101"/>
      <c r="G101"/>
      <c r="H101"/>
    </row>
    <row r="102" spans="1:8">
      <c r="A102"/>
      <c r="B102"/>
      <c r="C102"/>
      <c r="E102"/>
      <c r="F102"/>
      <c r="G102"/>
      <c r="H102"/>
    </row>
    <row r="103" spans="1:8">
      <c r="A103"/>
      <c r="B103"/>
      <c r="C103"/>
      <c r="E103"/>
      <c r="F103"/>
      <c r="G103"/>
      <c r="H103"/>
    </row>
    <row r="104" spans="1:8">
      <c r="A104"/>
      <c r="B104"/>
      <c r="C104"/>
      <c r="E104"/>
      <c r="F104"/>
      <c r="G104"/>
      <c r="H104"/>
    </row>
    <row r="105" spans="1:8">
      <c r="A105"/>
      <c r="B105"/>
      <c r="C105"/>
      <c r="E105"/>
      <c r="F105"/>
      <c r="G105"/>
      <c r="H105"/>
    </row>
    <row r="106" spans="1:8">
      <c r="A106"/>
      <c r="B106"/>
      <c r="C106"/>
      <c r="E106"/>
      <c r="F106"/>
      <c r="G106"/>
      <c r="H106"/>
    </row>
    <row r="107" spans="1:8">
      <c r="A107"/>
      <c r="B107"/>
      <c r="C107"/>
      <c r="E107"/>
      <c r="F107"/>
      <c r="G107"/>
      <c r="H107"/>
    </row>
    <row r="108" spans="1:8">
      <c r="A108"/>
      <c r="B108"/>
      <c r="C108"/>
      <c r="E108"/>
      <c r="F108"/>
      <c r="G108"/>
      <c r="H108"/>
    </row>
    <row r="109" spans="1:8">
      <c r="A109"/>
      <c r="B109"/>
      <c r="C109"/>
      <c r="E109"/>
      <c r="F109"/>
      <c r="G109"/>
      <c r="H109"/>
    </row>
    <row r="110" spans="1:8">
      <c r="A110"/>
      <c r="B110"/>
      <c r="C110"/>
      <c r="E110"/>
      <c r="F110"/>
      <c r="G110"/>
      <c r="H110"/>
    </row>
    <row r="111" spans="1:8">
      <c r="A111"/>
      <c r="B111"/>
      <c r="C111"/>
      <c r="E111"/>
      <c r="F111"/>
      <c r="G111"/>
      <c r="H111"/>
    </row>
    <row r="112" spans="1:8">
      <c r="A112"/>
      <c r="B112"/>
      <c r="C112"/>
      <c r="E112"/>
      <c r="F112"/>
      <c r="G112"/>
      <c r="H112"/>
    </row>
    <row r="113" spans="1:8">
      <c r="A113"/>
      <c r="B113"/>
      <c r="C113"/>
      <c r="E113"/>
      <c r="F113"/>
      <c r="G113"/>
      <c r="H113"/>
    </row>
    <row r="114" spans="1:8">
      <c r="A114"/>
      <c r="B114"/>
      <c r="C114"/>
      <c r="E114"/>
      <c r="F114"/>
      <c r="G114"/>
      <c r="H114"/>
    </row>
    <row r="115" spans="1:8">
      <c r="A115"/>
      <c r="B115"/>
      <c r="C115"/>
      <c r="E115"/>
      <c r="F115"/>
      <c r="G115"/>
      <c r="H115"/>
    </row>
    <row r="116" spans="1:8">
      <c r="A116"/>
      <c r="B116"/>
      <c r="C116"/>
      <c r="E116"/>
      <c r="F116"/>
      <c r="G116"/>
      <c r="H116"/>
    </row>
    <row r="117" spans="1:8">
      <c r="A117"/>
      <c r="B117"/>
      <c r="C117"/>
      <c r="E117"/>
      <c r="F117"/>
      <c r="G117"/>
      <c r="H117"/>
    </row>
    <row r="118" spans="1:8">
      <c r="A118"/>
      <c r="B118"/>
      <c r="C118"/>
      <c r="E118"/>
      <c r="F118"/>
      <c r="G118"/>
      <c r="H118"/>
    </row>
    <row r="119" spans="1:8">
      <c r="A119"/>
      <c r="B119"/>
      <c r="C119"/>
      <c r="E119"/>
      <c r="F119"/>
      <c r="G119"/>
      <c r="H119"/>
    </row>
    <row r="120" spans="1:8">
      <c r="A120"/>
      <c r="B120"/>
      <c r="C120"/>
      <c r="E120"/>
      <c r="F120"/>
      <c r="G120"/>
      <c r="H120"/>
    </row>
    <row r="121" spans="1:8">
      <c r="A121"/>
      <c r="B121"/>
      <c r="C121"/>
      <c r="E121"/>
      <c r="F121"/>
      <c r="G121"/>
      <c r="H121"/>
    </row>
    <row r="122" spans="1:8">
      <c r="A122"/>
      <c r="B122"/>
      <c r="C122"/>
      <c r="E122"/>
      <c r="F122"/>
      <c r="G122"/>
      <c r="H122"/>
    </row>
    <row r="123" spans="1:8">
      <c r="A123"/>
      <c r="B123"/>
      <c r="C123"/>
      <c r="E123"/>
      <c r="F123"/>
      <c r="G123"/>
      <c r="H123"/>
    </row>
    <row r="124" spans="1:8">
      <c r="A124"/>
      <c r="B124"/>
      <c r="C124"/>
      <c r="E124"/>
      <c r="F124"/>
      <c r="G124"/>
      <c r="H124"/>
    </row>
    <row r="125" spans="1:8">
      <c r="A125"/>
      <c r="B125"/>
      <c r="C125"/>
      <c r="E125"/>
      <c r="F125"/>
      <c r="G125"/>
      <c r="H125"/>
    </row>
    <row r="126" spans="1:8">
      <c r="A126"/>
      <c r="B126"/>
      <c r="C126"/>
      <c r="E126"/>
      <c r="F126"/>
      <c r="G126"/>
      <c r="H126"/>
    </row>
    <row r="127" spans="1:8">
      <c r="A127"/>
      <c r="B127"/>
      <c r="C127"/>
      <c r="E127"/>
      <c r="F127"/>
      <c r="G127"/>
      <c r="H127"/>
    </row>
    <row r="128" spans="1:8">
      <c r="A128"/>
      <c r="B128"/>
      <c r="C128"/>
      <c r="E128"/>
      <c r="F128"/>
      <c r="G128"/>
      <c r="H128"/>
    </row>
    <row r="129" spans="1:8">
      <c r="A129"/>
      <c r="B129"/>
      <c r="C129"/>
      <c r="E129"/>
      <c r="F129"/>
      <c r="G129"/>
      <c r="H129"/>
    </row>
    <row r="130" spans="1:8">
      <c r="A130"/>
      <c r="B130"/>
      <c r="C130"/>
      <c r="E130"/>
      <c r="F130"/>
      <c r="G130"/>
      <c r="H130"/>
    </row>
    <row r="131" spans="1:8">
      <c r="A131"/>
      <c r="B131"/>
      <c r="C131"/>
      <c r="E131"/>
      <c r="F131"/>
      <c r="G131"/>
      <c r="H131"/>
    </row>
    <row r="132" spans="1:8">
      <c r="A132"/>
      <c r="B132"/>
      <c r="C132"/>
      <c r="E132"/>
      <c r="F132"/>
      <c r="G132"/>
      <c r="H132"/>
    </row>
    <row r="133" spans="1:8">
      <c r="A133"/>
      <c r="B133"/>
      <c r="C133"/>
      <c r="E133"/>
      <c r="F133"/>
      <c r="G133"/>
      <c r="H133"/>
    </row>
    <row r="134" spans="1:8">
      <c r="A134"/>
      <c r="B134"/>
      <c r="C134"/>
      <c r="E134"/>
      <c r="F134"/>
      <c r="G134"/>
      <c r="H134"/>
    </row>
    <row r="135" spans="1:8">
      <c r="A135"/>
      <c r="B135"/>
      <c r="C135"/>
      <c r="E135"/>
      <c r="F135"/>
      <c r="G135"/>
      <c r="H135"/>
    </row>
    <row r="136" spans="1:8">
      <c r="A136"/>
      <c r="B136"/>
      <c r="C136"/>
      <c r="E136"/>
      <c r="F136"/>
      <c r="G136"/>
      <c r="H136"/>
    </row>
    <row r="137" spans="1:8">
      <c r="A137"/>
      <c r="B137"/>
      <c r="C137"/>
      <c r="E137"/>
      <c r="F137"/>
      <c r="G137"/>
      <c r="H137"/>
    </row>
    <row r="138" spans="1:8">
      <c r="A138"/>
      <c r="B138"/>
      <c r="C138"/>
      <c r="E138"/>
      <c r="F138"/>
      <c r="G138"/>
      <c r="H138"/>
    </row>
    <row r="139" spans="1:8">
      <c r="A139"/>
      <c r="B139"/>
      <c r="C139"/>
      <c r="E139"/>
      <c r="F139"/>
      <c r="G139"/>
      <c r="H139"/>
    </row>
    <row r="140" spans="1:8">
      <c r="A140"/>
      <c r="B140"/>
      <c r="C140"/>
      <c r="E140"/>
      <c r="F140"/>
      <c r="G140"/>
      <c r="H140"/>
    </row>
    <row r="141" spans="1:8">
      <c r="A141"/>
      <c r="B141"/>
      <c r="C141"/>
      <c r="E141"/>
      <c r="F141"/>
      <c r="G141"/>
      <c r="H141"/>
    </row>
    <row r="142" spans="1:8">
      <c r="A142"/>
      <c r="B142"/>
      <c r="C142"/>
      <c r="E142"/>
      <c r="F142"/>
      <c r="G142"/>
      <c r="H142"/>
    </row>
    <row r="143" spans="1:8">
      <c r="A143"/>
      <c r="B143"/>
      <c r="C143"/>
      <c r="E143"/>
      <c r="F143"/>
      <c r="G143"/>
      <c r="H143"/>
    </row>
    <row r="144" spans="1:8">
      <c r="A144"/>
      <c r="B144"/>
      <c r="C144"/>
      <c r="E144"/>
      <c r="F144"/>
      <c r="G144"/>
      <c r="H144"/>
    </row>
    <row r="145" spans="1:8">
      <c r="A145"/>
      <c r="B145"/>
      <c r="C145"/>
      <c r="E145"/>
      <c r="F145"/>
      <c r="G145"/>
      <c r="H145"/>
    </row>
    <row r="146" spans="1:8">
      <c r="A146"/>
      <c r="B146"/>
      <c r="C146"/>
      <c r="E146"/>
      <c r="F146"/>
      <c r="G146"/>
      <c r="H146"/>
    </row>
    <row r="147" spans="1:8">
      <c r="A147"/>
      <c r="B147"/>
      <c r="C147"/>
      <c r="E147"/>
      <c r="F147"/>
      <c r="G147"/>
      <c r="H147"/>
    </row>
    <row r="148" spans="1:8">
      <c r="A148"/>
      <c r="B148"/>
      <c r="C148"/>
      <c r="E148"/>
      <c r="F148"/>
      <c r="G148"/>
      <c r="H148"/>
    </row>
    <row r="149" spans="1:8">
      <c r="A149"/>
      <c r="B149"/>
      <c r="C149"/>
      <c r="E149"/>
      <c r="F149"/>
      <c r="G149"/>
      <c r="H149"/>
    </row>
    <row r="150" spans="1:8">
      <c r="A150"/>
      <c r="B150"/>
      <c r="C150"/>
      <c r="E150"/>
      <c r="F150"/>
      <c r="G150"/>
      <c r="H150"/>
    </row>
    <row r="151" spans="1:8">
      <c r="A151"/>
      <c r="B151"/>
      <c r="C151"/>
      <c r="E151"/>
      <c r="F151"/>
      <c r="G151"/>
      <c r="H151"/>
    </row>
    <row r="152" spans="1:8">
      <c r="A152"/>
      <c r="B152"/>
      <c r="C152"/>
      <c r="E152"/>
      <c r="F152"/>
      <c r="G152"/>
      <c r="H152"/>
    </row>
    <row r="153" spans="1:8">
      <c r="A153"/>
      <c r="B153"/>
      <c r="C153"/>
      <c r="E153"/>
      <c r="F153"/>
      <c r="G153"/>
      <c r="H153"/>
    </row>
    <row r="154" spans="1:8">
      <c r="A154"/>
      <c r="B154"/>
      <c r="C154"/>
      <c r="E154"/>
      <c r="F154"/>
      <c r="G154"/>
      <c r="H154"/>
    </row>
    <row r="155" spans="1:8">
      <c r="A155"/>
      <c r="B155"/>
      <c r="C155"/>
      <c r="E155"/>
      <c r="F155"/>
      <c r="G155"/>
      <c r="H155"/>
    </row>
    <row r="156" spans="1:8">
      <c r="A156"/>
      <c r="B156"/>
      <c r="C156"/>
      <c r="E156"/>
      <c r="F156"/>
      <c r="G156"/>
      <c r="H156"/>
    </row>
    <row r="157" spans="1:8">
      <c r="A157"/>
      <c r="B157"/>
      <c r="C157"/>
      <c r="E157"/>
      <c r="F157"/>
      <c r="G157"/>
      <c r="H157"/>
    </row>
    <row r="158" spans="1:8">
      <c r="A158"/>
      <c r="B158"/>
      <c r="C158"/>
      <c r="E158"/>
      <c r="F158"/>
      <c r="G158"/>
      <c r="H158"/>
    </row>
    <row r="159" spans="1:8">
      <c r="A159"/>
      <c r="B159"/>
      <c r="C159"/>
      <c r="E159"/>
      <c r="F159"/>
      <c r="G159"/>
      <c r="H159"/>
    </row>
    <row r="160" spans="1:8">
      <c r="A160"/>
      <c r="B160"/>
      <c r="C160"/>
      <c r="E160"/>
      <c r="F160"/>
      <c r="G160"/>
      <c r="H160"/>
    </row>
    <row r="161" spans="1:8">
      <c r="A161"/>
      <c r="B161"/>
      <c r="C161"/>
      <c r="E161"/>
      <c r="F161"/>
      <c r="G161"/>
      <c r="H161"/>
    </row>
    <row r="162" spans="1:8">
      <c r="A162"/>
      <c r="B162"/>
      <c r="C162"/>
      <c r="E162"/>
      <c r="F162"/>
      <c r="G162"/>
      <c r="H162"/>
    </row>
    <row r="163" spans="1:8">
      <c r="A163"/>
      <c r="B163"/>
      <c r="C163"/>
      <c r="E163"/>
      <c r="F163"/>
      <c r="G163"/>
      <c r="H163"/>
    </row>
    <row r="164" spans="1:8">
      <c r="A164"/>
      <c r="B164"/>
      <c r="C164"/>
      <c r="E164"/>
      <c r="F164"/>
      <c r="G164"/>
      <c r="H164"/>
    </row>
    <row r="165" spans="1:8">
      <c r="A165"/>
      <c r="B165"/>
      <c r="C165"/>
      <c r="E165"/>
      <c r="F165"/>
      <c r="G165"/>
      <c r="H165"/>
    </row>
    <row r="166" spans="1:8">
      <c r="A166"/>
      <c r="B166"/>
      <c r="C166"/>
      <c r="E166"/>
      <c r="F166"/>
      <c r="G166"/>
      <c r="H166"/>
    </row>
    <row r="167" spans="1:8">
      <c r="A167"/>
      <c r="B167"/>
      <c r="C167"/>
      <c r="E167"/>
      <c r="F167"/>
      <c r="G167"/>
      <c r="H167"/>
    </row>
    <row r="168" spans="1:8">
      <c r="A168"/>
      <c r="B168"/>
      <c r="C168"/>
      <c r="E168"/>
      <c r="F168"/>
      <c r="G168"/>
      <c r="H168"/>
    </row>
    <row r="169" spans="1:8">
      <c r="A169"/>
      <c r="B169"/>
      <c r="C169"/>
      <c r="E169"/>
      <c r="F169"/>
      <c r="G169"/>
      <c r="H169"/>
    </row>
    <row r="170" spans="1:8">
      <c r="A170"/>
      <c r="B170"/>
      <c r="C170"/>
      <c r="E170"/>
      <c r="F170"/>
      <c r="G170"/>
      <c r="H170"/>
    </row>
    <row r="171" spans="1:8">
      <c r="A171"/>
      <c r="B171"/>
      <c r="C171"/>
      <c r="E171"/>
      <c r="F171"/>
      <c r="G171"/>
      <c r="H171"/>
    </row>
    <row r="172" spans="1:8">
      <c r="A172"/>
      <c r="B172"/>
      <c r="C172"/>
      <c r="E172"/>
      <c r="F172"/>
      <c r="G172"/>
      <c r="H172"/>
    </row>
    <row r="173" spans="1:8">
      <c r="A173"/>
      <c r="B173"/>
      <c r="C173"/>
      <c r="E173"/>
      <c r="F173"/>
      <c r="G173"/>
      <c r="H173"/>
    </row>
    <row r="174" spans="1:8">
      <c r="A174"/>
      <c r="B174"/>
      <c r="C174"/>
      <c r="E174"/>
      <c r="F174"/>
      <c r="G174"/>
      <c r="H174"/>
    </row>
    <row r="175" spans="1:8">
      <c r="A175"/>
      <c r="B175"/>
      <c r="C175"/>
      <c r="E175"/>
      <c r="F175"/>
      <c r="G175"/>
      <c r="H175"/>
    </row>
    <row r="176" spans="1:8">
      <c r="A176"/>
      <c r="B176"/>
      <c r="C176"/>
      <c r="E176"/>
      <c r="F176"/>
      <c r="G176"/>
      <c r="H176"/>
    </row>
    <row r="177" spans="1:8">
      <c r="A177"/>
      <c r="B177"/>
      <c r="C177"/>
      <c r="E177"/>
      <c r="F177"/>
      <c r="G177"/>
      <c r="H177"/>
    </row>
    <row r="178" spans="1:8">
      <c r="A178"/>
      <c r="B178"/>
      <c r="C178"/>
      <c r="E178"/>
      <c r="F178"/>
      <c r="G178"/>
      <c r="H178"/>
    </row>
    <row r="179" spans="1:8">
      <c r="A179"/>
      <c r="B179"/>
      <c r="C179"/>
      <c r="E179"/>
      <c r="F179"/>
      <c r="G179"/>
      <c r="H179"/>
    </row>
    <row r="180" spans="1:8">
      <c r="A180"/>
      <c r="B180"/>
      <c r="C180"/>
      <c r="E180"/>
      <c r="F180"/>
      <c r="G180"/>
      <c r="H180"/>
    </row>
    <row r="181" spans="1:8">
      <c r="A181"/>
      <c r="B181"/>
      <c r="C181"/>
      <c r="E181"/>
      <c r="F181"/>
      <c r="G181"/>
      <c r="H181"/>
    </row>
    <row r="182" spans="1:8">
      <c r="A182"/>
      <c r="B182"/>
      <c r="C182"/>
      <c r="E182"/>
      <c r="F182"/>
      <c r="G182"/>
      <c r="H182"/>
    </row>
    <row r="183" spans="1:8">
      <c r="A183"/>
      <c r="B183"/>
      <c r="C183"/>
      <c r="E183"/>
      <c r="F183"/>
      <c r="G183"/>
      <c r="H183"/>
    </row>
    <row r="184" spans="1:8">
      <c r="A184"/>
      <c r="B184"/>
      <c r="C184"/>
      <c r="E184"/>
      <c r="F184"/>
      <c r="G184"/>
      <c r="H184"/>
    </row>
    <row r="185" spans="1:8">
      <c r="A185"/>
      <c r="B185"/>
      <c r="C185"/>
      <c r="E185"/>
      <c r="F185"/>
      <c r="G185"/>
      <c r="H185"/>
    </row>
    <row r="186" spans="1:8">
      <c r="A186"/>
      <c r="B186"/>
      <c r="C186"/>
      <c r="E186"/>
      <c r="F186"/>
      <c r="G186"/>
      <c r="H186"/>
    </row>
    <row r="187" spans="1:8">
      <c r="A187"/>
      <c r="B187"/>
      <c r="C187"/>
      <c r="E187"/>
      <c r="F187"/>
      <c r="G187"/>
      <c r="H187"/>
    </row>
    <row r="188" spans="1:8">
      <c r="A188"/>
      <c r="B188"/>
      <c r="C188"/>
      <c r="E188"/>
      <c r="F188"/>
      <c r="G188"/>
      <c r="H188"/>
    </row>
    <row r="189" spans="1:8">
      <c r="A189"/>
      <c r="B189"/>
      <c r="C189"/>
      <c r="E189"/>
      <c r="F189"/>
      <c r="G189"/>
      <c r="H189"/>
    </row>
    <row r="190" spans="1:8">
      <c r="A190"/>
      <c r="B190"/>
      <c r="C190"/>
      <c r="E190"/>
      <c r="F190"/>
      <c r="G190"/>
      <c r="H190"/>
    </row>
    <row r="191" spans="1:8">
      <c r="A191"/>
      <c r="B191"/>
      <c r="C191"/>
      <c r="E191"/>
      <c r="F191"/>
      <c r="G191"/>
      <c r="H191"/>
    </row>
    <row r="192" spans="1:8">
      <c r="A192"/>
      <c r="B192"/>
      <c r="C192"/>
      <c r="E192"/>
      <c r="F192"/>
      <c r="G192"/>
      <c r="H192"/>
    </row>
    <row r="193" spans="1:8">
      <c r="A193"/>
      <c r="B193"/>
      <c r="C193"/>
      <c r="E193"/>
      <c r="F193"/>
      <c r="G193"/>
      <c r="H193"/>
    </row>
    <row r="194" spans="1:8">
      <c r="A194"/>
      <c r="B194"/>
      <c r="C194"/>
      <c r="E194"/>
      <c r="F194"/>
      <c r="G194"/>
      <c r="H194"/>
    </row>
    <row r="195" spans="1:8">
      <c r="A195"/>
      <c r="B195"/>
      <c r="C195"/>
      <c r="E195"/>
      <c r="F195"/>
      <c r="G195"/>
      <c r="H195"/>
    </row>
    <row r="196" spans="1:8">
      <c r="E196"/>
      <c r="F196"/>
      <c r="G196"/>
      <c r="H196"/>
    </row>
    <row r="197" spans="1:8">
      <c r="E197"/>
      <c r="F197"/>
      <c r="G197"/>
      <c r="H197"/>
    </row>
  </sheetData>
  <phoneticPr fontId="6"/>
  <pageMargins left="0.75" right="0.75" top="1" bottom="1" header="0.5" footer="0.5"/>
  <pageSetup paperSize="0" orientation="portrait" horizontalDpi="4294967292" verticalDpi="429496729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
  <sheetViews>
    <sheetView workbookViewId="0">
      <selection activeCell="A34" sqref="A34"/>
    </sheetView>
  </sheetViews>
  <sheetFormatPr defaultColWidth="8.85546875" defaultRowHeight="12.75"/>
  <cols>
    <col min="1" max="4" width="9.140625" customWidth="1"/>
  </cols>
  <sheetData>
    <row r="2" spans="1:11">
      <c r="E2" t="s">
        <v>1428</v>
      </c>
      <c r="F2" t="s">
        <v>1432</v>
      </c>
      <c r="G2" t="s">
        <v>1211</v>
      </c>
      <c r="H2" t="s">
        <v>1229</v>
      </c>
      <c r="I2" t="s">
        <v>1212</v>
      </c>
    </row>
    <row r="3" spans="1:11">
      <c r="A3">
        <f>K3</f>
        <v>2965</v>
      </c>
      <c r="B3">
        <f>F3</f>
        <v>3.4</v>
      </c>
      <c r="C3">
        <f>H3</f>
        <v>0.23</v>
      </c>
      <c r="E3">
        <v>1.98</v>
      </c>
      <c r="F3">
        <v>3.4</v>
      </c>
      <c r="G3">
        <v>7.07</v>
      </c>
      <c r="H3">
        <v>0.23</v>
      </c>
      <c r="K3">
        <v>2965</v>
      </c>
    </row>
    <row r="4" spans="1:11">
      <c r="A4">
        <f>K4</f>
        <v>2965</v>
      </c>
      <c r="B4">
        <f>F4</f>
        <v>7.24</v>
      </c>
      <c r="C4">
        <f>H4</f>
        <v>-0.08</v>
      </c>
      <c r="D4">
        <f>I4</f>
        <v>-0.3</v>
      </c>
      <c r="E4">
        <v>3.64</v>
      </c>
      <c r="F4">
        <v>7.24</v>
      </c>
      <c r="G4">
        <v>13.45</v>
      </c>
      <c r="H4">
        <v>-0.08</v>
      </c>
      <c r="I4">
        <v>-0.3</v>
      </c>
      <c r="K4">
        <f t="shared" ref="K4:K11" si="0">K3</f>
        <v>2965</v>
      </c>
    </row>
    <row r="5" spans="1:11">
      <c r="A5">
        <f t="shared" ref="A5:A11" si="1">K5</f>
        <v>2965</v>
      </c>
      <c r="B5">
        <f t="shared" ref="B5:B11" si="2">F5</f>
        <v>6.5</v>
      </c>
      <c r="C5">
        <f t="shared" ref="C5:C11" si="3">H5</f>
        <v>0.19</v>
      </c>
      <c r="D5">
        <f t="shared" ref="D5:D11" si="4">I5</f>
        <v>0.01</v>
      </c>
      <c r="E5">
        <v>3.53</v>
      </c>
      <c r="F5">
        <v>6.5</v>
      </c>
      <c r="G5">
        <v>12.36</v>
      </c>
      <c r="H5">
        <v>0.19</v>
      </c>
      <c r="I5">
        <v>0.01</v>
      </c>
      <c r="K5">
        <f t="shared" si="0"/>
        <v>2965</v>
      </c>
    </row>
    <row r="6" spans="1:11">
      <c r="A6">
        <f t="shared" si="1"/>
        <v>2965</v>
      </c>
      <c r="B6">
        <f t="shared" si="2"/>
        <v>1.77</v>
      </c>
      <c r="C6">
        <f t="shared" si="3"/>
        <v>-0.49</v>
      </c>
      <c r="D6">
        <f t="shared" si="4"/>
        <v>-0.34</v>
      </c>
      <c r="E6">
        <v>0.43</v>
      </c>
      <c r="F6">
        <v>1.77</v>
      </c>
      <c r="G6">
        <v>3.03</v>
      </c>
      <c r="H6">
        <v>-0.49</v>
      </c>
      <c r="I6">
        <v>-0.34</v>
      </c>
      <c r="K6">
        <f t="shared" si="0"/>
        <v>2965</v>
      </c>
    </row>
    <row r="7" spans="1:11">
      <c r="A7">
        <f t="shared" si="1"/>
        <v>2965</v>
      </c>
      <c r="B7">
        <f t="shared" si="2"/>
        <v>3.11</v>
      </c>
      <c r="C7">
        <f t="shared" si="3"/>
        <v>7.0000000000000007E-2</v>
      </c>
      <c r="D7">
        <f t="shared" si="4"/>
        <v>-0.17</v>
      </c>
      <c r="E7">
        <v>1.67</v>
      </c>
      <c r="F7">
        <v>3.11</v>
      </c>
      <c r="G7">
        <v>5.73</v>
      </c>
      <c r="H7">
        <v>7.0000000000000007E-2</v>
      </c>
      <c r="I7">
        <v>-0.17</v>
      </c>
      <c r="K7">
        <f t="shared" si="0"/>
        <v>2965</v>
      </c>
    </row>
    <row r="8" spans="1:11">
      <c r="A8">
        <f t="shared" si="1"/>
        <v>2965</v>
      </c>
      <c r="B8">
        <f t="shared" si="2"/>
        <v>3.99</v>
      </c>
      <c r="C8">
        <f t="shared" si="3"/>
        <v>0.06</v>
      </c>
      <c r="D8">
        <f t="shared" si="4"/>
        <v>-0.17</v>
      </c>
      <c r="E8">
        <v>2.12</v>
      </c>
      <c r="F8">
        <v>3.99</v>
      </c>
      <c r="G8">
        <v>7.41</v>
      </c>
      <c r="H8">
        <v>0.06</v>
      </c>
      <c r="I8">
        <v>-0.17</v>
      </c>
      <c r="K8">
        <f t="shared" si="0"/>
        <v>2965</v>
      </c>
    </row>
    <row r="9" spans="1:11">
      <c r="A9">
        <f t="shared" si="1"/>
        <v>2965</v>
      </c>
      <c r="B9">
        <f t="shared" si="2"/>
        <v>2.0499999999999998</v>
      </c>
      <c r="C9">
        <f t="shared" si="3"/>
        <v>0.37</v>
      </c>
      <c r="D9">
        <f t="shared" si="4"/>
        <v>-1.66</v>
      </c>
      <c r="E9">
        <v>1.42</v>
      </c>
      <c r="F9">
        <v>2.0499999999999998</v>
      </c>
      <c r="G9">
        <v>2.25</v>
      </c>
      <c r="H9">
        <v>0.37</v>
      </c>
      <c r="I9">
        <v>-1.66</v>
      </c>
      <c r="K9">
        <f t="shared" si="0"/>
        <v>2965</v>
      </c>
    </row>
    <row r="10" spans="1:11">
      <c r="A10">
        <f t="shared" si="1"/>
        <v>2965</v>
      </c>
      <c r="B10">
        <f t="shared" si="2"/>
        <v>2.67</v>
      </c>
      <c r="C10">
        <f t="shared" si="3"/>
        <v>-0.18</v>
      </c>
      <c r="D10">
        <f t="shared" si="4"/>
        <v>-0.33</v>
      </c>
      <c r="E10">
        <v>1.2</v>
      </c>
      <c r="F10">
        <v>2.67</v>
      </c>
      <c r="G10">
        <v>4.7300000000000004</v>
      </c>
      <c r="H10">
        <v>-0.18</v>
      </c>
      <c r="I10">
        <v>-0.33</v>
      </c>
      <c r="K10">
        <f t="shared" si="0"/>
        <v>2965</v>
      </c>
    </row>
    <row r="11" spans="1:11">
      <c r="A11">
        <f t="shared" si="1"/>
        <v>2965</v>
      </c>
      <c r="B11">
        <f t="shared" si="2"/>
        <v>2.09</v>
      </c>
      <c r="C11">
        <f t="shared" si="3"/>
        <v>0.2</v>
      </c>
      <c r="D11">
        <f t="shared" si="4"/>
        <v>-1.36</v>
      </c>
      <c r="E11">
        <v>1.28</v>
      </c>
      <c r="F11">
        <v>2.09</v>
      </c>
      <c r="G11">
        <v>2.61</v>
      </c>
      <c r="H11">
        <v>0.2</v>
      </c>
      <c r="I11">
        <v>-1.36</v>
      </c>
      <c r="K11">
        <f t="shared" si="0"/>
        <v>2965</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F40" sqref="F40"/>
    </sheetView>
  </sheetViews>
  <sheetFormatPr defaultColWidth="8.85546875" defaultRowHeight="12.75"/>
  <cols>
    <col min="1" max="4" width="8.85546875" customWidth="1"/>
    <col min="5" max="5" width="8.140625" bestFit="1" customWidth="1"/>
    <col min="6" max="6" width="8.42578125" bestFit="1" customWidth="1"/>
    <col min="7" max="7" width="9.28515625" bestFit="1" customWidth="1"/>
    <col min="8" max="8" width="5.42578125" bestFit="1" customWidth="1"/>
    <col min="9" max="9" width="7.85546875" bestFit="1" customWidth="1"/>
    <col min="10" max="10" width="5.7109375" bestFit="1" customWidth="1"/>
    <col min="11" max="11" width="5.42578125" bestFit="1" customWidth="1"/>
  </cols>
  <sheetData>
    <row r="1" spans="1:15">
      <c r="F1" t="s">
        <v>1301</v>
      </c>
      <c r="I1">
        <v>33</v>
      </c>
      <c r="J1">
        <v>34</v>
      </c>
      <c r="L1" t="s">
        <v>1302</v>
      </c>
      <c r="N1" t="s">
        <v>1229</v>
      </c>
      <c r="O1" t="s">
        <v>1303</v>
      </c>
    </row>
    <row r="2" spans="1:15">
      <c r="A2">
        <f>O2</f>
        <v>2500</v>
      </c>
      <c r="B2">
        <f>J2</f>
        <v>-5</v>
      </c>
      <c r="C2">
        <f>N2</f>
        <v>-1.9186512857981062</v>
      </c>
      <c r="E2">
        <v>32</v>
      </c>
      <c r="F2" t="s">
        <v>1304</v>
      </c>
      <c r="G2" t="s">
        <v>1305</v>
      </c>
      <c r="H2">
        <v>-0.1</v>
      </c>
      <c r="I2">
        <v>-4.49</v>
      </c>
      <c r="J2">
        <v>-5</v>
      </c>
      <c r="K2">
        <v>-1.92</v>
      </c>
      <c r="L2">
        <f t="shared" ref="L2:L29" si="0">I2-0.515*J2</f>
        <v>-1.915</v>
      </c>
      <c r="N2">
        <f t="shared" ref="N2:N16" si="1">1000*LN(1+I2/1000)-515*LN(1+J2/1000)</f>
        <v>-1.9186512857981062</v>
      </c>
      <c r="O2">
        <v>2500</v>
      </c>
    </row>
    <row r="3" spans="1:15">
      <c r="A3">
        <f t="shared" ref="A3:A44" si="2">O3</f>
        <v>2500</v>
      </c>
      <c r="B3">
        <f t="shared" ref="B3:B16" si="3">J3</f>
        <v>-5.72</v>
      </c>
      <c r="C3">
        <f t="shared" ref="C3:C44" si="4">N3</f>
        <v>-1.7769171221541171</v>
      </c>
      <c r="E3">
        <v>32.6</v>
      </c>
      <c r="F3" t="s">
        <v>1304</v>
      </c>
      <c r="G3" t="s">
        <v>1305</v>
      </c>
      <c r="H3">
        <v>4.0999999999999996</v>
      </c>
      <c r="I3">
        <v>-4.72</v>
      </c>
      <c r="J3">
        <v>-5.72</v>
      </c>
      <c r="K3">
        <v>-1.93</v>
      </c>
      <c r="L3">
        <f t="shared" si="0"/>
        <v>-1.7742</v>
      </c>
      <c r="N3">
        <f t="shared" si="1"/>
        <v>-1.7769171221541171</v>
      </c>
      <c r="O3">
        <v>2500</v>
      </c>
    </row>
    <row r="4" spans="1:15">
      <c r="A4">
        <f t="shared" si="2"/>
        <v>2500</v>
      </c>
      <c r="B4">
        <f t="shared" si="3"/>
        <v>-0.31</v>
      </c>
      <c r="C4">
        <f t="shared" si="4"/>
        <v>-1.0410458256535493</v>
      </c>
      <c r="E4">
        <v>33.700000000000003</v>
      </c>
      <c r="F4" t="s">
        <v>1304</v>
      </c>
      <c r="G4" t="s">
        <v>1305</v>
      </c>
      <c r="H4">
        <v>1.6</v>
      </c>
      <c r="I4">
        <v>-1.2</v>
      </c>
      <c r="J4">
        <v>-0.31</v>
      </c>
      <c r="K4">
        <v>-1.04</v>
      </c>
      <c r="L4">
        <f t="shared" si="0"/>
        <v>-1.0403499999999999</v>
      </c>
      <c r="N4">
        <f t="shared" si="1"/>
        <v>-1.0410458256535493</v>
      </c>
      <c r="O4">
        <v>2500</v>
      </c>
    </row>
    <row r="5" spans="1:15">
      <c r="A5">
        <f t="shared" si="2"/>
        <v>2500</v>
      </c>
      <c r="B5">
        <f t="shared" si="3"/>
        <v>0.25</v>
      </c>
      <c r="C5">
        <f t="shared" si="4"/>
        <v>-0.77894525051818775</v>
      </c>
      <c r="E5">
        <v>35.1</v>
      </c>
      <c r="F5" t="s">
        <v>1304</v>
      </c>
      <c r="G5" t="s">
        <v>1305</v>
      </c>
      <c r="H5">
        <v>-0.1</v>
      </c>
      <c r="I5">
        <v>-0.65</v>
      </c>
      <c r="J5">
        <v>0.25</v>
      </c>
      <c r="K5">
        <v>-0.78</v>
      </c>
      <c r="L5">
        <f t="shared" si="0"/>
        <v>-0.77875000000000005</v>
      </c>
      <c r="N5">
        <f t="shared" si="1"/>
        <v>-0.77894525051818775</v>
      </c>
      <c r="O5">
        <v>2500</v>
      </c>
    </row>
    <row r="6" spans="1:15">
      <c r="A6">
        <f t="shared" si="2"/>
        <v>2500</v>
      </c>
      <c r="B6">
        <f t="shared" si="3"/>
        <v>-2.12</v>
      </c>
      <c r="C6">
        <f t="shared" si="4"/>
        <v>0.71288672797117181</v>
      </c>
      <c r="E6">
        <v>35.700000000000003</v>
      </c>
      <c r="F6" t="s">
        <v>1304</v>
      </c>
      <c r="G6" t="s">
        <v>1305</v>
      </c>
      <c r="H6">
        <v>0.2</v>
      </c>
      <c r="I6">
        <v>-0.38</v>
      </c>
      <c r="J6">
        <v>-2.12</v>
      </c>
      <c r="K6">
        <v>0.71</v>
      </c>
      <c r="L6">
        <f t="shared" si="0"/>
        <v>0.7118000000000001</v>
      </c>
      <c r="N6">
        <f t="shared" si="1"/>
        <v>0.71288672797117181</v>
      </c>
      <c r="O6">
        <v>2500</v>
      </c>
    </row>
    <row r="7" spans="1:15">
      <c r="A7">
        <f t="shared" si="2"/>
        <v>2500</v>
      </c>
      <c r="B7">
        <f t="shared" si="3"/>
        <v>1.58</v>
      </c>
      <c r="C7">
        <f t="shared" si="4"/>
        <v>0.7257575627115479</v>
      </c>
      <c r="E7">
        <v>37.299999999999997</v>
      </c>
      <c r="F7" t="s">
        <v>1304</v>
      </c>
      <c r="G7" t="s">
        <v>1305</v>
      </c>
      <c r="H7">
        <v>1</v>
      </c>
      <c r="I7">
        <v>1.54</v>
      </c>
      <c r="J7">
        <v>1.58</v>
      </c>
      <c r="K7">
        <v>0.73</v>
      </c>
      <c r="L7">
        <f t="shared" si="0"/>
        <v>0.72629999999999995</v>
      </c>
      <c r="N7">
        <f t="shared" si="1"/>
        <v>0.7257575627115479</v>
      </c>
      <c r="O7">
        <v>2500</v>
      </c>
    </row>
    <row r="8" spans="1:15">
      <c r="A8">
        <f t="shared" si="2"/>
        <v>2500</v>
      </c>
      <c r="B8">
        <f t="shared" si="3"/>
        <v>4.6900000000000004</v>
      </c>
      <c r="C8">
        <f t="shared" si="4"/>
        <v>3.920220043253114</v>
      </c>
      <c r="E8">
        <v>38.6</v>
      </c>
      <c r="F8" t="s">
        <v>1304</v>
      </c>
      <c r="G8" t="s">
        <v>1306</v>
      </c>
      <c r="H8">
        <v>0.7</v>
      </c>
      <c r="I8">
        <v>6.35</v>
      </c>
      <c r="J8">
        <v>4.6900000000000004</v>
      </c>
      <c r="K8">
        <v>3.94</v>
      </c>
      <c r="L8">
        <f t="shared" si="0"/>
        <v>3.9346499999999995</v>
      </c>
      <c r="N8">
        <f t="shared" si="1"/>
        <v>3.920220043253114</v>
      </c>
      <c r="O8">
        <v>2500</v>
      </c>
    </row>
    <row r="9" spans="1:15">
      <c r="A9">
        <f t="shared" si="2"/>
        <v>2500</v>
      </c>
      <c r="B9">
        <f t="shared" si="3"/>
        <v>1.55</v>
      </c>
      <c r="C9">
        <f t="shared" si="4"/>
        <v>1.0107319291281422</v>
      </c>
      <c r="E9">
        <v>39.6</v>
      </c>
      <c r="F9" t="s">
        <v>1304</v>
      </c>
      <c r="G9" t="s">
        <v>1305</v>
      </c>
      <c r="H9">
        <v>0.7</v>
      </c>
      <c r="I9">
        <v>1.81</v>
      </c>
      <c r="J9">
        <v>1.55</v>
      </c>
      <c r="K9">
        <v>1.01</v>
      </c>
      <c r="L9">
        <f t="shared" si="0"/>
        <v>1.0117500000000001</v>
      </c>
      <c r="N9">
        <f t="shared" si="1"/>
        <v>1.0107319291281422</v>
      </c>
      <c r="O9">
        <v>2500</v>
      </c>
    </row>
    <row r="10" spans="1:15">
      <c r="A10">
        <f t="shared" si="2"/>
        <v>2500</v>
      </c>
      <c r="B10">
        <f t="shared" si="3"/>
        <v>1.9</v>
      </c>
      <c r="C10">
        <f t="shared" si="4"/>
        <v>0.18175611906013966</v>
      </c>
      <c r="E10">
        <v>311.10000000000002</v>
      </c>
      <c r="F10" t="s">
        <v>1304</v>
      </c>
      <c r="G10" t="s">
        <v>1305</v>
      </c>
      <c r="H10">
        <v>1.1000000000000001</v>
      </c>
      <c r="I10">
        <v>1.1599999999999999</v>
      </c>
      <c r="J10">
        <v>1.9</v>
      </c>
      <c r="K10">
        <v>0.18</v>
      </c>
      <c r="L10">
        <f t="shared" si="0"/>
        <v>0.18149999999999999</v>
      </c>
      <c r="N10">
        <f t="shared" si="1"/>
        <v>0.18175611906013966</v>
      </c>
      <c r="O10">
        <v>2500</v>
      </c>
    </row>
    <row r="11" spans="1:15">
      <c r="A11">
        <f t="shared" si="2"/>
        <v>2500</v>
      </c>
      <c r="B11">
        <f t="shared" si="3"/>
        <v>4.29</v>
      </c>
      <c r="C11">
        <f t="shared" si="4"/>
        <v>3.1112213677463503</v>
      </c>
      <c r="E11">
        <v>312</v>
      </c>
      <c r="F11" t="s">
        <v>1304</v>
      </c>
      <c r="G11" t="s">
        <v>1305</v>
      </c>
      <c r="H11">
        <v>-0.7</v>
      </c>
      <c r="I11">
        <v>5.33</v>
      </c>
      <c r="J11">
        <v>4.29</v>
      </c>
      <c r="K11">
        <v>3.12</v>
      </c>
      <c r="L11">
        <f t="shared" si="0"/>
        <v>3.1206499999999999</v>
      </c>
      <c r="N11">
        <f t="shared" si="1"/>
        <v>3.1112213677463503</v>
      </c>
      <c r="O11">
        <v>2500</v>
      </c>
    </row>
    <row r="12" spans="1:15">
      <c r="A12">
        <f t="shared" si="2"/>
        <v>2500</v>
      </c>
      <c r="B12">
        <f t="shared" si="3"/>
        <v>4.3099999999999996</v>
      </c>
      <c r="C12">
        <f t="shared" si="4"/>
        <v>3.6081329486672833</v>
      </c>
      <c r="E12">
        <v>315.10000000000002</v>
      </c>
      <c r="F12" t="s">
        <v>1304</v>
      </c>
      <c r="G12" t="s">
        <v>1305</v>
      </c>
      <c r="H12">
        <v>0.4</v>
      </c>
      <c r="I12">
        <v>5.84</v>
      </c>
      <c r="J12">
        <v>4.3099999999999996</v>
      </c>
      <c r="K12">
        <v>3.62</v>
      </c>
      <c r="L12">
        <f t="shared" si="0"/>
        <v>3.6203500000000002</v>
      </c>
      <c r="N12">
        <f t="shared" si="1"/>
        <v>3.6081329486672833</v>
      </c>
      <c r="O12">
        <v>2500</v>
      </c>
    </row>
    <row r="13" spans="1:15">
      <c r="A13">
        <f t="shared" si="2"/>
        <v>2500</v>
      </c>
      <c r="B13">
        <f t="shared" si="3"/>
        <v>4.54</v>
      </c>
      <c r="C13">
        <f t="shared" si="4"/>
        <v>4.3746461244623944</v>
      </c>
      <c r="E13">
        <v>317.2</v>
      </c>
      <c r="F13" t="s">
        <v>1304</v>
      </c>
      <c r="G13" t="s">
        <v>1305</v>
      </c>
      <c r="H13">
        <v>4.5</v>
      </c>
      <c r="I13">
        <v>6.73</v>
      </c>
      <c r="J13">
        <v>4.54</v>
      </c>
      <c r="K13">
        <v>4.3899999999999997</v>
      </c>
      <c r="L13">
        <f t="shared" si="0"/>
        <v>4.3918999999999997</v>
      </c>
      <c r="N13">
        <f t="shared" si="1"/>
        <v>4.3746461244623944</v>
      </c>
      <c r="O13">
        <v>2500</v>
      </c>
    </row>
    <row r="14" spans="1:15">
      <c r="A14">
        <f t="shared" si="2"/>
        <v>2500</v>
      </c>
      <c r="B14">
        <f t="shared" si="3"/>
        <v>8.44</v>
      </c>
      <c r="C14">
        <f t="shared" si="4"/>
        <v>6.8786067910199407</v>
      </c>
      <c r="E14">
        <v>318.8</v>
      </c>
      <c r="F14" t="s">
        <v>1304</v>
      </c>
      <c r="G14" t="s">
        <v>1305</v>
      </c>
      <c r="H14">
        <v>0.8</v>
      </c>
      <c r="I14">
        <v>11.27</v>
      </c>
      <c r="J14">
        <v>8.44</v>
      </c>
      <c r="K14">
        <v>6.92</v>
      </c>
      <c r="L14">
        <f t="shared" si="0"/>
        <v>6.9234</v>
      </c>
      <c r="N14">
        <f t="shared" si="1"/>
        <v>6.8786067910199407</v>
      </c>
      <c r="O14">
        <v>2500</v>
      </c>
    </row>
    <row r="15" spans="1:15">
      <c r="A15">
        <f t="shared" si="2"/>
        <v>2500</v>
      </c>
      <c r="B15">
        <f t="shared" si="3"/>
        <v>5.6</v>
      </c>
      <c r="C15">
        <f t="shared" si="4"/>
        <v>5.5087947130343595</v>
      </c>
      <c r="E15">
        <v>320.5</v>
      </c>
      <c r="F15" t="s">
        <v>1304</v>
      </c>
      <c r="G15" t="s">
        <v>1305</v>
      </c>
      <c r="H15">
        <v>0.3</v>
      </c>
      <c r="I15">
        <v>8.42</v>
      </c>
      <c r="J15">
        <v>5.6</v>
      </c>
      <c r="K15">
        <v>5.54</v>
      </c>
      <c r="L15">
        <f t="shared" si="0"/>
        <v>5.5359999999999996</v>
      </c>
      <c r="N15">
        <f t="shared" si="1"/>
        <v>5.5087947130343595</v>
      </c>
      <c r="O15">
        <v>2500</v>
      </c>
    </row>
    <row r="16" spans="1:15">
      <c r="A16">
        <f t="shared" si="2"/>
        <v>2500</v>
      </c>
      <c r="B16">
        <f t="shared" si="3"/>
        <v>4.51</v>
      </c>
      <c r="C16">
        <f t="shared" si="4"/>
        <v>4.5489442984579078</v>
      </c>
      <c r="E16">
        <v>324.2</v>
      </c>
      <c r="F16" t="s">
        <v>1304</v>
      </c>
      <c r="G16" t="s">
        <v>1305</v>
      </c>
      <c r="H16">
        <v>0.3</v>
      </c>
      <c r="I16">
        <v>6.89</v>
      </c>
      <c r="J16">
        <v>4.51</v>
      </c>
      <c r="K16">
        <v>4.57</v>
      </c>
      <c r="L16">
        <f t="shared" si="0"/>
        <v>4.5673499999999994</v>
      </c>
      <c r="N16">
        <f t="shared" si="1"/>
        <v>4.5489442984579078</v>
      </c>
      <c r="O16">
        <v>2500</v>
      </c>
    </row>
    <row r="17" spans="1:20">
      <c r="E17" t="s">
        <v>1307</v>
      </c>
      <c r="F17" t="s">
        <v>1308</v>
      </c>
      <c r="G17" t="s">
        <v>1309</v>
      </c>
      <c r="L17">
        <f t="shared" si="0"/>
        <v>0</v>
      </c>
    </row>
    <row r="18" spans="1:20">
      <c r="A18">
        <f t="shared" si="2"/>
        <v>2650</v>
      </c>
      <c r="B18">
        <f t="shared" ref="B18:B44" si="5">J18</f>
        <v>3.23</v>
      </c>
      <c r="C18">
        <f t="shared" si="4"/>
        <v>2.2714892284636496</v>
      </c>
      <c r="E18">
        <v>3683.2</v>
      </c>
      <c r="F18" t="s">
        <v>1306</v>
      </c>
      <c r="G18" t="s">
        <v>1305</v>
      </c>
      <c r="H18">
        <v>2.4</v>
      </c>
      <c r="I18">
        <v>3.94</v>
      </c>
      <c r="J18">
        <v>3.23</v>
      </c>
      <c r="K18">
        <v>2.27</v>
      </c>
      <c r="L18">
        <f t="shared" si="0"/>
        <v>2.2765499999999999</v>
      </c>
      <c r="N18">
        <f t="shared" ref="N18:N29" si="6">1000*LN(1+I18/1000)-515*LN(1+J18/1000)</f>
        <v>2.2714892284636496</v>
      </c>
      <c r="O18">
        <v>2650</v>
      </c>
    </row>
    <row r="19" spans="1:20">
      <c r="A19">
        <f t="shared" si="2"/>
        <v>2650</v>
      </c>
      <c r="B19">
        <f t="shared" si="5"/>
        <v>5.66</v>
      </c>
      <c r="C19">
        <f t="shared" si="4"/>
        <v>3.0058049232836739</v>
      </c>
      <c r="E19">
        <v>3683.2</v>
      </c>
      <c r="F19" t="s">
        <v>1310</v>
      </c>
      <c r="G19" t="s">
        <v>1305</v>
      </c>
      <c r="H19">
        <v>0.7</v>
      </c>
      <c r="I19">
        <v>5.93</v>
      </c>
      <c r="J19">
        <v>5.66</v>
      </c>
      <c r="K19">
        <v>3.01</v>
      </c>
      <c r="L19">
        <f t="shared" si="0"/>
        <v>3.0150999999999994</v>
      </c>
      <c r="N19">
        <f t="shared" si="6"/>
        <v>3.0058049232836739</v>
      </c>
      <c r="O19">
        <v>2650</v>
      </c>
    </row>
    <row r="20" spans="1:20">
      <c r="A20">
        <f t="shared" si="2"/>
        <v>2650</v>
      </c>
      <c r="B20">
        <f t="shared" si="5"/>
        <v>3.34</v>
      </c>
      <c r="C20">
        <f t="shared" si="4"/>
        <v>0.11109377676009013</v>
      </c>
      <c r="E20">
        <v>3689.6</v>
      </c>
      <c r="F20" t="s">
        <v>1306</v>
      </c>
      <c r="G20" t="s">
        <v>1305</v>
      </c>
      <c r="H20">
        <v>1.8</v>
      </c>
      <c r="I20">
        <v>1.83</v>
      </c>
      <c r="J20">
        <v>3.34</v>
      </c>
      <c r="K20">
        <v>0.12</v>
      </c>
      <c r="L20">
        <f t="shared" si="0"/>
        <v>0.10990000000000011</v>
      </c>
      <c r="N20">
        <f t="shared" si="6"/>
        <v>0.11109377676009013</v>
      </c>
      <c r="O20">
        <v>2650</v>
      </c>
    </row>
    <row r="21" spans="1:20">
      <c r="A21">
        <f t="shared" si="2"/>
        <v>2650</v>
      </c>
      <c r="B21">
        <f t="shared" si="5"/>
        <v>6.25</v>
      </c>
      <c r="C21">
        <f t="shared" si="4"/>
        <v>4.4121540097834426</v>
      </c>
      <c r="E21">
        <v>3708.5</v>
      </c>
      <c r="F21" t="s">
        <v>1306</v>
      </c>
      <c r="G21" t="s">
        <v>1305</v>
      </c>
      <c r="H21">
        <v>2</v>
      </c>
      <c r="I21">
        <v>7.65</v>
      </c>
      <c r="J21">
        <v>6.25</v>
      </c>
      <c r="K21">
        <v>4.43</v>
      </c>
      <c r="L21">
        <f t="shared" si="0"/>
        <v>4.4312500000000004</v>
      </c>
      <c r="N21">
        <f t="shared" si="6"/>
        <v>4.4121540097834426</v>
      </c>
      <c r="O21">
        <v>2650</v>
      </c>
    </row>
    <row r="22" spans="1:20">
      <c r="A22">
        <f t="shared" si="2"/>
        <v>2650</v>
      </c>
      <c r="B22">
        <f t="shared" si="5"/>
        <v>6.33</v>
      </c>
      <c r="C22">
        <f t="shared" si="4"/>
        <v>4.6292043552334139</v>
      </c>
      <c r="E22">
        <v>3708.5</v>
      </c>
      <c r="F22" t="s">
        <v>1311</v>
      </c>
      <c r="G22" t="s">
        <v>1305</v>
      </c>
      <c r="H22">
        <v>0.8</v>
      </c>
      <c r="I22">
        <v>7.91</v>
      </c>
      <c r="J22">
        <v>6.33</v>
      </c>
      <c r="K22">
        <v>4.6500000000000004</v>
      </c>
      <c r="L22">
        <f t="shared" si="0"/>
        <v>4.6500500000000002</v>
      </c>
      <c r="N22">
        <f t="shared" si="6"/>
        <v>4.6292043552334139</v>
      </c>
      <c r="O22">
        <v>2650</v>
      </c>
    </row>
    <row r="23" spans="1:20">
      <c r="A23">
        <f t="shared" si="2"/>
        <v>2650</v>
      </c>
      <c r="B23">
        <f t="shared" si="5"/>
        <v>4.42</v>
      </c>
      <c r="C23">
        <f t="shared" si="4"/>
        <v>2.9749303683509978</v>
      </c>
      <c r="E23">
        <v>3712.6</v>
      </c>
      <c r="F23" t="s">
        <v>1311</v>
      </c>
      <c r="G23" t="s">
        <v>1305</v>
      </c>
      <c r="H23">
        <v>0.8</v>
      </c>
      <c r="I23">
        <v>5.26</v>
      </c>
      <c r="J23">
        <v>4.42</v>
      </c>
      <c r="K23">
        <v>2.99</v>
      </c>
      <c r="L23">
        <f t="shared" si="0"/>
        <v>2.9836999999999998</v>
      </c>
      <c r="N23">
        <f t="shared" si="6"/>
        <v>2.9749303683509978</v>
      </c>
      <c r="O23">
        <v>2650</v>
      </c>
    </row>
    <row r="24" spans="1:20">
      <c r="A24">
        <f t="shared" si="2"/>
        <v>2650</v>
      </c>
      <c r="B24">
        <f t="shared" si="5"/>
        <v>4.57</v>
      </c>
      <c r="C24">
        <f t="shared" si="4"/>
        <v>2.5497967953433336</v>
      </c>
      <c r="E24">
        <v>3712.6</v>
      </c>
      <c r="F24" t="s">
        <v>1306</v>
      </c>
      <c r="G24" t="s">
        <v>1305</v>
      </c>
      <c r="H24">
        <v>2.2999999999999998</v>
      </c>
      <c r="I24">
        <v>4.91</v>
      </c>
      <c r="J24">
        <v>4.57</v>
      </c>
      <c r="K24">
        <v>2.56</v>
      </c>
      <c r="L24">
        <f t="shared" si="0"/>
        <v>2.5564499999999999</v>
      </c>
      <c r="N24">
        <f t="shared" si="6"/>
        <v>2.5497967953433336</v>
      </c>
      <c r="O24">
        <v>2650</v>
      </c>
      <c r="T24">
        <v>2650</v>
      </c>
    </row>
    <row r="25" spans="1:20">
      <c r="A25">
        <f t="shared" si="2"/>
        <v>2650</v>
      </c>
      <c r="B25">
        <f t="shared" si="5"/>
        <v>2.59</v>
      </c>
      <c r="C25">
        <f t="shared" si="4"/>
        <v>6.6895272705891795E-2</v>
      </c>
      <c r="E25">
        <v>3719</v>
      </c>
      <c r="F25" t="s">
        <v>1306</v>
      </c>
      <c r="G25" t="s">
        <v>1305</v>
      </c>
      <c r="H25">
        <v>0.8</v>
      </c>
      <c r="I25">
        <v>1.4</v>
      </c>
      <c r="J25">
        <v>2.59</v>
      </c>
      <c r="K25">
        <v>7.0000000000000007E-2</v>
      </c>
      <c r="L25">
        <f t="shared" si="0"/>
        <v>6.6149999999999931E-2</v>
      </c>
      <c r="N25">
        <f t="shared" si="6"/>
        <v>6.6895272705891795E-2</v>
      </c>
      <c r="O25">
        <v>2650</v>
      </c>
      <c r="T25">
        <v>2500</v>
      </c>
    </row>
    <row r="26" spans="1:20">
      <c r="A26">
        <f t="shared" si="2"/>
        <v>2650</v>
      </c>
      <c r="B26">
        <f t="shared" si="5"/>
        <v>2.2400000000000002</v>
      </c>
      <c r="C26">
        <f t="shared" si="4"/>
        <v>-8.2881936178659243E-2</v>
      </c>
      <c r="E26">
        <v>3719</v>
      </c>
      <c r="F26" t="s">
        <v>1310</v>
      </c>
      <c r="G26" t="s">
        <v>1305</v>
      </c>
      <c r="H26">
        <v>0.3</v>
      </c>
      <c r="I26">
        <v>1.07</v>
      </c>
      <c r="J26">
        <v>2.2400000000000002</v>
      </c>
      <c r="K26">
        <v>-0.08</v>
      </c>
      <c r="L26">
        <f t="shared" si="0"/>
        <v>-8.3600000000000119E-2</v>
      </c>
      <c r="N26">
        <f t="shared" si="6"/>
        <v>-8.2881936178659243E-2</v>
      </c>
      <c r="O26">
        <v>2650</v>
      </c>
    </row>
    <row r="27" spans="1:20">
      <c r="A27">
        <f t="shared" si="2"/>
        <v>2650</v>
      </c>
      <c r="B27">
        <f t="shared" si="5"/>
        <v>1.53</v>
      </c>
      <c r="C27">
        <f t="shared" si="4"/>
        <v>3.2146335469152767</v>
      </c>
      <c r="E27">
        <v>3735.7</v>
      </c>
      <c r="F27" t="s">
        <v>1311</v>
      </c>
      <c r="G27" t="s">
        <v>1305</v>
      </c>
      <c r="H27">
        <v>0.1</v>
      </c>
      <c r="I27">
        <v>4.01</v>
      </c>
      <c r="J27">
        <v>1.53</v>
      </c>
      <c r="K27">
        <v>3.22</v>
      </c>
      <c r="L27">
        <f t="shared" si="0"/>
        <v>3.2220499999999999</v>
      </c>
      <c r="N27">
        <f t="shared" si="6"/>
        <v>3.2146335469152767</v>
      </c>
      <c r="O27">
        <v>2650</v>
      </c>
    </row>
    <row r="28" spans="1:20">
      <c r="A28">
        <f t="shared" si="2"/>
        <v>2650</v>
      </c>
      <c r="B28">
        <f t="shared" si="5"/>
        <v>-0.4</v>
      </c>
      <c r="C28">
        <f t="shared" si="4"/>
        <v>1.8646649338594539</v>
      </c>
      <c r="E28">
        <v>3735.7</v>
      </c>
      <c r="F28" t="s">
        <v>1310</v>
      </c>
      <c r="G28" t="s">
        <v>1305</v>
      </c>
      <c r="H28">
        <v>0.2</v>
      </c>
      <c r="I28">
        <v>1.66</v>
      </c>
      <c r="J28">
        <v>-0.4</v>
      </c>
      <c r="K28">
        <v>1.86</v>
      </c>
      <c r="L28">
        <f t="shared" si="0"/>
        <v>1.8659999999999999</v>
      </c>
      <c r="N28">
        <f t="shared" si="6"/>
        <v>1.8646649338594539</v>
      </c>
      <c r="O28">
        <v>2650</v>
      </c>
    </row>
    <row r="29" spans="1:20">
      <c r="A29">
        <f t="shared" si="2"/>
        <v>2650</v>
      </c>
      <c r="B29">
        <f t="shared" si="5"/>
        <v>0.12</v>
      </c>
      <c r="C29">
        <f t="shared" si="4"/>
        <v>2.2555166628637306</v>
      </c>
      <c r="E29">
        <v>3735.7</v>
      </c>
      <c r="F29" t="s">
        <v>1306</v>
      </c>
      <c r="G29" t="s">
        <v>1305</v>
      </c>
      <c r="H29">
        <v>0.7</v>
      </c>
      <c r="I29">
        <v>2.3199999999999998</v>
      </c>
      <c r="J29">
        <v>0.12</v>
      </c>
      <c r="K29">
        <v>2.2599999999999998</v>
      </c>
      <c r="L29">
        <f t="shared" si="0"/>
        <v>2.2582</v>
      </c>
      <c r="N29">
        <f t="shared" si="6"/>
        <v>2.2555166628637306</v>
      </c>
      <c r="O29">
        <v>2650</v>
      </c>
    </row>
    <row r="30" spans="1:20">
      <c r="E30" t="s">
        <v>1312</v>
      </c>
      <c r="F30" t="s">
        <v>1313</v>
      </c>
      <c r="G30" t="s">
        <v>1314</v>
      </c>
      <c r="H30" t="s">
        <v>1315</v>
      </c>
      <c r="I30" t="s">
        <v>1308</v>
      </c>
    </row>
    <row r="31" spans="1:20">
      <c r="A31">
        <f t="shared" si="2"/>
        <v>2650</v>
      </c>
      <c r="B31">
        <f t="shared" si="5"/>
        <v>6.52</v>
      </c>
      <c r="C31">
        <f t="shared" si="4"/>
        <v>2.1678647670118107</v>
      </c>
      <c r="E31">
        <v>3160.6</v>
      </c>
      <c r="F31" t="s">
        <v>1306</v>
      </c>
      <c r="G31" t="s">
        <v>1305</v>
      </c>
      <c r="H31">
        <v>-0.1</v>
      </c>
      <c r="I31">
        <v>5.53</v>
      </c>
      <c r="J31">
        <v>6.52</v>
      </c>
      <c r="K31">
        <v>2.17</v>
      </c>
      <c r="L31">
        <f t="shared" ref="L31:L44" si="7">I31-0.515*J31</f>
        <v>2.1722000000000006</v>
      </c>
      <c r="N31">
        <f t="shared" ref="N31:N44" si="8">1000*LN(1+I31/1000)-515*LN(1+J31/1000)</f>
        <v>2.1678647670118107</v>
      </c>
      <c r="O31">
        <v>2650</v>
      </c>
    </row>
    <row r="32" spans="1:20">
      <c r="A32">
        <f t="shared" si="2"/>
        <v>2650</v>
      </c>
      <c r="B32">
        <f t="shared" si="5"/>
        <v>5.08</v>
      </c>
      <c r="C32">
        <f t="shared" si="4"/>
        <v>-2.489584470928687</v>
      </c>
      <c r="E32">
        <v>3161.7</v>
      </c>
      <c r="F32" t="s">
        <v>1316</v>
      </c>
      <c r="G32" t="s">
        <v>1317</v>
      </c>
      <c r="I32">
        <v>0.12</v>
      </c>
      <c r="J32">
        <v>5.08</v>
      </c>
      <c r="K32">
        <v>-2.4900000000000002</v>
      </c>
      <c r="L32">
        <f t="shared" si="7"/>
        <v>-2.4962</v>
      </c>
      <c r="N32">
        <f t="shared" si="8"/>
        <v>-2.489584470928687</v>
      </c>
      <c r="O32">
        <v>2650</v>
      </c>
      <c r="P32">
        <f t="shared" ref="P32:P39" si="9">L32</f>
        <v>-2.4962</v>
      </c>
      <c r="Q32">
        <f t="shared" ref="Q32:Q39" si="10">J32</f>
        <v>5.08</v>
      </c>
    </row>
    <row r="33" spans="1:17">
      <c r="A33">
        <f t="shared" si="2"/>
        <v>2650</v>
      </c>
      <c r="B33">
        <f t="shared" si="5"/>
        <v>5.48</v>
      </c>
      <c r="C33">
        <f t="shared" si="4"/>
        <v>-2.4445637401153801</v>
      </c>
      <c r="E33">
        <v>3161.7</v>
      </c>
      <c r="F33" t="s">
        <v>1316</v>
      </c>
      <c r="G33" t="s">
        <v>1317</v>
      </c>
      <c r="I33">
        <v>0.37</v>
      </c>
      <c r="J33">
        <v>5.48</v>
      </c>
      <c r="K33">
        <v>-2.44</v>
      </c>
      <c r="L33">
        <f t="shared" si="7"/>
        <v>-2.4522000000000004</v>
      </c>
      <c r="N33">
        <f t="shared" si="8"/>
        <v>-2.4445637401153801</v>
      </c>
      <c r="O33">
        <v>2650</v>
      </c>
      <c r="P33">
        <f t="shared" si="9"/>
        <v>-2.4522000000000004</v>
      </c>
      <c r="Q33">
        <f t="shared" si="10"/>
        <v>5.48</v>
      </c>
    </row>
    <row r="34" spans="1:17">
      <c r="A34">
        <f t="shared" si="2"/>
        <v>2650</v>
      </c>
      <c r="B34">
        <f t="shared" si="5"/>
        <v>3.2</v>
      </c>
      <c r="C34">
        <f t="shared" si="4"/>
        <v>-2.4556970389620978</v>
      </c>
      <c r="E34">
        <v>3161.7</v>
      </c>
      <c r="F34" t="s">
        <v>1316</v>
      </c>
      <c r="G34" t="s">
        <v>1317</v>
      </c>
      <c r="I34">
        <v>-0.81</v>
      </c>
      <c r="J34">
        <v>3.2</v>
      </c>
      <c r="K34">
        <v>-2.4500000000000002</v>
      </c>
      <c r="L34">
        <f t="shared" si="7"/>
        <v>-2.4580000000000002</v>
      </c>
      <c r="N34">
        <f t="shared" si="8"/>
        <v>-2.4556970389620978</v>
      </c>
      <c r="O34">
        <v>2650</v>
      </c>
      <c r="P34">
        <f t="shared" si="9"/>
        <v>-2.4580000000000002</v>
      </c>
      <c r="Q34">
        <f t="shared" si="10"/>
        <v>3.2</v>
      </c>
    </row>
    <row r="35" spans="1:17">
      <c r="A35">
        <f t="shared" si="2"/>
        <v>2650</v>
      </c>
      <c r="B35">
        <f t="shared" si="5"/>
        <v>9.84</v>
      </c>
      <c r="C35">
        <f t="shared" si="4"/>
        <v>-0.38370038744854718</v>
      </c>
      <c r="E35">
        <v>3196.7</v>
      </c>
      <c r="F35" t="s">
        <v>1316</v>
      </c>
      <c r="G35" t="s">
        <v>1317</v>
      </c>
      <c r="I35">
        <v>4.67</v>
      </c>
      <c r="J35">
        <v>9.84</v>
      </c>
      <c r="K35">
        <v>-0.38</v>
      </c>
      <c r="L35">
        <f t="shared" si="7"/>
        <v>-0.39759999999999973</v>
      </c>
      <c r="N35">
        <f t="shared" si="8"/>
        <v>-0.38370038744854718</v>
      </c>
      <c r="O35">
        <v>2650</v>
      </c>
      <c r="P35">
        <f t="shared" si="9"/>
        <v>-0.39759999999999973</v>
      </c>
      <c r="Q35">
        <f t="shared" si="10"/>
        <v>9.84</v>
      </c>
    </row>
    <row r="36" spans="1:17">
      <c r="A36">
        <f t="shared" si="2"/>
        <v>2650</v>
      </c>
      <c r="B36">
        <f t="shared" si="5"/>
        <v>9.33</v>
      </c>
      <c r="C36">
        <f t="shared" si="4"/>
        <v>-0.48193481004970362</v>
      </c>
      <c r="E36">
        <v>3196.7</v>
      </c>
      <c r="F36" t="s">
        <v>1316</v>
      </c>
      <c r="G36" t="s">
        <v>1317</v>
      </c>
      <c r="I36">
        <v>4.3099999999999996</v>
      </c>
      <c r="J36">
        <v>9.33</v>
      </c>
      <c r="K36">
        <v>-0.48</v>
      </c>
      <c r="L36">
        <f t="shared" si="7"/>
        <v>-0.49495000000000022</v>
      </c>
      <c r="N36">
        <f t="shared" si="8"/>
        <v>-0.48193481004970362</v>
      </c>
      <c r="O36">
        <v>2650</v>
      </c>
      <c r="P36">
        <f t="shared" si="9"/>
        <v>-0.49495000000000022</v>
      </c>
      <c r="Q36">
        <f t="shared" si="10"/>
        <v>9.33</v>
      </c>
    </row>
    <row r="37" spans="1:17">
      <c r="A37">
        <f t="shared" si="2"/>
        <v>2650</v>
      </c>
      <c r="B37">
        <f t="shared" si="5"/>
        <v>9.82</v>
      </c>
      <c r="C37">
        <f t="shared" si="4"/>
        <v>-0.47304077556523527</v>
      </c>
      <c r="E37">
        <v>3196.7</v>
      </c>
      <c r="F37" t="s">
        <v>1316</v>
      </c>
      <c r="G37" t="s">
        <v>1317</v>
      </c>
      <c r="I37">
        <v>4.57</v>
      </c>
      <c r="J37">
        <v>9.82</v>
      </c>
      <c r="K37">
        <v>-0.48</v>
      </c>
      <c r="L37">
        <f t="shared" si="7"/>
        <v>-0.48730000000000029</v>
      </c>
      <c r="N37">
        <f t="shared" si="8"/>
        <v>-0.47304077556523527</v>
      </c>
      <c r="O37">
        <v>2650</v>
      </c>
      <c r="P37">
        <f t="shared" si="9"/>
        <v>-0.48730000000000029</v>
      </c>
      <c r="Q37">
        <f t="shared" si="10"/>
        <v>9.82</v>
      </c>
    </row>
    <row r="38" spans="1:17">
      <c r="A38">
        <f t="shared" si="2"/>
        <v>2650</v>
      </c>
      <c r="B38">
        <f t="shared" si="5"/>
        <v>15.8</v>
      </c>
      <c r="C38">
        <f t="shared" si="4"/>
        <v>-1.9620989024301299</v>
      </c>
      <c r="E38">
        <v>3205.2</v>
      </c>
      <c r="F38" t="s">
        <v>1316</v>
      </c>
      <c r="G38" t="s">
        <v>1317</v>
      </c>
      <c r="I38">
        <v>6.13</v>
      </c>
      <c r="J38">
        <v>15.8</v>
      </c>
      <c r="K38">
        <v>-1.97</v>
      </c>
      <c r="L38">
        <f t="shared" si="7"/>
        <v>-2.0070000000000006</v>
      </c>
      <c r="N38">
        <f t="shared" si="8"/>
        <v>-1.9620989024301299</v>
      </c>
      <c r="O38">
        <v>2650</v>
      </c>
      <c r="P38">
        <f t="shared" si="9"/>
        <v>-2.0070000000000006</v>
      </c>
      <c r="Q38">
        <f t="shared" si="10"/>
        <v>15.8</v>
      </c>
    </row>
    <row r="39" spans="1:17">
      <c r="A39">
        <f t="shared" si="2"/>
        <v>2650</v>
      </c>
      <c r="B39">
        <f t="shared" si="5"/>
        <v>16.21</v>
      </c>
      <c r="C39">
        <f t="shared" si="4"/>
        <v>-1.0474376046151761</v>
      </c>
      <c r="E39">
        <v>3205.2</v>
      </c>
      <c r="F39" t="s">
        <v>1316</v>
      </c>
      <c r="G39" t="s">
        <v>1317</v>
      </c>
      <c r="I39">
        <v>7.26</v>
      </c>
      <c r="J39">
        <v>16.21</v>
      </c>
      <c r="K39">
        <v>-1.05</v>
      </c>
      <c r="L39">
        <f t="shared" si="7"/>
        <v>-1.0881500000000006</v>
      </c>
      <c r="N39">
        <f t="shared" si="8"/>
        <v>-1.0474376046151761</v>
      </c>
      <c r="O39">
        <v>2650</v>
      </c>
      <c r="P39">
        <f t="shared" si="9"/>
        <v>-1.0881500000000006</v>
      </c>
      <c r="Q39">
        <f t="shared" si="10"/>
        <v>16.21</v>
      </c>
    </row>
    <row r="40" spans="1:17">
      <c r="A40">
        <f t="shared" si="2"/>
        <v>2650</v>
      </c>
      <c r="B40">
        <f t="shared" si="5"/>
        <v>2.2000000000000002</v>
      </c>
      <c r="C40">
        <f t="shared" si="4"/>
        <v>-0.12226523172222747</v>
      </c>
      <c r="E40">
        <v>3263.2</v>
      </c>
      <c r="F40" t="s">
        <v>1310</v>
      </c>
      <c r="G40" t="s">
        <v>1305</v>
      </c>
      <c r="H40">
        <v>1.7</v>
      </c>
      <c r="I40">
        <v>1.01</v>
      </c>
      <c r="J40">
        <v>2.2000000000000002</v>
      </c>
      <c r="K40">
        <v>-0.13</v>
      </c>
      <c r="L40">
        <f t="shared" si="7"/>
        <v>-0.12300000000000022</v>
      </c>
      <c r="N40">
        <f t="shared" si="8"/>
        <v>-0.12226523172222747</v>
      </c>
      <c r="O40">
        <v>2650</v>
      </c>
    </row>
    <row r="41" spans="1:17">
      <c r="A41">
        <f t="shared" si="2"/>
        <v>2650</v>
      </c>
      <c r="B41">
        <f t="shared" si="5"/>
        <v>2.37</v>
      </c>
      <c r="C41">
        <f t="shared" si="4"/>
        <v>0.359647183783109</v>
      </c>
      <c r="E41">
        <v>3263.2</v>
      </c>
      <c r="F41" t="s">
        <v>1306</v>
      </c>
      <c r="G41" t="s">
        <v>1305</v>
      </c>
      <c r="H41">
        <v>-0.2</v>
      </c>
      <c r="I41">
        <v>1.58</v>
      </c>
      <c r="J41">
        <v>2.37</v>
      </c>
      <c r="K41">
        <v>0.36</v>
      </c>
      <c r="L41">
        <f t="shared" si="7"/>
        <v>0.35945000000000005</v>
      </c>
      <c r="N41">
        <f t="shared" si="8"/>
        <v>0.359647183783109</v>
      </c>
      <c r="O41">
        <v>2650</v>
      </c>
    </row>
    <row r="42" spans="1:17">
      <c r="A42">
        <f t="shared" si="2"/>
        <v>2650</v>
      </c>
      <c r="B42">
        <f t="shared" si="5"/>
        <v>9.7100000000000009</v>
      </c>
      <c r="C42">
        <f t="shared" si="4"/>
        <v>8.1173716420156428</v>
      </c>
      <c r="E42">
        <v>3290.6</v>
      </c>
      <c r="F42" t="s">
        <v>1306</v>
      </c>
      <c r="G42" t="s">
        <v>1305</v>
      </c>
      <c r="H42">
        <v>0.5</v>
      </c>
      <c r="I42">
        <v>13.18</v>
      </c>
      <c r="J42">
        <v>9.7100000000000009</v>
      </c>
      <c r="K42">
        <v>8.1199999999999992</v>
      </c>
      <c r="L42">
        <f t="shared" si="7"/>
        <v>8.1793499999999995</v>
      </c>
      <c r="N42">
        <f t="shared" si="8"/>
        <v>8.1173716420156428</v>
      </c>
      <c r="O42">
        <v>2650</v>
      </c>
    </row>
    <row r="43" spans="1:17">
      <c r="A43">
        <f t="shared" si="2"/>
        <v>2650</v>
      </c>
      <c r="B43">
        <f t="shared" si="5"/>
        <v>3.96</v>
      </c>
      <c r="C43">
        <f t="shared" si="4"/>
        <v>6.2006183079238717</v>
      </c>
      <c r="E43">
        <v>3299.2</v>
      </c>
      <c r="F43" t="s">
        <v>1316</v>
      </c>
      <c r="G43" t="s">
        <v>1317</v>
      </c>
      <c r="H43">
        <v>8.27</v>
      </c>
      <c r="I43">
        <v>8.27</v>
      </c>
      <c r="J43">
        <v>3.96</v>
      </c>
      <c r="K43">
        <v>6.2</v>
      </c>
      <c r="L43">
        <f t="shared" si="7"/>
        <v>6.230599999999999</v>
      </c>
      <c r="N43">
        <f t="shared" si="8"/>
        <v>6.2006183079238717</v>
      </c>
      <c r="O43">
        <v>2650</v>
      </c>
      <c r="P43">
        <f>L43</f>
        <v>6.230599999999999</v>
      </c>
      <c r="Q43">
        <f>J43</f>
        <v>3.96</v>
      </c>
    </row>
    <row r="44" spans="1:17">
      <c r="A44">
        <f t="shared" si="2"/>
        <v>2650</v>
      </c>
      <c r="B44">
        <f t="shared" si="5"/>
        <v>4.47</v>
      </c>
      <c r="C44">
        <f t="shared" si="4"/>
        <v>3.5658600690006965</v>
      </c>
      <c r="E44">
        <v>3311.6</v>
      </c>
      <c r="F44" t="s">
        <v>1306</v>
      </c>
      <c r="G44" t="s">
        <v>1305</v>
      </c>
      <c r="H44">
        <v>4.5999999999999996</v>
      </c>
      <c r="I44">
        <v>5.88</v>
      </c>
      <c r="J44">
        <v>4.47</v>
      </c>
      <c r="K44">
        <v>3.57</v>
      </c>
      <c r="L44">
        <f t="shared" si="7"/>
        <v>3.57795</v>
      </c>
      <c r="N44">
        <f t="shared" si="8"/>
        <v>3.5658600690006965</v>
      </c>
      <c r="O44">
        <v>2650</v>
      </c>
    </row>
    <row r="45" spans="1:17">
      <c r="F45" t="s">
        <v>1318</v>
      </c>
    </row>
    <row r="46" spans="1:17">
      <c r="F46" t="s">
        <v>1319</v>
      </c>
    </row>
    <row r="47" spans="1:17">
      <c r="F47" t="s">
        <v>1320</v>
      </c>
    </row>
    <row r="48" spans="1:17">
      <c r="F48" t="s">
        <v>1321</v>
      </c>
    </row>
    <row r="49" spans="6:6">
      <c r="F49" t="s">
        <v>1322</v>
      </c>
    </row>
  </sheetData>
  <phoneticPr fontId="0"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0"/>
  <sheetViews>
    <sheetView workbookViewId="0">
      <selection activeCell="C4" sqref="C4"/>
    </sheetView>
  </sheetViews>
  <sheetFormatPr defaultRowHeight="12.75"/>
  <sheetData>
    <row r="2" spans="1:15">
      <c r="A2" t="s">
        <v>1303</v>
      </c>
      <c r="B2" t="s">
        <v>1357</v>
      </c>
      <c r="C2" t="s">
        <v>1406</v>
      </c>
      <c r="D2" t="s">
        <v>1492</v>
      </c>
    </row>
    <row r="4" spans="1:15">
      <c r="A4">
        <f>E4</f>
        <v>175</v>
      </c>
      <c r="B4">
        <f>L4</f>
        <v>-7.8330000000000002</v>
      </c>
      <c r="C4">
        <f>F4</f>
        <v>0.33800000000000002</v>
      </c>
      <c r="D4">
        <f>O4</f>
        <v>-2.4</v>
      </c>
      <c r="E4">
        <v>175</v>
      </c>
      <c r="F4">
        <f t="shared" ref="F4:F11" si="0">N4</f>
        <v>0.33800000000000002</v>
      </c>
      <c r="G4">
        <f t="shared" ref="G4:G11" si="1">L4</f>
        <v>-7.8330000000000002</v>
      </c>
      <c r="H4" t="s">
        <v>1491</v>
      </c>
      <c r="K4">
        <v>-3.7050000000000001</v>
      </c>
      <c r="L4">
        <v>-7.8330000000000002</v>
      </c>
      <c r="M4">
        <v>-17.190000000000001</v>
      </c>
      <c r="N4">
        <v>0.33800000000000002</v>
      </c>
      <c r="O4">
        <v>-2.4</v>
      </c>
    </row>
    <row r="5" spans="1:15">
      <c r="A5">
        <f t="shared" ref="A5:A11" si="2">E5</f>
        <v>175</v>
      </c>
      <c r="B5">
        <f t="shared" ref="B5:B11" si="3">L5</f>
        <v>-14.496</v>
      </c>
      <c r="C5">
        <f t="shared" ref="C5:C11" si="4">F5</f>
        <v>0.316</v>
      </c>
      <c r="D5">
        <f t="shared" ref="D5:D11" si="5">O5</f>
        <v>-2.35</v>
      </c>
      <c r="E5">
        <f t="shared" ref="E5:E11" si="6">E4</f>
        <v>175</v>
      </c>
      <c r="F5">
        <f t="shared" si="0"/>
        <v>0.316</v>
      </c>
      <c r="G5">
        <f t="shared" si="1"/>
        <v>-14.496</v>
      </c>
      <c r="H5">
        <v>35</v>
      </c>
      <c r="K5">
        <v>-7.1779999999999999</v>
      </c>
      <c r="L5">
        <v>-14.496</v>
      </c>
      <c r="M5">
        <v>-29.64</v>
      </c>
      <c r="N5">
        <v>0.316</v>
      </c>
      <c r="O5">
        <v>-2.35</v>
      </c>
    </row>
    <row r="6" spans="1:15">
      <c r="A6">
        <f t="shared" si="2"/>
        <v>175</v>
      </c>
      <c r="B6">
        <f t="shared" si="3"/>
        <v>-22.983000000000001</v>
      </c>
      <c r="C6">
        <f t="shared" si="4"/>
        <v>0.27100000000000002</v>
      </c>
      <c r="D6">
        <f t="shared" si="5"/>
        <v>-2.14</v>
      </c>
      <c r="E6">
        <f t="shared" si="6"/>
        <v>175</v>
      </c>
      <c r="F6">
        <f t="shared" si="0"/>
        <v>0.27100000000000002</v>
      </c>
      <c r="G6">
        <f t="shared" si="1"/>
        <v>-22.983000000000001</v>
      </c>
      <c r="K6">
        <v>-11.635999999999999</v>
      </c>
      <c r="L6">
        <v>-22.983000000000001</v>
      </c>
      <c r="M6">
        <v>-45.26</v>
      </c>
      <c r="N6">
        <v>0.27100000000000002</v>
      </c>
      <c r="O6">
        <v>-2.14</v>
      </c>
    </row>
    <row r="7" spans="1:15">
      <c r="A7">
        <f t="shared" si="2"/>
        <v>175</v>
      </c>
      <c r="B7">
        <f t="shared" si="3"/>
        <v>-19.225000000000001</v>
      </c>
      <c r="C7">
        <f t="shared" si="4"/>
        <v>0.28499999999999998</v>
      </c>
      <c r="D7">
        <f t="shared" si="5"/>
        <v>-2.2799999999999998</v>
      </c>
      <c r="E7">
        <f t="shared" si="6"/>
        <v>175</v>
      </c>
      <c r="F7">
        <f t="shared" si="0"/>
        <v>0.28499999999999998</v>
      </c>
      <c r="G7">
        <f t="shared" si="1"/>
        <v>-19.225000000000001</v>
      </c>
      <c r="K7">
        <v>-9.6649999999999991</v>
      </c>
      <c r="L7">
        <v>-19.225000000000001</v>
      </c>
      <c r="M7">
        <v>-38.4</v>
      </c>
      <c r="N7">
        <v>0.28499999999999998</v>
      </c>
      <c r="O7">
        <v>-2.2799999999999998</v>
      </c>
    </row>
    <row r="8" spans="1:15">
      <c r="A8">
        <f t="shared" si="2"/>
        <v>175</v>
      </c>
      <c r="B8">
        <f t="shared" si="3"/>
        <v>-22.550999999999998</v>
      </c>
      <c r="C8">
        <f t="shared" si="4"/>
        <v>0.27</v>
      </c>
      <c r="D8">
        <f t="shared" si="5"/>
        <v>-2.08</v>
      </c>
      <c r="E8">
        <f t="shared" si="6"/>
        <v>175</v>
      </c>
      <c r="F8">
        <f t="shared" si="0"/>
        <v>0.27</v>
      </c>
      <c r="G8">
        <f t="shared" si="1"/>
        <v>-22.550999999999998</v>
      </c>
      <c r="K8">
        <v>-11.411</v>
      </c>
      <c r="L8">
        <v>-22.550999999999998</v>
      </c>
      <c r="M8">
        <v>-44.4</v>
      </c>
      <c r="N8">
        <v>0.27</v>
      </c>
      <c r="O8">
        <v>-2.08</v>
      </c>
    </row>
    <row r="9" spans="1:15">
      <c r="A9">
        <f t="shared" si="2"/>
        <v>175</v>
      </c>
      <c r="B9">
        <f t="shared" si="3"/>
        <v>-13.896000000000001</v>
      </c>
      <c r="C9">
        <f t="shared" si="4"/>
        <v>0.30499999999999999</v>
      </c>
      <c r="D9">
        <f t="shared" si="5"/>
        <v>-2.1</v>
      </c>
      <c r="E9">
        <f t="shared" si="6"/>
        <v>175</v>
      </c>
      <c r="F9">
        <f t="shared" si="0"/>
        <v>0.30499999999999999</v>
      </c>
      <c r="G9">
        <f t="shared" si="1"/>
        <v>-13.896000000000001</v>
      </c>
      <c r="K9">
        <v>-6.8780000000000001</v>
      </c>
      <c r="L9">
        <v>-13.896000000000001</v>
      </c>
      <c r="M9">
        <v>-28.28</v>
      </c>
      <c r="N9">
        <v>0.30499999999999999</v>
      </c>
      <c r="O9">
        <v>-2.1</v>
      </c>
    </row>
    <row r="10" spans="1:15">
      <c r="A10">
        <f t="shared" si="2"/>
        <v>175</v>
      </c>
      <c r="B10">
        <f t="shared" si="3"/>
        <v>-18.446000000000002</v>
      </c>
      <c r="C10">
        <f t="shared" si="4"/>
        <v>0.28599999999999998</v>
      </c>
      <c r="D10">
        <f t="shared" si="5"/>
        <v>-1.92</v>
      </c>
      <c r="E10">
        <f t="shared" si="6"/>
        <v>175</v>
      </c>
      <c r="F10">
        <f t="shared" si="0"/>
        <v>0.28599999999999998</v>
      </c>
      <c r="G10">
        <f t="shared" si="1"/>
        <v>-18.446000000000002</v>
      </c>
      <c r="K10">
        <v>-9.2590000000000003</v>
      </c>
      <c r="L10">
        <v>-18.446000000000002</v>
      </c>
      <c r="M10">
        <v>-36.61</v>
      </c>
      <c r="N10">
        <v>0.28599999999999998</v>
      </c>
      <c r="O10">
        <v>-1.92</v>
      </c>
    </row>
    <row r="11" spans="1:15">
      <c r="A11">
        <f t="shared" si="2"/>
        <v>175</v>
      </c>
      <c r="B11">
        <f t="shared" si="3"/>
        <v>-6.1429999999999998</v>
      </c>
      <c r="C11">
        <f t="shared" si="4"/>
        <v>0.33600000000000002</v>
      </c>
      <c r="D11">
        <f t="shared" si="5"/>
        <v>-2.04</v>
      </c>
      <c r="E11">
        <f t="shared" si="6"/>
        <v>175</v>
      </c>
      <c r="F11">
        <f t="shared" si="0"/>
        <v>0.33600000000000002</v>
      </c>
      <c r="G11">
        <f t="shared" si="1"/>
        <v>-6.1429999999999998</v>
      </c>
      <c r="K11">
        <v>-2.8340000000000001</v>
      </c>
      <c r="L11">
        <v>-6.1429999999999998</v>
      </c>
      <c r="M11">
        <v>-13.65</v>
      </c>
      <c r="N11">
        <v>0.33600000000000002</v>
      </c>
      <c r="O11">
        <v>-2.04</v>
      </c>
    </row>
    <row r="13" spans="1:15">
      <c r="A13">
        <f t="shared" ref="A13:A18" si="7">E13</f>
        <v>382.5</v>
      </c>
      <c r="B13">
        <f t="shared" ref="B13:B18" si="8">L13</f>
        <v>0.90700000000000003</v>
      </c>
      <c r="C13">
        <f t="shared" ref="C13:C18" si="9">F13</f>
        <v>0.10199999999999999</v>
      </c>
      <c r="D13">
        <f t="shared" ref="D13:D18" si="10">O13</f>
        <v>-0.64</v>
      </c>
      <c r="E13">
        <v>382.5</v>
      </c>
      <c r="F13">
        <f t="shared" ref="F13:F18" si="11">N13</f>
        <v>0.10199999999999999</v>
      </c>
      <c r="G13">
        <f t="shared" ref="G13:G18" si="12">L13</f>
        <v>0.90700000000000003</v>
      </c>
      <c r="H13">
        <v>27.5</v>
      </c>
      <c r="K13">
        <v>0.56899999999999995</v>
      </c>
      <c r="L13">
        <v>0.90700000000000003</v>
      </c>
      <c r="M13">
        <v>1.08</v>
      </c>
      <c r="N13">
        <v>0.10199999999999999</v>
      </c>
      <c r="O13">
        <v>-0.64</v>
      </c>
    </row>
    <row r="14" spans="1:15">
      <c r="A14">
        <f t="shared" si="7"/>
        <v>382.5</v>
      </c>
      <c r="B14">
        <f t="shared" si="8"/>
        <v>-1.7689999999999999</v>
      </c>
      <c r="C14">
        <f t="shared" si="9"/>
        <v>0.109</v>
      </c>
      <c r="D14">
        <f t="shared" si="10"/>
        <v>-0.6</v>
      </c>
      <c r="E14">
        <f>E13</f>
        <v>382.5</v>
      </c>
      <c r="F14">
        <f t="shared" si="11"/>
        <v>0.109</v>
      </c>
      <c r="G14">
        <f t="shared" si="12"/>
        <v>-1.7689999999999999</v>
      </c>
      <c r="K14">
        <v>-0.80300000000000005</v>
      </c>
      <c r="L14">
        <v>-1.7689999999999999</v>
      </c>
      <c r="M14">
        <v>-3.96</v>
      </c>
      <c r="N14">
        <v>0.109</v>
      </c>
      <c r="O14">
        <v>-0.6</v>
      </c>
    </row>
    <row r="15" spans="1:15">
      <c r="A15">
        <f t="shared" si="7"/>
        <v>382.5</v>
      </c>
      <c r="B15">
        <f t="shared" si="8"/>
        <v>-1.6359999999999999</v>
      </c>
      <c r="C15">
        <f t="shared" si="9"/>
        <v>0.10100000000000001</v>
      </c>
      <c r="D15">
        <f t="shared" si="10"/>
        <v>-0.61</v>
      </c>
      <c r="E15">
        <f>E14</f>
        <v>382.5</v>
      </c>
      <c r="F15">
        <f t="shared" si="11"/>
        <v>0.10100000000000001</v>
      </c>
      <c r="G15">
        <f t="shared" si="12"/>
        <v>-1.6359999999999999</v>
      </c>
      <c r="K15">
        <v>-0.74199999999999999</v>
      </c>
      <c r="L15">
        <v>-1.6359999999999999</v>
      </c>
      <c r="M15">
        <v>-3.71</v>
      </c>
      <c r="N15">
        <v>0.10100000000000001</v>
      </c>
      <c r="O15">
        <v>-0.61</v>
      </c>
    </row>
    <row r="16" spans="1:15">
      <c r="A16">
        <f t="shared" si="7"/>
        <v>382.5</v>
      </c>
      <c r="B16">
        <f t="shared" si="8"/>
        <v>-1.0469999999999999</v>
      </c>
      <c r="C16">
        <f t="shared" si="9"/>
        <v>9.8000000000000004E-2</v>
      </c>
      <c r="D16">
        <f t="shared" si="10"/>
        <v>-0.56999999999999995</v>
      </c>
      <c r="E16">
        <f>E15</f>
        <v>382.5</v>
      </c>
      <c r="F16">
        <f t="shared" si="11"/>
        <v>9.8000000000000004E-2</v>
      </c>
      <c r="G16">
        <f t="shared" si="12"/>
        <v>-1.0469999999999999</v>
      </c>
      <c r="K16">
        <v>-0.442</v>
      </c>
      <c r="L16">
        <v>-1.0469999999999999</v>
      </c>
      <c r="M16">
        <v>-2.56</v>
      </c>
      <c r="N16">
        <v>9.8000000000000004E-2</v>
      </c>
      <c r="O16">
        <v>-0.56999999999999995</v>
      </c>
    </row>
    <row r="17" spans="1:15">
      <c r="A17">
        <f t="shared" si="7"/>
        <v>382.5</v>
      </c>
      <c r="B17">
        <f t="shared" si="8"/>
        <v>-4.133</v>
      </c>
      <c r="C17">
        <f t="shared" si="9"/>
        <v>0.09</v>
      </c>
      <c r="D17">
        <f t="shared" si="10"/>
        <v>-0.52</v>
      </c>
      <c r="E17">
        <f>E16</f>
        <v>382.5</v>
      </c>
      <c r="F17">
        <f t="shared" si="11"/>
        <v>0.09</v>
      </c>
      <c r="G17">
        <f t="shared" si="12"/>
        <v>-4.133</v>
      </c>
      <c r="K17">
        <v>-2.04</v>
      </c>
      <c r="L17">
        <v>-4.133</v>
      </c>
      <c r="M17">
        <v>-8.36</v>
      </c>
      <c r="N17">
        <v>0.09</v>
      </c>
      <c r="O17">
        <v>-0.52</v>
      </c>
    </row>
    <row r="18" spans="1:15">
      <c r="A18">
        <f t="shared" si="7"/>
        <v>382.5</v>
      </c>
      <c r="B18">
        <f t="shared" si="8"/>
        <v>-2.3069999999999999</v>
      </c>
      <c r="C18">
        <f t="shared" si="9"/>
        <v>9.0999999999999998E-2</v>
      </c>
      <c r="D18">
        <f t="shared" si="10"/>
        <v>-0.46</v>
      </c>
      <c r="E18">
        <f>E17</f>
        <v>382.5</v>
      </c>
      <c r="F18">
        <f t="shared" si="11"/>
        <v>9.0999999999999998E-2</v>
      </c>
      <c r="G18">
        <f t="shared" si="12"/>
        <v>-2.3069999999999999</v>
      </c>
      <c r="K18">
        <v>-1.097</v>
      </c>
      <c r="L18">
        <v>-2.3069999999999999</v>
      </c>
      <c r="M18">
        <v>-4.84</v>
      </c>
      <c r="N18">
        <v>9.0999999999999998E-2</v>
      </c>
      <c r="O18">
        <v>-0.46</v>
      </c>
    </row>
    <row r="20" spans="1:15">
      <c r="A20">
        <f>E20</f>
        <v>424</v>
      </c>
      <c r="B20">
        <f>L20</f>
        <v>-19.177</v>
      </c>
      <c r="C20">
        <f>F20</f>
        <v>8.1000000000000003E-2</v>
      </c>
      <c r="D20">
        <f>O20</f>
        <v>-0.36</v>
      </c>
      <c r="E20">
        <v>424</v>
      </c>
      <c r="F20">
        <f>N20</f>
        <v>8.1000000000000003E-2</v>
      </c>
      <c r="G20">
        <f>L20</f>
        <v>-19.177</v>
      </c>
      <c r="H20">
        <v>14</v>
      </c>
      <c r="K20">
        <v>-9.8420000000000005</v>
      </c>
      <c r="L20">
        <v>-19.177</v>
      </c>
      <c r="M20">
        <v>-36.47</v>
      </c>
      <c r="N20">
        <v>8.1000000000000003E-2</v>
      </c>
      <c r="O20">
        <v>-0.36</v>
      </c>
    </row>
    <row r="21" spans="1:15">
      <c r="A21">
        <f>E21</f>
        <v>424</v>
      </c>
      <c r="B21">
        <f>L21</f>
        <v>-19.082999999999998</v>
      </c>
      <c r="C21">
        <f>F21</f>
        <v>6.6000000000000003E-2</v>
      </c>
      <c r="D21">
        <f>O21</f>
        <v>-0.48</v>
      </c>
      <c r="E21">
        <f>E20</f>
        <v>424</v>
      </c>
      <c r="F21">
        <f>N21</f>
        <v>6.6000000000000003E-2</v>
      </c>
      <c r="G21">
        <f>L21</f>
        <v>-19.082999999999998</v>
      </c>
      <c r="K21">
        <v>-9.8079999999999998</v>
      </c>
      <c r="L21">
        <v>-19.082999999999998</v>
      </c>
      <c r="M21">
        <v>-36.409999999999997</v>
      </c>
      <c r="N21">
        <v>6.6000000000000003E-2</v>
      </c>
      <c r="O21">
        <v>-0.48</v>
      </c>
    </row>
    <row r="22" spans="1:15">
      <c r="A22">
        <f>E22</f>
        <v>424</v>
      </c>
      <c r="B22">
        <f>L22</f>
        <v>-20.056999999999999</v>
      </c>
      <c r="C22">
        <f>F22</f>
        <v>5.6000000000000001E-2</v>
      </c>
      <c r="D22">
        <f>O22</f>
        <v>-0.55000000000000004</v>
      </c>
      <c r="E22">
        <f>E21</f>
        <v>424</v>
      </c>
      <c r="F22">
        <f>N22</f>
        <v>5.6000000000000001E-2</v>
      </c>
      <c r="G22">
        <f>L22</f>
        <v>-20.056999999999999</v>
      </c>
      <c r="K22">
        <v>-10.324</v>
      </c>
      <c r="L22">
        <v>-20.056999999999999</v>
      </c>
      <c r="M22">
        <v>-38.299999999999997</v>
      </c>
      <c r="N22">
        <v>5.6000000000000001E-2</v>
      </c>
      <c r="O22">
        <v>-0.55000000000000004</v>
      </c>
    </row>
    <row r="24" spans="1:15">
      <c r="K24" t="s">
        <v>1227</v>
      </c>
      <c r="L24" t="s">
        <v>1228</v>
      </c>
      <c r="M24" t="s">
        <v>2152</v>
      </c>
      <c r="N24" t="s">
        <v>1227</v>
      </c>
      <c r="O24" t="s">
        <v>2152</v>
      </c>
    </row>
    <row r="25" spans="1:15">
      <c r="K25" t="s">
        <v>2153</v>
      </c>
    </row>
    <row r="26" spans="1:15">
      <c r="K26">
        <v>-3.7050000000000001</v>
      </c>
      <c r="L26">
        <v>-7.8330000000000002</v>
      </c>
      <c r="M26">
        <v>-17.190000000000001</v>
      </c>
      <c r="N26">
        <v>0.33800000000000002</v>
      </c>
      <c r="O26">
        <v>-2.4</v>
      </c>
    </row>
    <row r="27" spans="1:15">
      <c r="K27">
        <v>-7.1779999999999999</v>
      </c>
      <c r="L27">
        <v>-14.496</v>
      </c>
      <c r="M27">
        <v>-29.64</v>
      </c>
      <c r="N27">
        <v>0.316</v>
      </c>
      <c r="O27">
        <v>-2.35</v>
      </c>
    </row>
    <row r="28" spans="1:15">
      <c r="K28">
        <v>-11.635999999999999</v>
      </c>
      <c r="L28">
        <v>-22.983000000000001</v>
      </c>
      <c r="M28">
        <v>-45.26</v>
      </c>
      <c r="N28">
        <v>0.27100000000000002</v>
      </c>
      <c r="O28">
        <v>-2.14</v>
      </c>
    </row>
    <row r="29" spans="1:15">
      <c r="K29">
        <v>-9.6649999999999991</v>
      </c>
      <c r="L29">
        <v>-19.225000000000001</v>
      </c>
      <c r="M29">
        <v>-38.4</v>
      </c>
      <c r="N29">
        <v>0.28499999999999998</v>
      </c>
      <c r="O29">
        <v>-2.2799999999999998</v>
      </c>
    </row>
    <row r="30" spans="1:15">
      <c r="K30">
        <v>-11.411</v>
      </c>
      <c r="L30">
        <v>-22.550999999999998</v>
      </c>
      <c r="M30">
        <v>-44.4</v>
      </c>
      <c r="N30">
        <v>0.27</v>
      </c>
      <c r="O30">
        <v>-2.08</v>
      </c>
    </row>
    <row r="31" spans="1:15">
      <c r="K31">
        <v>-6.8780000000000001</v>
      </c>
      <c r="L31">
        <v>-13.896000000000001</v>
      </c>
      <c r="M31">
        <v>-28.28</v>
      </c>
      <c r="N31">
        <v>0.30499999999999999</v>
      </c>
      <c r="O31">
        <v>-2.1</v>
      </c>
    </row>
    <row r="32" spans="1:15">
      <c r="K32">
        <v>-9.2590000000000003</v>
      </c>
      <c r="L32">
        <v>-18.446000000000002</v>
      </c>
      <c r="M32">
        <v>-36.61</v>
      </c>
      <c r="N32">
        <v>0.28599999999999998</v>
      </c>
      <c r="O32">
        <v>-1.92</v>
      </c>
    </row>
    <row r="33" spans="11:15">
      <c r="K33">
        <v>-2.8340000000000001</v>
      </c>
      <c r="L33">
        <v>-6.1429999999999998</v>
      </c>
      <c r="M33">
        <v>-13.65</v>
      </c>
      <c r="N33">
        <v>0.33600000000000002</v>
      </c>
      <c r="O33">
        <v>-2.04</v>
      </c>
    </row>
    <row r="36" spans="11:15">
      <c r="K36" t="s">
        <v>2154</v>
      </c>
    </row>
    <row r="37" spans="11:15">
      <c r="K37">
        <v>0.56899999999999995</v>
      </c>
      <c r="L37">
        <v>0.90700000000000003</v>
      </c>
      <c r="M37">
        <v>1.08</v>
      </c>
      <c r="N37">
        <v>0.10199999999999999</v>
      </c>
      <c r="O37">
        <v>-0.64</v>
      </c>
    </row>
    <row r="38" spans="11:15">
      <c r="K38">
        <v>-0.80300000000000005</v>
      </c>
      <c r="L38">
        <v>-1.7689999999999999</v>
      </c>
      <c r="M38">
        <v>-3.96</v>
      </c>
      <c r="N38">
        <v>0.109</v>
      </c>
      <c r="O38">
        <v>-0.6</v>
      </c>
    </row>
    <row r="39" spans="11:15">
      <c r="K39">
        <v>-0.74199999999999999</v>
      </c>
      <c r="L39">
        <v>-1.6359999999999999</v>
      </c>
      <c r="M39">
        <v>-3.71</v>
      </c>
      <c r="N39">
        <v>0.10100000000000001</v>
      </c>
      <c r="O39">
        <v>-0.61</v>
      </c>
    </row>
    <row r="40" spans="11:15">
      <c r="K40">
        <v>-0.442</v>
      </c>
      <c r="L40">
        <v>-1.0469999999999999</v>
      </c>
      <c r="M40">
        <v>-2.56</v>
      </c>
      <c r="N40">
        <v>9.8000000000000004E-2</v>
      </c>
      <c r="O40">
        <v>-0.56999999999999995</v>
      </c>
    </row>
    <row r="41" spans="11:15">
      <c r="K41">
        <v>-2.04</v>
      </c>
      <c r="L41">
        <v>-4.133</v>
      </c>
      <c r="M41">
        <v>-8.36</v>
      </c>
      <c r="N41">
        <v>0.09</v>
      </c>
      <c r="O41">
        <v>-0.52</v>
      </c>
    </row>
    <row r="42" spans="11:15">
      <c r="K42">
        <v>-1.097</v>
      </c>
      <c r="L42">
        <v>-2.3069999999999999</v>
      </c>
      <c r="M42">
        <v>-4.84</v>
      </c>
      <c r="N42">
        <v>9.0999999999999998E-2</v>
      </c>
      <c r="O42">
        <v>-0.46</v>
      </c>
    </row>
    <row r="45" spans="11:15">
      <c r="K45" t="s">
        <v>2155</v>
      </c>
    </row>
    <row r="46" spans="11:15">
      <c r="K46">
        <v>-9.8420000000000005</v>
      </c>
      <c r="L46">
        <v>-19.177</v>
      </c>
      <c r="M46">
        <v>-36.47</v>
      </c>
      <c r="N46">
        <v>8.1000000000000003E-2</v>
      </c>
      <c r="O46">
        <v>-0.36</v>
      </c>
    </row>
    <row r="47" spans="11:15">
      <c r="K47">
        <v>-9.8079999999999998</v>
      </c>
      <c r="L47">
        <v>-19.082999999999998</v>
      </c>
      <c r="M47">
        <v>-36.409999999999997</v>
      </c>
      <c r="N47">
        <v>6.6000000000000003E-2</v>
      </c>
      <c r="O47">
        <v>-0.48</v>
      </c>
    </row>
    <row r="48" spans="11:15">
      <c r="K48">
        <v>-10.324</v>
      </c>
      <c r="L48">
        <v>-20.056999999999999</v>
      </c>
      <c r="M48">
        <v>-38.299999999999997</v>
      </c>
      <c r="N48">
        <v>5.6000000000000001E-2</v>
      </c>
      <c r="O48">
        <v>-0.55000000000000004</v>
      </c>
    </row>
    <row r="50" spans="11:11">
      <c r="K50" t="s">
        <v>2156</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98"/>
  <sheetViews>
    <sheetView workbookViewId="0">
      <selection activeCell="N106" sqref="N106"/>
    </sheetView>
  </sheetViews>
  <sheetFormatPr defaultRowHeight="12.75"/>
  <sheetData>
    <row r="1" spans="7:17">
      <c r="G1" t="s">
        <v>2278</v>
      </c>
    </row>
    <row r="3" spans="7:17">
      <c r="G3" t="s">
        <v>2279</v>
      </c>
    </row>
    <row r="4" spans="7:17">
      <c r="G4" t="s">
        <v>2280</v>
      </c>
      <c r="H4" t="s">
        <v>1227</v>
      </c>
      <c r="I4" t="s">
        <v>2281</v>
      </c>
      <c r="J4" t="s">
        <v>1228</v>
      </c>
      <c r="K4" t="s">
        <v>2281</v>
      </c>
      <c r="L4" t="s">
        <v>2152</v>
      </c>
      <c r="M4" t="s">
        <v>2281</v>
      </c>
      <c r="N4" t="s">
        <v>2282</v>
      </c>
      <c r="O4" t="s">
        <v>2283</v>
      </c>
      <c r="P4" t="s">
        <v>2284</v>
      </c>
      <c r="Q4" t="s">
        <v>2283</v>
      </c>
    </row>
    <row r="5" spans="7:17">
      <c r="G5" t="s">
        <v>2285</v>
      </c>
      <c r="H5">
        <v>2.0449999999999999</v>
      </c>
      <c r="I5">
        <v>1.2999999999999999E-2</v>
      </c>
      <c r="J5">
        <v>4.03</v>
      </c>
      <c r="K5">
        <v>0.01</v>
      </c>
      <c r="L5">
        <v>7.49</v>
      </c>
      <c r="M5">
        <v>0.08</v>
      </c>
      <c r="N5">
        <v>-0.03</v>
      </c>
      <c r="O5">
        <v>1.2999999999999999E-2</v>
      </c>
      <c r="P5">
        <v>-0.17</v>
      </c>
      <c r="Q5">
        <v>0.06</v>
      </c>
    </row>
    <row r="6" spans="7:17">
      <c r="G6" t="s">
        <v>2285</v>
      </c>
      <c r="H6">
        <v>2.105</v>
      </c>
      <c r="I6">
        <v>8.9999999999999993E-3</v>
      </c>
      <c r="J6">
        <v>4.18</v>
      </c>
      <c r="K6">
        <v>8.0000000000000002E-3</v>
      </c>
      <c r="L6">
        <v>7.86</v>
      </c>
      <c r="M6">
        <v>0.05</v>
      </c>
      <c r="N6">
        <v>-4.8000000000000001E-2</v>
      </c>
      <c r="O6">
        <v>6.0000000000000001E-3</v>
      </c>
      <c r="P6">
        <v>-0.08</v>
      </c>
      <c r="Q6">
        <v>0.04</v>
      </c>
    </row>
    <row r="7" spans="7:17">
      <c r="G7" t="s">
        <v>2285</v>
      </c>
      <c r="H7">
        <v>2.129</v>
      </c>
      <c r="I7">
        <v>1.4999999999999999E-2</v>
      </c>
      <c r="J7">
        <v>4.1760000000000002</v>
      </c>
      <c r="K7">
        <v>8.9999999999999993E-3</v>
      </c>
      <c r="L7">
        <v>7.93</v>
      </c>
      <c r="M7">
        <v>0.04</v>
      </c>
      <c r="N7">
        <v>-2.1999999999999999E-2</v>
      </c>
      <c r="O7">
        <v>1.0999999999999999E-2</v>
      </c>
      <c r="P7">
        <v>0</v>
      </c>
      <c r="Q7">
        <v>0.02</v>
      </c>
    </row>
    <row r="8" spans="7:17">
      <c r="G8" t="s">
        <v>2286</v>
      </c>
      <c r="H8">
        <v>2.093</v>
      </c>
      <c r="J8">
        <v>4.1289999999999996</v>
      </c>
      <c r="L8">
        <v>7.76</v>
      </c>
      <c r="N8">
        <v>-3.3000000000000002E-2</v>
      </c>
      <c r="P8">
        <v>-0.08</v>
      </c>
    </row>
    <row r="9" spans="7:17">
      <c r="G9" t="s">
        <v>2287</v>
      </c>
      <c r="H9">
        <v>4.2999999999999997E-2</v>
      </c>
      <c r="J9">
        <v>8.5999999999999993E-2</v>
      </c>
      <c r="L9">
        <v>0.24</v>
      </c>
      <c r="N9">
        <v>1.2999999999999999E-2</v>
      </c>
      <c r="P9">
        <v>0.08</v>
      </c>
    </row>
    <row r="12" spans="7:17">
      <c r="G12" t="s">
        <v>2288</v>
      </c>
      <c r="H12">
        <v>1.853</v>
      </c>
      <c r="I12">
        <v>6.0000000000000001E-3</v>
      </c>
      <c r="J12">
        <v>3.6869999999999998</v>
      </c>
      <c r="K12">
        <v>1.4E-2</v>
      </c>
      <c r="L12">
        <v>6.88</v>
      </c>
      <c r="M12">
        <v>7.0000000000000007E-2</v>
      </c>
      <c r="N12">
        <v>-4.5999999999999999E-2</v>
      </c>
      <c r="O12">
        <v>6.0000000000000001E-3</v>
      </c>
      <c r="P12">
        <v>-0.12</v>
      </c>
      <c r="Q12">
        <v>0.06</v>
      </c>
    </row>
    <row r="13" spans="7:17">
      <c r="G13" t="s">
        <v>2288</v>
      </c>
      <c r="H13">
        <v>1.778</v>
      </c>
      <c r="I13">
        <v>1.7000000000000001E-2</v>
      </c>
      <c r="J13">
        <v>3.55</v>
      </c>
      <c r="K13">
        <v>0.03</v>
      </c>
      <c r="L13">
        <v>6.63</v>
      </c>
      <c r="M13">
        <v>0.05</v>
      </c>
      <c r="N13">
        <v>-0.05</v>
      </c>
      <c r="O13">
        <v>7.0000000000000001E-3</v>
      </c>
      <c r="P13">
        <v>-0.11</v>
      </c>
      <c r="Q13">
        <v>7.0000000000000007E-2</v>
      </c>
    </row>
    <row r="14" spans="7:17">
      <c r="G14" t="s">
        <v>2288</v>
      </c>
      <c r="H14">
        <v>1.7929999999999999</v>
      </c>
      <c r="I14">
        <v>0.02</v>
      </c>
      <c r="J14">
        <v>3.589</v>
      </c>
      <c r="K14">
        <v>1.6E-2</v>
      </c>
      <c r="L14">
        <v>6.64</v>
      </c>
      <c r="M14">
        <v>0.14000000000000001</v>
      </c>
      <c r="N14">
        <v>-5.6000000000000001E-2</v>
      </c>
      <c r="O14">
        <v>1.4E-2</v>
      </c>
      <c r="P14">
        <v>-0.18</v>
      </c>
      <c r="Q14">
        <v>0.12</v>
      </c>
    </row>
    <row r="15" spans="7:17">
      <c r="G15" t="s">
        <v>2286</v>
      </c>
      <c r="H15">
        <v>1.8080000000000001</v>
      </c>
      <c r="J15">
        <v>3.6080000000000001</v>
      </c>
      <c r="L15">
        <v>6.72</v>
      </c>
      <c r="N15">
        <v>-5.0999999999999997E-2</v>
      </c>
      <c r="P15">
        <v>-0.14000000000000001</v>
      </c>
    </row>
    <row r="16" spans="7:17">
      <c r="G16" t="s">
        <v>2287</v>
      </c>
      <c r="H16">
        <v>0.04</v>
      </c>
      <c r="J16">
        <v>7.0999999999999994E-2</v>
      </c>
      <c r="L16">
        <v>0.14000000000000001</v>
      </c>
      <c r="N16">
        <v>5.0000000000000001E-3</v>
      </c>
      <c r="P16">
        <v>0.03</v>
      </c>
    </row>
    <row r="19" spans="7:17">
      <c r="G19" t="s">
        <v>2289</v>
      </c>
      <c r="H19">
        <v>1.986</v>
      </c>
      <c r="I19">
        <v>3.0000000000000001E-3</v>
      </c>
      <c r="J19">
        <v>3.7370000000000001</v>
      </c>
      <c r="K19">
        <v>3.0000000000000001E-3</v>
      </c>
      <c r="L19">
        <v>6.21</v>
      </c>
      <c r="M19">
        <v>7.0000000000000007E-2</v>
      </c>
      <c r="N19">
        <v>6.0999999999999999E-2</v>
      </c>
      <c r="O19">
        <v>3.0000000000000001E-3</v>
      </c>
      <c r="P19">
        <v>-0.89</v>
      </c>
      <c r="Q19">
        <v>7.0000000000000007E-2</v>
      </c>
    </row>
    <row r="20" spans="7:17">
      <c r="G20" t="s">
        <v>2289</v>
      </c>
      <c r="H20">
        <v>2.1379999999999999</v>
      </c>
      <c r="I20">
        <v>8.9999999999999993E-3</v>
      </c>
      <c r="J20">
        <v>4.0369999999999999</v>
      </c>
      <c r="K20">
        <v>7.0000000000000001E-3</v>
      </c>
      <c r="L20">
        <v>6.89</v>
      </c>
      <c r="M20">
        <v>0.05</v>
      </c>
      <c r="N20">
        <v>5.8000000000000003E-2</v>
      </c>
      <c r="O20">
        <v>7.0000000000000001E-3</v>
      </c>
      <c r="P20">
        <v>-0.78</v>
      </c>
      <c r="Q20">
        <v>0.05</v>
      </c>
    </row>
    <row r="21" spans="7:17">
      <c r="G21" t="s">
        <v>2289</v>
      </c>
      <c r="H21">
        <v>2.33</v>
      </c>
      <c r="I21">
        <v>8.9999999999999993E-3</v>
      </c>
      <c r="J21">
        <v>4.4139999999999997</v>
      </c>
      <c r="K21">
        <v>7.0000000000000001E-3</v>
      </c>
      <c r="L21">
        <v>7.58</v>
      </c>
      <c r="M21">
        <v>0.15</v>
      </c>
      <c r="N21">
        <v>5.7000000000000002E-2</v>
      </c>
      <c r="O21">
        <v>6.0000000000000001E-3</v>
      </c>
      <c r="P21">
        <v>-0.81</v>
      </c>
      <c r="Q21">
        <v>0.15</v>
      </c>
    </row>
    <row r="22" spans="7:17">
      <c r="G22" t="s">
        <v>2289</v>
      </c>
      <c r="H22">
        <v>2.052</v>
      </c>
      <c r="I22">
        <v>7.0000000000000001E-3</v>
      </c>
      <c r="J22">
        <v>3.863</v>
      </c>
      <c r="K22">
        <v>8.0000000000000002E-3</v>
      </c>
      <c r="L22">
        <v>6.6</v>
      </c>
      <c r="M22">
        <v>0.08</v>
      </c>
      <c r="N22">
        <v>6.3E-2</v>
      </c>
      <c r="O22">
        <v>6.0000000000000001E-3</v>
      </c>
      <c r="P22">
        <v>-0.74</v>
      </c>
      <c r="Q22">
        <v>0.08</v>
      </c>
    </row>
    <row r="23" spans="7:17">
      <c r="G23" t="s">
        <v>2289</v>
      </c>
      <c r="H23">
        <v>1.966</v>
      </c>
      <c r="I23">
        <v>0.01</v>
      </c>
      <c r="J23">
        <v>3.6890000000000001</v>
      </c>
      <c r="K23">
        <v>1.2E-2</v>
      </c>
      <c r="L23">
        <v>6.17</v>
      </c>
      <c r="M23">
        <v>7.0000000000000007E-2</v>
      </c>
      <c r="N23">
        <v>6.6000000000000003E-2</v>
      </c>
      <c r="O23">
        <v>6.0000000000000001E-3</v>
      </c>
      <c r="P23">
        <v>-0.84</v>
      </c>
      <c r="Q23">
        <v>7.0000000000000007E-2</v>
      </c>
    </row>
    <row r="24" spans="7:17">
      <c r="G24" t="s">
        <v>2289</v>
      </c>
      <c r="H24">
        <v>1.9690000000000001</v>
      </c>
      <c r="I24">
        <v>1.2E-2</v>
      </c>
      <c r="J24">
        <v>3.71</v>
      </c>
      <c r="K24">
        <v>0.02</v>
      </c>
      <c r="L24">
        <v>6.23</v>
      </c>
      <c r="M24">
        <v>0.08</v>
      </c>
      <c r="N24">
        <v>5.8000000000000003E-2</v>
      </c>
      <c r="O24">
        <v>8.9999999999999993E-3</v>
      </c>
      <c r="P24">
        <v>-0.82</v>
      </c>
      <c r="Q24">
        <v>0.1</v>
      </c>
    </row>
    <row r="25" spans="7:17">
      <c r="G25" t="s">
        <v>2289</v>
      </c>
      <c r="H25">
        <v>2.2160000000000002</v>
      </c>
      <c r="I25">
        <v>6.0000000000000001E-3</v>
      </c>
      <c r="J25">
        <v>4.1870000000000003</v>
      </c>
      <c r="K25">
        <v>6.0000000000000001E-3</v>
      </c>
      <c r="L25">
        <v>6.88</v>
      </c>
      <c r="M25">
        <v>0.05</v>
      </c>
      <c r="N25">
        <v>0.06</v>
      </c>
      <c r="O25">
        <v>7.0000000000000001E-3</v>
      </c>
      <c r="P25">
        <v>-1.08</v>
      </c>
      <c r="Q25">
        <v>0.05</v>
      </c>
    </row>
    <row r="26" spans="7:17">
      <c r="G26" t="s">
        <v>2289</v>
      </c>
      <c r="H26">
        <v>1.994</v>
      </c>
      <c r="I26">
        <v>5.0000000000000001E-3</v>
      </c>
      <c r="J26">
        <v>3.76</v>
      </c>
      <c r="K26">
        <v>5.0000000000000001E-3</v>
      </c>
      <c r="L26">
        <v>6.23</v>
      </c>
      <c r="M26">
        <v>0.18</v>
      </c>
      <c r="N26">
        <v>5.8000000000000003E-2</v>
      </c>
      <c r="O26">
        <v>6.0000000000000001E-3</v>
      </c>
      <c r="P26">
        <v>-0.91</v>
      </c>
      <c r="Q26">
        <v>0.17</v>
      </c>
    </row>
    <row r="27" spans="7:17">
      <c r="G27" t="s">
        <v>2286</v>
      </c>
      <c r="H27">
        <v>2.081</v>
      </c>
      <c r="J27">
        <v>3.9249999999999998</v>
      </c>
      <c r="L27">
        <v>6.6</v>
      </c>
      <c r="N27">
        <v>0.06</v>
      </c>
      <c r="P27">
        <v>-0.86</v>
      </c>
    </row>
    <row r="28" spans="7:17">
      <c r="G28" t="s">
        <v>2287</v>
      </c>
      <c r="H28">
        <v>0.13500000000000001</v>
      </c>
      <c r="J28">
        <v>0.26400000000000001</v>
      </c>
      <c r="L28">
        <v>0.5</v>
      </c>
      <c r="N28">
        <v>3.0000000000000001E-3</v>
      </c>
      <c r="P28">
        <v>0.1</v>
      </c>
    </row>
    <row r="31" spans="7:17">
      <c r="G31" t="s">
        <v>2290</v>
      </c>
      <c r="H31">
        <v>12.991</v>
      </c>
      <c r="I31">
        <v>1.2E-2</v>
      </c>
      <c r="J31">
        <v>25.364999999999998</v>
      </c>
      <c r="K31">
        <v>7.0000000000000001E-3</v>
      </c>
      <c r="L31">
        <v>48.41</v>
      </c>
      <c r="M31">
        <v>7.0000000000000007E-2</v>
      </c>
      <c r="N31">
        <v>-7.1999999999999995E-2</v>
      </c>
      <c r="O31">
        <v>1.0999999999999999E-2</v>
      </c>
      <c r="P31">
        <v>0.22</v>
      </c>
      <c r="Q31">
        <v>0.06</v>
      </c>
    </row>
    <row r="32" spans="7:17">
      <c r="G32" t="s">
        <v>2290</v>
      </c>
      <c r="H32">
        <v>13.010999999999999</v>
      </c>
      <c r="I32">
        <v>6.0000000000000001E-3</v>
      </c>
      <c r="J32">
        <v>25.399000000000001</v>
      </c>
      <c r="K32">
        <v>4.0000000000000001E-3</v>
      </c>
      <c r="L32">
        <v>48.5</v>
      </c>
      <c r="M32">
        <v>7.0000000000000007E-2</v>
      </c>
      <c r="N32">
        <v>-6.9000000000000006E-2</v>
      </c>
      <c r="O32">
        <v>6.0000000000000001E-3</v>
      </c>
      <c r="P32">
        <v>0.24</v>
      </c>
      <c r="Q32">
        <v>7.0000000000000007E-2</v>
      </c>
    </row>
    <row r="33" spans="7:17">
      <c r="G33" t="s">
        <v>2290</v>
      </c>
      <c r="H33">
        <v>13.058999999999999</v>
      </c>
      <c r="I33">
        <v>8.9999999999999993E-3</v>
      </c>
      <c r="J33">
        <v>25.489000000000001</v>
      </c>
      <c r="K33">
        <v>6.0000000000000001E-3</v>
      </c>
      <c r="L33">
        <v>48.73</v>
      </c>
      <c r="M33">
        <v>0.11</v>
      </c>
      <c r="N33">
        <v>-6.8000000000000005E-2</v>
      </c>
      <c r="O33">
        <v>1.0999999999999999E-2</v>
      </c>
      <c r="P33">
        <v>0.3</v>
      </c>
      <c r="Q33">
        <v>0.11</v>
      </c>
    </row>
    <row r="34" spans="7:17">
      <c r="G34" t="s">
        <v>2286</v>
      </c>
      <c r="H34">
        <v>13.02</v>
      </c>
      <c r="J34">
        <v>25.417999999999999</v>
      </c>
      <c r="L34">
        <v>48.55</v>
      </c>
      <c r="N34">
        <v>-7.0000000000000007E-2</v>
      </c>
      <c r="P34">
        <v>0.25</v>
      </c>
    </row>
    <row r="35" spans="7:17">
      <c r="G35" t="s">
        <v>2287</v>
      </c>
      <c r="H35">
        <v>3.5000000000000003E-2</v>
      </c>
      <c r="J35">
        <v>6.4000000000000001E-2</v>
      </c>
      <c r="L35">
        <v>0.16</v>
      </c>
      <c r="N35">
        <v>2E-3</v>
      </c>
      <c r="P35">
        <v>0.04</v>
      </c>
    </row>
    <row r="36" spans="7:17">
      <c r="G36" t="s">
        <v>2291</v>
      </c>
    </row>
    <row r="37" spans="7:17">
      <c r="G37" t="s">
        <v>2292</v>
      </c>
    </row>
    <row r="38" spans="7:17">
      <c r="G38" t="s">
        <v>2293</v>
      </c>
    </row>
    <row r="39" spans="7:17">
      <c r="G39" t="s">
        <v>2294</v>
      </c>
    </row>
    <row r="42" spans="7:17">
      <c r="G42" t="s">
        <v>2295</v>
      </c>
    </row>
    <row r="44" spans="7:17">
      <c r="G44" t="s">
        <v>2296</v>
      </c>
    </row>
    <row r="45" spans="7:17">
      <c r="G45" t="s">
        <v>2297</v>
      </c>
      <c r="H45" t="s">
        <v>1227</v>
      </c>
      <c r="I45" t="s">
        <v>1228</v>
      </c>
      <c r="J45" t="s">
        <v>2152</v>
      </c>
      <c r="K45" t="s">
        <v>1227</v>
      </c>
      <c r="L45" t="s">
        <v>2152</v>
      </c>
    </row>
    <row r="46" spans="7:17">
      <c r="G46" t="s">
        <v>2298</v>
      </c>
      <c r="H46" t="s">
        <v>2299</v>
      </c>
      <c r="I46" t="s">
        <v>2300</v>
      </c>
      <c r="J46" t="s">
        <v>2301</v>
      </c>
      <c r="K46" t="s">
        <v>2302</v>
      </c>
      <c r="L46" t="s">
        <v>2303</v>
      </c>
    </row>
    <row r="47" spans="7:17">
      <c r="G47" t="s">
        <v>2304</v>
      </c>
      <c r="H47" t="s">
        <v>2305</v>
      </c>
      <c r="I47" t="s">
        <v>2306</v>
      </c>
      <c r="J47" t="s">
        <v>2307</v>
      </c>
      <c r="K47" t="s">
        <v>2308</v>
      </c>
      <c r="L47" t="s">
        <v>2309</v>
      </c>
    </row>
    <row r="48" spans="7:17">
      <c r="G48" t="s">
        <v>2310</v>
      </c>
      <c r="H48" t="s">
        <v>2311</v>
      </c>
      <c r="I48" t="s">
        <v>2312</v>
      </c>
      <c r="J48" t="s">
        <v>2313</v>
      </c>
      <c r="K48" t="s">
        <v>2314</v>
      </c>
      <c r="L48" t="s">
        <v>2315</v>
      </c>
    </row>
    <row r="49" spans="2:17">
      <c r="G49" t="s">
        <v>2316</v>
      </c>
      <c r="H49" t="s">
        <v>2317</v>
      </c>
      <c r="I49" t="s">
        <v>2318</v>
      </c>
      <c r="J49" t="s">
        <v>2319</v>
      </c>
      <c r="K49" t="s">
        <v>2320</v>
      </c>
      <c r="L49" t="s">
        <v>2321</v>
      </c>
    </row>
    <row r="50" spans="2:17">
      <c r="G50" t="s">
        <v>2322</v>
      </c>
      <c r="H50" t="s">
        <v>2323</v>
      </c>
      <c r="I50" t="s">
        <v>2324</v>
      </c>
      <c r="J50" t="s">
        <v>2325</v>
      </c>
      <c r="K50" t="s">
        <v>2326</v>
      </c>
      <c r="L50" t="s">
        <v>2327</v>
      </c>
    </row>
    <row r="51" spans="2:17">
      <c r="G51" t="s">
        <v>2328</v>
      </c>
      <c r="H51" t="s">
        <v>2329</v>
      </c>
      <c r="I51" t="s">
        <v>2330</v>
      </c>
      <c r="J51" t="s">
        <v>2331</v>
      </c>
      <c r="K51" t="s">
        <v>2332</v>
      </c>
      <c r="L51" t="s">
        <v>2333</v>
      </c>
    </row>
    <row r="52" spans="2:17">
      <c r="G52" t="s">
        <v>2334</v>
      </c>
      <c r="H52" t="s">
        <v>2335</v>
      </c>
      <c r="I52" t="s">
        <v>2336</v>
      </c>
      <c r="J52" t="s">
        <v>2337</v>
      </c>
      <c r="K52" t="s">
        <v>2338</v>
      </c>
      <c r="L52" t="s">
        <v>2339</v>
      </c>
    </row>
    <row r="54" spans="2:17">
      <c r="G54" t="s">
        <v>2340</v>
      </c>
    </row>
    <row r="55" spans="2:17">
      <c r="G55" t="s">
        <v>2341</v>
      </c>
    </row>
    <row r="56" spans="2:17">
      <c r="G56" t="s">
        <v>2342</v>
      </c>
    </row>
    <row r="57" spans="2:17">
      <c r="G57" t="s">
        <v>2343</v>
      </c>
    </row>
    <row r="59" spans="2:17">
      <c r="G59" t="s">
        <v>2344</v>
      </c>
    </row>
    <row r="61" spans="2:17">
      <c r="G61" t="s">
        <v>2345</v>
      </c>
    </row>
    <row r="62" spans="2:17">
      <c r="G62" t="s">
        <v>2280</v>
      </c>
      <c r="H62" t="s">
        <v>1227</v>
      </c>
      <c r="I62" t="s">
        <v>2346</v>
      </c>
      <c r="J62" t="s">
        <v>1228</v>
      </c>
      <c r="K62" t="s">
        <v>2346</v>
      </c>
      <c r="L62" t="s">
        <v>2152</v>
      </c>
      <c r="M62" t="s">
        <v>2346</v>
      </c>
      <c r="N62" t="s">
        <v>1227</v>
      </c>
      <c r="O62" t="s">
        <v>2346</v>
      </c>
      <c r="P62" t="s">
        <v>2152</v>
      </c>
      <c r="Q62" t="s">
        <v>2346</v>
      </c>
    </row>
    <row r="63" spans="2:17">
      <c r="G63" t="s">
        <v>2347</v>
      </c>
    </row>
    <row r="64" spans="2:17">
      <c r="B64">
        <f>J64</f>
        <v>4.4349999999999996</v>
      </c>
      <c r="C64">
        <f>N64</f>
        <v>2.7E-2</v>
      </c>
      <c r="D64">
        <f>P64</f>
        <v>0.15</v>
      </c>
      <c r="E64">
        <f>H64-1000*((1+J64/1000)^0.515-1)</f>
        <v>2.9426062464747105E-2</v>
      </c>
      <c r="F64">
        <f>L64-1000*((1+J64/1000)^1.9-1)</f>
        <v>0.13668529573937072</v>
      </c>
      <c r="G64" t="s">
        <v>2348</v>
      </c>
      <c r="H64">
        <v>2.3109999999999999</v>
      </c>
      <c r="I64">
        <v>0.01</v>
      </c>
      <c r="J64">
        <v>4.4349999999999996</v>
      </c>
      <c r="K64">
        <v>1.6E-2</v>
      </c>
      <c r="L64">
        <v>8.58</v>
      </c>
      <c r="M64">
        <v>0.12</v>
      </c>
      <c r="N64">
        <v>2.7E-2</v>
      </c>
      <c r="O64">
        <v>5.0000000000000001E-3</v>
      </c>
      <c r="P64">
        <v>0.15</v>
      </c>
      <c r="Q64">
        <v>0.11</v>
      </c>
    </row>
    <row r="65" spans="2:17">
      <c r="B65">
        <f t="shared" ref="B65:B71" si="0">J65</f>
        <v>2.6339999999999999</v>
      </c>
      <c r="C65">
        <f t="shared" ref="C65:C71" si="1">N65</f>
        <v>0</v>
      </c>
      <c r="D65">
        <f t="shared" ref="D65:D71" si="2">P65</f>
        <v>-0.17</v>
      </c>
      <c r="E65">
        <f t="shared" ref="E65:E71" si="3">H65-1000*((1+J65/1000)^0.515-1)</f>
        <v>3.5533610351756728E-4</v>
      </c>
      <c r="F65">
        <f t="shared" ref="F65:F71" si="4">L65-1000*((1+J65/1000)^1.9-1)</f>
        <v>-0.18053143193153076</v>
      </c>
      <c r="G65" t="s">
        <v>2349</v>
      </c>
      <c r="H65">
        <v>1.3560000000000001</v>
      </c>
      <c r="I65">
        <v>1.4999999999999999E-2</v>
      </c>
      <c r="J65">
        <v>2.6339999999999999</v>
      </c>
      <c r="K65">
        <v>2.1999999999999999E-2</v>
      </c>
      <c r="L65">
        <v>4.83</v>
      </c>
      <c r="M65">
        <v>0.08</v>
      </c>
      <c r="N65">
        <v>0</v>
      </c>
      <c r="O65">
        <v>0.01</v>
      </c>
      <c r="P65">
        <v>-0.17</v>
      </c>
      <c r="Q65">
        <v>0.08</v>
      </c>
    </row>
    <row r="66" spans="2:17">
      <c r="B66">
        <f t="shared" si="0"/>
        <v>4.6740000000000004</v>
      </c>
      <c r="C66">
        <f t="shared" si="1"/>
        <v>8.0000000000000002E-3</v>
      </c>
      <c r="D66">
        <f t="shared" si="2"/>
        <v>0.13</v>
      </c>
      <c r="E66">
        <f t="shared" si="3"/>
        <v>1.0612032724954368E-2</v>
      </c>
      <c r="F66">
        <f t="shared" si="4"/>
        <v>0.11072434040730172</v>
      </c>
      <c r="G66" t="s">
        <v>2350</v>
      </c>
      <c r="H66">
        <v>2.415</v>
      </c>
      <c r="I66">
        <v>8.0000000000000002E-3</v>
      </c>
      <c r="J66">
        <v>4.6740000000000004</v>
      </c>
      <c r="K66">
        <v>8.0000000000000002E-3</v>
      </c>
      <c r="L66">
        <v>9.01</v>
      </c>
      <c r="M66">
        <v>0.04</v>
      </c>
      <c r="N66">
        <v>8.0000000000000002E-3</v>
      </c>
      <c r="O66">
        <v>6.0000000000000001E-3</v>
      </c>
      <c r="P66">
        <v>0.13</v>
      </c>
      <c r="Q66">
        <v>0.05</v>
      </c>
    </row>
    <row r="67" spans="2:17">
      <c r="B67">
        <f t="shared" si="0"/>
        <v>3.4710000000000001</v>
      </c>
      <c r="C67">
        <f t="shared" si="1"/>
        <v>1E-3</v>
      </c>
      <c r="D67">
        <f t="shared" si="2"/>
        <v>0.04</v>
      </c>
      <c r="E67">
        <f t="shared" si="3"/>
        <v>2.9370451403869513E-3</v>
      </c>
      <c r="F67">
        <f t="shared" si="4"/>
        <v>3.4800286623524634E-2</v>
      </c>
      <c r="G67" t="s">
        <v>2351</v>
      </c>
      <c r="H67">
        <v>1.7889999999999999</v>
      </c>
      <c r="I67">
        <v>1.2E-2</v>
      </c>
      <c r="J67">
        <v>3.4710000000000001</v>
      </c>
      <c r="K67">
        <v>3.5999999999999997E-2</v>
      </c>
      <c r="L67">
        <v>6.64</v>
      </c>
      <c r="M67">
        <v>0.08</v>
      </c>
      <c r="N67">
        <v>1E-3</v>
      </c>
      <c r="O67">
        <v>7.0000000000000001E-3</v>
      </c>
      <c r="P67">
        <v>0.04</v>
      </c>
      <c r="Q67">
        <v>0.04</v>
      </c>
    </row>
    <row r="68" spans="2:17">
      <c r="B68">
        <f t="shared" si="0"/>
        <v>5.8490000000000002</v>
      </c>
      <c r="C68">
        <f t="shared" si="1"/>
        <v>1.9E-2</v>
      </c>
      <c r="D68">
        <f t="shared" si="2"/>
        <v>0.01</v>
      </c>
      <c r="E68">
        <f t="shared" si="3"/>
        <v>2.3025176195007102E-2</v>
      </c>
      <c r="F68">
        <f t="shared" si="4"/>
        <v>-2.2344541184679656E-2</v>
      </c>
      <c r="G68" t="s">
        <v>2352</v>
      </c>
      <c r="H68">
        <v>3.0310000000000001</v>
      </c>
      <c r="I68">
        <v>8.0000000000000002E-3</v>
      </c>
      <c r="J68">
        <v>5.8490000000000002</v>
      </c>
      <c r="K68">
        <v>1.0999999999999999E-2</v>
      </c>
      <c r="L68">
        <v>11.12</v>
      </c>
      <c r="M68">
        <v>0.09</v>
      </c>
      <c r="N68">
        <v>1.9E-2</v>
      </c>
      <c r="O68">
        <v>5.0000000000000001E-3</v>
      </c>
      <c r="P68">
        <v>0.01</v>
      </c>
      <c r="Q68">
        <v>0.08</v>
      </c>
    </row>
    <row r="69" spans="2:17">
      <c r="B69">
        <f t="shared" si="0"/>
        <v>3.2879999999999998</v>
      </c>
      <c r="C69">
        <f t="shared" si="1"/>
        <v>4.0000000000000001E-3</v>
      </c>
      <c r="D69">
        <f t="shared" si="2"/>
        <v>-0.04</v>
      </c>
      <c r="E69">
        <f t="shared" si="3"/>
        <v>6.0279587941418633E-3</v>
      </c>
      <c r="F69">
        <f t="shared" si="4"/>
        <v>-4.6442344962698279E-2</v>
      </c>
      <c r="G69" t="s">
        <v>2353</v>
      </c>
      <c r="H69">
        <v>1.698</v>
      </c>
      <c r="I69">
        <v>1.2E-2</v>
      </c>
      <c r="J69">
        <v>3.2879999999999998</v>
      </c>
      <c r="K69">
        <v>4.0000000000000001E-3</v>
      </c>
      <c r="L69">
        <v>6.21</v>
      </c>
      <c r="M69">
        <v>0.11</v>
      </c>
      <c r="N69">
        <v>4.0000000000000001E-3</v>
      </c>
      <c r="O69">
        <v>1.0999999999999999E-2</v>
      </c>
      <c r="P69">
        <v>-0.04</v>
      </c>
      <c r="Q69">
        <v>0.11</v>
      </c>
    </row>
    <row r="70" spans="2:17">
      <c r="B70">
        <f t="shared" si="0"/>
        <v>4.8250000000000002</v>
      </c>
      <c r="C70">
        <f t="shared" si="1"/>
        <v>4.4999999999999998E-2</v>
      </c>
      <c r="D70">
        <f t="shared" si="2"/>
        <v>0.03</v>
      </c>
      <c r="E70">
        <f t="shared" si="3"/>
        <v>4.8025535697461041E-2</v>
      </c>
      <c r="F70">
        <f t="shared" si="4"/>
        <v>2.5982627624667742E-3</v>
      </c>
      <c r="G70" t="s">
        <v>2354</v>
      </c>
      <c r="H70">
        <v>2.5299999999999998</v>
      </c>
      <c r="I70">
        <v>1.4999999999999999E-2</v>
      </c>
      <c r="J70">
        <v>4.8250000000000002</v>
      </c>
      <c r="K70">
        <v>1.7000000000000001E-2</v>
      </c>
      <c r="L70">
        <v>9.19</v>
      </c>
      <c r="M70">
        <v>0.09</v>
      </c>
      <c r="N70">
        <v>4.4999999999999998E-2</v>
      </c>
      <c r="O70">
        <v>0.01</v>
      </c>
      <c r="P70">
        <v>0.03</v>
      </c>
      <c r="Q70">
        <v>7.0000000000000007E-2</v>
      </c>
    </row>
    <row r="71" spans="2:17">
      <c r="B71">
        <f t="shared" si="0"/>
        <v>1.341</v>
      </c>
      <c r="C71">
        <f t="shared" si="1"/>
        <v>2.1999999999999999E-2</v>
      </c>
      <c r="D71">
        <f t="shared" si="2"/>
        <v>-0.28999999999999998</v>
      </c>
      <c r="E71">
        <f t="shared" si="3"/>
        <v>2.2609433865597661E-2</v>
      </c>
      <c r="F71">
        <f t="shared" si="4"/>
        <v>-0.28943746155289496</v>
      </c>
      <c r="G71" t="s">
        <v>2355</v>
      </c>
      <c r="H71">
        <v>0.71299999999999997</v>
      </c>
      <c r="I71">
        <v>1.4E-2</v>
      </c>
      <c r="J71">
        <v>1.341</v>
      </c>
      <c r="K71">
        <v>1.0999999999999999E-2</v>
      </c>
      <c r="L71">
        <v>2.2599999999999998</v>
      </c>
      <c r="M71">
        <v>7.0000000000000007E-2</v>
      </c>
      <c r="N71">
        <v>2.1999999999999999E-2</v>
      </c>
      <c r="O71">
        <v>0.01</v>
      </c>
      <c r="P71">
        <v>-0.28999999999999998</v>
      </c>
      <c r="Q71">
        <v>0.08</v>
      </c>
    </row>
    <row r="74" spans="2:17">
      <c r="G74" t="s">
        <v>2356</v>
      </c>
    </row>
    <row r="75" spans="2:17">
      <c r="B75">
        <f t="shared" ref="B75:B81" si="5">J75</f>
        <v>0.52500000000000002</v>
      </c>
      <c r="C75">
        <f t="shared" ref="C75:C81" si="6">N75</f>
        <v>3.1E-2</v>
      </c>
      <c r="D75">
        <f t="shared" ref="D75:D81" si="7">P75</f>
        <v>-0.1</v>
      </c>
      <c r="E75">
        <f t="shared" ref="E75:E81" si="8">H75-1000*((1+J75/1000)^0.515-1)</f>
        <v>3.065941317459836E-2</v>
      </c>
      <c r="F75">
        <f t="shared" ref="F75:F81" si="9">L75-1000*((1+J75/1000)^1.9-1)</f>
        <v>-0.10773565525174134</v>
      </c>
      <c r="G75" t="s">
        <v>2357</v>
      </c>
      <c r="H75">
        <v>0.30099999999999999</v>
      </c>
      <c r="I75">
        <v>1.6E-2</v>
      </c>
      <c r="J75">
        <v>0.52500000000000002</v>
      </c>
      <c r="K75">
        <v>1.7999999999999999E-2</v>
      </c>
      <c r="L75">
        <v>0.89</v>
      </c>
      <c r="M75">
        <v>0.08</v>
      </c>
      <c r="N75">
        <v>3.1E-2</v>
      </c>
      <c r="O75">
        <v>8.0000000000000002E-3</v>
      </c>
      <c r="P75">
        <v>-0.1</v>
      </c>
      <c r="Q75">
        <v>0.06</v>
      </c>
    </row>
    <row r="76" spans="2:17">
      <c r="B76">
        <f t="shared" si="5"/>
        <v>0.39100000000000001</v>
      </c>
      <c r="C76">
        <f t="shared" si="6"/>
        <v>0.03</v>
      </c>
      <c r="D76">
        <f t="shared" si="7"/>
        <v>-0.08</v>
      </c>
      <c r="E76">
        <f t="shared" si="8"/>
        <v>2.9654089231408914E-2</v>
      </c>
      <c r="F76">
        <f t="shared" si="9"/>
        <v>-7.303071155168428E-2</v>
      </c>
      <c r="G76" t="s">
        <v>2357</v>
      </c>
      <c r="H76">
        <v>0.23100000000000001</v>
      </c>
      <c r="I76">
        <v>1.0999999999999999E-2</v>
      </c>
      <c r="J76">
        <v>0.39100000000000001</v>
      </c>
      <c r="K76">
        <v>8.9999999999999993E-3</v>
      </c>
      <c r="L76">
        <v>0.67</v>
      </c>
      <c r="M76">
        <v>0.12</v>
      </c>
      <c r="N76">
        <v>0.03</v>
      </c>
      <c r="O76">
        <v>8.0000000000000002E-3</v>
      </c>
      <c r="P76">
        <v>-0.08</v>
      </c>
      <c r="Q76">
        <v>0.11</v>
      </c>
    </row>
    <row r="77" spans="2:17">
      <c r="B77">
        <f t="shared" si="5"/>
        <v>0.92500000000000004</v>
      </c>
      <c r="C77">
        <f t="shared" si="6"/>
        <v>2.5999999999999999E-2</v>
      </c>
      <c r="D77">
        <f t="shared" si="7"/>
        <v>0.01</v>
      </c>
      <c r="E77">
        <f t="shared" si="8"/>
        <v>2.5731807968163212E-2</v>
      </c>
      <c r="F77">
        <f t="shared" si="9"/>
        <v>1.1768463175471755E-2</v>
      </c>
      <c r="G77" t="s">
        <v>2357</v>
      </c>
      <c r="H77">
        <v>0.502</v>
      </c>
      <c r="I77">
        <v>1.0999999999999999E-2</v>
      </c>
      <c r="J77">
        <v>0.92500000000000004</v>
      </c>
      <c r="K77">
        <v>1.2E-2</v>
      </c>
      <c r="L77">
        <v>1.77</v>
      </c>
      <c r="M77">
        <v>0.19</v>
      </c>
      <c r="N77">
        <v>2.5999999999999999E-2</v>
      </c>
      <c r="O77">
        <v>7.0000000000000001E-3</v>
      </c>
      <c r="P77">
        <v>0.01</v>
      </c>
      <c r="Q77">
        <v>0.18</v>
      </c>
    </row>
    <row r="78" spans="2:17">
      <c r="B78">
        <f t="shared" si="5"/>
        <v>1.002</v>
      </c>
      <c r="C78">
        <f t="shared" si="6"/>
        <v>1.7999999999999999E-2</v>
      </c>
      <c r="D78">
        <f t="shared" si="7"/>
        <v>-0.13</v>
      </c>
      <c r="E78">
        <f t="shared" si="8"/>
        <v>1.8095325397392559E-2</v>
      </c>
      <c r="F78">
        <f t="shared" si="9"/>
        <v>-0.12465839475639773</v>
      </c>
      <c r="G78" t="s">
        <v>2357</v>
      </c>
      <c r="H78">
        <v>0.53400000000000003</v>
      </c>
      <c r="I78">
        <v>5.0000000000000001E-3</v>
      </c>
      <c r="J78">
        <v>1.002</v>
      </c>
      <c r="K78">
        <v>5.0000000000000001E-3</v>
      </c>
      <c r="L78">
        <v>1.78</v>
      </c>
      <c r="M78">
        <v>0.11</v>
      </c>
      <c r="N78">
        <v>1.7999999999999999E-2</v>
      </c>
      <c r="O78">
        <v>6.0000000000000001E-3</v>
      </c>
      <c r="P78">
        <v>-0.13</v>
      </c>
      <c r="Q78">
        <v>0.12</v>
      </c>
    </row>
    <row r="79" spans="2:17">
      <c r="B79">
        <f t="shared" si="5"/>
        <v>2.1800000000000002</v>
      </c>
      <c r="C79">
        <f t="shared" si="6"/>
        <v>1E-3</v>
      </c>
      <c r="D79">
        <f t="shared" si="7"/>
        <v>0</v>
      </c>
      <c r="E79">
        <f t="shared" si="8"/>
        <v>1.8928757586773592E-3</v>
      </c>
      <c r="F79">
        <f t="shared" si="9"/>
        <v>-6.0630069103391193E-3</v>
      </c>
      <c r="G79" t="s">
        <v>2358</v>
      </c>
      <c r="H79">
        <v>1.1240000000000001</v>
      </c>
      <c r="I79">
        <v>1.2E-2</v>
      </c>
      <c r="J79">
        <v>2.1800000000000002</v>
      </c>
      <c r="K79">
        <v>1.9E-2</v>
      </c>
      <c r="L79">
        <v>4.1399999999999997</v>
      </c>
      <c r="M79">
        <v>0.04</v>
      </c>
      <c r="N79">
        <v>1E-3</v>
      </c>
      <c r="O79">
        <v>0.01</v>
      </c>
      <c r="P79">
        <v>0</v>
      </c>
      <c r="Q79">
        <v>0.06</v>
      </c>
    </row>
    <row r="80" spans="2:17">
      <c r="B80">
        <f t="shared" si="5"/>
        <v>2.6320000000000001</v>
      </c>
      <c r="C80">
        <f t="shared" si="6"/>
        <v>-2E-3</v>
      </c>
      <c r="D80">
        <f t="shared" si="7"/>
        <v>-0.1</v>
      </c>
      <c r="E80">
        <f t="shared" si="8"/>
        <v>-1.615976645767736E-3</v>
      </c>
      <c r="F80">
        <f t="shared" si="9"/>
        <v>-0.10672242825572731</v>
      </c>
      <c r="G80" t="s">
        <v>2358</v>
      </c>
      <c r="H80">
        <v>1.353</v>
      </c>
      <c r="I80">
        <v>8.0000000000000002E-3</v>
      </c>
      <c r="J80">
        <v>2.6320000000000001</v>
      </c>
      <c r="K80">
        <v>2.1000000000000001E-2</v>
      </c>
      <c r="L80">
        <v>4.9000000000000004</v>
      </c>
      <c r="M80">
        <v>0.04</v>
      </c>
      <c r="N80">
        <v>-2E-3</v>
      </c>
      <c r="O80">
        <v>5.0000000000000001E-3</v>
      </c>
      <c r="P80">
        <v>-0.1</v>
      </c>
      <c r="Q80">
        <v>0.04</v>
      </c>
    </row>
    <row r="81" spans="2:17">
      <c r="B81">
        <f t="shared" si="5"/>
        <v>2.0459999999999998</v>
      </c>
      <c r="C81">
        <f t="shared" si="6"/>
        <v>1.4E-2</v>
      </c>
      <c r="D81">
        <f t="shared" si="7"/>
        <v>0.06</v>
      </c>
      <c r="E81">
        <f t="shared" si="8"/>
        <v>1.4832264764328418E-2</v>
      </c>
      <c r="F81">
        <f t="shared" si="9"/>
        <v>5.9021114779391759E-2</v>
      </c>
      <c r="G81" t="s">
        <v>2358</v>
      </c>
      <c r="H81">
        <v>1.0680000000000001</v>
      </c>
      <c r="I81">
        <v>8.9999999999999993E-3</v>
      </c>
      <c r="J81">
        <v>2.0459999999999998</v>
      </c>
      <c r="K81">
        <v>4.0000000000000001E-3</v>
      </c>
      <c r="L81">
        <v>3.95</v>
      </c>
      <c r="M81">
        <v>0.08</v>
      </c>
      <c r="N81">
        <v>1.4E-2</v>
      </c>
      <c r="O81">
        <v>8.9999999999999993E-3</v>
      </c>
      <c r="P81">
        <v>0.06</v>
      </c>
      <c r="Q81">
        <v>0.09</v>
      </c>
    </row>
    <row r="84" spans="2:17">
      <c r="B84">
        <f>J84</f>
        <v>0</v>
      </c>
      <c r="C84">
        <f>N84</f>
        <v>0</v>
      </c>
      <c r="D84">
        <f>P84</f>
        <v>0</v>
      </c>
      <c r="E84">
        <f>H84-1000*((1+J84/1000)^0.515-1)</f>
        <v>0</v>
      </c>
      <c r="F84">
        <f>L84-1000*((1+J84/1000)^1.9-1)</f>
        <v>0</v>
      </c>
      <c r="G84" t="s">
        <v>2359</v>
      </c>
    </row>
    <row r="85" spans="2:17">
      <c r="B85">
        <f>J85</f>
        <v>4.5430000000000001</v>
      </c>
      <c r="C85">
        <f>N85</f>
        <v>2E-3</v>
      </c>
      <c r="D85">
        <f>P85</f>
        <v>0.13</v>
      </c>
      <c r="E85">
        <f>H85-1000*((1+J85/1000)^0.515-1)</f>
        <v>4.9267542416191468E-3</v>
      </c>
      <c r="F85">
        <f>L85-1000*((1+J85/1000)^1.9-1)</f>
        <v>0.11065645299813553</v>
      </c>
      <c r="G85" t="s">
        <v>2360</v>
      </c>
      <c r="H85">
        <v>2.3420000000000001</v>
      </c>
      <c r="I85">
        <v>7.0000000000000001E-3</v>
      </c>
      <c r="J85">
        <v>4.5430000000000001</v>
      </c>
      <c r="K85">
        <v>0.01</v>
      </c>
      <c r="L85">
        <v>8.76</v>
      </c>
      <c r="M85">
        <v>0.26</v>
      </c>
      <c r="N85">
        <v>2E-3</v>
      </c>
      <c r="O85">
        <v>8.0000000000000002E-3</v>
      </c>
      <c r="P85">
        <v>0.13</v>
      </c>
      <c r="Q85">
        <v>0.26</v>
      </c>
    </row>
    <row r="86" spans="2:17">
      <c r="B86">
        <f>J86</f>
        <v>4.5579999999999998</v>
      </c>
      <c r="C86">
        <f>N86</f>
        <v>5.0000000000000001E-3</v>
      </c>
      <c r="D86">
        <f>P86</f>
        <v>0.15</v>
      </c>
      <c r="E86">
        <f>H86-1000*((1+J86/1000)^0.515-1)</f>
        <v>8.2187458707090322E-3</v>
      </c>
      <c r="F86">
        <f>L86-1000*((1+J86/1000)^1.9-1)</f>
        <v>0.1320397591857585</v>
      </c>
      <c r="G86" t="s">
        <v>2360</v>
      </c>
      <c r="H86">
        <v>2.3530000000000002</v>
      </c>
      <c r="I86">
        <v>5.0000000000000001E-3</v>
      </c>
      <c r="J86">
        <v>4.5579999999999998</v>
      </c>
      <c r="K86">
        <v>1.4999999999999999E-2</v>
      </c>
      <c r="L86">
        <v>8.81</v>
      </c>
      <c r="M86">
        <v>0.13</v>
      </c>
      <c r="N86">
        <v>5.0000000000000001E-3</v>
      </c>
      <c r="O86">
        <v>7.0000000000000001E-3</v>
      </c>
      <c r="P86">
        <v>0.15</v>
      </c>
      <c r="Q86">
        <v>0.11</v>
      </c>
    </row>
    <row r="87" spans="2:17">
      <c r="B87">
        <f>J87</f>
        <v>5.3070000000000004</v>
      </c>
      <c r="C87">
        <f>N87</f>
        <v>8.9999999999999993E-3</v>
      </c>
      <c r="D87">
        <f>P87</f>
        <v>-0.14000000000000001</v>
      </c>
      <c r="E87">
        <f>H87-1000*((1+J87/1000)^0.515-1)</f>
        <v>1.2403153010187573E-2</v>
      </c>
      <c r="F87">
        <f>L87-1000*((1+J87/1000)^1.9-1)</f>
        <v>-0.16737617926937887</v>
      </c>
      <c r="G87" t="s">
        <v>2361</v>
      </c>
      <c r="H87">
        <v>2.742</v>
      </c>
      <c r="I87">
        <v>0.01</v>
      </c>
      <c r="J87">
        <v>5.3070000000000004</v>
      </c>
      <c r="K87">
        <v>2.9000000000000001E-2</v>
      </c>
      <c r="L87">
        <v>9.94</v>
      </c>
      <c r="M87">
        <v>0.12</v>
      </c>
      <c r="N87">
        <v>8.9999999999999993E-3</v>
      </c>
      <c r="O87">
        <v>1.2E-2</v>
      </c>
      <c r="P87">
        <v>-0.14000000000000001</v>
      </c>
      <c r="Q87">
        <v>0.11</v>
      </c>
    </row>
    <row r="88" spans="2:17">
      <c r="B88">
        <f>J88</f>
        <v>4.8630000000000004</v>
      </c>
      <c r="C88">
        <f>N88</f>
        <v>8.0000000000000002E-3</v>
      </c>
      <c r="D88">
        <f>P88</f>
        <v>0.11</v>
      </c>
      <c r="E88">
        <f>H88-1000*((1+J88/1000)^0.515-1)</f>
        <v>1.1501347578558807E-2</v>
      </c>
      <c r="F88">
        <f>L88-1000*((1+J88/1000)^1.9-1)</f>
        <v>9.0083575743612698E-2</v>
      </c>
      <c r="G88" t="s">
        <v>2361</v>
      </c>
      <c r="H88">
        <v>2.5129999999999999</v>
      </c>
      <c r="I88">
        <v>0.01</v>
      </c>
      <c r="J88">
        <v>4.8630000000000004</v>
      </c>
      <c r="K88">
        <v>8.9999999999999993E-3</v>
      </c>
      <c r="L88">
        <v>9.35</v>
      </c>
      <c r="M88">
        <v>0.08</v>
      </c>
      <c r="N88">
        <v>8.0000000000000002E-3</v>
      </c>
      <c r="O88">
        <v>0.01</v>
      </c>
      <c r="P88">
        <v>0.11</v>
      </c>
      <c r="Q88">
        <v>7.0000000000000007E-2</v>
      </c>
    </row>
    <row r="91" spans="2:17">
      <c r="G91" t="s">
        <v>2362</v>
      </c>
    </row>
    <row r="92" spans="2:17">
      <c r="B92">
        <f>J92</f>
        <v>-0.44800000000000001</v>
      </c>
      <c r="C92">
        <f>N92</f>
        <v>2.8000000000000001E-2</v>
      </c>
      <c r="D92">
        <f>P92</f>
        <v>-0.23</v>
      </c>
      <c r="E92">
        <f>H92-1000*((1+J92/1000)^0.515-1)</f>
        <v>2.7745070980864484E-2</v>
      </c>
      <c r="F92">
        <f>L92-1000*((1+J92/1000)^1.9-1)</f>
        <v>-0.2289716044829051</v>
      </c>
      <c r="G92" t="s">
        <v>2363</v>
      </c>
      <c r="H92">
        <v>-0.20300000000000001</v>
      </c>
      <c r="I92">
        <v>5.0000000000000001E-3</v>
      </c>
      <c r="J92">
        <v>-0.44800000000000001</v>
      </c>
      <c r="K92">
        <v>3.0000000000000001E-3</v>
      </c>
      <c r="L92">
        <v>-1.08</v>
      </c>
      <c r="M92">
        <v>0.15</v>
      </c>
      <c r="N92">
        <v>2.8000000000000001E-2</v>
      </c>
      <c r="O92">
        <v>6.0000000000000001E-3</v>
      </c>
      <c r="P92">
        <v>-0.23</v>
      </c>
      <c r="Q92">
        <v>0.15</v>
      </c>
    </row>
    <row r="93" spans="2:17">
      <c r="B93">
        <f>J93</f>
        <v>1.72</v>
      </c>
      <c r="C93">
        <f>N93</f>
        <v>2.1999999999999999E-2</v>
      </c>
      <c r="D93">
        <f>P93</f>
        <v>-0.12</v>
      </c>
      <c r="E93">
        <f>H93-1000*((1+J93/1000)^0.515-1)</f>
        <v>2.2569152951492755E-2</v>
      </c>
      <c r="F93">
        <f>L93-1000*((1+J93/1000)^1.9-1)</f>
        <v>-0.12052928704763</v>
      </c>
      <c r="G93" t="s">
        <v>2364</v>
      </c>
      <c r="H93">
        <v>0.90800000000000003</v>
      </c>
      <c r="I93">
        <v>4.0000000000000001E-3</v>
      </c>
      <c r="J93">
        <v>1.72</v>
      </c>
      <c r="K93">
        <v>4.0000000000000001E-3</v>
      </c>
      <c r="L93">
        <v>3.15</v>
      </c>
      <c r="M93">
        <v>0.05</v>
      </c>
      <c r="N93">
        <v>2.1999999999999999E-2</v>
      </c>
      <c r="O93">
        <v>3.0000000000000001E-3</v>
      </c>
      <c r="P93">
        <v>-0.12</v>
      </c>
      <c r="Q93">
        <v>0.04</v>
      </c>
    </row>
    <row r="94" spans="2:17">
      <c r="B94">
        <f>J94</f>
        <v>0.46</v>
      </c>
      <c r="C94">
        <f>N94</f>
        <v>3.3000000000000002E-2</v>
      </c>
      <c r="D94">
        <f>P94</f>
        <v>-0.25</v>
      </c>
      <c r="E94">
        <f>H94-1000*((1+J94/1000)^0.515-1)</f>
        <v>3.3126420179615312E-2</v>
      </c>
      <c r="F94">
        <f>L94-1000*((1+J94/1000)^1.9-1)</f>
        <v>-0.25418091522617481</v>
      </c>
      <c r="G94" t="s">
        <v>2365</v>
      </c>
      <c r="H94">
        <v>0.27</v>
      </c>
      <c r="I94">
        <v>1.7999999999999999E-2</v>
      </c>
      <c r="J94">
        <v>0.46</v>
      </c>
      <c r="K94">
        <v>3.5000000000000003E-2</v>
      </c>
      <c r="L94">
        <v>0.62</v>
      </c>
      <c r="M94">
        <v>0.12</v>
      </c>
      <c r="N94">
        <v>3.3000000000000002E-2</v>
      </c>
      <c r="O94">
        <v>0.01</v>
      </c>
      <c r="P94">
        <v>-0.25</v>
      </c>
      <c r="Q94">
        <v>0.12</v>
      </c>
    </row>
    <row r="95" spans="2:17">
      <c r="B95">
        <f>J95</f>
        <v>-0.875</v>
      </c>
      <c r="C95">
        <f>N95</f>
        <v>3.1E-2</v>
      </c>
      <c r="D95">
        <f>P95</f>
        <v>-0.32</v>
      </c>
      <c r="E95">
        <f>H95-1000*((1+J95/1000)^0.515-1)</f>
        <v>3.072065842877153E-2</v>
      </c>
      <c r="F95">
        <f>L95-1000*((1+J95/1000)^1.9-1)</f>
        <v>-0.31815462847241838</v>
      </c>
      <c r="G95" t="s">
        <v>2365</v>
      </c>
      <c r="H95">
        <v>-0.42</v>
      </c>
      <c r="I95">
        <v>4.0000000000000001E-3</v>
      </c>
      <c r="J95">
        <v>-0.875</v>
      </c>
      <c r="K95">
        <v>5.0000000000000001E-3</v>
      </c>
      <c r="L95">
        <v>-1.98</v>
      </c>
      <c r="M95">
        <v>7.0000000000000007E-2</v>
      </c>
      <c r="N95">
        <v>3.1E-2</v>
      </c>
      <c r="O95">
        <v>5.0000000000000001E-3</v>
      </c>
      <c r="P95">
        <v>-0.32</v>
      </c>
      <c r="Q95">
        <v>7.0000000000000007E-2</v>
      </c>
    </row>
    <row r="96" spans="2:17">
      <c r="B96">
        <f>J96</f>
        <v>3.5840000000000001</v>
      </c>
      <c r="C96">
        <f>N96</f>
        <v>7.0000000000000001E-3</v>
      </c>
      <c r="D96">
        <f>P96</f>
        <v>-0.02</v>
      </c>
      <c r="E96">
        <f>H96-1000*((1+J96/1000)^0.515-1)</f>
        <v>7.8413472961800235E-3</v>
      </c>
      <c r="F96">
        <f>L96-1000*((1+J96/1000)^1.9-1)</f>
        <v>-3.058121212580911E-2</v>
      </c>
      <c r="G96" t="s">
        <v>2366</v>
      </c>
      <c r="H96">
        <v>1.8520000000000001</v>
      </c>
      <c r="I96">
        <v>1.7000000000000001E-2</v>
      </c>
      <c r="J96">
        <v>3.5840000000000001</v>
      </c>
      <c r="K96">
        <v>1.7999999999999999E-2</v>
      </c>
      <c r="L96">
        <v>6.79</v>
      </c>
      <c r="M96">
        <v>0.08</v>
      </c>
      <c r="N96">
        <v>7.0000000000000001E-3</v>
      </c>
      <c r="O96">
        <v>8.0000000000000002E-3</v>
      </c>
      <c r="P96">
        <v>-0.02</v>
      </c>
      <c r="Q96">
        <v>0.04</v>
      </c>
    </row>
    <row r="98" spans="7:7">
      <c r="G98" t="s">
        <v>2367</v>
      </c>
    </row>
  </sheetData>
  <phoneticPr fontId="9"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44"/>
  <sheetViews>
    <sheetView topLeftCell="AF79" zoomScale="75" zoomScaleNormal="75" workbookViewId="0">
      <selection activeCell="AP12" sqref="AP12"/>
    </sheetView>
  </sheetViews>
  <sheetFormatPr defaultRowHeight="15"/>
  <cols>
    <col min="1" max="1" width="19.7109375" style="207" customWidth="1"/>
    <col min="2" max="2" width="10.42578125" style="207" customWidth="1"/>
    <col min="3" max="9" width="9.140625" style="207"/>
    <col min="10" max="19" width="12" style="207" customWidth="1"/>
    <col min="20" max="20" width="9.140625" style="207"/>
    <col min="21" max="21" width="9.140625" style="240"/>
    <col min="22" max="39" width="9.140625" style="207"/>
    <col min="40" max="40" width="9.140625" style="250"/>
    <col min="41" max="16384" width="9.140625" style="207"/>
  </cols>
  <sheetData>
    <row r="1" spans="1:47" ht="15.75">
      <c r="A1" s="206" t="s">
        <v>1620</v>
      </c>
      <c r="AK1" s="207" t="s">
        <v>1357</v>
      </c>
      <c r="AL1" s="207" t="s">
        <v>1406</v>
      </c>
      <c r="AM1" s="207" t="s">
        <v>1492</v>
      </c>
      <c r="AN1" s="250" t="s">
        <v>2225</v>
      </c>
      <c r="AO1" s="207" t="s">
        <v>1225</v>
      </c>
      <c r="AP1" s="207" t="s">
        <v>1309</v>
      </c>
      <c r="AQ1" s="207" t="s">
        <v>2226</v>
      </c>
      <c r="AR1" s="207" t="s">
        <v>2227</v>
      </c>
      <c r="AS1" s="207" t="s">
        <v>2231</v>
      </c>
      <c r="AT1" s="207" t="s">
        <v>2228</v>
      </c>
    </row>
    <row r="3" spans="1:47" s="209" customFormat="1" ht="15.75">
      <c r="A3" s="208" t="s">
        <v>487</v>
      </c>
      <c r="B3" s="208" t="s">
        <v>1621</v>
      </c>
      <c r="C3" s="208" t="s">
        <v>489</v>
      </c>
      <c r="D3" s="208" t="s">
        <v>1305</v>
      </c>
      <c r="E3" s="208" t="s">
        <v>1622</v>
      </c>
      <c r="F3" s="208" t="s">
        <v>1623</v>
      </c>
      <c r="G3" s="208" t="s">
        <v>1624</v>
      </c>
      <c r="H3" s="208" t="s">
        <v>1625</v>
      </c>
      <c r="I3" s="208" t="s">
        <v>1626</v>
      </c>
      <c r="J3" s="208" t="s">
        <v>1627</v>
      </c>
      <c r="K3" s="208" t="s">
        <v>1628</v>
      </c>
      <c r="L3" s="208" t="s">
        <v>1629</v>
      </c>
      <c r="M3" s="208" t="s">
        <v>1643</v>
      </c>
      <c r="N3" s="208" t="s">
        <v>1644</v>
      </c>
      <c r="O3" s="208" t="s">
        <v>1645</v>
      </c>
      <c r="P3" s="208" t="s">
        <v>1646</v>
      </c>
      <c r="Q3" s="208" t="s">
        <v>1647</v>
      </c>
      <c r="R3" s="208" t="s">
        <v>1648</v>
      </c>
      <c r="S3" s="208" t="s">
        <v>1649</v>
      </c>
      <c r="T3" s="208" t="s">
        <v>1650</v>
      </c>
      <c r="U3" s="241" t="s">
        <v>1651</v>
      </c>
      <c r="X3" s="210"/>
      <c r="Y3" s="211"/>
      <c r="Z3" s="211"/>
      <c r="AA3" s="210"/>
      <c r="AB3" s="210"/>
      <c r="AC3" s="210"/>
      <c r="AD3" s="210"/>
      <c r="AK3" s="209">
        <v>-4.26</v>
      </c>
      <c r="AL3" s="209">
        <v>0.3</v>
      </c>
      <c r="AN3" s="251" t="s">
        <v>233</v>
      </c>
      <c r="AO3" s="209">
        <v>245.51</v>
      </c>
      <c r="AP3" s="209" t="s">
        <v>236</v>
      </c>
      <c r="AQ3" s="209">
        <v>2521</v>
      </c>
      <c r="AR3" s="209">
        <v>2521</v>
      </c>
      <c r="AS3" s="209" t="s">
        <v>973</v>
      </c>
      <c r="AT3" s="209" t="s">
        <v>235</v>
      </c>
      <c r="AU3" s="209" t="s">
        <v>234</v>
      </c>
    </row>
    <row r="4" spans="1:47" s="209" customFormat="1" ht="15.75">
      <c r="A4" s="208" t="s">
        <v>1630</v>
      </c>
      <c r="B4" s="208" t="s">
        <v>1631</v>
      </c>
      <c r="C4" s="208" t="s">
        <v>1631</v>
      </c>
      <c r="D4" s="208" t="s">
        <v>1631</v>
      </c>
      <c r="E4" s="208" t="s">
        <v>1631</v>
      </c>
      <c r="F4" s="208" t="s">
        <v>1631</v>
      </c>
      <c r="G4" s="208" t="s">
        <v>1632</v>
      </c>
      <c r="H4" s="208" t="s">
        <v>1633</v>
      </c>
      <c r="I4" s="208" t="s">
        <v>1632</v>
      </c>
      <c r="J4" s="208" t="s">
        <v>1634</v>
      </c>
      <c r="K4" s="208" t="s">
        <v>1635</v>
      </c>
      <c r="L4" s="208" t="s">
        <v>1634</v>
      </c>
      <c r="M4" s="208" t="s">
        <v>1631</v>
      </c>
      <c r="N4" s="208" t="s">
        <v>1631</v>
      </c>
      <c r="O4" s="208" t="s">
        <v>1631</v>
      </c>
      <c r="P4" s="208" t="s">
        <v>1631</v>
      </c>
      <c r="Q4" s="208" t="s">
        <v>1631</v>
      </c>
      <c r="R4" s="208"/>
      <c r="S4" s="208"/>
      <c r="T4" s="208" t="s">
        <v>1652</v>
      </c>
      <c r="U4" s="241" t="s">
        <v>1652</v>
      </c>
      <c r="X4" s="210"/>
      <c r="Y4" s="211"/>
      <c r="Z4" s="211"/>
      <c r="AA4" s="210"/>
      <c r="AB4" s="210"/>
      <c r="AC4" s="210"/>
      <c r="AD4" s="210"/>
      <c r="AK4" s="209">
        <v>-4.16</v>
      </c>
      <c r="AL4" s="209">
        <v>-0.15</v>
      </c>
      <c r="AN4" s="251" t="s">
        <v>233</v>
      </c>
      <c r="AO4" s="209">
        <v>246.45</v>
      </c>
      <c r="AP4" s="209" t="s">
        <v>236</v>
      </c>
      <c r="AQ4" s="209">
        <v>2521</v>
      </c>
      <c r="AR4" s="209">
        <v>2521</v>
      </c>
      <c r="AS4" s="209" t="s">
        <v>973</v>
      </c>
      <c r="AT4" s="209" t="s">
        <v>235</v>
      </c>
      <c r="AU4" s="209" t="s">
        <v>234</v>
      </c>
    </row>
    <row r="5" spans="1:47" s="209" customFormat="1" ht="15.75">
      <c r="A5" s="211" t="s">
        <v>1636</v>
      </c>
      <c r="B5" s="211"/>
      <c r="C5" s="211"/>
      <c r="D5" s="211"/>
      <c r="E5" s="211">
        <v>8.0399999999999991</v>
      </c>
      <c r="F5" s="211">
        <v>3.5</v>
      </c>
      <c r="G5" s="211">
        <v>1.5</v>
      </c>
      <c r="H5" s="212">
        <v>1</v>
      </c>
      <c r="I5" s="211">
        <v>2.8</v>
      </c>
      <c r="J5" s="213">
        <v>0.18656716417910449</v>
      </c>
      <c r="K5" s="213">
        <v>0.12437810945273631</v>
      </c>
      <c r="L5" s="213">
        <v>0.34825870646766166</v>
      </c>
      <c r="M5" s="213"/>
      <c r="N5" s="213"/>
      <c r="O5" s="213"/>
      <c r="P5" s="213"/>
      <c r="Q5" s="213"/>
      <c r="R5" s="213"/>
      <c r="S5" s="213"/>
      <c r="T5" s="211"/>
      <c r="U5" s="242"/>
      <c r="X5" s="210"/>
      <c r="Y5" s="211"/>
      <c r="Z5" s="211"/>
      <c r="AA5" s="210"/>
      <c r="AB5" s="210"/>
      <c r="AC5" s="211"/>
      <c r="AD5" s="211"/>
      <c r="AK5" s="209">
        <v>-7.2</v>
      </c>
      <c r="AL5" s="209">
        <v>0.57999999999999996</v>
      </c>
      <c r="AN5" s="251" t="s">
        <v>233</v>
      </c>
      <c r="AO5" s="209">
        <v>266.39999999999998</v>
      </c>
      <c r="AP5" s="209" t="s">
        <v>236</v>
      </c>
      <c r="AQ5" s="209">
        <v>2521</v>
      </c>
      <c r="AR5" s="209">
        <v>2521</v>
      </c>
      <c r="AS5" s="209" t="s">
        <v>973</v>
      </c>
      <c r="AT5" s="209" t="s">
        <v>235</v>
      </c>
      <c r="AU5" s="209" t="s">
        <v>234</v>
      </c>
    </row>
    <row r="6" spans="1:47" s="214" customFormat="1" ht="15.75">
      <c r="A6" s="211"/>
      <c r="B6" s="211"/>
      <c r="C6" s="211"/>
      <c r="D6" s="211"/>
      <c r="E6" s="211"/>
      <c r="F6" s="211"/>
      <c r="G6" s="211"/>
      <c r="H6" s="211"/>
      <c r="I6" s="211"/>
      <c r="J6" s="211" t="s">
        <v>1637</v>
      </c>
      <c r="K6" s="211" t="s">
        <v>1637</v>
      </c>
      <c r="L6" s="211" t="s">
        <v>1637</v>
      </c>
      <c r="M6" s="211"/>
      <c r="N6" s="211"/>
      <c r="O6" s="211"/>
      <c r="P6" s="211"/>
      <c r="Q6" s="211"/>
      <c r="R6" s="211"/>
      <c r="S6" s="211"/>
      <c r="T6" s="211"/>
      <c r="U6" s="242"/>
      <c r="X6" s="210"/>
      <c r="Y6" s="211"/>
      <c r="Z6" s="211"/>
      <c r="AA6" s="210"/>
      <c r="AB6" s="210"/>
      <c r="AC6" s="210"/>
      <c r="AD6" s="210"/>
      <c r="AK6" s="214">
        <v>-7.42</v>
      </c>
      <c r="AL6" s="214">
        <v>1.02</v>
      </c>
      <c r="AN6" s="250" t="s">
        <v>233</v>
      </c>
      <c r="AO6" s="214">
        <v>267.39999999999998</v>
      </c>
      <c r="AP6" s="214" t="s">
        <v>236</v>
      </c>
      <c r="AQ6" s="214">
        <v>2521</v>
      </c>
      <c r="AR6" s="214">
        <v>2521</v>
      </c>
      <c r="AS6" s="214" t="s">
        <v>973</v>
      </c>
      <c r="AT6" s="214" t="s">
        <v>235</v>
      </c>
      <c r="AU6" s="209" t="s">
        <v>234</v>
      </c>
    </row>
    <row r="7" spans="1:47" s="214" customFormat="1" ht="15.75">
      <c r="A7" s="215" t="s">
        <v>1638</v>
      </c>
      <c r="B7" s="211"/>
      <c r="C7" s="211"/>
      <c r="D7" s="211"/>
      <c r="E7" s="211"/>
      <c r="F7" s="211"/>
      <c r="G7" s="211"/>
      <c r="H7" s="211"/>
      <c r="I7" s="211"/>
      <c r="J7" s="211"/>
      <c r="K7" s="211"/>
      <c r="L7" s="211"/>
      <c r="M7" s="211"/>
      <c r="N7" s="211"/>
      <c r="O7" s="211"/>
      <c r="P7" s="211"/>
      <c r="Q7" s="211"/>
      <c r="R7" s="211"/>
      <c r="S7" s="211"/>
      <c r="T7" s="211"/>
      <c r="U7" s="242"/>
      <c r="X7" s="210"/>
      <c r="Y7" s="211"/>
      <c r="Z7" s="211"/>
      <c r="AA7" s="210"/>
      <c r="AB7" s="210"/>
      <c r="AC7" s="210"/>
      <c r="AD7" s="210"/>
      <c r="AK7" s="214">
        <v>-7.53</v>
      </c>
      <c r="AL7" s="214">
        <v>-0.97</v>
      </c>
      <c r="AN7" s="250" t="s">
        <v>233</v>
      </c>
      <c r="AO7" s="214">
        <v>275.5</v>
      </c>
      <c r="AP7" s="214" t="s">
        <v>236</v>
      </c>
      <c r="AQ7" s="214">
        <v>2521</v>
      </c>
      <c r="AR7" s="214">
        <v>2521</v>
      </c>
      <c r="AS7" s="214" t="s">
        <v>973</v>
      </c>
      <c r="AT7" s="214" t="s">
        <v>235</v>
      </c>
      <c r="AU7" s="209" t="s">
        <v>234</v>
      </c>
    </row>
    <row r="8" spans="1:47" s="214" customFormat="1" ht="15.75">
      <c r="A8" s="211"/>
      <c r="B8" s="211"/>
      <c r="C8" s="211"/>
      <c r="D8" s="211"/>
      <c r="E8" s="211"/>
      <c r="F8" s="211"/>
      <c r="G8" s="211"/>
      <c r="H8" s="211"/>
      <c r="I8" s="211"/>
      <c r="J8" s="211"/>
      <c r="K8" s="211"/>
      <c r="L8" s="211"/>
      <c r="M8" s="211"/>
      <c r="N8" s="211"/>
      <c r="O8" s="211"/>
      <c r="P8" s="211"/>
      <c r="Q8" s="211"/>
      <c r="R8" s="211"/>
      <c r="S8" s="211"/>
      <c r="T8" s="211"/>
      <c r="U8" s="242"/>
      <c r="X8" s="122" t="s">
        <v>1357</v>
      </c>
      <c r="Y8" s="122" t="s">
        <v>1406</v>
      </c>
      <c r="Z8" s="122" t="s">
        <v>1492</v>
      </c>
      <c r="AA8" s="122" t="s">
        <v>2225</v>
      </c>
      <c r="AB8" s="122" t="s">
        <v>1225</v>
      </c>
      <c r="AC8" s="122" t="s">
        <v>1309</v>
      </c>
      <c r="AD8" s="122" t="s">
        <v>2226</v>
      </c>
      <c r="AE8" s="122" t="s">
        <v>2227</v>
      </c>
      <c r="AF8" s="122" t="s">
        <v>2231</v>
      </c>
      <c r="AG8" s="122" t="s">
        <v>2228</v>
      </c>
      <c r="AK8" s="214">
        <v>-4.9800000000000004</v>
      </c>
      <c r="AL8" s="214">
        <v>-1.59</v>
      </c>
      <c r="AN8" s="250" t="s">
        <v>233</v>
      </c>
      <c r="AO8" s="214">
        <v>277.14999999999998</v>
      </c>
      <c r="AP8" s="214" t="s">
        <v>236</v>
      </c>
      <c r="AQ8" s="214">
        <v>2521</v>
      </c>
      <c r="AR8" s="214">
        <v>2521</v>
      </c>
      <c r="AS8" s="214" t="s">
        <v>973</v>
      </c>
      <c r="AT8" s="214" t="s">
        <v>235</v>
      </c>
      <c r="AU8" s="209" t="s">
        <v>234</v>
      </c>
    </row>
    <row r="9" spans="1:47" ht="15.75">
      <c r="A9" s="216" t="s">
        <v>1639</v>
      </c>
      <c r="B9" s="210"/>
      <c r="C9" s="210"/>
      <c r="D9" s="210"/>
      <c r="E9" s="210"/>
      <c r="F9" s="210"/>
      <c r="G9" s="210"/>
      <c r="H9" s="210"/>
      <c r="I9" s="210"/>
      <c r="J9" s="210"/>
      <c r="K9" s="210"/>
      <c r="L9" s="210"/>
      <c r="M9" s="210"/>
      <c r="N9" s="210"/>
      <c r="O9" s="210"/>
      <c r="P9" s="210"/>
      <c r="Q9" s="210"/>
      <c r="R9" s="210"/>
      <c r="S9" s="210"/>
      <c r="T9" s="210"/>
      <c r="U9" s="243"/>
      <c r="X9" s="213"/>
      <c r="Y9" s="212"/>
      <c r="Z9" s="212"/>
      <c r="AA9" s="210"/>
      <c r="AB9" s="213"/>
      <c r="AC9" s="212"/>
      <c r="AD9" s="212"/>
      <c r="AK9" s="207">
        <v>-7.6</v>
      </c>
      <c r="AL9" s="207">
        <v>-0.35</v>
      </c>
      <c r="AN9" s="250" t="s">
        <v>233</v>
      </c>
      <c r="AO9" s="207">
        <v>278.60000000000002</v>
      </c>
      <c r="AP9" s="207" t="s">
        <v>236</v>
      </c>
      <c r="AQ9" s="207">
        <v>2521</v>
      </c>
      <c r="AR9" s="207">
        <v>2521</v>
      </c>
      <c r="AS9" s="207" t="s">
        <v>973</v>
      </c>
      <c r="AT9" s="207" t="s">
        <v>235</v>
      </c>
      <c r="AU9" s="209" t="s">
        <v>234</v>
      </c>
    </row>
    <row r="10" spans="1:47" ht="15.75">
      <c r="A10" s="244">
        <v>245.51</v>
      </c>
      <c r="B10" s="245">
        <v>2.33</v>
      </c>
      <c r="C10" s="245">
        <v>3</v>
      </c>
      <c r="D10" s="245">
        <v>0.15</v>
      </c>
      <c r="E10" s="245">
        <v>7.3753820000000001</v>
      </c>
      <c r="F10" s="245">
        <v>5.9011909999999999</v>
      </c>
      <c r="G10" s="245">
        <v>5.210579000000001</v>
      </c>
      <c r="H10" s="245">
        <v>6.6790417129689317</v>
      </c>
      <c r="I10" s="245">
        <v>4.6527770000000004</v>
      </c>
      <c r="J10" s="245">
        <v>3.7867466986794724</v>
      </c>
      <c r="K10" s="245">
        <v>7.2809103816277192</v>
      </c>
      <c r="L10" s="245">
        <v>1.8114474361173043</v>
      </c>
      <c r="M10" s="245"/>
      <c r="N10" s="245"/>
      <c r="O10" s="245"/>
      <c r="P10" s="245"/>
      <c r="Q10" s="245"/>
      <c r="R10" s="244"/>
      <c r="S10" s="244"/>
      <c r="T10" s="245">
        <v>-4.26</v>
      </c>
      <c r="U10" s="245">
        <v>0.3</v>
      </c>
      <c r="X10" s="213">
        <f>T10</f>
        <v>-4.26</v>
      </c>
      <c r="Y10" s="212">
        <f>U10</f>
        <v>0.3</v>
      </c>
      <c r="Z10" s="212"/>
      <c r="AA10" s="210" t="s">
        <v>233</v>
      </c>
      <c r="AB10" s="213">
        <f>A10</f>
        <v>245.51</v>
      </c>
      <c r="AC10" s="212" t="s">
        <v>236</v>
      </c>
      <c r="AD10" s="212">
        <v>2521</v>
      </c>
      <c r="AE10" s="220">
        <f>AD10</f>
        <v>2521</v>
      </c>
      <c r="AF10" s="207" t="s">
        <v>973</v>
      </c>
      <c r="AG10" s="207" t="s">
        <v>235</v>
      </c>
      <c r="AK10" s="207">
        <v>-4.33</v>
      </c>
      <c r="AL10" s="207">
        <v>-2.5099999999999998</v>
      </c>
      <c r="AN10" s="250" t="s">
        <v>233</v>
      </c>
      <c r="AO10" s="207">
        <v>283.64999999999998</v>
      </c>
      <c r="AP10" s="207" t="s">
        <v>236</v>
      </c>
      <c r="AQ10" s="207">
        <v>2521</v>
      </c>
      <c r="AR10" s="207">
        <v>2521</v>
      </c>
      <c r="AS10" s="207" t="s">
        <v>973</v>
      </c>
      <c r="AT10" s="207" t="s">
        <v>235</v>
      </c>
      <c r="AU10" s="209" t="s">
        <v>234</v>
      </c>
    </row>
    <row r="11" spans="1:47" ht="15.75">
      <c r="A11" s="244">
        <v>246.45</v>
      </c>
      <c r="B11" s="245">
        <v>2.98</v>
      </c>
      <c r="C11" s="245">
        <v>3.26</v>
      </c>
      <c r="D11" s="245">
        <v>0.19</v>
      </c>
      <c r="E11" s="245">
        <v>7.5586140000000004</v>
      </c>
      <c r="F11" s="245">
        <v>6.7205250000000003</v>
      </c>
      <c r="G11" s="245">
        <v>5.0812439999999999</v>
      </c>
      <c r="H11" s="245">
        <v>8.8770864938853808</v>
      </c>
      <c r="I11" s="245">
        <v>4.7966100000000003</v>
      </c>
      <c r="J11" s="245">
        <v>3.6032357043235699</v>
      </c>
      <c r="K11" s="245">
        <v>9.4424421475734128</v>
      </c>
      <c r="L11" s="245">
        <v>1.8221757322175736</v>
      </c>
      <c r="M11" s="244">
        <v>0.42296819787985868</v>
      </c>
      <c r="N11" s="244">
        <v>9.0035335689045967E-2</v>
      </c>
      <c r="O11" s="244">
        <v>0.20042402826855127</v>
      </c>
      <c r="P11" s="244">
        <v>0.25951878428847391</v>
      </c>
      <c r="Q11" s="244">
        <f>M11+N11+O11+P11</f>
        <v>0.97294634612592978</v>
      </c>
      <c r="R11" s="244">
        <f>Q11/F11</f>
        <v>0.14477237211764404</v>
      </c>
      <c r="S11" s="244">
        <f>P11/Q11</f>
        <v>0.26673493900442075</v>
      </c>
      <c r="T11" s="245">
        <v>-4.16</v>
      </c>
      <c r="U11" s="245">
        <v>-0.15</v>
      </c>
      <c r="X11" s="213">
        <f t="shared" ref="X11:X28" si="0">T11</f>
        <v>-4.16</v>
      </c>
      <c r="Y11" s="212">
        <f t="shared" ref="Y11:Y28" si="1">U11</f>
        <v>-0.15</v>
      </c>
      <c r="Z11" s="212"/>
      <c r="AA11" s="210" t="s">
        <v>233</v>
      </c>
      <c r="AB11" s="213">
        <f t="shared" ref="AB11:AB28" si="2">A11</f>
        <v>246.45</v>
      </c>
      <c r="AC11" s="212" t="s">
        <v>236</v>
      </c>
      <c r="AD11" s="212">
        <v>2521</v>
      </c>
      <c r="AE11" s="220">
        <f t="shared" ref="AE11:AE28" si="3">AD11</f>
        <v>2521</v>
      </c>
      <c r="AF11" s="207" t="s">
        <v>973</v>
      </c>
      <c r="AG11" s="207" t="s">
        <v>235</v>
      </c>
      <c r="AK11" s="207">
        <v>-4.9000000000000004</v>
      </c>
      <c r="AL11" s="207">
        <v>-1.76</v>
      </c>
      <c r="AN11" s="250" t="s">
        <v>233</v>
      </c>
      <c r="AO11" s="207">
        <v>292.47000000000003</v>
      </c>
      <c r="AP11" s="207" t="s">
        <v>236</v>
      </c>
      <c r="AQ11" s="207">
        <v>2521</v>
      </c>
      <c r="AR11" s="207">
        <v>2521</v>
      </c>
      <c r="AS11" s="207" t="s">
        <v>973</v>
      </c>
      <c r="AT11" s="207" t="s">
        <v>235</v>
      </c>
      <c r="AU11" s="209" t="s">
        <v>234</v>
      </c>
    </row>
    <row r="12" spans="1:47" ht="15.75">
      <c r="A12" s="244">
        <v>266.39999999999998</v>
      </c>
      <c r="B12" s="245">
        <v>12.97</v>
      </c>
      <c r="C12" s="245">
        <v>2.56</v>
      </c>
      <c r="D12" s="245">
        <v>0.28999999999999998</v>
      </c>
      <c r="E12" s="245">
        <v>2.9309455999999998</v>
      </c>
      <c r="F12" s="245">
        <v>14.707748</v>
      </c>
      <c r="G12" s="245">
        <v>1.9723440000000001</v>
      </c>
      <c r="H12" s="245">
        <v>8.1775007089497027</v>
      </c>
      <c r="I12" s="245">
        <v>1.6966400000000001</v>
      </c>
      <c r="J12" s="245">
        <v>3.6069464544138929</v>
      </c>
      <c r="K12" s="245">
        <v>22.432045719291281</v>
      </c>
      <c r="L12" s="245">
        <v>1.6621873061815178</v>
      </c>
      <c r="M12" s="244">
        <v>2.0330296127562639</v>
      </c>
      <c r="N12" s="244">
        <v>0.24470387243735764</v>
      </c>
      <c r="O12" s="244">
        <v>2.1212984054669701</v>
      </c>
      <c r="P12" s="244">
        <v>0.24953495421686747</v>
      </c>
      <c r="Q12" s="244">
        <f>M12+N12+O12+P12</f>
        <v>4.6485668448774593</v>
      </c>
      <c r="R12" s="244">
        <f>Q12/F12</f>
        <v>0.31606244850520004</v>
      </c>
      <c r="S12" s="244">
        <f>P12/Q12</f>
        <v>5.3679975472837468E-2</v>
      </c>
      <c r="T12" s="245">
        <v>-7.2</v>
      </c>
      <c r="U12" s="245">
        <v>0.57999999999999996</v>
      </c>
      <c r="X12" s="213">
        <f t="shared" si="0"/>
        <v>-7.2</v>
      </c>
      <c r="Y12" s="212">
        <f t="shared" si="1"/>
        <v>0.57999999999999996</v>
      </c>
      <c r="Z12" s="212"/>
      <c r="AA12" s="210" t="s">
        <v>233</v>
      </c>
      <c r="AB12" s="213">
        <f t="shared" si="2"/>
        <v>266.39999999999998</v>
      </c>
      <c r="AC12" s="212" t="s">
        <v>236</v>
      </c>
      <c r="AD12" s="212">
        <v>2521</v>
      </c>
      <c r="AE12" s="220">
        <f t="shared" si="3"/>
        <v>2521</v>
      </c>
      <c r="AF12" s="207" t="s">
        <v>973</v>
      </c>
      <c r="AG12" s="207" t="s">
        <v>235</v>
      </c>
      <c r="AK12" s="207">
        <v>-2.08</v>
      </c>
      <c r="AL12" s="207">
        <v>0.76</v>
      </c>
      <c r="AN12" s="250" t="s">
        <v>233</v>
      </c>
      <c r="AO12" s="207">
        <v>293.38</v>
      </c>
      <c r="AP12" s="207" t="s">
        <v>236</v>
      </c>
      <c r="AQ12" s="207">
        <v>2521</v>
      </c>
      <c r="AR12" s="207">
        <v>2521</v>
      </c>
      <c r="AS12" s="207" t="s">
        <v>973</v>
      </c>
      <c r="AT12" s="207" t="s">
        <v>235</v>
      </c>
      <c r="AU12" s="209" t="s">
        <v>234</v>
      </c>
    </row>
    <row r="13" spans="1:47" ht="15.75">
      <c r="A13" s="244">
        <v>267.39999999999998</v>
      </c>
      <c r="B13" s="245">
        <v>6.13</v>
      </c>
      <c r="C13" s="245">
        <v>3.11</v>
      </c>
      <c r="D13" s="245">
        <v>0.45</v>
      </c>
      <c r="E13" s="245">
        <v>2.7099186999999998</v>
      </c>
      <c r="F13" s="245">
        <v>14.499565</v>
      </c>
      <c r="G13" s="245">
        <v>1.3525910000000001</v>
      </c>
      <c r="H13" s="245">
        <v>6.0681344875659553</v>
      </c>
      <c r="I13" s="245">
        <v>1.6946860000000001</v>
      </c>
      <c r="J13" s="245">
        <v>2.6753155952612158</v>
      </c>
      <c r="K13" s="245">
        <v>18.003418803682298</v>
      </c>
      <c r="L13" s="245">
        <v>1.7956884832006219</v>
      </c>
      <c r="M13" s="245"/>
      <c r="N13" s="245"/>
      <c r="O13" s="245"/>
      <c r="P13" s="245"/>
      <c r="Q13" s="245"/>
      <c r="R13" s="244"/>
      <c r="S13" s="244"/>
      <c r="T13" s="245">
        <v>-7.42</v>
      </c>
      <c r="U13" s="245">
        <v>1.02</v>
      </c>
      <c r="X13" s="213">
        <f t="shared" si="0"/>
        <v>-7.42</v>
      </c>
      <c r="Y13" s="212">
        <f t="shared" si="1"/>
        <v>1.02</v>
      </c>
      <c r="Z13" s="212"/>
      <c r="AA13" s="210" t="s">
        <v>233</v>
      </c>
      <c r="AB13" s="213">
        <f t="shared" si="2"/>
        <v>267.39999999999998</v>
      </c>
      <c r="AC13" s="212" t="s">
        <v>236</v>
      </c>
      <c r="AD13" s="212">
        <v>2521</v>
      </c>
      <c r="AE13" s="220">
        <f t="shared" si="3"/>
        <v>2521</v>
      </c>
      <c r="AF13" s="207" t="s">
        <v>973</v>
      </c>
      <c r="AG13" s="207" t="s">
        <v>235</v>
      </c>
      <c r="AK13" s="207">
        <v>-1.58</v>
      </c>
      <c r="AL13" s="207">
        <v>0.39</v>
      </c>
      <c r="AN13" s="250" t="s">
        <v>233</v>
      </c>
      <c r="AO13" s="207">
        <v>302.5</v>
      </c>
      <c r="AP13" s="207" t="s">
        <v>236</v>
      </c>
      <c r="AQ13" s="207">
        <v>2521</v>
      </c>
      <c r="AR13" s="207">
        <v>2521</v>
      </c>
      <c r="AS13" s="207" t="s">
        <v>973</v>
      </c>
      <c r="AT13" s="207" t="s">
        <v>235</v>
      </c>
      <c r="AU13" s="209" t="s">
        <v>234</v>
      </c>
    </row>
    <row r="14" spans="1:47" ht="15.75">
      <c r="A14" s="244">
        <v>275.5</v>
      </c>
      <c r="B14" s="245">
        <v>8.1</v>
      </c>
      <c r="C14" s="245">
        <v>2.08</v>
      </c>
      <c r="D14" s="245">
        <v>0.13</v>
      </c>
      <c r="E14" s="245">
        <v>3.8099104000000001</v>
      </c>
      <c r="F14" s="245">
        <v>12.450548</v>
      </c>
      <c r="G14" s="245">
        <v>2.6107709999999997</v>
      </c>
      <c r="H14" s="245">
        <v>7.5244848580425616</v>
      </c>
      <c r="I14" s="245">
        <v>3.2247559999999997</v>
      </c>
      <c r="J14" s="245">
        <v>3.6729820627802683</v>
      </c>
      <c r="K14" s="245">
        <v>15.878813910863153</v>
      </c>
      <c r="L14" s="245">
        <v>2.4304131966688023</v>
      </c>
      <c r="M14" s="245"/>
      <c r="N14" s="245"/>
      <c r="O14" s="245"/>
      <c r="P14" s="245"/>
      <c r="Q14" s="245"/>
      <c r="R14" s="244"/>
      <c r="S14" s="244"/>
      <c r="T14" s="245">
        <v>-7.53</v>
      </c>
      <c r="U14" s="245">
        <v>-0.97</v>
      </c>
      <c r="X14" s="213">
        <f t="shared" si="0"/>
        <v>-7.53</v>
      </c>
      <c r="Y14" s="212">
        <f t="shared" si="1"/>
        <v>-0.97</v>
      </c>
      <c r="Z14" s="212"/>
      <c r="AA14" s="210" t="s">
        <v>233</v>
      </c>
      <c r="AB14" s="213">
        <f t="shared" si="2"/>
        <v>275.5</v>
      </c>
      <c r="AC14" s="212" t="s">
        <v>236</v>
      </c>
      <c r="AD14" s="212">
        <v>2521</v>
      </c>
      <c r="AE14" s="220">
        <f t="shared" si="3"/>
        <v>2521</v>
      </c>
      <c r="AF14" s="207" t="s">
        <v>973</v>
      </c>
      <c r="AG14" s="207" t="s">
        <v>235</v>
      </c>
      <c r="AK14" s="207">
        <v>-0.03</v>
      </c>
      <c r="AL14" s="207">
        <v>-0.88</v>
      </c>
      <c r="AN14" s="250" t="s">
        <v>233</v>
      </c>
      <c r="AO14" s="207">
        <v>303.5</v>
      </c>
      <c r="AP14" s="207" t="s">
        <v>236</v>
      </c>
      <c r="AQ14" s="207">
        <v>2521</v>
      </c>
      <c r="AR14" s="207">
        <v>2521</v>
      </c>
      <c r="AS14" s="207" t="s">
        <v>973</v>
      </c>
      <c r="AT14" s="207" t="s">
        <v>235</v>
      </c>
      <c r="AU14" s="209" t="s">
        <v>234</v>
      </c>
    </row>
    <row r="15" spans="1:47" ht="15.75">
      <c r="A15" s="244">
        <v>277.14999999999998</v>
      </c>
      <c r="B15" s="245">
        <v>5.73</v>
      </c>
      <c r="C15" s="245"/>
      <c r="D15" s="245"/>
      <c r="E15" s="245">
        <v>3.57273</v>
      </c>
      <c r="F15" s="245">
        <v>8.6654999999999998</v>
      </c>
      <c r="G15" s="245">
        <v>2.1412000000000004</v>
      </c>
      <c r="H15" s="245">
        <v>6.907216901050802</v>
      </c>
      <c r="I15" s="245">
        <v>2.5280999999999998</v>
      </c>
      <c r="J15" s="245">
        <v>3.2123423824358412</v>
      </c>
      <c r="K15" s="245">
        <v>15.543862504149056</v>
      </c>
      <c r="L15" s="245">
        <v>2.031851993133702</v>
      </c>
      <c r="M15" s="245"/>
      <c r="N15" s="245"/>
      <c r="O15" s="245"/>
      <c r="P15" s="245"/>
      <c r="Q15" s="245"/>
      <c r="R15" s="244"/>
      <c r="S15" s="244"/>
      <c r="T15" s="245">
        <v>-4.9800000000000004</v>
      </c>
      <c r="U15" s="245">
        <v>-1.59</v>
      </c>
      <c r="X15" s="213">
        <f t="shared" si="0"/>
        <v>-4.9800000000000004</v>
      </c>
      <c r="Y15" s="212">
        <f t="shared" si="1"/>
        <v>-1.59</v>
      </c>
      <c r="Z15" s="212"/>
      <c r="AA15" s="210" t="s">
        <v>233</v>
      </c>
      <c r="AB15" s="213">
        <f t="shared" si="2"/>
        <v>277.14999999999998</v>
      </c>
      <c r="AC15" s="212" t="s">
        <v>236</v>
      </c>
      <c r="AD15" s="212">
        <v>2521</v>
      </c>
      <c r="AE15" s="220">
        <f t="shared" si="3"/>
        <v>2521</v>
      </c>
      <c r="AF15" s="207" t="s">
        <v>973</v>
      </c>
      <c r="AG15" s="207" t="s">
        <v>235</v>
      </c>
      <c r="AK15" s="207">
        <v>-0.15</v>
      </c>
      <c r="AL15" s="207">
        <v>-1.85</v>
      </c>
      <c r="AN15" s="250" t="s">
        <v>233</v>
      </c>
      <c r="AO15" s="207">
        <v>306.27999999999997</v>
      </c>
      <c r="AP15" s="207" t="s">
        <v>236</v>
      </c>
      <c r="AQ15" s="207">
        <v>2521</v>
      </c>
      <c r="AR15" s="207">
        <v>2521</v>
      </c>
      <c r="AS15" s="207" t="s">
        <v>973</v>
      </c>
      <c r="AT15" s="207" t="s">
        <v>235</v>
      </c>
      <c r="AU15" s="209" t="s">
        <v>234</v>
      </c>
    </row>
    <row r="16" spans="1:47" ht="15.75">
      <c r="A16" s="244">
        <v>278.60000000000002</v>
      </c>
      <c r="B16" s="245">
        <v>4.47</v>
      </c>
      <c r="C16" s="245">
        <v>2.36</v>
      </c>
      <c r="D16" s="245">
        <v>0.19</v>
      </c>
      <c r="E16" s="245">
        <v>4.0060355000000003</v>
      </c>
      <c r="F16" s="245">
        <v>9.9089939999999999</v>
      </c>
      <c r="G16" s="245">
        <v>2.4798049999999998</v>
      </c>
      <c r="H16" s="245">
        <v>10.552918217602633</v>
      </c>
      <c r="I16" s="245">
        <v>2.6945510000000001</v>
      </c>
      <c r="J16" s="245">
        <v>3.3179323548181232</v>
      </c>
      <c r="K16" s="245">
        <v>21.179408537324537</v>
      </c>
      <c r="L16" s="245">
        <v>1.9313884583827152</v>
      </c>
      <c r="M16" s="244">
        <v>1.1686445971267958</v>
      </c>
      <c r="N16" s="244">
        <v>0.21018113678950659</v>
      </c>
      <c r="O16" s="244">
        <v>1.4278575890068708</v>
      </c>
      <c r="P16" s="244">
        <v>0.17544954626865672</v>
      </c>
      <c r="Q16" s="244">
        <f>M16+N16+O16+P16</f>
        <v>2.9821328691918296</v>
      </c>
      <c r="R16" s="244">
        <f>Q16/F16</f>
        <v>0.30095213189066716</v>
      </c>
      <c r="S16" s="244">
        <f>P16/Q16</f>
        <v>5.8833577833238622E-2</v>
      </c>
      <c r="T16" s="245">
        <v>-7.6</v>
      </c>
      <c r="U16" s="245">
        <v>-0.35</v>
      </c>
      <c r="X16" s="213">
        <f t="shared" si="0"/>
        <v>-7.6</v>
      </c>
      <c r="Y16" s="212">
        <f t="shared" si="1"/>
        <v>-0.35</v>
      </c>
      <c r="Z16" s="212"/>
      <c r="AA16" s="210" t="s">
        <v>233</v>
      </c>
      <c r="AB16" s="213">
        <f t="shared" si="2"/>
        <v>278.60000000000002</v>
      </c>
      <c r="AC16" s="212" t="s">
        <v>236</v>
      </c>
      <c r="AD16" s="212">
        <v>2521</v>
      </c>
      <c r="AE16" s="220">
        <f t="shared" si="3"/>
        <v>2521</v>
      </c>
      <c r="AF16" s="207" t="s">
        <v>973</v>
      </c>
      <c r="AG16" s="207" t="s">
        <v>235</v>
      </c>
      <c r="AK16" s="207">
        <v>1.8</v>
      </c>
      <c r="AL16" s="207">
        <v>-0.94</v>
      </c>
      <c r="AN16" s="250" t="s">
        <v>233</v>
      </c>
      <c r="AO16" s="207">
        <v>308.39999999999998</v>
      </c>
      <c r="AP16" s="207" t="s">
        <v>236</v>
      </c>
      <c r="AQ16" s="207">
        <v>2521</v>
      </c>
      <c r="AR16" s="207">
        <v>2521</v>
      </c>
      <c r="AS16" s="207" t="s">
        <v>973</v>
      </c>
      <c r="AT16" s="207" t="s">
        <v>235</v>
      </c>
      <c r="AU16" s="209" t="s">
        <v>234</v>
      </c>
    </row>
    <row r="17" spans="1:47" ht="15.75">
      <c r="A17" s="217">
        <v>283.64999999999998</v>
      </c>
      <c r="B17" s="212">
        <v>11.92</v>
      </c>
      <c r="C17" s="218">
        <v>2.5299999999999998</v>
      </c>
      <c r="D17" s="218">
        <v>0.09</v>
      </c>
      <c r="E17" s="219">
        <v>5.2923967999999997</v>
      </c>
      <c r="F17" s="219">
        <v>13.781383999999999</v>
      </c>
      <c r="G17" s="219">
        <v>3.5559639999999999</v>
      </c>
      <c r="H17" s="212">
        <v>7.4700689482738047</v>
      </c>
      <c r="I17" s="219">
        <v>3.1782439999999998</v>
      </c>
      <c r="J17" s="212">
        <v>3.6013866231647635</v>
      </c>
      <c r="K17" s="212">
        <v>11.348233440115715</v>
      </c>
      <c r="L17" s="212">
        <v>1.7243795152645072</v>
      </c>
      <c r="M17" s="212"/>
      <c r="N17" s="212"/>
      <c r="O17" s="212"/>
      <c r="P17" s="212"/>
      <c r="Q17" s="212"/>
      <c r="R17" s="213"/>
      <c r="S17" s="213"/>
      <c r="T17" s="212">
        <v>-4.33</v>
      </c>
      <c r="U17" s="245">
        <v>-2.5099999999999998</v>
      </c>
      <c r="X17" s="213">
        <f t="shared" si="0"/>
        <v>-4.33</v>
      </c>
      <c r="Y17" s="212">
        <f t="shared" si="1"/>
        <v>-2.5099999999999998</v>
      </c>
      <c r="Z17" s="212"/>
      <c r="AA17" s="210" t="s">
        <v>233</v>
      </c>
      <c r="AB17" s="213">
        <f t="shared" si="2"/>
        <v>283.64999999999998</v>
      </c>
      <c r="AC17" s="212" t="s">
        <v>236</v>
      </c>
      <c r="AD17" s="212">
        <v>2521</v>
      </c>
      <c r="AE17" s="220">
        <f t="shared" si="3"/>
        <v>2521</v>
      </c>
      <c r="AF17" s="207" t="s">
        <v>973</v>
      </c>
      <c r="AG17" s="207" t="s">
        <v>235</v>
      </c>
      <c r="AK17" s="207">
        <v>-6.15</v>
      </c>
      <c r="AL17" s="207">
        <v>-1.38</v>
      </c>
      <c r="AN17" s="250" t="s">
        <v>233</v>
      </c>
      <c r="AO17" s="207">
        <v>309.45</v>
      </c>
      <c r="AP17" s="207" t="s">
        <v>236</v>
      </c>
      <c r="AQ17" s="207">
        <v>2521</v>
      </c>
      <c r="AR17" s="207">
        <v>2521</v>
      </c>
      <c r="AS17" s="207" t="s">
        <v>973</v>
      </c>
      <c r="AT17" s="207" t="s">
        <v>235</v>
      </c>
      <c r="AU17" s="209" t="s">
        <v>234</v>
      </c>
    </row>
    <row r="18" spans="1:47" ht="15.75">
      <c r="A18" s="217">
        <v>292.47000000000003</v>
      </c>
      <c r="B18" s="212">
        <v>5.39</v>
      </c>
      <c r="C18" s="218">
        <v>2.1</v>
      </c>
      <c r="D18" s="218">
        <v>0.06</v>
      </c>
      <c r="E18" s="212">
        <v>3.8560623000000001</v>
      </c>
      <c r="F18" s="218">
        <v>7.5774150000000002</v>
      </c>
      <c r="G18" s="212">
        <v>1.8750119999999999</v>
      </c>
      <c r="H18" s="212">
        <v>6.1071072366440395</v>
      </c>
      <c r="I18" s="212">
        <v>2.0843580000000004</v>
      </c>
      <c r="J18" s="212">
        <v>2.6063023722412364</v>
      </c>
      <c r="K18" s="212">
        <v>12.733492968362592</v>
      </c>
      <c r="L18" s="212">
        <v>1.5521235521235526</v>
      </c>
      <c r="M18" s="212"/>
      <c r="N18" s="212"/>
      <c r="O18" s="212"/>
      <c r="P18" s="212"/>
      <c r="Q18" s="212"/>
      <c r="R18" s="213"/>
      <c r="S18" s="213"/>
      <c r="T18" s="212">
        <v>-4.9000000000000004</v>
      </c>
      <c r="U18" s="245">
        <v>-1.76</v>
      </c>
      <c r="X18" s="213">
        <f t="shared" si="0"/>
        <v>-4.9000000000000004</v>
      </c>
      <c r="Y18" s="212">
        <f t="shared" si="1"/>
        <v>-1.76</v>
      </c>
      <c r="Z18" s="212"/>
      <c r="AA18" s="210" t="s">
        <v>233</v>
      </c>
      <c r="AB18" s="213">
        <f t="shared" si="2"/>
        <v>292.47000000000003</v>
      </c>
      <c r="AC18" s="212" t="s">
        <v>236</v>
      </c>
      <c r="AD18" s="212">
        <v>2521</v>
      </c>
      <c r="AE18" s="220">
        <f t="shared" si="3"/>
        <v>2521</v>
      </c>
      <c r="AF18" s="207" t="s">
        <v>973</v>
      </c>
      <c r="AG18" s="207" t="s">
        <v>235</v>
      </c>
      <c r="AK18" s="207">
        <v>1.18</v>
      </c>
      <c r="AL18" s="207">
        <v>1.37</v>
      </c>
      <c r="AN18" s="250" t="s">
        <v>233</v>
      </c>
      <c r="AO18" s="207">
        <v>317.55</v>
      </c>
      <c r="AP18" s="207" t="s">
        <v>236</v>
      </c>
      <c r="AQ18" s="207">
        <v>2521</v>
      </c>
      <c r="AR18" s="207">
        <v>2521</v>
      </c>
      <c r="AS18" s="207" t="s">
        <v>973</v>
      </c>
      <c r="AT18" s="207" t="s">
        <v>235</v>
      </c>
      <c r="AU18" s="209" t="s">
        <v>234</v>
      </c>
    </row>
    <row r="19" spans="1:47" ht="15.75">
      <c r="A19" s="217">
        <v>293.38</v>
      </c>
      <c r="B19" s="212">
        <v>4.9400000000000004</v>
      </c>
      <c r="C19" s="218">
        <v>2.56</v>
      </c>
      <c r="D19" s="218">
        <v>0.44</v>
      </c>
      <c r="E19" s="212">
        <v>3.0087776000000002</v>
      </c>
      <c r="F19" s="218">
        <v>7.4733840000000002</v>
      </c>
      <c r="G19" s="212">
        <v>2.1900560000000002</v>
      </c>
      <c r="H19" s="212">
        <v>6.7654288874571717</v>
      </c>
      <c r="I19" s="212">
        <v>1.7190239999999999</v>
      </c>
      <c r="J19" s="212">
        <v>3.9014848289218849</v>
      </c>
      <c r="K19" s="212">
        <v>18.078454271646951</v>
      </c>
      <c r="L19" s="212">
        <v>1.6405515078852715</v>
      </c>
      <c r="M19" s="212"/>
      <c r="N19" s="212"/>
      <c r="O19" s="212"/>
      <c r="P19" s="212"/>
      <c r="Q19" s="212"/>
      <c r="R19" s="213"/>
      <c r="S19" s="213"/>
      <c r="T19" s="212">
        <v>-2.08</v>
      </c>
      <c r="U19" s="245">
        <v>0.76</v>
      </c>
      <c r="X19" s="213">
        <f t="shared" si="0"/>
        <v>-2.08</v>
      </c>
      <c r="Y19" s="212">
        <f t="shared" si="1"/>
        <v>0.76</v>
      </c>
      <c r="Z19" s="212"/>
      <c r="AA19" s="210" t="s">
        <v>233</v>
      </c>
      <c r="AB19" s="213">
        <f t="shared" si="2"/>
        <v>293.38</v>
      </c>
      <c r="AC19" s="212" t="s">
        <v>236</v>
      </c>
      <c r="AD19" s="212">
        <v>2521</v>
      </c>
      <c r="AE19" s="220">
        <f t="shared" si="3"/>
        <v>2521</v>
      </c>
      <c r="AF19" s="207" t="s">
        <v>973</v>
      </c>
      <c r="AG19" s="207" t="s">
        <v>235</v>
      </c>
      <c r="AK19" s="207">
        <v>0.08</v>
      </c>
      <c r="AL19" s="207">
        <v>2.5499999999999998</v>
      </c>
      <c r="AN19" s="250" t="s">
        <v>233</v>
      </c>
      <c r="AO19" s="207">
        <v>321.64999999999998</v>
      </c>
      <c r="AP19" s="207" t="s">
        <v>236</v>
      </c>
      <c r="AQ19" s="207">
        <v>2521</v>
      </c>
      <c r="AR19" s="207">
        <v>2521</v>
      </c>
      <c r="AS19" s="207" t="s">
        <v>973</v>
      </c>
      <c r="AT19" s="207" t="s">
        <v>235</v>
      </c>
      <c r="AU19" s="209" t="s">
        <v>234</v>
      </c>
    </row>
    <row r="20" spans="1:47" ht="15.75">
      <c r="A20" s="217">
        <v>302.5</v>
      </c>
      <c r="B20" s="212">
        <v>1.83</v>
      </c>
      <c r="C20" s="218">
        <v>2.92</v>
      </c>
      <c r="D20" s="218">
        <v>0.15</v>
      </c>
      <c r="E20" s="212">
        <v>8.0261759999999995</v>
      </c>
      <c r="F20" s="218">
        <v>2.1934279999999999</v>
      </c>
      <c r="G20" s="212">
        <v>4.5294780000000001</v>
      </c>
      <c r="H20" s="212">
        <v>10.127896082994681</v>
      </c>
      <c r="I20" s="212">
        <v>4.9966879999999998</v>
      </c>
      <c r="J20" s="212">
        <v>3.0248529411764702</v>
      </c>
      <c r="K20" s="212">
        <v>10.145340010894012</v>
      </c>
      <c r="L20" s="212">
        <v>1.7876050420168068</v>
      </c>
      <c r="M20" s="217">
        <v>0.16987690079652426</v>
      </c>
      <c r="N20" s="217">
        <v>2.6437364228819701E-2</v>
      </c>
      <c r="O20" s="217">
        <v>3.2418537291817526E-2</v>
      </c>
      <c r="P20" s="217">
        <v>0.15413890434782609</v>
      </c>
      <c r="Q20" s="213">
        <f>M20+N20+O20+P20</f>
        <v>0.3828717066649876</v>
      </c>
      <c r="R20" s="213">
        <f>Q20/F20</f>
        <v>0.17455403444516421</v>
      </c>
      <c r="S20" s="213">
        <f>P20/Q20</f>
        <v>0.40258630153284608</v>
      </c>
      <c r="T20" s="212">
        <v>-1.58</v>
      </c>
      <c r="U20" s="245">
        <v>0.39</v>
      </c>
      <c r="X20" s="213">
        <f t="shared" si="0"/>
        <v>-1.58</v>
      </c>
      <c r="Y20" s="212">
        <f t="shared" si="1"/>
        <v>0.39</v>
      </c>
      <c r="Z20" s="212"/>
      <c r="AA20" s="210" t="s">
        <v>233</v>
      </c>
      <c r="AB20" s="213">
        <f t="shared" si="2"/>
        <v>302.5</v>
      </c>
      <c r="AC20" s="212" t="s">
        <v>236</v>
      </c>
      <c r="AD20" s="212">
        <v>2521</v>
      </c>
      <c r="AE20" s="220">
        <f t="shared" si="3"/>
        <v>2521</v>
      </c>
      <c r="AF20" s="207" t="s">
        <v>973</v>
      </c>
      <c r="AG20" s="207" t="s">
        <v>235</v>
      </c>
      <c r="AK20" s="207">
        <v>6.52</v>
      </c>
      <c r="AL20" s="207">
        <v>6.73</v>
      </c>
      <c r="AN20" s="250" t="s">
        <v>233</v>
      </c>
      <c r="AO20" s="207">
        <v>322.23</v>
      </c>
      <c r="AP20" s="207" t="s">
        <v>236</v>
      </c>
      <c r="AQ20" s="207">
        <v>2521</v>
      </c>
      <c r="AR20" s="207">
        <v>2521</v>
      </c>
      <c r="AS20" s="207" t="s">
        <v>973</v>
      </c>
      <c r="AT20" s="207" t="s">
        <v>235</v>
      </c>
      <c r="AU20" s="209" t="s">
        <v>234</v>
      </c>
    </row>
    <row r="21" spans="1:47" ht="15.75">
      <c r="A21" s="217">
        <v>303.5</v>
      </c>
      <c r="B21" s="212">
        <v>34.44</v>
      </c>
      <c r="C21" s="218">
        <v>2.84</v>
      </c>
      <c r="D21" s="218">
        <v>0.05</v>
      </c>
      <c r="E21" s="212">
        <v>3.9222109000000001</v>
      </c>
      <c r="F21" s="218">
        <v>4.7605706999999997</v>
      </c>
      <c r="G21" s="212">
        <v>2.8842160000000003</v>
      </c>
      <c r="H21" s="212">
        <v>6.6684197734435839</v>
      </c>
      <c r="I21" s="212">
        <v>2.6528330000000002</v>
      </c>
      <c r="J21" s="212">
        <v>3.941500891754699</v>
      </c>
      <c r="K21" s="212">
        <v>13.669355459311589</v>
      </c>
      <c r="L21" s="212">
        <v>1.9421241400936835</v>
      </c>
      <c r="M21" s="212"/>
      <c r="N21" s="212"/>
      <c r="O21" s="212"/>
      <c r="P21" s="212"/>
      <c r="Q21" s="212"/>
      <c r="R21" s="213"/>
      <c r="S21" s="213"/>
      <c r="T21" s="212">
        <v>-0.03</v>
      </c>
      <c r="U21" s="245">
        <v>-0.88</v>
      </c>
      <c r="X21" s="213">
        <f t="shared" si="0"/>
        <v>-0.03</v>
      </c>
      <c r="Y21" s="212">
        <f t="shared" si="1"/>
        <v>-0.88</v>
      </c>
      <c r="Z21" s="212"/>
      <c r="AA21" s="210" t="s">
        <v>233</v>
      </c>
      <c r="AB21" s="213">
        <f t="shared" si="2"/>
        <v>303.5</v>
      </c>
      <c r="AC21" s="212" t="s">
        <v>236</v>
      </c>
      <c r="AD21" s="212">
        <v>2521</v>
      </c>
      <c r="AE21" s="220">
        <f t="shared" si="3"/>
        <v>2521</v>
      </c>
      <c r="AF21" s="207" t="s">
        <v>973</v>
      </c>
      <c r="AG21" s="207" t="s">
        <v>235</v>
      </c>
      <c r="AK21" s="207">
        <v>-2.99</v>
      </c>
      <c r="AL21" s="207">
        <v>-0.57999999999999996</v>
      </c>
      <c r="AN21" s="250" t="s">
        <v>233</v>
      </c>
      <c r="AO21" s="207">
        <v>328.5</v>
      </c>
      <c r="AP21" s="207" t="s">
        <v>236</v>
      </c>
      <c r="AQ21" s="207">
        <v>2521</v>
      </c>
      <c r="AR21" s="207">
        <v>2521</v>
      </c>
      <c r="AS21" s="207" t="s">
        <v>973</v>
      </c>
      <c r="AT21" s="207" t="s">
        <v>235</v>
      </c>
      <c r="AU21" s="209" t="s">
        <v>234</v>
      </c>
    </row>
    <row r="22" spans="1:47" ht="15.75">
      <c r="A22" s="217">
        <v>306.27999999999997</v>
      </c>
      <c r="B22" s="212">
        <v>5.8</v>
      </c>
      <c r="C22" s="218">
        <v>3.86</v>
      </c>
      <c r="D22" s="218">
        <v>5.39</v>
      </c>
      <c r="E22" s="212">
        <v>6.4328219999999998</v>
      </c>
      <c r="F22" s="218">
        <v>6.7633830000000001</v>
      </c>
      <c r="G22" s="212">
        <v>6.2859059999999998</v>
      </c>
      <c r="H22" s="212">
        <v>11.807748068225871</v>
      </c>
      <c r="I22" s="212">
        <v>4.1031540000000009</v>
      </c>
      <c r="J22" s="212">
        <v>5.2375856443719409</v>
      </c>
      <c r="K22" s="212">
        <v>14.757799060588964</v>
      </c>
      <c r="L22" s="212">
        <v>1.8315311116289916</v>
      </c>
      <c r="M22" s="217">
        <v>0.4632679738562091</v>
      </c>
      <c r="N22" s="217">
        <v>3.127450980392156E-2</v>
      </c>
      <c r="O22" s="217">
        <v>4.1078431372549025E-2</v>
      </c>
      <c r="P22" s="217">
        <v>4.74</v>
      </c>
      <c r="Q22" s="213">
        <f>M22+N22+O22+P22</f>
        <v>5.2756209150326798</v>
      </c>
      <c r="R22" s="213">
        <f>Q22/F22</f>
        <v>0.78002693548963287</v>
      </c>
      <c r="S22" s="213">
        <f>P22/Q22</f>
        <v>0.89847244074978017</v>
      </c>
      <c r="T22" s="212">
        <v>-0.15</v>
      </c>
      <c r="U22" s="245">
        <v>-1.85</v>
      </c>
      <c r="X22" s="213">
        <f t="shared" si="0"/>
        <v>-0.15</v>
      </c>
      <c r="Y22" s="212">
        <f t="shared" si="1"/>
        <v>-1.85</v>
      </c>
      <c r="Z22" s="212"/>
      <c r="AA22" s="210" t="s">
        <v>233</v>
      </c>
      <c r="AB22" s="213">
        <f t="shared" si="2"/>
        <v>306.27999999999997</v>
      </c>
      <c r="AC22" s="212" t="s">
        <v>236</v>
      </c>
      <c r="AD22" s="212">
        <v>2521</v>
      </c>
      <c r="AE22" s="220">
        <f t="shared" si="3"/>
        <v>2521</v>
      </c>
      <c r="AF22" s="207" t="s">
        <v>973</v>
      </c>
      <c r="AG22" s="207" t="s">
        <v>235</v>
      </c>
      <c r="AK22" s="207">
        <v>-1.7</v>
      </c>
      <c r="AL22" s="207">
        <v>-0.33</v>
      </c>
      <c r="AN22" s="250" t="s">
        <v>233</v>
      </c>
      <c r="AO22" s="207">
        <v>483.6</v>
      </c>
      <c r="AP22" s="207" t="s">
        <v>237</v>
      </c>
      <c r="AQ22" s="207">
        <v>2560</v>
      </c>
      <c r="AR22" s="207">
        <v>2560</v>
      </c>
      <c r="AS22" s="207" t="s">
        <v>973</v>
      </c>
      <c r="AT22" s="207" t="s">
        <v>235</v>
      </c>
      <c r="AU22" s="209" t="s">
        <v>234</v>
      </c>
    </row>
    <row r="23" spans="1:47" ht="15.75">
      <c r="A23" s="217">
        <v>308.39999999999998</v>
      </c>
      <c r="B23" s="212">
        <v>24.44</v>
      </c>
      <c r="C23" s="218">
        <v>3.81</v>
      </c>
      <c r="D23" s="218">
        <v>0.27</v>
      </c>
      <c r="E23" s="212">
        <v>4.5040737000000002</v>
      </c>
      <c r="F23" s="218">
        <v>3.6892760999999998</v>
      </c>
      <c r="G23" s="212">
        <v>1.6604879999999997</v>
      </c>
      <c r="H23" s="212">
        <v>6.8462400793337528</v>
      </c>
      <c r="I23" s="212">
        <v>3.0506640000000003</v>
      </c>
      <c r="J23" s="212">
        <v>1.9760368663594463</v>
      </c>
      <c r="K23" s="212">
        <v>12.220885781208104</v>
      </c>
      <c r="L23" s="212">
        <v>1.9448535603288581</v>
      </c>
      <c r="M23" s="217">
        <v>1.0141304347826088</v>
      </c>
      <c r="N23" s="217">
        <v>6.0760869565217389E-2</v>
      </c>
      <c r="O23" s="217">
        <v>0.2170108695652174</v>
      </c>
      <c r="P23" s="217">
        <v>0.29096830693069309</v>
      </c>
      <c r="Q23" s="213">
        <f>M23+N23+O23+P23</f>
        <v>1.5828704808437366</v>
      </c>
      <c r="R23" s="213">
        <f>Q23/F23</f>
        <v>0.42904635975706362</v>
      </c>
      <c r="S23" s="213">
        <f>P23/Q23</f>
        <v>0.18382319365485592</v>
      </c>
      <c r="T23" s="212">
        <v>1.8</v>
      </c>
      <c r="U23" s="245">
        <v>-0.94</v>
      </c>
      <c r="X23" s="213">
        <f t="shared" si="0"/>
        <v>1.8</v>
      </c>
      <c r="Y23" s="212">
        <f t="shared" si="1"/>
        <v>-0.94</v>
      </c>
      <c r="Z23" s="212"/>
      <c r="AA23" s="210" t="s">
        <v>233</v>
      </c>
      <c r="AB23" s="213">
        <f t="shared" si="2"/>
        <v>308.39999999999998</v>
      </c>
      <c r="AC23" s="212" t="s">
        <v>236</v>
      </c>
      <c r="AD23" s="212">
        <v>2521</v>
      </c>
      <c r="AE23" s="220">
        <f t="shared" si="3"/>
        <v>2521</v>
      </c>
      <c r="AF23" s="207" t="s">
        <v>973</v>
      </c>
      <c r="AG23" s="207" t="s">
        <v>235</v>
      </c>
      <c r="AK23" s="207">
        <v>-0.72</v>
      </c>
      <c r="AL23" s="207">
        <v>0.95</v>
      </c>
      <c r="AN23" s="250" t="s">
        <v>233</v>
      </c>
      <c r="AO23" s="207">
        <v>484.38</v>
      </c>
      <c r="AP23" s="207" t="s">
        <v>237</v>
      </c>
      <c r="AQ23" s="207">
        <v>2560</v>
      </c>
      <c r="AR23" s="207">
        <v>2560</v>
      </c>
      <c r="AS23" s="207" t="s">
        <v>973</v>
      </c>
      <c r="AT23" s="207" t="s">
        <v>235</v>
      </c>
      <c r="AU23" s="209" t="s">
        <v>234</v>
      </c>
    </row>
    <row r="24" spans="1:47" ht="15.75">
      <c r="A24" s="217">
        <v>309.45</v>
      </c>
      <c r="B24" s="212">
        <v>1.61</v>
      </c>
      <c r="C24" s="218">
        <v>4.67</v>
      </c>
      <c r="D24" s="218">
        <v>2.4300000000000002</v>
      </c>
      <c r="E24" s="212">
        <v>6.951911</v>
      </c>
      <c r="F24" s="218">
        <v>3.6778016999999998</v>
      </c>
      <c r="G24" s="212">
        <v>5.6404230000000002</v>
      </c>
      <c r="H24" s="212">
        <v>9.6391857004528241</v>
      </c>
      <c r="I24" s="212">
        <v>4.0881540000000003</v>
      </c>
      <c r="J24" s="212">
        <v>4.3488282977155484</v>
      </c>
      <c r="K24" s="212">
        <v>11.147877616908604</v>
      </c>
      <c r="L24" s="212">
        <v>1.6885777450257924</v>
      </c>
      <c r="M24" s="217">
        <v>0.21583742116327961</v>
      </c>
      <c r="N24" s="217">
        <v>2.5603714085494046E-2</v>
      </c>
      <c r="O24" s="217">
        <v>0.1368605466012614</v>
      </c>
      <c r="P24" s="217">
        <v>1.9986068535211274</v>
      </c>
      <c r="Q24" s="213">
        <f>M24+N24+O24+P24</f>
        <v>2.3769085353711628</v>
      </c>
      <c r="R24" s="213">
        <f>Q24/F24</f>
        <v>0.64628512607712452</v>
      </c>
      <c r="S24" s="213">
        <f>P24/Q24</f>
        <v>0.840842978928105</v>
      </c>
      <c r="T24" s="212">
        <v>-6.15</v>
      </c>
      <c r="U24" s="245">
        <v>-1.38</v>
      </c>
      <c r="X24" s="213">
        <f t="shared" si="0"/>
        <v>-6.15</v>
      </c>
      <c r="Y24" s="212">
        <f t="shared" si="1"/>
        <v>-1.38</v>
      </c>
      <c r="Z24" s="212"/>
      <c r="AA24" s="210" t="s">
        <v>233</v>
      </c>
      <c r="AB24" s="213">
        <f t="shared" si="2"/>
        <v>309.45</v>
      </c>
      <c r="AC24" s="212" t="s">
        <v>236</v>
      </c>
      <c r="AD24" s="212">
        <v>2521</v>
      </c>
      <c r="AE24" s="220">
        <f t="shared" si="3"/>
        <v>2521</v>
      </c>
      <c r="AF24" s="207" t="s">
        <v>973</v>
      </c>
      <c r="AG24" s="207" t="s">
        <v>235</v>
      </c>
      <c r="AK24" s="207">
        <v>-0.86</v>
      </c>
      <c r="AL24" s="207">
        <v>0.17</v>
      </c>
      <c r="AN24" s="250" t="s">
        <v>233</v>
      </c>
      <c r="AO24" s="207">
        <v>484.92</v>
      </c>
      <c r="AP24" s="207" t="s">
        <v>237</v>
      </c>
      <c r="AQ24" s="207">
        <v>2560</v>
      </c>
      <c r="AR24" s="207">
        <v>2560</v>
      </c>
      <c r="AS24" s="207" t="s">
        <v>973</v>
      </c>
      <c r="AT24" s="207" t="s">
        <v>235</v>
      </c>
      <c r="AU24" s="209" t="s">
        <v>234</v>
      </c>
    </row>
    <row r="25" spans="1:47" ht="15.75">
      <c r="A25" s="217">
        <v>317.55</v>
      </c>
      <c r="B25" s="212">
        <v>2.54</v>
      </c>
      <c r="C25" s="218">
        <v>3.26</v>
      </c>
      <c r="D25" s="218">
        <v>0.57999999999999996</v>
      </c>
      <c r="E25" s="212">
        <v>5.3000639999999999</v>
      </c>
      <c r="F25" s="218">
        <v>0.98534920000000004</v>
      </c>
      <c r="G25" s="212">
        <v>3.8225659999999997</v>
      </c>
      <c r="H25" s="212">
        <v>8.587723730346692</v>
      </c>
      <c r="I25" s="212">
        <v>1.1357280000000001</v>
      </c>
      <c r="J25" s="212">
        <v>3.8657936507936506</v>
      </c>
      <c r="K25" s="212">
        <v>13.027257556132795</v>
      </c>
      <c r="L25" s="212">
        <v>0.61530612244897964</v>
      </c>
      <c r="M25" s="217">
        <v>0.15302521008403364</v>
      </c>
      <c r="N25" s="217">
        <v>-2.965147058823529E-3</v>
      </c>
      <c r="O25" s="217">
        <v>-4.3436974789915969E-3</v>
      </c>
      <c r="P25" s="217">
        <v>0.47980079999999986</v>
      </c>
      <c r="Q25" s="213">
        <f>M25+N25+O25+P25</f>
        <v>0.62551716554621839</v>
      </c>
      <c r="R25" s="213">
        <f>Q25/F25</f>
        <v>0.63481775348903557</v>
      </c>
      <c r="S25" s="213">
        <f>P25/Q25</f>
        <v>0.76704657590175784</v>
      </c>
      <c r="T25" s="212">
        <v>1.18</v>
      </c>
      <c r="U25" s="245">
        <v>1.37</v>
      </c>
      <c r="X25" s="213">
        <f t="shared" si="0"/>
        <v>1.18</v>
      </c>
      <c r="Y25" s="212">
        <f t="shared" si="1"/>
        <v>1.37</v>
      </c>
      <c r="Z25" s="212"/>
      <c r="AA25" s="210" t="s">
        <v>233</v>
      </c>
      <c r="AB25" s="213">
        <f t="shared" si="2"/>
        <v>317.55</v>
      </c>
      <c r="AC25" s="212" t="s">
        <v>236</v>
      </c>
      <c r="AD25" s="212">
        <v>2521</v>
      </c>
      <c r="AE25" s="220">
        <f t="shared" si="3"/>
        <v>2521</v>
      </c>
      <c r="AF25" s="207" t="s">
        <v>973</v>
      </c>
      <c r="AG25" s="207" t="s">
        <v>235</v>
      </c>
      <c r="AK25" s="207">
        <v>-1.25</v>
      </c>
      <c r="AL25" s="207">
        <v>3.26</v>
      </c>
      <c r="AN25" s="250" t="s">
        <v>233</v>
      </c>
      <c r="AO25" s="207">
        <v>486.07</v>
      </c>
      <c r="AP25" s="207" t="s">
        <v>237</v>
      </c>
      <c r="AQ25" s="207">
        <v>2560</v>
      </c>
      <c r="AR25" s="207">
        <v>2560</v>
      </c>
      <c r="AS25" s="207" t="s">
        <v>973</v>
      </c>
      <c r="AT25" s="207" t="s">
        <v>235</v>
      </c>
      <c r="AU25" s="209" t="s">
        <v>234</v>
      </c>
    </row>
    <row r="26" spans="1:47" ht="15.75">
      <c r="A26" s="217">
        <v>321.64999999999998</v>
      </c>
      <c r="B26" s="212">
        <v>33.130000000000003</v>
      </c>
      <c r="C26" s="218">
        <v>3.59</v>
      </c>
      <c r="D26" s="218">
        <v>2.2799999999999998</v>
      </c>
      <c r="E26" s="212">
        <v>2.7106081999999998</v>
      </c>
      <c r="F26" s="218">
        <v>5.5345300000000002</v>
      </c>
      <c r="G26" s="212">
        <v>2.1770899999999997</v>
      </c>
      <c r="H26" s="212">
        <v>9.6684841533893309</v>
      </c>
      <c r="I26" s="212">
        <v>0.80263800000000007</v>
      </c>
      <c r="J26" s="212">
        <v>4.3050125798335586</v>
      </c>
      <c r="K26" s="212">
        <v>28.677922760379101</v>
      </c>
      <c r="L26" s="212">
        <v>0.85025850866764385</v>
      </c>
      <c r="M26" s="212"/>
      <c r="N26" s="212"/>
      <c r="O26" s="212"/>
      <c r="P26" s="212"/>
      <c r="Q26" s="212"/>
      <c r="R26" s="213"/>
      <c r="S26" s="213"/>
      <c r="T26" s="212">
        <v>0.08</v>
      </c>
      <c r="U26" s="245">
        <v>2.5499999999999998</v>
      </c>
      <c r="X26" s="213">
        <f t="shared" si="0"/>
        <v>0.08</v>
      </c>
      <c r="Y26" s="212">
        <f t="shared" si="1"/>
        <v>2.5499999999999998</v>
      </c>
      <c r="Z26" s="212"/>
      <c r="AA26" s="210" t="s">
        <v>233</v>
      </c>
      <c r="AB26" s="213">
        <f t="shared" si="2"/>
        <v>321.64999999999998</v>
      </c>
      <c r="AC26" s="212" t="s">
        <v>236</v>
      </c>
      <c r="AD26" s="212">
        <v>2521</v>
      </c>
      <c r="AE26" s="220">
        <f t="shared" si="3"/>
        <v>2521</v>
      </c>
      <c r="AF26" s="207" t="s">
        <v>973</v>
      </c>
      <c r="AG26" s="207" t="s">
        <v>235</v>
      </c>
      <c r="AK26" s="207">
        <v>-0.34</v>
      </c>
      <c r="AL26" s="207">
        <v>0.26</v>
      </c>
      <c r="AN26" s="250" t="s">
        <v>233</v>
      </c>
      <c r="AO26" s="207">
        <v>486.76</v>
      </c>
      <c r="AP26" s="207" t="s">
        <v>237</v>
      </c>
      <c r="AQ26" s="207">
        <v>2560</v>
      </c>
      <c r="AR26" s="207">
        <v>2560</v>
      </c>
      <c r="AS26" s="207" t="s">
        <v>973</v>
      </c>
      <c r="AT26" s="207" t="s">
        <v>235</v>
      </c>
      <c r="AU26" s="209" t="s">
        <v>234</v>
      </c>
    </row>
    <row r="27" spans="1:47" ht="15.75">
      <c r="A27" s="217">
        <v>322.23</v>
      </c>
      <c r="B27" s="212">
        <v>17.059999999999999</v>
      </c>
      <c r="C27" s="218">
        <v>4.45</v>
      </c>
      <c r="D27" s="218">
        <v>1.83</v>
      </c>
      <c r="E27" s="212">
        <v>4.2899094</v>
      </c>
      <c r="F27" s="218">
        <v>3.6687484000000001</v>
      </c>
      <c r="G27" s="212">
        <v>1.7309340000000002</v>
      </c>
      <c r="H27" s="212">
        <v>10.139928726719734</v>
      </c>
      <c r="I27" s="212">
        <v>1.1279659999999998</v>
      </c>
      <c r="J27" s="212">
        <v>2.1627044711014176</v>
      </c>
      <c r="K27" s="212">
        <v>19.003904129729797</v>
      </c>
      <c r="L27" s="212">
        <v>0.75499818247909845</v>
      </c>
      <c r="M27" s="212"/>
      <c r="N27" s="212"/>
      <c r="O27" s="212"/>
      <c r="P27" s="212"/>
      <c r="Q27" s="212"/>
      <c r="R27" s="213"/>
      <c r="S27" s="213"/>
      <c r="T27" s="212">
        <v>6.52</v>
      </c>
      <c r="U27" s="245">
        <v>6.73</v>
      </c>
      <c r="X27" s="213">
        <f t="shared" si="0"/>
        <v>6.52</v>
      </c>
      <c r="Y27" s="212">
        <f t="shared" si="1"/>
        <v>6.73</v>
      </c>
      <c r="Z27" s="212"/>
      <c r="AA27" s="210" t="s">
        <v>233</v>
      </c>
      <c r="AB27" s="213">
        <f t="shared" si="2"/>
        <v>322.23</v>
      </c>
      <c r="AC27" s="212" t="s">
        <v>236</v>
      </c>
      <c r="AD27" s="212">
        <v>2521</v>
      </c>
      <c r="AE27" s="220">
        <f t="shared" si="3"/>
        <v>2521</v>
      </c>
      <c r="AF27" s="207" t="s">
        <v>973</v>
      </c>
      <c r="AG27" s="207" t="s">
        <v>235</v>
      </c>
      <c r="AK27" s="207">
        <v>-0.63</v>
      </c>
      <c r="AL27" s="207">
        <v>-0.2</v>
      </c>
      <c r="AN27" s="250" t="s">
        <v>233</v>
      </c>
      <c r="AO27" s="207">
        <v>487.68</v>
      </c>
      <c r="AP27" s="207" t="s">
        <v>237</v>
      </c>
      <c r="AQ27" s="207">
        <v>2560</v>
      </c>
      <c r="AR27" s="207">
        <v>2560</v>
      </c>
      <c r="AS27" s="207" t="s">
        <v>973</v>
      </c>
      <c r="AT27" s="207" t="s">
        <v>235</v>
      </c>
      <c r="AU27" s="209" t="s">
        <v>234</v>
      </c>
    </row>
    <row r="28" spans="1:47" ht="15.75">
      <c r="A28" s="217">
        <v>328.5</v>
      </c>
      <c r="B28" s="212">
        <v>76.77</v>
      </c>
      <c r="C28" s="218">
        <v>3.07</v>
      </c>
      <c r="D28" s="218">
        <v>0.13</v>
      </c>
      <c r="E28" s="212">
        <v>1.7921901</v>
      </c>
      <c r="F28" s="218">
        <v>6.4809650000000003</v>
      </c>
      <c r="G28" s="212">
        <v>0.68875199999999992</v>
      </c>
      <c r="H28" s="212">
        <v>6.3692372546004412</v>
      </c>
      <c r="I28" s="212">
        <v>0.65048800000000007</v>
      </c>
      <c r="J28" s="212">
        <v>2.0598879103282624</v>
      </c>
      <c r="K28" s="212">
        <v>28.573234238369885</v>
      </c>
      <c r="L28" s="212">
        <v>1.0422051927256093</v>
      </c>
      <c r="M28" s="212"/>
      <c r="N28" s="212"/>
      <c r="O28" s="212"/>
      <c r="P28" s="212"/>
      <c r="Q28" s="212"/>
      <c r="R28" s="213"/>
      <c r="S28" s="213"/>
      <c r="T28" s="212">
        <v>-2.99</v>
      </c>
      <c r="U28" s="245">
        <v>-0.57999999999999996</v>
      </c>
      <c r="X28" s="213">
        <f t="shared" si="0"/>
        <v>-2.99</v>
      </c>
      <c r="Y28" s="212">
        <f t="shared" si="1"/>
        <v>-0.57999999999999996</v>
      </c>
      <c r="Z28" s="212"/>
      <c r="AA28" s="210" t="s">
        <v>233</v>
      </c>
      <c r="AB28" s="213">
        <f t="shared" si="2"/>
        <v>328.5</v>
      </c>
      <c r="AC28" s="212" t="s">
        <v>236</v>
      </c>
      <c r="AD28" s="212">
        <v>2521</v>
      </c>
      <c r="AE28" s="220">
        <f t="shared" si="3"/>
        <v>2521</v>
      </c>
      <c r="AF28" s="207" t="s">
        <v>973</v>
      </c>
      <c r="AG28" s="207" t="s">
        <v>235</v>
      </c>
      <c r="AK28" s="207">
        <v>-1.6</v>
      </c>
      <c r="AL28" s="207">
        <v>0.28999999999999998</v>
      </c>
      <c r="AN28" s="250" t="s">
        <v>233</v>
      </c>
      <c r="AO28" s="207">
        <v>490.18</v>
      </c>
      <c r="AP28" s="207" t="s">
        <v>237</v>
      </c>
      <c r="AQ28" s="207">
        <v>2560</v>
      </c>
      <c r="AR28" s="207">
        <v>2560</v>
      </c>
      <c r="AS28" s="207" t="s">
        <v>973</v>
      </c>
      <c r="AT28" s="207" t="s">
        <v>235</v>
      </c>
      <c r="AU28" s="209" t="s">
        <v>234</v>
      </c>
    </row>
    <row r="29" spans="1:47" ht="15.75">
      <c r="A29" s="217"/>
      <c r="B29" s="212"/>
      <c r="C29" s="218"/>
      <c r="D29" s="218"/>
      <c r="E29" s="212"/>
      <c r="F29" s="218"/>
      <c r="G29" s="212"/>
      <c r="H29" s="212"/>
      <c r="I29" s="212"/>
      <c r="J29" s="212"/>
      <c r="K29" s="212"/>
      <c r="L29" s="212"/>
      <c r="M29" s="212"/>
      <c r="N29" s="212"/>
      <c r="O29" s="212"/>
      <c r="P29" s="212"/>
      <c r="Q29" s="212"/>
      <c r="R29" s="213"/>
      <c r="S29" s="213"/>
      <c r="T29" s="212"/>
      <c r="U29" s="245"/>
      <c r="AK29" s="207">
        <v>-0.28999999999999998</v>
      </c>
      <c r="AL29" s="207">
        <v>0.85</v>
      </c>
      <c r="AN29" s="250" t="s">
        <v>233</v>
      </c>
      <c r="AO29" s="207">
        <v>491.89</v>
      </c>
      <c r="AP29" s="207" t="s">
        <v>237</v>
      </c>
      <c r="AQ29" s="207">
        <v>2560</v>
      </c>
      <c r="AR29" s="207">
        <v>2560</v>
      </c>
      <c r="AS29" s="207" t="s">
        <v>973</v>
      </c>
      <c r="AT29" s="207" t="s">
        <v>235</v>
      </c>
      <c r="AU29" s="209" t="s">
        <v>234</v>
      </c>
    </row>
    <row r="30" spans="1:47" ht="15.75">
      <c r="A30" s="217">
        <v>238.57</v>
      </c>
      <c r="B30" s="218">
        <v>7.44</v>
      </c>
      <c r="C30" s="218">
        <v>2.5099999999999998</v>
      </c>
      <c r="D30" s="218">
        <v>0.15</v>
      </c>
      <c r="E30" s="212">
        <v>5.5970199999999997</v>
      </c>
      <c r="F30" s="218">
        <v>12.266019999999999</v>
      </c>
      <c r="G30" s="212">
        <v>3.43824</v>
      </c>
      <c r="H30" s="218">
        <v>6.661860422324092</v>
      </c>
      <c r="I30" s="212">
        <v>3.1023200000000002</v>
      </c>
      <c r="J30" s="212">
        <v>3.292639011473963</v>
      </c>
      <c r="K30" s="212">
        <v>9.5696205830041183</v>
      </c>
      <c r="L30" s="212">
        <v>1.5915773546841512</v>
      </c>
      <c r="M30" s="217">
        <v>1.6</v>
      </c>
      <c r="N30" s="217">
        <v>0.22077519379844962</v>
      </c>
      <c r="O30" s="217">
        <v>2.7968992248062015</v>
      </c>
      <c r="P30" s="217">
        <v>0.18919183905579398</v>
      </c>
      <c r="Q30" s="213">
        <f>M30+N30+O30+P30</f>
        <v>4.8068662576604453</v>
      </c>
      <c r="R30" s="213">
        <f>Q30/F30</f>
        <v>0.39188475623392477</v>
      </c>
      <c r="S30" s="213">
        <f>P30/Q30</f>
        <v>3.9358665066723891E-2</v>
      </c>
      <c r="T30" s="213"/>
      <c r="U30" s="244"/>
      <c r="AK30" s="207">
        <v>0.92</v>
      </c>
      <c r="AL30" s="207">
        <v>-2.2599999999999998</v>
      </c>
      <c r="AN30" s="250" t="s">
        <v>233</v>
      </c>
      <c r="AO30" s="207">
        <v>493.33</v>
      </c>
      <c r="AP30" s="207" t="s">
        <v>237</v>
      </c>
      <c r="AQ30" s="207">
        <v>2560</v>
      </c>
      <c r="AR30" s="207">
        <v>2560</v>
      </c>
      <c r="AS30" s="207" t="s">
        <v>973</v>
      </c>
      <c r="AT30" s="207" t="s">
        <v>235</v>
      </c>
      <c r="AU30" s="209" t="s">
        <v>234</v>
      </c>
    </row>
    <row r="31" spans="1:47" ht="15.75">
      <c r="A31" s="217">
        <v>239.53</v>
      </c>
      <c r="B31" s="218">
        <v>3.03</v>
      </c>
      <c r="C31" s="218">
        <v>2.35</v>
      </c>
      <c r="D31" s="218">
        <v>0.1</v>
      </c>
      <c r="E31" s="212">
        <v>7.2094800000000001</v>
      </c>
      <c r="F31" s="218">
        <v>9.2241839999999993</v>
      </c>
      <c r="G31" s="212">
        <v>5.1355200000000005</v>
      </c>
      <c r="H31" s="218">
        <v>5.6853937313411</v>
      </c>
      <c r="I31" s="212">
        <v>6.0786780000000009</v>
      </c>
      <c r="J31" s="212">
        <v>3.8180821917808219</v>
      </c>
      <c r="K31" s="212">
        <v>6.3403415502896801</v>
      </c>
      <c r="L31" s="212">
        <v>2.4210469667318986</v>
      </c>
      <c r="M31" s="212"/>
      <c r="N31" s="212"/>
      <c r="O31" s="212"/>
      <c r="P31" s="212"/>
      <c r="Q31" s="212"/>
      <c r="R31" s="213"/>
      <c r="S31" s="213"/>
      <c r="T31" s="212"/>
      <c r="U31" s="245"/>
      <c r="AK31" s="207">
        <v>0.13</v>
      </c>
      <c r="AL31" s="207">
        <v>-2.31</v>
      </c>
      <c r="AN31" s="250" t="s">
        <v>233</v>
      </c>
      <c r="AO31" s="207">
        <v>494.51</v>
      </c>
      <c r="AP31" s="207" t="s">
        <v>237</v>
      </c>
      <c r="AQ31" s="207">
        <v>2560</v>
      </c>
      <c r="AR31" s="207">
        <v>2560</v>
      </c>
      <c r="AS31" s="207" t="s">
        <v>973</v>
      </c>
      <c r="AT31" s="207" t="s">
        <v>235</v>
      </c>
      <c r="AU31" s="209" t="s">
        <v>234</v>
      </c>
    </row>
    <row r="32" spans="1:47" ht="15.75">
      <c r="A32" s="217">
        <v>240.2</v>
      </c>
      <c r="B32" s="218">
        <v>3.9164918932159321</v>
      </c>
      <c r="C32" s="218">
        <v>2.13</v>
      </c>
      <c r="D32" s="218"/>
      <c r="E32" s="212"/>
      <c r="F32" s="218">
        <v>8.57</v>
      </c>
      <c r="G32" s="212"/>
      <c r="H32" s="218"/>
      <c r="I32" s="212"/>
      <c r="J32" s="212"/>
      <c r="K32" s="212"/>
      <c r="L32" s="212"/>
      <c r="M32" s="213">
        <v>0.91300000000000003</v>
      </c>
      <c r="N32" s="213">
        <v>0.21199999999999999</v>
      </c>
      <c r="O32" s="213">
        <v>1.0409999999999999</v>
      </c>
      <c r="P32" s="213">
        <v>9.9000000000000005E-2</v>
      </c>
      <c r="Q32" s="213">
        <f>M32+N32+O32+P32</f>
        <v>2.2650000000000001</v>
      </c>
      <c r="R32" s="213">
        <f>Q32/F32</f>
        <v>0.26429404900816805</v>
      </c>
      <c r="S32" s="213">
        <f>P32/Q32</f>
        <v>4.3708609271523181E-2</v>
      </c>
      <c r="T32" s="212">
        <v>-4.01</v>
      </c>
      <c r="U32" s="245"/>
      <c r="AK32" s="207">
        <v>-0.26</v>
      </c>
      <c r="AL32" s="207">
        <v>0.87</v>
      </c>
      <c r="AN32" s="250" t="s">
        <v>233</v>
      </c>
      <c r="AO32" s="207">
        <v>495.75</v>
      </c>
      <c r="AP32" s="207" t="s">
        <v>237</v>
      </c>
      <c r="AQ32" s="207">
        <v>2560</v>
      </c>
      <c r="AR32" s="207">
        <v>2560</v>
      </c>
      <c r="AS32" s="207" t="s">
        <v>973</v>
      </c>
      <c r="AT32" s="207" t="s">
        <v>235</v>
      </c>
      <c r="AU32" s="209" t="s">
        <v>234</v>
      </c>
    </row>
    <row r="33" spans="1:47" ht="15.75">
      <c r="A33" s="217">
        <v>240.5</v>
      </c>
      <c r="B33" s="212">
        <v>1.84</v>
      </c>
      <c r="C33" s="218">
        <v>1.63</v>
      </c>
      <c r="D33" s="218">
        <v>0.09</v>
      </c>
      <c r="E33" s="212">
        <v>7.3197640000000002</v>
      </c>
      <c r="F33" s="212">
        <v>8.5540000000000003</v>
      </c>
      <c r="G33" s="212">
        <v>5.8895240000000006</v>
      </c>
      <c r="H33" s="212">
        <v>4.5345307414708023</v>
      </c>
      <c r="I33" s="212">
        <v>5.1948359999999996</v>
      </c>
      <c r="J33" s="212">
        <v>4.3126866713189118</v>
      </c>
      <c r="K33" s="212">
        <v>4.980710738956236</v>
      </c>
      <c r="L33" s="212">
        <v>2.0378526567640312</v>
      </c>
      <c r="M33" s="213">
        <v>1.2989999999999999</v>
      </c>
      <c r="N33" s="213">
        <v>0.193</v>
      </c>
      <c r="O33" s="213">
        <v>1.5409999999999999</v>
      </c>
      <c r="P33" s="213">
        <v>6.9000000000000006E-2</v>
      </c>
      <c r="Q33" s="213">
        <f>M33+N33+O33+P33</f>
        <v>3.1019999999999999</v>
      </c>
      <c r="R33" s="213">
        <f>Q33/F33</f>
        <v>0.36263736263736263</v>
      </c>
      <c r="S33" s="213">
        <f>P33/Q33</f>
        <v>2.2243713733075439E-2</v>
      </c>
      <c r="T33" s="212"/>
      <c r="U33" s="244"/>
      <c r="AK33" s="207">
        <v>12.4</v>
      </c>
      <c r="AL33" s="207">
        <v>0.27</v>
      </c>
      <c r="AN33" s="250" t="s">
        <v>233</v>
      </c>
      <c r="AO33" s="207">
        <v>637.14</v>
      </c>
      <c r="AP33" s="207" t="s">
        <v>237</v>
      </c>
      <c r="AQ33" s="207">
        <v>2560</v>
      </c>
      <c r="AR33" s="207">
        <v>2560</v>
      </c>
      <c r="AS33" s="207" t="s">
        <v>973</v>
      </c>
      <c r="AT33" s="207" t="s">
        <v>235</v>
      </c>
      <c r="AU33" s="209" t="s">
        <v>234</v>
      </c>
    </row>
    <row r="34" spans="1:47" ht="15.75">
      <c r="A34" s="217">
        <v>241.27</v>
      </c>
      <c r="B34" s="212">
        <v>2.0299999999999998</v>
      </c>
      <c r="C34" s="218">
        <v>1.99</v>
      </c>
      <c r="D34" s="218">
        <v>0.09</v>
      </c>
      <c r="E34" s="218">
        <v>8.1975060000000006</v>
      </c>
      <c r="F34" s="218">
        <v>6.8998499999999998</v>
      </c>
      <c r="G34" s="218">
        <v>4.6918980000000001</v>
      </c>
      <c r="H34" s="212">
        <v>4.747948675844226</v>
      </c>
      <c r="I34" s="218">
        <v>5.9943960000000001</v>
      </c>
      <c r="J34" s="212">
        <v>3.0678322504430002</v>
      </c>
      <c r="K34" s="212">
        <v>4.656722099842022</v>
      </c>
      <c r="L34" s="212">
        <v>2.0997215424858662</v>
      </c>
      <c r="M34" s="212"/>
      <c r="N34" s="212"/>
      <c r="O34" s="212"/>
      <c r="P34" s="212"/>
      <c r="Q34" s="212"/>
      <c r="R34" s="213"/>
      <c r="S34" s="213"/>
      <c r="T34" s="212"/>
      <c r="U34" s="245"/>
      <c r="AK34" s="207">
        <v>12.08</v>
      </c>
      <c r="AL34" s="207">
        <v>5.96</v>
      </c>
      <c r="AN34" s="250" t="s">
        <v>233</v>
      </c>
      <c r="AO34" s="207">
        <v>637.72</v>
      </c>
      <c r="AP34" s="207" t="s">
        <v>237</v>
      </c>
      <c r="AQ34" s="207">
        <v>2560</v>
      </c>
      <c r="AR34" s="207">
        <v>2560</v>
      </c>
      <c r="AS34" s="207" t="s">
        <v>973</v>
      </c>
      <c r="AT34" s="207" t="s">
        <v>235</v>
      </c>
      <c r="AU34" s="209" t="s">
        <v>234</v>
      </c>
    </row>
    <row r="35" spans="1:47" ht="15.75">
      <c r="A35" s="217">
        <v>241.5</v>
      </c>
      <c r="B35" s="212">
        <v>5.9997322619478108</v>
      </c>
      <c r="C35" s="218">
        <v>2.0099999999999998</v>
      </c>
      <c r="D35" s="218"/>
      <c r="E35" s="218"/>
      <c r="F35" s="218">
        <v>11.51</v>
      </c>
      <c r="G35" s="218"/>
      <c r="H35" s="212"/>
      <c r="I35" s="218"/>
      <c r="J35" s="212"/>
      <c r="K35" s="212"/>
      <c r="L35" s="212"/>
      <c r="M35" s="213">
        <v>1.0429999999999999</v>
      </c>
      <c r="N35" s="213">
        <v>0.11899999999999999</v>
      </c>
      <c r="O35" s="213">
        <v>0.58799999999999997</v>
      </c>
      <c r="P35" s="213">
        <v>0.999</v>
      </c>
      <c r="Q35" s="213">
        <f>M35+N35+O35+P35</f>
        <v>2.7490000000000001</v>
      </c>
      <c r="R35" s="213">
        <f>Q35/F35</f>
        <v>0.23883579496090357</v>
      </c>
      <c r="S35" s="213">
        <f>P35/Q35</f>
        <v>0.36340487449981812</v>
      </c>
      <c r="T35" s="212">
        <v>-5.07</v>
      </c>
      <c r="U35" s="245"/>
      <c r="AK35" s="207">
        <v>9.01</v>
      </c>
      <c r="AL35" s="207">
        <v>3.29</v>
      </c>
      <c r="AN35" s="250" t="s">
        <v>233</v>
      </c>
      <c r="AO35" s="207">
        <v>638.15</v>
      </c>
      <c r="AP35" s="207" t="s">
        <v>237</v>
      </c>
      <c r="AQ35" s="207">
        <v>2560</v>
      </c>
      <c r="AR35" s="207">
        <v>2560</v>
      </c>
      <c r="AS35" s="207" t="s">
        <v>973</v>
      </c>
      <c r="AT35" s="207" t="s">
        <v>235</v>
      </c>
      <c r="AU35" s="209" t="s">
        <v>234</v>
      </c>
    </row>
    <row r="36" spans="1:47" ht="15.75">
      <c r="A36" s="217">
        <v>242.6</v>
      </c>
      <c r="B36" s="212">
        <v>3.9998215079652071</v>
      </c>
      <c r="C36" s="218">
        <v>2.36</v>
      </c>
      <c r="D36" s="218"/>
      <c r="E36" s="218"/>
      <c r="F36" s="218">
        <v>5.28</v>
      </c>
      <c r="G36" s="218"/>
      <c r="H36" s="212"/>
      <c r="I36" s="218"/>
      <c r="J36" s="212"/>
      <c r="K36" s="212"/>
      <c r="L36" s="212"/>
      <c r="M36" s="213">
        <v>0.63400000000000001</v>
      </c>
      <c r="N36" s="213">
        <v>8.6999999999999994E-2</v>
      </c>
      <c r="O36" s="213">
        <v>0.59099999999999997</v>
      </c>
      <c r="P36" s="213">
        <v>0.14299999999999999</v>
      </c>
      <c r="Q36" s="213">
        <f>M36+N36+O36+P36</f>
        <v>1.4549999999999998</v>
      </c>
      <c r="R36" s="213">
        <f>Q36/F36</f>
        <v>0.27556818181818177</v>
      </c>
      <c r="S36" s="213">
        <f>P36/Q36</f>
        <v>9.8281786941580754E-2</v>
      </c>
      <c r="T36" s="212">
        <v>-4.95</v>
      </c>
      <c r="U36" s="245"/>
      <c r="AK36" s="207">
        <v>12.73</v>
      </c>
      <c r="AL36" s="207">
        <v>2.36</v>
      </c>
      <c r="AN36" s="250" t="s">
        <v>233</v>
      </c>
      <c r="AO36" s="207">
        <v>638.55999999999995</v>
      </c>
      <c r="AP36" s="207" t="s">
        <v>237</v>
      </c>
      <c r="AQ36" s="207">
        <v>2560</v>
      </c>
      <c r="AR36" s="207">
        <v>2560</v>
      </c>
      <c r="AS36" s="207" t="s">
        <v>973</v>
      </c>
      <c r="AT36" s="207" t="s">
        <v>235</v>
      </c>
      <c r="AU36" s="209" t="s">
        <v>234</v>
      </c>
    </row>
    <row r="37" spans="1:47" ht="15.75">
      <c r="A37" s="217">
        <v>242.7</v>
      </c>
      <c r="B37" s="212">
        <v>2.88</v>
      </c>
      <c r="C37" s="218">
        <v>3.28</v>
      </c>
      <c r="D37" s="218">
        <v>0.13</v>
      </c>
      <c r="E37" s="212">
        <v>8.2423800000000007</v>
      </c>
      <c r="F37" s="218">
        <v>5.0306940000000004</v>
      </c>
      <c r="G37" s="212">
        <v>6.8307539999999998</v>
      </c>
      <c r="H37" s="212">
        <v>6.3977740180851486</v>
      </c>
      <c r="I37" s="212">
        <v>5.1538560000000011</v>
      </c>
      <c r="J37" s="212">
        <v>4.4420229885057463</v>
      </c>
      <c r="K37" s="212">
        <v>6.240685712792251</v>
      </c>
      <c r="L37" s="212">
        <v>1.7954679802955669</v>
      </c>
      <c r="M37" s="212"/>
      <c r="N37" s="212"/>
      <c r="O37" s="212"/>
      <c r="P37" s="212"/>
      <c r="Q37" s="212"/>
      <c r="R37" s="213"/>
      <c r="S37" s="213"/>
      <c r="T37" s="212"/>
      <c r="U37" s="245"/>
      <c r="AK37" s="207">
        <v>9.42</v>
      </c>
      <c r="AL37" s="207">
        <v>2.36</v>
      </c>
      <c r="AN37" s="250" t="s">
        <v>233</v>
      </c>
      <c r="AO37" s="207">
        <v>639.35</v>
      </c>
      <c r="AP37" s="207" t="s">
        <v>237</v>
      </c>
      <c r="AQ37" s="207">
        <v>2560</v>
      </c>
      <c r="AR37" s="207">
        <v>2560</v>
      </c>
      <c r="AS37" s="207" t="s">
        <v>973</v>
      </c>
      <c r="AT37" s="207" t="s">
        <v>235</v>
      </c>
      <c r="AU37" s="209" t="s">
        <v>234</v>
      </c>
    </row>
    <row r="38" spans="1:47" ht="15.75">
      <c r="A38" s="217">
        <v>243.55</v>
      </c>
      <c r="B38" s="212">
        <v>2.92</v>
      </c>
      <c r="C38" s="218">
        <v>3.16</v>
      </c>
      <c r="D38" s="218">
        <v>0.18</v>
      </c>
      <c r="E38" s="212">
        <v>7.8355860000000002</v>
      </c>
      <c r="F38" s="218">
        <v>6.1076620000000004</v>
      </c>
      <c r="G38" s="212">
        <v>5.4834120000000004</v>
      </c>
      <c r="H38" s="212">
        <v>6.4611227806140752</v>
      </c>
      <c r="I38" s="212">
        <v>5.3036280000000007</v>
      </c>
      <c r="J38" s="212">
        <v>3.7509751434034415</v>
      </c>
      <c r="K38" s="212">
        <v>6.6296799187880993</v>
      </c>
      <c r="L38" s="212">
        <v>1.9435673313302382</v>
      </c>
      <c r="M38" s="212"/>
      <c r="N38" s="212"/>
      <c r="O38" s="212"/>
      <c r="P38" s="212"/>
      <c r="Q38" s="212"/>
      <c r="R38" s="213"/>
      <c r="S38" s="213"/>
      <c r="T38" s="212"/>
      <c r="U38" s="245"/>
      <c r="AK38" s="207">
        <v>7.37</v>
      </c>
      <c r="AL38" s="207">
        <v>3.09</v>
      </c>
      <c r="AN38" s="250" t="s">
        <v>233</v>
      </c>
      <c r="AO38" s="207">
        <v>639.83000000000004</v>
      </c>
      <c r="AP38" s="207" t="s">
        <v>237</v>
      </c>
      <c r="AQ38" s="207">
        <v>2560</v>
      </c>
      <c r="AR38" s="207">
        <v>2560</v>
      </c>
      <c r="AS38" s="207" t="s">
        <v>973</v>
      </c>
      <c r="AT38" s="207" t="s">
        <v>235</v>
      </c>
      <c r="AU38" s="209" t="s">
        <v>234</v>
      </c>
    </row>
    <row r="39" spans="1:47">
      <c r="A39" s="217">
        <v>243.6</v>
      </c>
      <c r="B39" s="212">
        <v>4.8331176554579587</v>
      </c>
      <c r="C39" s="218">
        <v>2.76</v>
      </c>
      <c r="D39" s="218"/>
      <c r="E39" s="212"/>
      <c r="F39" s="218">
        <v>5.12</v>
      </c>
      <c r="G39" s="212"/>
      <c r="H39" s="212"/>
      <c r="I39" s="212"/>
      <c r="J39" s="212"/>
      <c r="K39" s="212"/>
      <c r="L39" s="212"/>
      <c r="M39" s="213">
        <v>0.63</v>
      </c>
      <c r="N39" s="213">
        <v>0.109</v>
      </c>
      <c r="O39" s="213">
        <v>0.48</v>
      </c>
      <c r="P39" s="213">
        <v>0.159</v>
      </c>
      <c r="Q39" s="213">
        <f t="shared" ref="Q39:Q44" si="4">M39+N39+O39+P39</f>
        <v>1.3779999999999999</v>
      </c>
      <c r="R39" s="213">
        <f t="shared" ref="R39:R44" si="5">Q39/F39</f>
        <v>0.26914062499999997</v>
      </c>
      <c r="S39" s="213">
        <f t="shared" ref="S39:S44" si="6">P39/Q39</f>
        <v>0.11538461538461539</v>
      </c>
      <c r="T39" s="212">
        <v>-3.46</v>
      </c>
      <c r="U39" s="245"/>
      <c r="AK39" s="207">
        <v>-2.72</v>
      </c>
      <c r="AL39" s="207">
        <v>2.77</v>
      </c>
      <c r="AN39" s="250" t="s">
        <v>233</v>
      </c>
      <c r="AO39" s="207">
        <v>234.2</v>
      </c>
      <c r="AP39" s="207" t="s">
        <v>238</v>
      </c>
      <c r="AQ39" s="207">
        <v>2521</v>
      </c>
      <c r="AR39" s="207">
        <v>2521</v>
      </c>
      <c r="AS39" s="207" t="s">
        <v>973</v>
      </c>
      <c r="AT39" s="207" t="s">
        <v>235</v>
      </c>
      <c r="AU39" s="207" t="s">
        <v>239</v>
      </c>
    </row>
    <row r="40" spans="1:47">
      <c r="A40" s="217">
        <v>244.45</v>
      </c>
      <c r="B40" s="212">
        <v>1.3</v>
      </c>
      <c r="C40" s="218">
        <v>4.03</v>
      </c>
      <c r="D40" s="218">
        <v>0.13</v>
      </c>
      <c r="E40" s="212">
        <v>7.9017480000000004</v>
      </c>
      <c r="F40" s="218">
        <v>4.5731260000000002</v>
      </c>
      <c r="G40" s="212">
        <v>5.9582759999999997</v>
      </c>
      <c r="H40" s="212">
        <v>7.5473489022224545</v>
      </c>
      <c r="I40" s="212">
        <v>6.2225199999999994</v>
      </c>
      <c r="J40" s="212">
        <v>4.0416828478964391</v>
      </c>
      <c r="K40" s="212">
        <v>7.6794002002934709</v>
      </c>
      <c r="L40" s="212">
        <v>2.2612112806287561</v>
      </c>
      <c r="M40" s="217">
        <v>0.21690600522193207</v>
      </c>
      <c r="N40" s="217">
        <v>5.8524804177545693E-2</v>
      </c>
      <c r="O40" s="217">
        <v>0.125</v>
      </c>
      <c r="P40" s="217">
        <v>0.21176580075662044</v>
      </c>
      <c r="Q40" s="213">
        <f t="shared" si="4"/>
        <v>0.61219661015609828</v>
      </c>
      <c r="R40" s="213">
        <f t="shared" si="5"/>
        <v>0.13386830149794654</v>
      </c>
      <c r="S40" s="213">
        <f t="shared" si="6"/>
        <v>0.34591142329687885</v>
      </c>
      <c r="T40" s="212"/>
      <c r="U40" s="244"/>
      <c r="AK40" s="207">
        <v>-5.81</v>
      </c>
      <c r="AL40" s="207">
        <v>1.38</v>
      </c>
      <c r="AN40" s="250" t="s">
        <v>233</v>
      </c>
      <c r="AO40" s="207">
        <v>235.19</v>
      </c>
      <c r="AP40" s="207" t="s">
        <v>238</v>
      </c>
      <c r="AQ40" s="207">
        <v>2521</v>
      </c>
      <c r="AR40" s="207">
        <v>2521</v>
      </c>
      <c r="AS40" s="207" t="s">
        <v>973</v>
      </c>
      <c r="AT40" s="207" t="s">
        <v>235</v>
      </c>
      <c r="AU40" s="207" t="s">
        <v>239</v>
      </c>
    </row>
    <row r="41" spans="1:47">
      <c r="A41" s="217">
        <v>244.98</v>
      </c>
      <c r="B41" s="212">
        <v>3.5831734342188315</v>
      </c>
      <c r="C41" s="218">
        <v>2.86</v>
      </c>
      <c r="D41" s="218"/>
      <c r="E41" s="212"/>
      <c r="F41" s="218">
        <v>4.72</v>
      </c>
      <c r="G41" s="212"/>
      <c r="H41" s="212"/>
      <c r="I41" s="212"/>
      <c r="J41" s="212"/>
      <c r="K41" s="212"/>
      <c r="L41" s="212"/>
      <c r="M41" s="213">
        <v>0.627</v>
      </c>
      <c r="N41" s="213">
        <v>7.3999999999999996E-2</v>
      </c>
      <c r="O41" s="213">
        <v>0.48799999999999999</v>
      </c>
      <c r="P41" s="213">
        <v>0.48699999999999999</v>
      </c>
      <c r="Q41" s="213">
        <f t="shared" si="4"/>
        <v>1.6760000000000002</v>
      </c>
      <c r="R41" s="213">
        <f t="shared" si="5"/>
        <v>0.35508474576271193</v>
      </c>
      <c r="S41" s="213">
        <f t="shared" si="6"/>
        <v>0.29057279236276845</v>
      </c>
      <c r="T41" s="212">
        <v>-5.3</v>
      </c>
      <c r="U41" s="244"/>
      <c r="AK41" s="207">
        <v>-5.49</v>
      </c>
      <c r="AL41" s="207">
        <v>1.67</v>
      </c>
      <c r="AN41" s="250" t="s">
        <v>233</v>
      </c>
      <c r="AO41" s="207">
        <v>236.03</v>
      </c>
      <c r="AP41" s="207" t="s">
        <v>238</v>
      </c>
      <c r="AQ41" s="207">
        <v>2521</v>
      </c>
      <c r="AR41" s="207">
        <v>2521</v>
      </c>
      <c r="AS41" s="207" t="s">
        <v>973</v>
      </c>
      <c r="AT41" s="207" t="s">
        <v>235</v>
      </c>
      <c r="AU41" s="207" t="s">
        <v>239</v>
      </c>
    </row>
    <row r="42" spans="1:47">
      <c r="A42" s="217">
        <v>245.6</v>
      </c>
      <c r="B42" s="218">
        <v>5.0831064997057842</v>
      </c>
      <c r="C42" s="218">
        <v>2.85</v>
      </c>
      <c r="D42" s="218"/>
      <c r="E42" s="212"/>
      <c r="F42" s="218">
        <v>4.97</v>
      </c>
      <c r="G42" s="212"/>
      <c r="H42" s="212"/>
      <c r="I42" s="212"/>
      <c r="J42" s="212"/>
      <c r="K42" s="212"/>
      <c r="L42" s="212"/>
      <c r="M42" s="213">
        <v>0.65900000000000003</v>
      </c>
      <c r="N42" s="213">
        <v>6.5000000000000002E-2</v>
      </c>
      <c r="O42" s="213">
        <v>0.37</v>
      </c>
      <c r="P42" s="213">
        <v>0.24399999999999999</v>
      </c>
      <c r="Q42" s="213">
        <f t="shared" si="4"/>
        <v>1.3379999999999999</v>
      </c>
      <c r="R42" s="213">
        <f t="shared" si="5"/>
        <v>0.26921529175050302</v>
      </c>
      <c r="S42" s="213">
        <f t="shared" si="6"/>
        <v>0.18236173393124067</v>
      </c>
      <c r="T42" s="212">
        <v>-3.73</v>
      </c>
      <c r="U42" s="245"/>
      <c r="AK42" s="207">
        <v>-7.23</v>
      </c>
      <c r="AL42" s="207">
        <v>0.85</v>
      </c>
      <c r="AN42" s="250" t="s">
        <v>233</v>
      </c>
      <c r="AO42" s="207">
        <v>241.94</v>
      </c>
      <c r="AP42" s="207" t="s">
        <v>238</v>
      </c>
      <c r="AQ42" s="207">
        <v>2521</v>
      </c>
      <c r="AR42" s="207">
        <v>2521</v>
      </c>
      <c r="AS42" s="207" t="s">
        <v>973</v>
      </c>
      <c r="AT42" s="207" t="s">
        <v>235</v>
      </c>
      <c r="AU42" s="207" t="s">
        <v>239</v>
      </c>
    </row>
    <row r="43" spans="1:47">
      <c r="A43" s="217">
        <v>246.2</v>
      </c>
      <c r="B43" s="218">
        <v>4.0831511227144821</v>
      </c>
      <c r="C43" s="218">
        <v>3.13</v>
      </c>
      <c r="D43" s="218"/>
      <c r="E43" s="212"/>
      <c r="F43" s="218">
        <v>5.63</v>
      </c>
      <c r="G43" s="212"/>
      <c r="H43" s="212"/>
      <c r="I43" s="212"/>
      <c r="J43" s="212"/>
      <c r="K43" s="212"/>
      <c r="L43" s="212"/>
      <c r="M43" s="213">
        <v>0.624</v>
      </c>
      <c r="N43" s="213">
        <v>9.7000000000000003E-2</v>
      </c>
      <c r="O43" s="213">
        <v>0.442</v>
      </c>
      <c r="P43" s="213">
        <v>0.40600000000000003</v>
      </c>
      <c r="Q43" s="213">
        <f t="shared" si="4"/>
        <v>1.569</v>
      </c>
      <c r="R43" s="213">
        <f t="shared" si="5"/>
        <v>0.2786856127886323</v>
      </c>
      <c r="S43" s="213">
        <f t="shared" si="6"/>
        <v>0.25876354365838117</v>
      </c>
      <c r="T43" s="212">
        <v>-4.53</v>
      </c>
      <c r="U43" s="245"/>
      <c r="AK43" s="207">
        <v>3.23</v>
      </c>
      <c r="AL43" s="207">
        <v>4.49</v>
      </c>
      <c r="AN43" s="250" t="s">
        <v>233</v>
      </c>
      <c r="AO43" s="207">
        <v>263.74</v>
      </c>
      <c r="AP43" s="207" t="s">
        <v>238</v>
      </c>
      <c r="AQ43" s="207">
        <v>2521</v>
      </c>
      <c r="AR43" s="207">
        <v>2521</v>
      </c>
      <c r="AS43" s="207" t="s">
        <v>973</v>
      </c>
      <c r="AT43" s="207" t="s">
        <v>235</v>
      </c>
      <c r="AU43" s="207" t="s">
        <v>239</v>
      </c>
    </row>
    <row r="44" spans="1:47">
      <c r="A44" s="217">
        <v>248</v>
      </c>
      <c r="B44" s="212">
        <v>10.749520302656494</v>
      </c>
      <c r="C44" s="218">
        <v>2.99</v>
      </c>
      <c r="D44" s="218"/>
      <c r="E44" s="212"/>
      <c r="F44" s="218">
        <v>8.93</v>
      </c>
      <c r="G44" s="212"/>
      <c r="H44" s="212"/>
      <c r="I44" s="212"/>
      <c r="J44" s="212"/>
      <c r="K44" s="212"/>
      <c r="L44" s="212"/>
      <c r="M44" s="213">
        <v>1.9930000000000001</v>
      </c>
      <c r="N44" s="213">
        <v>0.14399999999999999</v>
      </c>
      <c r="O44" s="213">
        <v>0.90100000000000002</v>
      </c>
      <c r="P44" s="213">
        <v>0.311</v>
      </c>
      <c r="Q44" s="213">
        <f t="shared" si="4"/>
        <v>3.3490000000000002</v>
      </c>
      <c r="R44" s="213">
        <f t="shared" si="5"/>
        <v>0.37502799552071669</v>
      </c>
      <c r="S44" s="213">
        <f t="shared" si="6"/>
        <v>9.2863541355628534E-2</v>
      </c>
      <c r="T44" s="212">
        <v>-4.3499999999999996</v>
      </c>
      <c r="U44" s="245"/>
      <c r="AK44" s="207">
        <v>2.94</v>
      </c>
      <c r="AL44" s="207">
        <v>4.1900000000000004</v>
      </c>
      <c r="AN44" s="250" t="s">
        <v>233</v>
      </c>
      <c r="AO44" s="207">
        <v>264.43</v>
      </c>
      <c r="AP44" s="207" t="s">
        <v>238</v>
      </c>
      <c r="AQ44" s="207">
        <v>2521</v>
      </c>
      <c r="AR44" s="207">
        <v>2521</v>
      </c>
      <c r="AS44" s="207" t="s">
        <v>973</v>
      </c>
      <c r="AT44" s="207" t="s">
        <v>235</v>
      </c>
      <c r="AU44" s="207" t="s">
        <v>239</v>
      </c>
    </row>
    <row r="45" spans="1:47">
      <c r="A45" s="217">
        <v>249.68</v>
      </c>
      <c r="B45" s="212">
        <v>9.7799999999999994</v>
      </c>
      <c r="C45" s="218">
        <v>3.4</v>
      </c>
      <c r="D45" s="218">
        <v>0.2</v>
      </c>
      <c r="E45" s="212">
        <v>5.0357393999999998</v>
      </c>
      <c r="F45" s="218">
        <v>14.678601</v>
      </c>
      <c r="G45" s="212">
        <v>6.4292579999999999</v>
      </c>
      <c r="H45" s="212">
        <v>8.158176292318279</v>
      </c>
      <c r="I45" s="212">
        <v>2.983914</v>
      </c>
      <c r="J45" s="212">
        <v>6.843249847281613</v>
      </c>
      <c r="K45" s="212">
        <v>13.025244592728324</v>
      </c>
      <c r="L45" s="212">
        <v>1.7014573697530329</v>
      </c>
      <c r="M45" s="212"/>
      <c r="N45" s="212"/>
      <c r="O45" s="212"/>
      <c r="P45" s="212"/>
      <c r="Q45" s="212"/>
      <c r="R45" s="213"/>
      <c r="S45" s="213"/>
      <c r="T45" s="212"/>
      <c r="U45" s="245"/>
      <c r="AK45" s="207">
        <v>2.4300000000000002</v>
      </c>
      <c r="AL45" s="207">
        <v>4.46</v>
      </c>
      <c r="AN45" s="250" t="s">
        <v>233</v>
      </c>
      <c r="AO45" s="207">
        <v>264.92</v>
      </c>
      <c r="AP45" s="207" t="s">
        <v>238</v>
      </c>
      <c r="AQ45" s="207">
        <v>2521</v>
      </c>
      <c r="AR45" s="207">
        <v>2521</v>
      </c>
      <c r="AS45" s="207" t="s">
        <v>973</v>
      </c>
      <c r="AT45" s="207" t="s">
        <v>235</v>
      </c>
      <c r="AU45" s="207" t="s">
        <v>239</v>
      </c>
    </row>
    <row r="46" spans="1:47">
      <c r="A46" s="217">
        <v>249.8</v>
      </c>
      <c r="B46" s="212">
        <v>15.915956417111554</v>
      </c>
      <c r="C46" s="218">
        <v>2.75</v>
      </c>
      <c r="D46" s="218"/>
      <c r="E46" s="212"/>
      <c r="F46" s="218">
        <v>15.43</v>
      </c>
      <c r="G46" s="212"/>
      <c r="H46" s="212"/>
      <c r="I46" s="212"/>
      <c r="J46" s="212"/>
      <c r="K46" s="212"/>
      <c r="L46" s="212"/>
      <c r="M46" s="213">
        <v>3.4</v>
      </c>
      <c r="N46" s="213">
        <v>0.35399999999999998</v>
      </c>
      <c r="O46" s="213">
        <v>1.5940000000000001</v>
      </c>
      <c r="P46" s="213">
        <v>0.20699999999999999</v>
      </c>
      <c r="Q46" s="213">
        <f>M46+N46+O46+P46</f>
        <v>5.5549999999999997</v>
      </c>
      <c r="R46" s="213">
        <f>Q46/F46</f>
        <v>0.36001296176279973</v>
      </c>
      <c r="S46" s="213">
        <f>P46/Q46</f>
        <v>3.7263726372637265E-2</v>
      </c>
      <c r="T46" s="212">
        <v>-6.59</v>
      </c>
      <c r="U46" s="245"/>
      <c r="AK46" s="207">
        <v>5.99</v>
      </c>
      <c r="AL46" s="207">
        <v>0.89</v>
      </c>
      <c r="AN46" s="250" t="s">
        <v>233</v>
      </c>
      <c r="AO46" s="207">
        <v>265.67</v>
      </c>
      <c r="AP46" s="207" t="s">
        <v>238</v>
      </c>
      <c r="AQ46" s="207">
        <v>2521</v>
      </c>
      <c r="AR46" s="207">
        <v>2521</v>
      </c>
      <c r="AS46" s="207" t="s">
        <v>973</v>
      </c>
      <c r="AT46" s="207" t="s">
        <v>235</v>
      </c>
      <c r="AU46" s="207" t="s">
        <v>239</v>
      </c>
    </row>
    <row r="47" spans="1:47">
      <c r="A47" s="217">
        <v>250.45</v>
      </c>
      <c r="B47" s="212">
        <v>24.67</v>
      </c>
      <c r="C47" s="218">
        <v>4.0999999999999996</v>
      </c>
      <c r="D47" s="218">
        <v>0.18</v>
      </c>
      <c r="E47" s="212">
        <v>1.5409074</v>
      </c>
      <c r="F47" s="218">
        <v>24.268913999999999</v>
      </c>
      <c r="G47" s="212">
        <v>1.5353699999999999</v>
      </c>
      <c r="H47" s="212">
        <v>2.0202840433409781</v>
      </c>
      <c r="I47" s="212">
        <v>0.86584799999999995</v>
      </c>
      <c r="J47" s="212">
        <v>5.3407383208101917</v>
      </c>
      <c r="K47" s="212">
        <v>10.541245832463044</v>
      </c>
      <c r="L47" s="212">
        <v>1.6134783217435946</v>
      </c>
      <c r="M47" s="212"/>
      <c r="N47" s="212"/>
      <c r="O47" s="212"/>
      <c r="P47" s="212"/>
      <c r="Q47" s="212"/>
      <c r="R47" s="213"/>
      <c r="S47" s="213"/>
      <c r="T47" s="212"/>
      <c r="U47" s="245"/>
      <c r="AK47" s="207">
        <v>3.27</v>
      </c>
      <c r="AL47" s="207">
        <v>4.46</v>
      </c>
      <c r="AN47" s="250" t="s">
        <v>233</v>
      </c>
      <c r="AO47" s="207">
        <v>266.60000000000002</v>
      </c>
      <c r="AP47" s="207" t="s">
        <v>238</v>
      </c>
      <c r="AQ47" s="207">
        <v>2521</v>
      </c>
      <c r="AR47" s="207">
        <v>2521</v>
      </c>
      <c r="AS47" s="207" t="s">
        <v>973</v>
      </c>
      <c r="AT47" s="207" t="s">
        <v>235</v>
      </c>
      <c r="AU47" s="207" t="s">
        <v>239</v>
      </c>
    </row>
    <row r="48" spans="1:47">
      <c r="A48" s="217">
        <v>253.35</v>
      </c>
      <c r="B48" s="212">
        <v>45.76</v>
      </c>
      <c r="C48" s="218">
        <v>2.66</v>
      </c>
      <c r="D48" s="218">
        <v>0.45</v>
      </c>
      <c r="E48" s="212">
        <v>0.62732250000000001</v>
      </c>
      <c r="F48" s="218">
        <v>35.980145999999998</v>
      </c>
      <c r="G48" s="212">
        <v>0.92690099999999997</v>
      </c>
      <c r="H48" s="212">
        <v>0.83298512817277448</v>
      </c>
      <c r="I48" s="212">
        <v>0.28165500000000004</v>
      </c>
      <c r="J48" s="212">
        <v>7.919673469387754</v>
      </c>
      <c r="K48" s="212">
        <v>10.675849233064504</v>
      </c>
      <c r="L48" s="212">
        <v>1.2892128279883384</v>
      </c>
      <c r="M48" s="212"/>
      <c r="N48" s="212"/>
      <c r="O48" s="212"/>
      <c r="P48" s="212"/>
      <c r="Q48" s="212"/>
      <c r="R48" s="213"/>
      <c r="S48" s="213"/>
      <c r="T48" s="212"/>
      <c r="U48" s="245"/>
      <c r="AK48" s="207">
        <v>5.0599999999999996</v>
      </c>
      <c r="AL48" s="207">
        <v>5.14</v>
      </c>
      <c r="AN48" s="250" t="s">
        <v>233</v>
      </c>
      <c r="AO48" s="207">
        <v>267.45999999999998</v>
      </c>
      <c r="AP48" s="207" t="s">
        <v>238</v>
      </c>
      <c r="AQ48" s="207">
        <v>2521</v>
      </c>
      <c r="AR48" s="207">
        <v>2521</v>
      </c>
      <c r="AS48" s="207" t="s">
        <v>973</v>
      </c>
      <c r="AT48" s="207" t="s">
        <v>235</v>
      </c>
      <c r="AU48" s="207" t="s">
        <v>239</v>
      </c>
    </row>
    <row r="49" spans="1:47">
      <c r="A49" s="217">
        <v>255.5</v>
      </c>
      <c r="B49" s="212">
        <v>57.914082250746233</v>
      </c>
      <c r="C49" s="218">
        <v>0.44</v>
      </c>
      <c r="D49" s="218"/>
      <c r="E49" s="212"/>
      <c r="F49" s="218">
        <v>26.72</v>
      </c>
      <c r="G49" s="212"/>
      <c r="H49" s="212"/>
      <c r="I49" s="212"/>
      <c r="J49" s="212"/>
      <c r="K49" s="212"/>
      <c r="L49" s="212"/>
      <c r="M49" s="213">
        <v>10.34</v>
      </c>
      <c r="N49" s="213">
        <v>0.89100000000000001</v>
      </c>
      <c r="O49" s="213">
        <v>7.44</v>
      </c>
      <c r="P49" s="213">
        <v>1.4999999999999999E-2</v>
      </c>
      <c r="Q49" s="213">
        <f>M49+N49+O49+P49</f>
        <v>18.686</v>
      </c>
      <c r="R49" s="213">
        <f>Q49/F49</f>
        <v>0.69932634730538923</v>
      </c>
      <c r="S49" s="213">
        <f>P49/Q49</f>
        <v>8.0274001926576046E-4</v>
      </c>
      <c r="T49" s="212"/>
      <c r="U49" s="245"/>
      <c r="AK49" s="207">
        <v>4.2300000000000004</v>
      </c>
      <c r="AL49" s="207">
        <v>4.5</v>
      </c>
      <c r="AN49" s="250" t="s">
        <v>233</v>
      </c>
      <c r="AO49" s="207">
        <v>267.93</v>
      </c>
      <c r="AP49" s="207" t="s">
        <v>238</v>
      </c>
      <c r="AQ49" s="207">
        <v>2521</v>
      </c>
      <c r="AR49" s="207">
        <v>2521</v>
      </c>
      <c r="AS49" s="207" t="s">
        <v>973</v>
      </c>
      <c r="AT49" s="207" t="s">
        <v>235</v>
      </c>
      <c r="AU49" s="207" t="s">
        <v>239</v>
      </c>
    </row>
    <row r="50" spans="1:47">
      <c r="A50" s="213">
        <v>257.89999999999998</v>
      </c>
      <c r="B50" s="212">
        <v>25.998839801773848</v>
      </c>
      <c r="C50" s="218">
        <v>0.51</v>
      </c>
      <c r="D50" s="218"/>
      <c r="E50" s="212"/>
      <c r="F50" s="218">
        <v>14.1</v>
      </c>
      <c r="G50" s="212"/>
      <c r="H50" s="212"/>
      <c r="I50" s="212"/>
      <c r="J50" s="212"/>
      <c r="K50" s="212"/>
      <c r="L50" s="212"/>
      <c r="M50" s="213">
        <v>4.8940000000000001</v>
      </c>
      <c r="N50" s="213">
        <v>0.32500000000000001</v>
      </c>
      <c r="O50" s="213">
        <v>3.17</v>
      </c>
      <c r="P50" s="213">
        <v>0.32600000000000001</v>
      </c>
      <c r="Q50" s="213">
        <f>M50+N50+O50+P50</f>
        <v>8.7149999999999999</v>
      </c>
      <c r="R50" s="213">
        <f>Q50/F50</f>
        <v>0.61808510638297876</v>
      </c>
      <c r="S50" s="213">
        <f>P50/Q50</f>
        <v>3.7406769936890419E-2</v>
      </c>
      <c r="T50" s="212">
        <v>-5.99</v>
      </c>
      <c r="U50" s="245"/>
      <c r="AK50" s="207">
        <v>3.5</v>
      </c>
      <c r="AL50" s="207">
        <v>4.63</v>
      </c>
      <c r="AN50" s="250" t="s">
        <v>233</v>
      </c>
      <c r="AO50" s="207">
        <v>268.75</v>
      </c>
      <c r="AP50" s="207" t="s">
        <v>238</v>
      </c>
      <c r="AQ50" s="207">
        <v>2521</v>
      </c>
      <c r="AR50" s="207">
        <v>2521</v>
      </c>
      <c r="AS50" s="207" t="s">
        <v>973</v>
      </c>
      <c r="AT50" s="207" t="s">
        <v>235</v>
      </c>
      <c r="AU50" s="207" t="s">
        <v>239</v>
      </c>
    </row>
    <row r="51" spans="1:47">
      <c r="A51" s="213">
        <v>258.2</v>
      </c>
      <c r="B51" s="212">
        <v>25.08221403953182</v>
      </c>
      <c r="C51" s="218">
        <v>2</v>
      </c>
      <c r="D51" s="218"/>
      <c r="E51" s="212"/>
      <c r="F51" s="218">
        <v>16.57</v>
      </c>
      <c r="G51" s="212"/>
      <c r="H51" s="212"/>
      <c r="I51" s="212"/>
      <c r="J51" s="212"/>
      <c r="K51" s="212"/>
      <c r="L51" s="212"/>
      <c r="M51" s="213">
        <v>2.6749999999999998</v>
      </c>
      <c r="N51" s="213">
        <v>0.29699999999999999</v>
      </c>
      <c r="O51" s="213">
        <v>1.7370000000000001</v>
      </c>
      <c r="P51" s="213">
        <v>0.13400000000000001</v>
      </c>
      <c r="Q51" s="213">
        <f>M51+N51+O51+P51</f>
        <v>4.843</v>
      </c>
      <c r="R51" s="213">
        <f>Q51/F51</f>
        <v>0.29227519613759806</v>
      </c>
      <c r="S51" s="213">
        <f>P51/Q51</f>
        <v>2.7668800330373736E-2</v>
      </c>
      <c r="T51" s="212">
        <v>4.1500000000000004</v>
      </c>
      <c r="U51" s="245"/>
      <c r="AK51" s="207">
        <v>-0.39</v>
      </c>
      <c r="AL51" s="207">
        <v>1.9</v>
      </c>
      <c r="AN51" s="250" t="s">
        <v>233</v>
      </c>
      <c r="AO51" s="207">
        <v>269.58</v>
      </c>
      <c r="AP51" s="207" t="s">
        <v>238</v>
      </c>
      <c r="AQ51" s="207">
        <v>2521</v>
      </c>
      <c r="AR51" s="207">
        <v>2521</v>
      </c>
      <c r="AS51" s="207" t="s">
        <v>973</v>
      </c>
      <c r="AT51" s="207" t="s">
        <v>235</v>
      </c>
      <c r="AU51" s="207" t="s">
        <v>239</v>
      </c>
    </row>
    <row r="52" spans="1:47">
      <c r="A52" s="213">
        <v>260</v>
      </c>
      <c r="B52" s="212">
        <v>59.913993004728837</v>
      </c>
      <c r="C52" s="218">
        <v>2.14</v>
      </c>
      <c r="D52" s="218"/>
      <c r="E52" s="212"/>
      <c r="F52" s="218">
        <v>14.26</v>
      </c>
      <c r="G52" s="212"/>
      <c r="H52" s="212"/>
      <c r="I52" s="212"/>
      <c r="J52" s="212"/>
      <c r="K52" s="212"/>
      <c r="L52" s="212"/>
      <c r="M52" s="213">
        <v>8.0640000000000001</v>
      </c>
      <c r="N52" s="213">
        <v>0.28299999999999997</v>
      </c>
      <c r="O52" s="213">
        <v>1.395</v>
      </c>
      <c r="P52" s="213">
        <v>0.16200000000000001</v>
      </c>
      <c r="Q52" s="213">
        <f>M52+N52+O52+P52</f>
        <v>9.9039999999999999</v>
      </c>
      <c r="R52" s="213">
        <f>Q52/F52</f>
        <v>0.69453015427769982</v>
      </c>
      <c r="S52" s="213">
        <f>P52/Q52</f>
        <v>1.6357027463651051E-2</v>
      </c>
      <c r="T52" s="212">
        <v>-1.8</v>
      </c>
      <c r="U52" s="245"/>
      <c r="AK52" s="207">
        <v>1.38</v>
      </c>
      <c r="AL52" s="207">
        <v>2.14</v>
      </c>
      <c r="AN52" s="250" t="s">
        <v>233</v>
      </c>
      <c r="AO52" s="207">
        <v>271.89999999999998</v>
      </c>
      <c r="AP52" s="207" t="s">
        <v>238</v>
      </c>
      <c r="AQ52" s="207">
        <v>2521</v>
      </c>
      <c r="AR52" s="207">
        <v>2521</v>
      </c>
      <c r="AS52" s="207" t="s">
        <v>973</v>
      </c>
      <c r="AT52" s="207" t="s">
        <v>235</v>
      </c>
      <c r="AU52" s="207" t="s">
        <v>239</v>
      </c>
    </row>
    <row r="53" spans="1:47">
      <c r="A53" s="217">
        <v>260.07</v>
      </c>
      <c r="B53" s="212">
        <v>29.79</v>
      </c>
      <c r="C53" s="218">
        <v>2.67</v>
      </c>
      <c r="D53" s="218">
        <v>0.2</v>
      </c>
      <c r="E53" s="212">
        <v>4.1554450000000003</v>
      </c>
      <c r="F53" s="218">
        <v>16.234100000000002</v>
      </c>
      <c r="G53" s="212">
        <v>2.8833699999999998</v>
      </c>
      <c r="H53" s="212">
        <v>8.2339869577346914</v>
      </c>
      <c r="I53" s="212">
        <v>2.5683800000000003</v>
      </c>
      <c r="J53" s="212">
        <v>3.7191836734693871</v>
      </c>
      <c r="K53" s="212">
        <v>15.931207160770247</v>
      </c>
      <c r="L53" s="212">
        <v>1.7747605164514786</v>
      </c>
      <c r="M53" s="217">
        <v>3.5031554790590933</v>
      </c>
      <c r="N53" s="217">
        <v>0.27441193344807796</v>
      </c>
      <c r="O53" s="217">
        <v>2.8703384968445209</v>
      </c>
      <c r="P53" s="217">
        <v>0.22266998453038672</v>
      </c>
      <c r="Q53" s="213">
        <f>M53+N53+O53+P53</f>
        <v>6.8705758938820791</v>
      </c>
      <c r="R53" s="213">
        <f>Q53/F53</f>
        <v>0.42321877368514904</v>
      </c>
      <c r="S53" s="213">
        <f>P53/Q53</f>
        <v>3.2409216922945829E-2</v>
      </c>
      <c r="T53" s="212"/>
      <c r="U53" s="245"/>
      <c r="AK53" s="207">
        <v>6.07</v>
      </c>
      <c r="AL53" s="207">
        <v>5.43</v>
      </c>
      <c r="AN53" s="250" t="s">
        <v>233</v>
      </c>
      <c r="AO53" s="207">
        <v>272.70999999999998</v>
      </c>
      <c r="AP53" s="207" t="s">
        <v>238</v>
      </c>
      <c r="AQ53" s="207">
        <v>2521</v>
      </c>
      <c r="AR53" s="207">
        <v>2521</v>
      </c>
      <c r="AS53" s="207" t="s">
        <v>973</v>
      </c>
      <c r="AT53" s="207" t="s">
        <v>235</v>
      </c>
      <c r="AU53" s="207" t="s">
        <v>239</v>
      </c>
    </row>
    <row r="54" spans="1:47">
      <c r="A54" s="217">
        <v>261</v>
      </c>
      <c r="B54" s="212">
        <v>12.84</v>
      </c>
      <c r="C54" s="218">
        <v>2.29</v>
      </c>
      <c r="D54" s="218">
        <v>7.0000000000000007E-2</v>
      </c>
      <c r="E54" s="212">
        <v>2.7370944000000001</v>
      </c>
      <c r="F54" s="218">
        <v>14.13885</v>
      </c>
      <c r="G54" s="212">
        <v>1.8041639999999999</v>
      </c>
      <c r="H54" s="212">
        <v>5.3869661577881072</v>
      </c>
      <c r="I54" s="212">
        <v>1.691988</v>
      </c>
      <c r="J54" s="212">
        <v>3.5330601092896168</v>
      </c>
      <c r="K54" s="212">
        <v>15.823790333507089</v>
      </c>
      <c r="L54" s="212">
        <v>1.7750292740046838</v>
      </c>
      <c r="M54" s="212"/>
      <c r="N54" s="212"/>
      <c r="O54" s="212"/>
      <c r="P54" s="212"/>
      <c r="Q54" s="212"/>
      <c r="R54" s="213"/>
      <c r="S54" s="213"/>
      <c r="T54" s="212"/>
      <c r="U54" s="245"/>
      <c r="AK54" s="207">
        <v>4.25</v>
      </c>
      <c r="AL54" s="207">
        <v>4.4800000000000004</v>
      </c>
      <c r="AN54" s="250" t="s">
        <v>233</v>
      </c>
      <c r="AO54" s="207">
        <v>273.57</v>
      </c>
      <c r="AP54" s="207" t="s">
        <v>238</v>
      </c>
      <c r="AQ54" s="207">
        <v>2521</v>
      </c>
      <c r="AR54" s="207">
        <v>2521</v>
      </c>
      <c r="AS54" s="207" t="s">
        <v>973</v>
      </c>
      <c r="AT54" s="207" t="s">
        <v>235</v>
      </c>
      <c r="AU54" s="207" t="s">
        <v>239</v>
      </c>
    </row>
    <row r="55" spans="1:47">
      <c r="A55" s="217">
        <v>261.95</v>
      </c>
      <c r="B55" s="212">
        <v>5.7</v>
      </c>
      <c r="C55" s="218">
        <v>2.6</v>
      </c>
      <c r="D55" s="218">
        <v>0.08</v>
      </c>
      <c r="E55" s="212">
        <v>3.1178368000000001</v>
      </c>
      <c r="F55" s="218">
        <v>11.862448000000001</v>
      </c>
      <c r="G55" s="212">
        <v>2.080832</v>
      </c>
      <c r="H55" s="212">
        <v>5.580375799525175</v>
      </c>
      <c r="I55" s="212">
        <v>1.935856</v>
      </c>
      <c r="J55" s="212">
        <v>3.5772428884026257</v>
      </c>
      <c r="K55" s="212">
        <v>14.390176364645646</v>
      </c>
      <c r="L55" s="212">
        <v>1.7828618318224445</v>
      </c>
      <c r="M55" s="212"/>
      <c r="N55" s="212"/>
      <c r="O55" s="212"/>
      <c r="P55" s="212"/>
      <c r="Q55" s="212"/>
      <c r="R55" s="213"/>
      <c r="S55" s="213"/>
      <c r="T55" s="212"/>
      <c r="U55" s="245"/>
      <c r="AK55" s="207">
        <v>5.9</v>
      </c>
      <c r="AL55" s="207">
        <v>5.49</v>
      </c>
      <c r="AN55" s="250" t="s">
        <v>233</v>
      </c>
      <c r="AO55" s="207">
        <v>274.23</v>
      </c>
      <c r="AP55" s="207" t="s">
        <v>238</v>
      </c>
      <c r="AQ55" s="207">
        <v>2521</v>
      </c>
      <c r="AR55" s="207">
        <v>2521</v>
      </c>
      <c r="AS55" s="207" t="s">
        <v>973</v>
      </c>
      <c r="AT55" s="207" t="s">
        <v>235</v>
      </c>
      <c r="AU55" s="207" t="s">
        <v>239</v>
      </c>
    </row>
    <row r="56" spans="1:47">
      <c r="A56" s="217">
        <v>262.3</v>
      </c>
      <c r="B56" s="218">
        <v>14.13</v>
      </c>
      <c r="C56" s="218">
        <v>1.81</v>
      </c>
      <c r="D56" s="218">
        <v>0.16</v>
      </c>
      <c r="E56" s="212">
        <v>2.7355448</v>
      </c>
      <c r="F56" s="218">
        <v>13.262516</v>
      </c>
      <c r="G56" s="212">
        <v>1.6849719999999999</v>
      </c>
      <c r="H56" s="212">
        <v>5.7964337383157618</v>
      </c>
      <c r="I56" s="212">
        <v>1.3856359999999999</v>
      </c>
      <c r="J56" s="212">
        <v>3.3015178256265441</v>
      </c>
      <c r="K56" s="212">
        <v>17.036214232740306</v>
      </c>
      <c r="L56" s="212">
        <v>1.454465231203671</v>
      </c>
      <c r="M56" s="212"/>
      <c r="N56" s="212"/>
      <c r="O56" s="212"/>
      <c r="P56" s="212"/>
      <c r="Q56" s="212"/>
      <c r="R56" s="213"/>
      <c r="S56" s="213"/>
      <c r="T56" s="212"/>
      <c r="U56" s="245"/>
      <c r="AK56" s="207">
        <v>5.78</v>
      </c>
      <c r="AL56" s="207">
        <v>5.66</v>
      </c>
      <c r="AN56" s="250" t="s">
        <v>233</v>
      </c>
      <c r="AO56" s="207">
        <v>275.45</v>
      </c>
      <c r="AP56" s="207" t="s">
        <v>238</v>
      </c>
      <c r="AQ56" s="207">
        <v>2521</v>
      </c>
      <c r="AR56" s="207">
        <v>2521</v>
      </c>
      <c r="AS56" s="207" t="s">
        <v>973</v>
      </c>
      <c r="AT56" s="207" t="s">
        <v>235</v>
      </c>
      <c r="AU56" s="207" t="s">
        <v>239</v>
      </c>
    </row>
    <row r="57" spans="1:47">
      <c r="A57" s="217">
        <v>263.85000000000002</v>
      </c>
      <c r="B57" s="218">
        <v>12.72</v>
      </c>
      <c r="C57" s="218">
        <v>2.33</v>
      </c>
      <c r="D57" s="218">
        <v>0.66</v>
      </c>
      <c r="E57" s="212">
        <v>2.892808</v>
      </c>
      <c r="F57" s="218">
        <v>13.342755</v>
      </c>
      <c r="G57" s="212">
        <v>2.7951649999999999</v>
      </c>
      <c r="H57" s="212">
        <v>5.7183861179514297</v>
      </c>
      <c r="I57" s="212">
        <v>1.4485500000000002</v>
      </c>
      <c r="J57" s="212">
        <v>5.1790801186943609</v>
      </c>
      <c r="K57" s="212">
        <v>15.893147553632836</v>
      </c>
      <c r="L57" s="212">
        <v>1.4378444256040699</v>
      </c>
      <c r="M57" s="212"/>
      <c r="N57" s="212"/>
      <c r="O57" s="212"/>
      <c r="P57" s="212"/>
      <c r="Q57" s="212"/>
      <c r="R57" s="213"/>
      <c r="S57" s="213"/>
      <c r="T57" s="212"/>
      <c r="U57" s="245"/>
      <c r="AK57" s="207">
        <v>4.25</v>
      </c>
      <c r="AL57" s="207">
        <v>5.04</v>
      </c>
      <c r="AN57" s="250" t="s">
        <v>233</v>
      </c>
      <c r="AO57" s="207">
        <v>277.55</v>
      </c>
      <c r="AP57" s="207" t="s">
        <v>238</v>
      </c>
      <c r="AQ57" s="207">
        <v>2521</v>
      </c>
      <c r="AR57" s="207">
        <v>2521</v>
      </c>
      <c r="AS57" s="207" t="s">
        <v>973</v>
      </c>
      <c r="AT57" s="207" t="s">
        <v>235</v>
      </c>
      <c r="AU57" s="207" t="s">
        <v>239</v>
      </c>
    </row>
    <row r="58" spans="1:47">
      <c r="A58" s="217">
        <v>265.55</v>
      </c>
      <c r="B58" s="212">
        <v>6.08</v>
      </c>
      <c r="C58" s="218">
        <v>2.71</v>
      </c>
      <c r="D58" s="218">
        <v>0.22</v>
      </c>
      <c r="E58" s="212">
        <v>3.1165695000000002</v>
      </c>
      <c r="F58" s="218">
        <v>13.75935</v>
      </c>
      <c r="G58" s="212">
        <v>1.5651900000000001</v>
      </c>
      <c r="H58" s="212">
        <v>6.800918930993376</v>
      </c>
      <c r="I58" s="212">
        <v>1.6726050000000001</v>
      </c>
      <c r="J58" s="212">
        <v>2.6918759231905467</v>
      </c>
      <c r="K58" s="212">
        <v>17.544735711873823</v>
      </c>
      <c r="L58" s="212">
        <v>1.541042414011395</v>
      </c>
      <c r="M58" s="212"/>
      <c r="N58" s="212"/>
      <c r="O58" s="212"/>
      <c r="P58" s="212"/>
      <c r="Q58" s="212"/>
      <c r="R58" s="213"/>
      <c r="S58" s="213"/>
      <c r="T58" s="212"/>
      <c r="U58" s="245"/>
      <c r="AK58" s="207">
        <v>4.4400000000000004</v>
      </c>
      <c r="AL58" s="207">
        <v>3.75</v>
      </c>
      <c r="AN58" s="250" t="s">
        <v>233</v>
      </c>
      <c r="AO58" s="207">
        <v>278.47000000000003</v>
      </c>
      <c r="AP58" s="207" t="s">
        <v>238</v>
      </c>
      <c r="AQ58" s="207">
        <v>2521</v>
      </c>
      <c r="AR58" s="207">
        <v>2521</v>
      </c>
      <c r="AS58" s="207" t="s">
        <v>973</v>
      </c>
      <c r="AT58" s="207" t="s">
        <v>235</v>
      </c>
      <c r="AU58" s="207" t="s">
        <v>239</v>
      </c>
    </row>
    <row r="59" spans="1:47">
      <c r="A59" s="217">
        <v>268.93</v>
      </c>
      <c r="B59" s="212">
        <v>7.67</v>
      </c>
      <c r="C59" s="218">
        <v>2.4500000000000002</v>
      </c>
      <c r="D59" s="218">
        <v>0.15</v>
      </c>
      <c r="E59" s="212">
        <v>3.6588856000000001</v>
      </c>
      <c r="F59" s="218">
        <v>12.704172</v>
      </c>
      <c r="G59" s="212">
        <v>1.7495820000000002</v>
      </c>
      <c r="H59" s="212">
        <v>6.0495726133508798</v>
      </c>
      <c r="I59" s="212">
        <v>2.5376819999999998</v>
      </c>
      <c r="J59" s="212">
        <v>2.5630097645031591</v>
      </c>
      <c r="K59" s="212">
        <v>13.293272632339496</v>
      </c>
      <c r="L59" s="212">
        <v>1.9915278575531306</v>
      </c>
      <c r="M59" s="212"/>
      <c r="N59" s="212"/>
      <c r="O59" s="212"/>
      <c r="P59" s="212"/>
      <c r="Q59" s="212"/>
      <c r="R59" s="213"/>
      <c r="S59" s="213"/>
      <c r="T59" s="212"/>
      <c r="U59" s="245"/>
      <c r="AK59" s="207">
        <v>3.96</v>
      </c>
      <c r="AL59" s="207">
        <v>5.92</v>
      </c>
      <c r="AN59" s="250" t="s">
        <v>233</v>
      </c>
      <c r="AO59" s="207">
        <v>279.39999999999998</v>
      </c>
      <c r="AP59" s="207" t="s">
        <v>238</v>
      </c>
      <c r="AQ59" s="207">
        <v>2521</v>
      </c>
      <c r="AR59" s="207">
        <v>2521</v>
      </c>
      <c r="AS59" s="207" t="s">
        <v>973</v>
      </c>
      <c r="AT59" s="207" t="s">
        <v>235</v>
      </c>
      <c r="AU59" s="207" t="s">
        <v>239</v>
      </c>
    </row>
    <row r="60" spans="1:47">
      <c r="A60" s="217">
        <v>269.25</v>
      </c>
      <c r="B60" s="212">
        <v>19.36</v>
      </c>
      <c r="C60" s="218">
        <v>1.57</v>
      </c>
      <c r="D60" s="218">
        <v>0.11</v>
      </c>
      <c r="E60" s="212">
        <v>1.6544745000000001</v>
      </c>
      <c r="F60" s="218">
        <v>22.911919999999999</v>
      </c>
      <c r="G60" s="212">
        <v>3.3644450000000004</v>
      </c>
      <c r="H60" s="212">
        <v>6.9148708718743022</v>
      </c>
      <c r="I60" s="212">
        <v>1.2982100000000001</v>
      </c>
      <c r="J60" s="212">
        <v>10.89979035639413</v>
      </c>
      <c r="K60" s="212">
        <v>33.603154240134494</v>
      </c>
      <c r="L60" s="212">
        <v>2.2531125657810298</v>
      </c>
      <c r="M60" s="217">
        <v>2.971357409713574</v>
      </c>
      <c r="N60" s="217">
        <v>0.44726027397260276</v>
      </c>
      <c r="O60" s="217">
        <v>2.2665006226650064</v>
      </c>
      <c r="P60" s="217">
        <v>0.15266389090909091</v>
      </c>
      <c r="Q60" s="213">
        <f>M60+N60+O60+P60</f>
        <v>5.8377821972602746</v>
      </c>
      <c r="R60" s="213">
        <f>Q60/F60</f>
        <v>0.2547923612364339</v>
      </c>
      <c r="S60" s="213">
        <f>P60/Q60</f>
        <v>2.6151008336819673E-2</v>
      </c>
      <c r="T60" s="212"/>
      <c r="U60" s="245"/>
      <c r="AK60" s="207">
        <v>5.66</v>
      </c>
      <c r="AL60" s="207">
        <v>6.13</v>
      </c>
      <c r="AN60" s="250" t="s">
        <v>233</v>
      </c>
      <c r="AO60" s="207">
        <v>280.02</v>
      </c>
      <c r="AP60" s="207" t="s">
        <v>238</v>
      </c>
      <c r="AQ60" s="207">
        <v>2521</v>
      </c>
      <c r="AR60" s="207">
        <v>2521</v>
      </c>
      <c r="AS60" s="207" t="s">
        <v>973</v>
      </c>
      <c r="AT60" s="207" t="s">
        <v>235</v>
      </c>
      <c r="AU60" s="207" t="s">
        <v>239</v>
      </c>
    </row>
    <row r="61" spans="1:47">
      <c r="A61" s="217">
        <v>273</v>
      </c>
      <c r="B61" s="212">
        <v>16.29</v>
      </c>
      <c r="C61" s="218">
        <v>1.82</v>
      </c>
      <c r="D61" s="218">
        <v>0.08</v>
      </c>
      <c r="E61" s="212">
        <v>3.0498343000000001</v>
      </c>
      <c r="F61" s="218">
        <v>12.652874000000001</v>
      </c>
      <c r="G61" s="212">
        <v>1.3897090000000001</v>
      </c>
      <c r="H61" s="212">
        <v>6.2867494763270715</v>
      </c>
      <c r="I61" s="212">
        <v>2.127208</v>
      </c>
      <c r="J61" s="212">
        <v>2.442375390689258</v>
      </c>
      <c r="K61" s="212">
        <v>16.573184251245934</v>
      </c>
      <c r="L61" s="212">
        <v>2.0027730124785563</v>
      </c>
      <c r="M61" s="212"/>
      <c r="N61" s="212"/>
      <c r="O61" s="212"/>
      <c r="P61" s="212"/>
      <c r="Q61" s="212"/>
      <c r="R61" s="213"/>
      <c r="S61" s="213"/>
      <c r="T61" s="212"/>
      <c r="U61" s="245"/>
      <c r="AK61" s="229">
        <v>0.74</v>
      </c>
      <c r="AL61" s="229">
        <v>2.15</v>
      </c>
      <c r="AM61" s="229"/>
      <c r="AN61" s="252" t="s">
        <v>233</v>
      </c>
      <c r="AO61" s="229">
        <v>281.35000000000002</v>
      </c>
      <c r="AP61" s="229" t="s">
        <v>238</v>
      </c>
      <c r="AQ61" s="229">
        <v>2521</v>
      </c>
      <c r="AR61" s="229">
        <v>2521</v>
      </c>
      <c r="AS61" s="229" t="s">
        <v>973</v>
      </c>
      <c r="AT61" s="229" t="s">
        <v>235</v>
      </c>
      <c r="AU61" s="207" t="s">
        <v>239</v>
      </c>
    </row>
    <row r="62" spans="1:47">
      <c r="A62" s="217">
        <v>273.95</v>
      </c>
      <c r="B62" s="212">
        <v>7.2</v>
      </c>
      <c r="C62" s="218">
        <v>2.4</v>
      </c>
      <c r="D62" s="218">
        <v>0</v>
      </c>
      <c r="E62" s="212">
        <v>3.2108061999999999</v>
      </c>
      <c r="F62" s="218">
        <v>10.987396</v>
      </c>
      <c r="G62" s="212">
        <v>1.4302819999999998</v>
      </c>
      <c r="H62" s="212">
        <v>5.8367241209449103</v>
      </c>
      <c r="I62" s="212">
        <v>2.077194</v>
      </c>
      <c r="J62" s="212">
        <v>2.3876593735243188</v>
      </c>
      <c r="K62" s="212">
        <v>14.615414014211472</v>
      </c>
      <c r="L62" s="212">
        <v>1.8576375615569698</v>
      </c>
      <c r="M62" s="212"/>
      <c r="N62" s="212"/>
      <c r="O62" s="212"/>
      <c r="P62" s="212"/>
      <c r="Q62" s="212"/>
      <c r="R62" s="213"/>
      <c r="S62" s="213"/>
      <c r="T62" s="212"/>
      <c r="U62" s="245"/>
      <c r="AK62" s="229">
        <v>9.52</v>
      </c>
      <c r="AL62" s="229">
        <v>8.18</v>
      </c>
      <c r="AM62" s="229"/>
      <c r="AN62" s="252" t="s">
        <v>233</v>
      </c>
      <c r="AO62" s="229">
        <v>282.47000000000003</v>
      </c>
      <c r="AP62" s="229" t="s">
        <v>238</v>
      </c>
      <c r="AQ62" s="229">
        <v>2521</v>
      </c>
      <c r="AR62" s="229">
        <v>2521</v>
      </c>
      <c r="AS62" s="229" t="s">
        <v>973</v>
      </c>
      <c r="AT62" s="229" t="s">
        <v>235</v>
      </c>
      <c r="AU62" s="207" t="s">
        <v>239</v>
      </c>
    </row>
    <row r="63" spans="1:47">
      <c r="A63" s="217">
        <v>274.5</v>
      </c>
      <c r="B63" s="212">
        <v>9.8000000000000007</v>
      </c>
      <c r="C63" s="218">
        <v>2.23</v>
      </c>
      <c r="D63" s="218">
        <v>0.05</v>
      </c>
      <c r="E63" s="212">
        <v>3.3703824</v>
      </c>
      <c r="F63" s="218">
        <v>12.400181999999999</v>
      </c>
      <c r="G63" s="212">
        <v>1.5120960000000001</v>
      </c>
      <c r="H63" s="212">
        <v>6.8604799337610824</v>
      </c>
      <c r="I63" s="212">
        <v>2.4024420000000002</v>
      </c>
      <c r="J63" s="212">
        <v>2.4047225501770955</v>
      </c>
      <c r="K63" s="212">
        <v>16.365578774515054</v>
      </c>
      <c r="L63" s="212">
        <v>2.046782762691854</v>
      </c>
      <c r="M63" s="217">
        <v>1.8027867095391212</v>
      </c>
      <c r="N63" s="217">
        <v>0.19742765273311899</v>
      </c>
      <c r="O63" s="217">
        <v>1.1902465166130762</v>
      </c>
      <c r="P63" s="217">
        <v>0.15993359999999998</v>
      </c>
      <c r="Q63" s="213">
        <f>M63+N63+O63+P63</f>
        <v>3.3503944788853164</v>
      </c>
      <c r="R63" s="213">
        <f>Q63/F63</f>
        <v>0.27018913745663703</v>
      </c>
      <c r="S63" s="213">
        <f>P63/Q63</f>
        <v>4.7735752016046254E-2</v>
      </c>
      <c r="T63" s="212"/>
      <c r="U63" s="245"/>
      <c r="AK63" s="229">
        <v>4.68</v>
      </c>
      <c r="AL63" s="229">
        <v>4.5599999999999996</v>
      </c>
      <c r="AM63" s="229"/>
      <c r="AN63" s="252" t="s">
        <v>233</v>
      </c>
      <c r="AO63" s="229">
        <v>283.5</v>
      </c>
      <c r="AP63" s="229" t="s">
        <v>238</v>
      </c>
      <c r="AQ63" s="229">
        <v>2521</v>
      </c>
      <c r="AR63" s="229">
        <v>2521</v>
      </c>
      <c r="AS63" s="229" t="s">
        <v>973</v>
      </c>
      <c r="AT63" s="229" t="s">
        <v>235</v>
      </c>
      <c r="AU63" s="207" t="s">
        <v>239</v>
      </c>
    </row>
    <row r="64" spans="1:47">
      <c r="A64" s="217">
        <v>276.10000000000002</v>
      </c>
      <c r="B64" s="212">
        <v>6.52</v>
      </c>
      <c r="C64" s="218">
        <v>2.58</v>
      </c>
      <c r="D64" s="218">
        <v>0.14000000000000001</v>
      </c>
      <c r="E64" s="212">
        <v>4.2311445000000001</v>
      </c>
      <c r="F64" s="218">
        <v>8.3071800000000007</v>
      </c>
      <c r="G64" s="212">
        <v>2.82111</v>
      </c>
      <c r="H64" s="212">
        <v>6.371397410523465</v>
      </c>
      <c r="I64" s="212">
        <v>2.5608599999999999</v>
      </c>
      <c r="J64" s="212">
        <v>3.5737729117972687</v>
      </c>
      <c r="K64" s="212">
        <v>12.106898069921428</v>
      </c>
      <c r="L64" s="212">
        <v>1.7379048556315135</v>
      </c>
      <c r="M64" s="212"/>
      <c r="N64" s="212"/>
      <c r="O64" s="212"/>
      <c r="P64" s="212"/>
      <c r="Q64" s="212"/>
      <c r="R64" s="213"/>
      <c r="S64" s="213"/>
      <c r="T64" s="212"/>
      <c r="U64" s="245"/>
      <c r="AK64" s="229">
        <v>9.73</v>
      </c>
      <c r="AL64" s="229">
        <v>8.83</v>
      </c>
      <c r="AM64" s="229"/>
      <c r="AN64" s="252" t="s">
        <v>233</v>
      </c>
      <c r="AO64" s="229">
        <v>284.68</v>
      </c>
      <c r="AP64" s="229" t="s">
        <v>238</v>
      </c>
      <c r="AQ64" s="229">
        <v>2521</v>
      </c>
      <c r="AR64" s="229">
        <v>2521</v>
      </c>
      <c r="AS64" s="229" t="s">
        <v>973</v>
      </c>
      <c r="AT64" s="229" t="s">
        <v>235</v>
      </c>
      <c r="AU64" s="207" t="s">
        <v>239</v>
      </c>
    </row>
    <row r="65" spans="1:47">
      <c r="A65" s="217">
        <v>276.64999999999998</v>
      </c>
      <c r="B65" s="212">
        <v>8.52</v>
      </c>
      <c r="C65" s="218">
        <v>2.2999999999999998</v>
      </c>
      <c r="D65" s="218">
        <v>0.11</v>
      </c>
      <c r="E65" s="212">
        <v>3.4715296000000002</v>
      </c>
      <c r="F65" s="218">
        <v>9.6893720000000005</v>
      </c>
      <c r="G65" s="212">
        <v>2.2642759999999997</v>
      </c>
      <c r="H65" s="212">
        <v>6.6884406169822705</v>
      </c>
      <c r="I65" s="212">
        <v>2.7344240000000002</v>
      </c>
      <c r="J65" s="212">
        <v>3.4960149439601484</v>
      </c>
      <c r="K65" s="212">
        <v>15.490307949711118</v>
      </c>
      <c r="L65" s="212">
        <v>2.2617416829745598</v>
      </c>
      <c r="M65" s="212"/>
      <c r="N65" s="212"/>
      <c r="O65" s="212"/>
      <c r="P65" s="212"/>
      <c r="Q65" s="212"/>
      <c r="R65" s="213"/>
      <c r="S65" s="213"/>
      <c r="T65" s="212"/>
      <c r="U65" s="245"/>
      <c r="AK65" s="229">
        <v>10.029999999999999</v>
      </c>
      <c r="AL65" s="229">
        <v>8.94</v>
      </c>
      <c r="AM65" s="229"/>
      <c r="AN65" s="252" t="s">
        <v>233</v>
      </c>
      <c r="AO65" s="229">
        <v>285.3</v>
      </c>
      <c r="AP65" s="229" t="s">
        <v>238</v>
      </c>
      <c r="AQ65" s="229">
        <v>2521</v>
      </c>
      <c r="AR65" s="229">
        <v>2521</v>
      </c>
      <c r="AS65" s="229" t="s">
        <v>973</v>
      </c>
      <c r="AT65" s="229" t="s">
        <v>235</v>
      </c>
      <c r="AU65" s="207" t="s">
        <v>239</v>
      </c>
    </row>
    <row r="66" spans="1:47">
      <c r="A66" s="217">
        <v>277.75</v>
      </c>
      <c r="B66" s="212">
        <v>17.16</v>
      </c>
      <c r="C66" s="218">
        <v>2.14</v>
      </c>
      <c r="D66" s="218">
        <v>0.7</v>
      </c>
      <c r="E66" s="212">
        <v>2.9690704999999999</v>
      </c>
      <c r="F66" s="218">
        <v>14.35093</v>
      </c>
      <c r="G66" s="212">
        <v>6.977695999999999</v>
      </c>
      <c r="H66" s="212">
        <v>5.8814359910165104</v>
      </c>
      <c r="I66" s="212">
        <v>1.6227199999999999</v>
      </c>
      <c r="J66" s="212">
        <v>12.596686592655848</v>
      </c>
      <c r="K66" s="212">
        <v>15.926447474983416</v>
      </c>
      <c r="L66" s="212">
        <v>1.569354641942174</v>
      </c>
      <c r="M66" s="212"/>
      <c r="N66" s="212"/>
      <c r="O66" s="212"/>
      <c r="P66" s="212"/>
      <c r="Q66" s="212"/>
      <c r="R66" s="213"/>
      <c r="S66" s="213"/>
      <c r="T66" s="212" t="s">
        <v>1109</v>
      </c>
      <c r="U66" s="245" t="s">
        <v>1109</v>
      </c>
      <c r="AK66" s="229">
        <v>8.59</v>
      </c>
      <c r="AL66" s="229">
        <v>7.38</v>
      </c>
      <c r="AM66" s="229"/>
      <c r="AN66" s="252" t="s">
        <v>233</v>
      </c>
      <c r="AO66" s="229">
        <v>286.81</v>
      </c>
      <c r="AP66" s="229" t="s">
        <v>238</v>
      </c>
      <c r="AQ66" s="229">
        <v>2521</v>
      </c>
      <c r="AR66" s="229">
        <v>2521</v>
      </c>
      <c r="AS66" s="229" t="s">
        <v>973</v>
      </c>
      <c r="AT66" s="229" t="s">
        <v>235</v>
      </c>
      <c r="AU66" s="207" t="s">
        <v>239</v>
      </c>
    </row>
    <row r="67" spans="1:47">
      <c r="A67" s="217">
        <v>279.35000000000002</v>
      </c>
      <c r="B67" s="212">
        <v>3.97</v>
      </c>
      <c r="C67" s="218">
        <v>2.4900000000000002</v>
      </c>
      <c r="D67" s="218">
        <v>0.1</v>
      </c>
      <c r="E67" s="212">
        <v>3.3193921999999998</v>
      </c>
      <c r="F67" s="218">
        <v>9.2210719999999995</v>
      </c>
      <c r="G67" s="212">
        <v>2.111548</v>
      </c>
      <c r="H67" s="212">
        <v>10.274976492426784</v>
      </c>
      <c r="I67" s="212">
        <v>2.3633839999999999</v>
      </c>
      <c r="J67" s="212">
        <v>3.4096294134811793</v>
      </c>
      <c r="K67" s="212">
        <v>24.887330577902592</v>
      </c>
      <c r="L67" s="212">
        <v>2.0444370336404187</v>
      </c>
      <c r="M67" s="212"/>
      <c r="N67" s="212"/>
      <c r="O67" s="212"/>
      <c r="P67" s="212"/>
      <c r="Q67" s="212"/>
      <c r="R67" s="213"/>
      <c r="S67" s="213"/>
      <c r="T67" s="212"/>
      <c r="U67" s="245"/>
      <c r="AK67" s="229">
        <v>7.77</v>
      </c>
      <c r="AL67" s="229">
        <v>7.13</v>
      </c>
      <c r="AM67" s="229"/>
      <c r="AN67" s="252" t="s">
        <v>233</v>
      </c>
      <c r="AO67" s="229">
        <v>288.10000000000002</v>
      </c>
      <c r="AP67" s="229" t="s">
        <v>238</v>
      </c>
      <c r="AQ67" s="229">
        <v>2521</v>
      </c>
      <c r="AR67" s="229">
        <v>2521</v>
      </c>
      <c r="AS67" s="229" t="s">
        <v>973</v>
      </c>
      <c r="AT67" s="229" t="s">
        <v>235</v>
      </c>
      <c r="AU67" s="207" t="s">
        <v>239</v>
      </c>
    </row>
    <row r="68" spans="1:47">
      <c r="A68" s="217">
        <v>280.27</v>
      </c>
      <c r="B68" s="212">
        <v>24.24</v>
      </c>
      <c r="C68" s="218">
        <v>1.63</v>
      </c>
      <c r="D68" s="218">
        <v>0.53</v>
      </c>
      <c r="E68" s="212">
        <v>1.8975569999999999</v>
      </c>
      <c r="F68" s="218">
        <v>21.440570000000001</v>
      </c>
      <c r="G68" s="212">
        <v>2.3170999999999999</v>
      </c>
      <c r="H68" s="212">
        <v>3.6414467237618386</v>
      </c>
      <c r="I68" s="212">
        <v>1.3064500000000001</v>
      </c>
      <c r="J68" s="212">
        <v>6.54507664328397</v>
      </c>
      <c r="K68" s="212">
        <v>15.42890762124415</v>
      </c>
      <c r="L68" s="212">
        <v>1.9769513417214122</v>
      </c>
      <c r="M68" s="217">
        <v>3.9492753623188408</v>
      </c>
      <c r="N68" s="217">
        <v>0.32865612648221343</v>
      </c>
      <c r="O68" s="217">
        <v>4.5671936758893281</v>
      </c>
      <c r="P68" s="217">
        <v>0.52089485000000002</v>
      </c>
      <c r="Q68" s="213">
        <f>M68+N68+O68+P68</f>
        <v>9.3660200146903829</v>
      </c>
      <c r="R68" s="213">
        <f>Q68/F68</f>
        <v>0.43683633479382228</v>
      </c>
      <c r="S68" s="213">
        <f>P68/Q68</f>
        <v>5.5615389373820323E-2</v>
      </c>
      <c r="T68" s="212"/>
      <c r="U68" s="245"/>
      <c r="AK68" s="207">
        <v>6.97</v>
      </c>
      <c r="AL68" s="207">
        <v>7.34</v>
      </c>
      <c r="AN68" s="250" t="s">
        <v>233</v>
      </c>
      <c r="AO68" s="207">
        <v>289.05</v>
      </c>
      <c r="AP68" s="207" t="s">
        <v>238</v>
      </c>
      <c r="AQ68" s="207">
        <v>2521</v>
      </c>
      <c r="AR68" s="207">
        <v>2521</v>
      </c>
      <c r="AS68" s="207" t="s">
        <v>973</v>
      </c>
      <c r="AT68" s="207" t="s">
        <v>235</v>
      </c>
      <c r="AU68" s="207" t="s">
        <v>239</v>
      </c>
    </row>
    <row r="69" spans="1:47">
      <c r="A69" s="217">
        <v>281.58999999999997</v>
      </c>
      <c r="B69" s="212">
        <v>26.24</v>
      </c>
      <c r="C69" s="218">
        <v>1.81</v>
      </c>
      <c r="D69" s="218">
        <v>0.1</v>
      </c>
      <c r="E69" s="212">
        <v>4.0188129999999997</v>
      </c>
      <c r="F69" s="218">
        <v>16.610600000000002</v>
      </c>
      <c r="G69" s="212">
        <v>1.4071400000000001</v>
      </c>
      <c r="H69" s="212">
        <v>3.9291920127927606</v>
      </c>
      <c r="I69" s="212">
        <v>2.5497799999999997</v>
      </c>
      <c r="J69" s="212">
        <v>1.8767408187442411</v>
      </c>
      <c r="K69" s="212">
        <v>7.8607050845246595</v>
      </c>
      <c r="L69" s="212">
        <v>1.8218093608379247</v>
      </c>
      <c r="M69" s="212"/>
      <c r="N69" s="212"/>
      <c r="O69" s="212"/>
      <c r="P69" s="212"/>
      <c r="Q69" s="212"/>
      <c r="R69" s="213"/>
      <c r="S69" s="213"/>
      <c r="T69" s="212"/>
      <c r="U69" s="245"/>
      <c r="AK69" s="207">
        <v>-2.39</v>
      </c>
      <c r="AL69" s="207">
        <v>4.09</v>
      </c>
      <c r="AN69" s="250" t="s">
        <v>233</v>
      </c>
      <c r="AO69" s="207">
        <v>439.64</v>
      </c>
      <c r="AP69" s="207" t="s">
        <v>587</v>
      </c>
      <c r="AQ69" s="207">
        <v>2560</v>
      </c>
      <c r="AR69" s="207">
        <v>2560</v>
      </c>
      <c r="AS69" s="207" t="s">
        <v>973</v>
      </c>
      <c r="AT69" s="207" t="s">
        <v>235</v>
      </c>
      <c r="AU69" s="207" t="s">
        <v>239</v>
      </c>
    </row>
    <row r="70" spans="1:47">
      <c r="A70" s="217">
        <v>283.8</v>
      </c>
      <c r="B70" s="212">
        <v>18.082526400592709</v>
      </c>
      <c r="C70" s="218">
        <v>1.81</v>
      </c>
      <c r="D70" s="218"/>
      <c r="E70" s="219"/>
      <c r="F70" s="219">
        <v>13.18</v>
      </c>
      <c r="G70" s="219"/>
      <c r="H70" s="212"/>
      <c r="I70" s="219"/>
      <c r="J70" s="212"/>
      <c r="K70" s="212"/>
      <c r="L70" s="212"/>
      <c r="M70" s="213">
        <v>2.5270000000000001</v>
      </c>
      <c r="N70" s="213">
        <v>0.312</v>
      </c>
      <c r="O70" s="213">
        <v>2.6869999999999998</v>
      </c>
      <c r="P70" s="213">
        <v>6.3E-2</v>
      </c>
      <c r="Q70" s="213">
        <f>M70+N70+O70+P70</f>
        <v>5.5889999999999995</v>
      </c>
      <c r="R70" s="213">
        <f>Q70/F70</f>
        <v>0.42405159332321696</v>
      </c>
      <c r="S70" s="213">
        <f>P70/Q70</f>
        <v>1.1272141706924317E-2</v>
      </c>
      <c r="T70" s="212">
        <v>-1.1100000000000001</v>
      </c>
      <c r="U70" s="245"/>
      <c r="AK70" s="207">
        <v>-4.66</v>
      </c>
      <c r="AL70" s="207">
        <v>2.62</v>
      </c>
      <c r="AN70" s="250" t="s">
        <v>233</v>
      </c>
      <c r="AO70" s="207">
        <v>440.3</v>
      </c>
      <c r="AP70" s="207" t="s">
        <v>587</v>
      </c>
      <c r="AQ70" s="207">
        <v>2560</v>
      </c>
      <c r="AR70" s="207">
        <v>2560</v>
      </c>
      <c r="AS70" s="207" t="s">
        <v>973</v>
      </c>
      <c r="AT70" s="207" t="s">
        <v>235</v>
      </c>
      <c r="AU70" s="207" t="s">
        <v>239</v>
      </c>
    </row>
    <row r="71" spans="1:47">
      <c r="A71" s="217">
        <v>284.25</v>
      </c>
      <c r="B71" s="212">
        <v>29.64</v>
      </c>
      <c r="C71" s="218">
        <v>1.56</v>
      </c>
      <c r="D71" s="218">
        <v>0.12</v>
      </c>
      <c r="E71" s="219">
        <v>4.1579376000000003</v>
      </c>
      <c r="F71" s="219">
        <v>16.143888</v>
      </c>
      <c r="G71" s="219">
        <v>2.7426240000000002</v>
      </c>
      <c r="H71" s="212">
        <v>7.0072952929855932</v>
      </c>
      <c r="I71" s="219">
        <v>2.5033919999999998</v>
      </c>
      <c r="J71" s="212">
        <v>3.5355183396691663</v>
      </c>
      <c r="K71" s="212">
        <v>13.549663216591842</v>
      </c>
      <c r="L71" s="212">
        <v>1.7288165445979069</v>
      </c>
      <c r="M71" s="212"/>
      <c r="N71" s="212"/>
      <c r="O71" s="212"/>
      <c r="P71" s="212"/>
      <c r="Q71" s="212"/>
      <c r="R71" s="213"/>
      <c r="S71" s="213"/>
      <c r="T71" s="212" t="s">
        <v>1109</v>
      </c>
      <c r="U71" s="245" t="s">
        <v>1109</v>
      </c>
      <c r="AK71" s="207">
        <v>-3.94</v>
      </c>
      <c r="AL71" s="207">
        <v>3.43</v>
      </c>
      <c r="AN71" s="250" t="s">
        <v>233</v>
      </c>
      <c r="AO71" s="207">
        <v>441.67</v>
      </c>
      <c r="AP71" s="207" t="s">
        <v>587</v>
      </c>
      <c r="AQ71" s="207">
        <v>2560</v>
      </c>
      <c r="AR71" s="207">
        <v>2560</v>
      </c>
      <c r="AS71" s="207" t="s">
        <v>973</v>
      </c>
      <c r="AT71" s="207" t="s">
        <v>235</v>
      </c>
      <c r="AU71" s="207" t="s">
        <v>239</v>
      </c>
    </row>
    <row r="72" spans="1:47">
      <c r="A72" s="217">
        <v>286</v>
      </c>
      <c r="B72" s="212">
        <v>17.832537556344882</v>
      </c>
      <c r="C72" s="218">
        <v>0.84</v>
      </c>
      <c r="D72" s="218"/>
      <c r="E72" s="219"/>
      <c r="F72" s="219">
        <v>13.07</v>
      </c>
      <c r="G72" s="219"/>
      <c r="H72" s="212"/>
      <c r="I72" s="219"/>
      <c r="J72" s="212"/>
      <c r="K72" s="212"/>
      <c r="L72" s="212"/>
      <c r="M72" s="213">
        <v>2.9460000000000002</v>
      </c>
      <c r="N72" s="213">
        <v>0.36299999999999999</v>
      </c>
      <c r="O72" s="213">
        <v>2.1619999999999999</v>
      </c>
      <c r="P72" s="213">
        <v>7.0000000000000007E-2</v>
      </c>
      <c r="Q72" s="213">
        <f>M72+N72+O72+P72</f>
        <v>5.5410000000000004</v>
      </c>
      <c r="R72" s="213">
        <f>Q72/F72</f>
        <v>0.42394797245600613</v>
      </c>
      <c r="S72" s="213">
        <f>P72/Q72</f>
        <v>1.2633098718642845E-2</v>
      </c>
      <c r="T72" s="212">
        <v>-6.02</v>
      </c>
      <c r="U72" s="245"/>
      <c r="AK72" s="207">
        <v>-2.59</v>
      </c>
      <c r="AL72" s="207">
        <v>3.91</v>
      </c>
      <c r="AN72" s="250" t="s">
        <v>233</v>
      </c>
      <c r="AO72" s="207">
        <v>442.49</v>
      </c>
      <c r="AP72" s="207" t="s">
        <v>587</v>
      </c>
      <c r="AQ72" s="207">
        <v>2560</v>
      </c>
      <c r="AR72" s="207">
        <v>2560</v>
      </c>
      <c r="AS72" s="207" t="s">
        <v>973</v>
      </c>
      <c r="AT72" s="207" t="s">
        <v>235</v>
      </c>
      <c r="AU72" s="207" t="s">
        <v>239</v>
      </c>
    </row>
    <row r="73" spans="1:47">
      <c r="A73" s="217">
        <v>286.64999999999998</v>
      </c>
      <c r="B73" s="212">
        <v>14.95</v>
      </c>
      <c r="C73" s="218">
        <v>2.35</v>
      </c>
      <c r="D73" s="218">
        <v>0.12</v>
      </c>
      <c r="E73" s="212">
        <v>3.6939150000000001</v>
      </c>
      <c r="F73" s="218">
        <v>21.414149999999999</v>
      </c>
      <c r="G73" s="212">
        <v>3.2861250000000002</v>
      </c>
      <c r="H73" s="212">
        <v>8.4842242947832158</v>
      </c>
      <c r="I73" s="212">
        <v>2.3132250000000001</v>
      </c>
      <c r="J73" s="212">
        <v>4.7682824320537964</v>
      </c>
      <c r="K73" s="212">
        <v>18.466359764655401</v>
      </c>
      <c r="L73" s="212">
        <v>1.7981627506704563</v>
      </c>
      <c r="M73" s="212"/>
      <c r="N73" s="212"/>
      <c r="O73" s="212"/>
      <c r="P73" s="212"/>
      <c r="Q73" s="212"/>
      <c r="R73" s="213"/>
      <c r="S73" s="213"/>
      <c r="T73" s="212" t="s">
        <v>1109</v>
      </c>
      <c r="U73" s="245" t="s">
        <v>1109</v>
      </c>
      <c r="AK73" s="207">
        <v>-2.44</v>
      </c>
      <c r="AL73" s="207">
        <v>4.2300000000000004</v>
      </c>
      <c r="AN73" s="250" t="s">
        <v>233</v>
      </c>
      <c r="AO73" s="207">
        <v>443.51</v>
      </c>
      <c r="AP73" s="207" t="s">
        <v>587</v>
      </c>
      <c r="AQ73" s="207">
        <v>2560</v>
      </c>
      <c r="AR73" s="207">
        <v>2560</v>
      </c>
      <c r="AS73" s="207" t="s">
        <v>973</v>
      </c>
      <c r="AT73" s="207" t="s">
        <v>235</v>
      </c>
      <c r="AU73" s="207" t="s">
        <v>239</v>
      </c>
    </row>
    <row r="74" spans="1:47">
      <c r="A74" s="217">
        <v>290.57</v>
      </c>
      <c r="B74" s="212">
        <v>52.39</v>
      </c>
      <c r="C74" s="218">
        <v>1.49</v>
      </c>
      <c r="D74" s="218">
        <v>0.28999999999999998</v>
      </c>
      <c r="E74" s="212">
        <v>2.3570514</v>
      </c>
      <c r="F74" s="218">
        <v>29.237273999999999</v>
      </c>
      <c r="G74" s="212">
        <v>1.641222</v>
      </c>
      <c r="H74" s="212">
        <v>2.6396191818573875</v>
      </c>
      <c r="I74" s="212">
        <v>1.5236099999999999</v>
      </c>
      <c r="J74" s="212">
        <v>3.7321841687457469</v>
      </c>
      <c r="K74" s="212">
        <v>9.003850413331417</v>
      </c>
      <c r="L74" s="212">
        <v>1.8561060169134562</v>
      </c>
      <c r="M74" s="212"/>
      <c r="N74" s="212"/>
      <c r="O74" s="212"/>
      <c r="P74" s="212"/>
      <c r="Q74" s="212"/>
      <c r="R74" s="213"/>
      <c r="S74" s="213"/>
      <c r="T74" s="212" t="s">
        <v>1109</v>
      </c>
      <c r="U74" s="245" t="s">
        <v>1109</v>
      </c>
      <c r="AK74" s="207">
        <v>-1.78</v>
      </c>
      <c r="AL74" s="207">
        <v>4.83</v>
      </c>
      <c r="AN74" s="250" t="s">
        <v>233</v>
      </c>
      <c r="AO74" s="207">
        <v>444.7</v>
      </c>
      <c r="AP74" s="207" t="s">
        <v>587</v>
      </c>
      <c r="AQ74" s="207">
        <v>2560</v>
      </c>
      <c r="AR74" s="207">
        <v>2560</v>
      </c>
      <c r="AS74" s="207" t="s">
        <v>973</v>
      </c>
      <c r="AT74" s="207" t="s">
        <v>235</v>
      </c>
      <c r="AU74" s="207" t="s">
        <v>239</v>
      </c>
    </row>
    <row r="75" spans="1:47">
      <c r="A75" s="217">
        <v>291.2</v>
      </c>
      <c r="B75" s="212">
        <v>35.581745497940489</v>
      </c>
      <c r="C75" s="218">
        <v>0.12</v>
      </c>
      <c r="D75" s="218"/>
      <c r="E75" s="212"/>
      <c r="F75" s="218">
        <v>7.35</v>
      </c>
      <c r="G75" s="212"/>
      <c r="H75" s="212"/>
      <c r="I75" s="212"/>
      <c r="J75" s="212"/>
      <c r="K75" s="212"/>
      <c r="L75" s="212"/>
      <c r="M75" s="213">
        <v>2.14</v>
      </c>
      <c r="N75" s="213">
        <v>0.158</v>
      </c>
      <c r="O75" s="213">
        <v>0.68700000000000006</v>
      </c>
      <c r="P75" s="213">
        <v>5.7000000000000002E-2</v>
      </c>
      <c r="Q75" s="213">
        <f>M75+N75+O75+P75</f>
        <v>3.0420000000000003</v>
      </c>
      <c r="R75" s="213">
        <f>Q75/F75</f>
        <v>0.41387755102040824</v>
      </c>
      <c r="S75" s="213">
        <f>P75/Q75</f>
        <v>1.8737672583826429E-2</v>
      </c>
      <c r="T75" s="212">
        <v>-7.55</v>
      </c>
      <c r="U75" s="245"/>
      <c r="W75" s="220"/>
      <c r="X75" s="220"/>
      <c r="AK75" s="207">
        <v>-1.78</v>
      </c>
      <c r="AL75" s="207">
        <v>4.83</v>
      </c>
      <c r="AN75" s="250" t="s">
        <v>233</v>
      </c>
      <c r="AO75" s="207">
        <v>445.88</v>
      </c>
      <c r="AP75" s="207" t="s">
        <v>587</v>
      </c>
      <c r="AQ75" s="207">
        <v>2560</v>
      </c>
      <c r="AR75" s="207">
        <v>2560</v>
      </c>
      <c r="AS75" s="207" t="s">
        <v>973</v>
      </c>
      <c r="AT75" s="207" t="s">
        <v>235</v>
      </c>
      <c r="AU75" s="207" t="s">
        <v>239</v>
      </c>
    </row>
    <row r="76" spans="1:47">
      <c r="A76" s="217">
        <v>291.55</v>
      </c>
      <c r="B76" s="212">
        <v>19.68</v>
      </c>
      <c r="C76" s="218">
        <v>1.95</v>
      </c>
      <c r="D76" s="218">
        <v>0.26</v>
      </c>
      <c r="E76" s="212">
        <v>3.5332374</v>
      </c>
      <c r="F76" s="218">
        <v>16.618293999999999</v>
      </c>
      <c r="G76" s="212">
        <v>2.4156440000000003</v>
      </c>
      <c r="H76" s="212">
        <v>10.238027123743393</v>
      </c>
      <c r="I76" s="212">
        <v>2.7689199999999996</v>
      </c>
      <c r="J76" s="212">
        <v>3.6645858667747606</v>
      </c>
      <c r="K76" s="212">
        <v>23.296973499402245</v>
      </c>
      <c r="L76" s="212">
        <v>2.2502750593549132</v>
      </c>
      <c r="M76" s="212"/>
      <c r="N76" s="212"/>
      <c r="O76" s="212"/>
      <c r="P76" s="212"/>
      <c r="Q76" s="212"/>
      <c r="R76" s="213"/>
      <c r="S76" s="213"/>
      <c r="T76" s="212" t="s">
        <v>1109</v>
      </c>
      <c r="U76" s="245" t="s">
        <v>1109</v>
      </c>
      <c r="W76" s="220"/>
      <c r="X76" s="220"/>
      <c r="AK76" s="207">
        <v>-2.4900000000000002</v>
      </c>
      <c r="AL76" s="207">
        <v>3.87</v>
      </c>
      <c r="AN76" s="250" t="s">
        <v>233</v>
      </c>
      <c r="AO76" s="207">
        <v>446.51</v>
      </c>
      <c r="AP76" s="207" t="s">
        <v>587</v>
      </c>
      <c r="AQ76" s="207">
        <v>2560</v>
      </c>
      <c r="AR76" s="207">
        <v>2560</v>
      </c>
      <c r="AS76" s="207" t="s">
        <v>973</v>
      </c>
      <c r="AT76" s="207" t="s">
        <v>235</v>
      </c>
      <c r="AU76" s="207" t="s">
        <v>239</v>
      </c>
    </row>
    <row r="77" spans="1:47">
      <c r="A77" s="217">
        <v>292.5</v>
      </c>
      <c r="B77" s="212">
        <v>23.582280974044867</v>
      </c>
      <c r="C77" s="218">
        <v>1.71</v>
      </c>
      <c r="D77" s="218"/>
      <c r="E77" s="212"/>
      <c r="F77" s="218">
        <v>12.12</v>
      </c>
      <c r="G77" s="212"/>
      <c r="H77" s="212"/>
      <c r="I77" s="212"/>
      <c r="J77" s="212"/>
      <c r="K77" s="212"/>
      <c r="L77" s="212"/>
      <c r="M77" s="213">
        <v>3.6819999999999999</v>
      </c>
      <c r="N77" s="213">
        <v>0.214</v>
      </c>
      <c r="O77" s="213">
        <v>2.5680000000000001</v>
      </c>
      <c r="P77" s="213">
        <v>0.30599999999999999</v>
      </c>
      <c r="Q77" s="213">
        <f>M77+N77+O77+P77</f>
        <v>6.7700000000000005</v>
      </c>
      <c r="R77" s="213">
        <f>Q77/F77</f>
        <v>0.55858085808580871</v>
      </c>
      <c r="S77" s="213">
        <f>P77/Q77</f>
        <v>4.5199409158050215E-2</v>
      </c>
      <c r="T77" s="212">
        <v>-4.08</v>
      </c>
      <c r="U77" s="245"/>
      <c r="AK77" s="207">
        <v>-2.85</v>
      </c>
      <c r="AL77" s="207">
        <v>4.13</v>
      </c>
      <c r="AN77" s="250" t="s">
        <v>233</v>
      </c>
      <c r="AO77" s="207">
        <v>447.19</v>
      </c>
      <c r="AP77" s="207" t="s">
        <v>587</v>
      </c>
      <c r="AQ77" s="207">
        <v>2560</v>
      </c>
      <c r="AR77" s="207">
        <v>2560</v>
      </c>
      <c r="AS77" s="207" t="s">
        <v>973</v>
      </c>
      <c r="AT77" s="207" t="s">
        <v>235</v>
      </c>
      <c r="AU77" s="207" t="s">
        <v>239</v>
      </c>
    </row>
    <row r="78" spans="1:47">
      <c r="A78" s="217">
        <v>297.85000000000002</v>
      </c>
      <c r="B78" s="212">
        <v>1.51</v>
      </c>
      <c r="C78" s="218">
        <v>3.73</v>
      </c>
      <c r="D78" s="218">
        <v>0.36</v>
      </c>
      <c r="E78" s="212">
        <v>6.5462400000000001</v>
      </c>
      <c r="F78" s="218">
        <v>2.4943901999999998</v>
      </c>
      <c r="G78" s="212">
        <v>5.7825119999999997</v>
      </c>
      <c r="H78" s="212">
        <v>21.67460744255235</v>
      </c>
      <c r="I78" s="212">
        <v>2.9912679999999998</v>
      </c>
      <c r="J78" s="212">
        <v>4.7346666666666666</v>
      </c>
      <c r="K78" s="212">
        <v>26.62044835479923</v>
      </c>
      <c r="L78" s="212">
        <v>1.3120833333333335</v>
      </c>
      <c r="M78" s="212"/>
      <c r="N78" s="212"/>
      <c r="O78" s="212"/>
      <c r="P78" s="212"/>
      <c r="Q78" s="212"/>
      <c r="R78" s="213"/>
      <c r="S78" s="213"/>
      <c r="T78" s="212" t="s">
        <v>1109</v>
      </c>
      <c r="U78" s="245" t="s">
        <v>1109</v>
      </c>
      <c r="AK78" s="207">
        <v>-3.46</v>
      </c>
      <c r="AL78" s="207">
        <v>3.75</v>
      </c>
      <c r="AN78" s="250" t="s">
        <v>233</v>
      </c>
      <c r="AO78" s="207">
        <v>448.16</v>
      </c>
      <c r="AP78" s="207" t="s">
        <v>587</v>
      </c>
      <c r="AQ78" s="207">
        <v>2560</v>
      </c>
      <c r="AR78" s="207">
        <v>2560</v>
      </c>
      <c r="AS78" s="207" t="s">
        <v>973</v>
      </c>
      <c r="AT78" s="207" t="s">
        <v>235</v>
      </c>
      <c r="AU78" s="207" t="s">
        <v>239</v>
      </c>
    </row>
    <row r="79" spans="1:47">
      <c r="A79" s="217">
        <v>299.39999999999998</v>
      </c>
      <c r="B79" s="212">
        <v>1.57</v>
      </c>
      <c r="C79" s="218">
        <v>3.4</v>
      </c>
      <c r="D79" s="218">
        <v>0.27</v>
      </c>
      <c r="E79" s="212">
        <v>7.513611</v>
      </c>
      <c r="F79" s="218">
        <v>2.3378698</v>
      </c>
      <c r="G79" s="212">
        <v>5.5480250000000009</v>
      </c>
      <c r="H79" s="212">
        <v>23.118477864631956</v>
      </c>
      <c r="I79" s="212">
        <v>3.5914970000000004</v>
      </c>
      <c r="J79" s="212">
        <v>3.9578059071729959</v>
      </c>
      <c r="K79" s="212">
        <v>24.73811354242866</v>
      </c>
      <c r="L79" s="212">
        <v>1.3725393955050378</v>
      </c>
      <c r="M79" s="217">
        <v>0.19824120603015072</v>
      </c>
      <c r="N79" s="217">
        <v>2.7562814070351754E-2</v>
      </c>
      <c r="O79" s="217">
        <v>3.2148241206030152E-2</v>
      </c>
      <c r="P79" s="217">
        <v>0.22390703999999997</v>
      </c>
      <c r="Q79" s="213">
        <f>M79+N79+O79+P79</f>
        <v>0.48185930130653254</v>
      </c>
      <c r="R79" s="213">
        <f>Q79/F79</f>
        <v>0.20611040927366123</v>
      </c>
      <c r="S79" s="213">
        <f>P79/Q79</f>
        <v>0.46467306824396559</v>
      </c>
      <c r="T79" s="212" t="s">
        <v>1109</v>
      </c>
      <c r="U79" s="245" t="s">
        <v>1109</v>
      </c>
      <c r="AK79" s="207">
        <v>-4.33</v>
      </c>
      <c r="AL79" s="207">
        <v>2.83</v>
      </c>
      <c r="AN79" s="250" t="s">
        <v>233</v>
      </c>
      <c r="AO79" s="207">
        <v>448.68</v>
      </c>
      <c r="AP79" s="207" t="s">
        <v>587</v>
      </c>
      <c r="AQ79" s="207">
        <v>2560</v>
      </c>
      <c r="AR79" s="207">
        <v>2560</v>
      </c>
      <c r="AS79" s="207" t="s">
        <v>973</v>
      </c>
      <c r="AT79" s="207" t="s">
        <v>235</v>
      </c>
      <c r="AU79" s="207" t="s">
        <v>239</v>
      </c>
    </row>
    <row r="80" spans="1:47">
      <c r="A80" s="217">
        <v>300.42</v>
      </c>
      <c r="B80" s="212">
        <v>3.38</v>
      </c>
      <c r="C80" s="218">
        <v>1.95</v>
      </c>
      <c r="D80" s="218">
        <v>0.11</v>
      </c>
      <c r="E80" s="218">
        <v>7.3899540000000004</v>
      </c>
      <c r="F80" s="218">
        <v>1.6776557999999999</v>
      </c>
      <c r="G80" s="218">
        <v>5.2523640000000009</v>
      </c>
      <c r="H80" s="212">
        <v>20.095453800812258</v>
      </c>
      <c r="I80" s="218">
        <v>3.6738360000000001</v>
      </c>
      <c r="J80" s="212">
        <v>3.8095867768595042</v>
      </c>
      <c r="K80" s="212">
        <v>21.86311965656763</v>
      </c>
      <c r="L80" s="212">
        <v>1.4274997729543186</v>
      </c>
      <c r="M80" s="212"/>
      <c r="N80" s="212"/>
      <c r="O80" s="212"/>
      <c r="P80" s="212"/>
      <c r="Q80" s="212"/>
      <c r="R80" s="213"/>
      <c r="S80" s="213"/>
      <c r="T80" s="212" t="s">
        <v>1109</v>
      </c>
      <c r="U80" s="245" t="s">
        <v>1109</v>
      </c>
      <c r="AK80" s="207">
        <v>-3.75</v>
      </c>
      <c r="AL80" s="207">
        <v>3.3</v>
      </c>
      <c r="AN80" s="250" t="s">
        <v>233</v>
      </c>
      <c r="AO80" s="207">
        <v>449.13</v>
      </c>
      <c r="AP80" s="207" t="s">
        <v>587</v>
      </c>
      <c r="AQ80" s="207">
        <v>2560</v>
      </c>
      <c r="AR80" s="207">
        <v>2560</v>
      </c>
      <c r="AS80" s="207" t="s">
        <v>973</v>
      </c>
      <c r="AT80" s="207" t="s">
        <v>235</v>
      </c>
      <c r="AU80" s="207" t="s">
        <v>239</v>
      </c>
    </row>
    <row r="81" spans="1:47">
      <c r="A81" s="217">
        <v>301.47000000000003</v>
      </c>
      <c r="B81" s="212">
        <v>3.6</v>
      </c>
      <c r="C81" s="218">
        <v>2.29</v>
      </c>
      <c r="D81" s="218">
        <v>0.22</v>
      </c>
      <c r="E81" s="212">
        <v>8.1367440000000002</v>
      </c>
      <c r="F81" s="218">
        <v>3.3655643999999998</v>
      </c>
      <c r="G81" s="212">
        <v>5.0549399999999993</v>
      </c>
      <c r="H81" s="212">
        <v>9.7919393296712034</v>
      </c>
      <c r="I81" s="212">
        <v>4.9621440000000003</v>
      </c>
      <c r="J81" s="212">
        <v>3.3298919567827121</v>
      </c>
      <c r="K81" s="212">
        <v>9.6755154408884536</v>
      </c>
      <c r="L81" s="212">
        <v>1.7511233064654437</v>
      </c>
      <c r="M81" s="212"/>
      <c r="N81" s="212"/>
      <c r="O81" s="212"/>
      <c r="P81" s="212"/>
      <c r="Q81" s="212"/>
      <c r="R81" s="213"/>
      <c r="S81" s="213"/>
      <c r="T81" s="212" t="s">
        <v>1109</v>
      </c>
      <c r="U81" s="245" t="s">
        <v>1109</v>
      </c>
      <c r="AK81" s="207">
        <v>-1.43</v>
      </c>
      <c r="AL81" s="207">
        <v>4</v>
      </c>
      <c r="AN81" s="250" t="s">
        <v>233</v>
      </c>
      <c r="AO81" s="207">
        <v>451.38</v>
      </c>
      <c r="AP81" s="207" t="s">
        <v>587</v>
      </c>
      <c r="AQ81" s="207">
        <v>2560</v>
      </c>
      <c r="AR81" s="207">
        <v>2560</v>
      </c>
      <c r="AS81" s="207" t="s">
        <v>973</v>
      </c>
      <c r="AT81" s="207" t="s">
        <v>235</v>
      </c>
      <c r="AU81" s="207" t="s">
        <v>239</v>
      </c>
    </row>
    <row r="82" spans="1:47">
      <c r="A82" s="217">
        <v>304.08</v>
      </c>
      <c r="B82" s="212">
        <v>2.04</v>
      </c>
      <c r="C82" s="218">
        <v>2.04</v>
      </c>
      <c r="D82" s="218">
        <v>0.06</v>
      </c>
      <c r="E82" s="212">
        <v>7.48332</v>
      </c>
      <c r="F82" s="218">
        <v>1.1783399999999999</v>
      </c>
      <c r="G82" s="212">
        <v>3.9212400000000001</v>
      </c>
      <c r="H82" s="212">
        <v>9.7321077521724231</v>
      </c>
      <c r="I82" s="212">
        <v>5.9482800000000005</v>
      </c>
      <c r="J82" s="212">
        <v>2.808625904010519</v>
      </c>
      <c r="K82" s="212">
        <v>10.456073818501185</v>
      </c>
      <c r="L82" s="212">
        <v>2.2824175824175827</v>
      </c>
      <c r="M82" s="217">
        <v>0.17267759562841531</v>
      </c>
      <c r="N82" s="217">
        <v>1.4792349726775955E-2</v>
      </c>
      <c r="O82" s="217">
        <v>3.4765027322404374E-3</v>
      </c>
      <c r="P82" s="217">
        <v>7.9966800000000005E-2</v>
      </c>
      <c r="Q82" s="213">
        <f t="shared" ref="Q82:Q95" si="7">M82+N82+O82+P82</f>
        <v>0.27091324808743167</v>
      </c>
      <c r="R82" s="213">
        <f t="shared" ref="R82:R95" si="8">Q82/F82</f>
        <v>0.229910932402729</v>
      </c>
      <c r="S82" s="213">
        <f t="shared" ref="S82:S95" si="9">P82/Q82</f>
        <v>0.29517493354253521</v>
      </c>
      <c r="T82" s="212" t="s">
        <v>1109</v>
      </c>
      <c r="U82" s="245" t="s">
        <v>1109</v>
      </c>
      <c r="AK82" s="207">
        <v>-3</v>
      </c>
      <c r="AL82" s="207">
        <v>3.18</v>
      </c>
      <c r="AN82" s="250" t="s">
        <v>233</v>
      </c>
      <c r="AO82" s="207">
        <v>452.15</v>
      </c>
      <c r="AP82" s="207" t="s">
        <v>587</v>
      </c>
      <c r="AQ82" s="207">
        <v>2560</v>
      </c>
      <c r="AR82" s="207">
        <v>2560</v>
      </c>
      <c r="AS82" s="207" t="s">
        <v>973</v>
      </c>
      <c r="AT82" s="207" t="s">
        <v>235</v>
      </c>
      <c r="AU82" s="207" t="s">
        <v>239</v>
      </c>
    </row>
    <row r="83" spans="1:47">
      <c r="A83" s="217">
        <v>305.33999999999997</v>
      </c>
      <c r="B83" s="212">
        <v>2.44</v>
      </c>
      <c r="C83" s="218">
        <v>2.41</v>
      </c>
      <c r="D83" s="218">
        <v>5.95</v>
      </c>
      <c r="E83" s="212">
        <v>6.3988899999999997</v>
      </c>
      <c r="F83" s="218">
        <v>6.3794700000000004</v>
      </c>
      <c r="G83" s="212">
        <v>5.4910050000000004</v>
      </c>
      <c r="H83" s="212">
        <v>12.731653809092004</v>
      </c>
      <c r="I83" s="212">
        <v>4.5636999999999999</v>
      </c>
      <c r="J83" s="212">
        <v>4.5995144157814867</v>
      </c>
      <c r="K83" s="212">
        <v>15.996914562541273</v>
      </c>
      <c r="L83" s="212">
        <v>2.047908085844353</v>
      </c>
      <c r="M83" s="217">
        <v>0.30599520383693041</v>
      </c>
      <c r="N83" s="217">
        <v>1.2034404476418866E-2</v>
      </c>
      <c r="O83" s="217">
        <v>1.243804956035172E-2</v>
      </c>
      <c r="P83" s="217">
        <v>5.07</v>
      </c>
      <c r="Q83" s="213">
        <f t="shared" si="7"/>
        <v>5.4004676578737012</v>
      </c>
      <c r="R83" s="213">
        <f t="shared" si="8"/>
        <v>0.84653860867340092</v>
      </c>
      <c r="S83" s="213">
        <f t="shared" si="9"/>
        <v>0.93880758504462292</v>
      </c>
      <c r="T83" s="212" t="s">
        <v>1109</v>
      </c>
      <c r="U83" s="245" t="s">
        <v>1109</v>
      </c>
      <c r="AK83" s="207">
        <v>-3.48</v>
      </c>
      <c r="AL83" s="207">
        <v>2.71</v>
      </c>
      <c r="AN83" s="250" t="s">
        <v>233</v>
      </c>
      <c r="AO83" s="207">
        <v>452.9</v>
      </c>
      <c r="AP83" s="207" t="s">
        <v>587</v>
      </c>
      <c r="AQ83" s="207">
        <v>2560</v>
      </c>
      <c r="AR83" s="207">
        <v>2560</v>
      </c>
      <c r="AS83" s="207" t="s">
        <v>973</v>
      </c>
      <c r="AT83" s="207" t="s">
        <v>235</v>
      </c>
      <c r="AU83" s="207" t="s">
        <v>239</v>
      </c>
    </row>
    <row r="84" spans="1:47">
      <c r="A84" s="217">
        <v>307.62</v>
      </c>
      <c r="B84" s="212">
        <v>3.54</v>
      </c>
      <c r="C84" s="218">
        <v>3.84</v>
      </c>
      <c r="D84" s="218">
        <v>2.14</v>
      </c>
      <c r="E84" s="212">
        <v>7.7451660000000002</v>
      </c>
      <c r="F84" s="218">
        <v>3.6484074</v>
      </c>
      <c r="G84" s="212">
        <v>3.892779</v>
      </c>
      <c r="H84" s="212">
        <v>16.481880657921202</v>
      </c>
      <c r="I84" s="212">
        <v>5.3418420000000006</v>
      </c>
      <c r="J84" s="212">
        <v>2.6939765319426332</v>
      </c>
      <c r="K84" s="212">
        <v>17.109293782687999</v>
      </c>
      <c r="L84" s="212">
        <v>1.9804246600856774</v>
      </c>
      <c r="M84" s="217">
        <v>0.24473324213406294</v>
      </c>
      <c r="N84" s="217">
        <v>1.5097161422708621E-2</v>
      </c>
      <c r="O84" s="217">
        <v>1.6183310533515731E-2</v>
      </c>
      <c r="P84" s="217">
        <v>1.947524775</v>
      </c>
      <c r="Q84" s="213">
        <f t="shared" si="7"/>
        <v>2.2235384890902874</v>
      </c>
      <c r="R84" s="213">
        <f t="shared" si="8"/>
        <v>0.60945454970031232</v>
      </c>
      <c r="S84" s="213">
        <f t="shared" si="9"/>
        <v>0.87586735491895518</v>
      </c>
      <c r="T84" s="212" t="s">
        <v>1109</v>
      </c>
      <c r="U84" s="245" t="s">
        <v>1109</v>
      </c>
      <c r="AK84" s="207">
        <v>-2.2999999999999998</v>
      </c>
      <c r="AL84" s="207">
        <v>3.66</v>
      </c>
      <c r="AN84" s="250" t="s">
        <v>233</v>
      </c>
      <c r="AO84" s="207">
        <v>453.8</v>
      </c>
      <c r="AP84" s="207" t="s">
        <v>587</v>
      </c>
      <c r="AQ84" s="207">
        <v>2560</v>
      </c>
      <c r="AR84" s="207">
        <v>2560</v>
      </c>
      <c r="AS84" s="207" t="s">
        <v>973</v>
      </c>
      <c r="AT84" s="207" t="s">
        <v>235</v>
      </c>
      <c r="AU84" s="207" t="s">
        <v>239</v>
      </c>
    </row>
    <row r="85" spans="1:47">
      <c r="A85" s="217">
        <v>310.45</v>
      </c>
      <c r="B85" s="212">
        <v>8.31</v>
      </c>
      <c r="C85" s="218">
        <v>4.76</v>
      </c>
      <c r="D85" s="218">
        <v>2.76</v>
      </c>
      <c r="E85" s="212">
        <v>4.6183769999999997</v>
      </c>
      <c r="F85" s="218">
        <v>3.5861214000000001</v>
      </c>
      <c r="G85" s="212">
        <v>4.7844700000000007</v>
      </c>
      <c r="H85" s="212">
        <v>8.5969938920535665</v>
      </c>
      <c r="I85" s="212">
        <v>2.3748819999999999</v>
      </c>
      <c r="J85" s="212">
        <v>5.5527643585614603</v>
      </c>
      <c r="K85" s="212">
        <v>14.966259985295849</v>
      </c>
      <c r="L85" s="212">
        <v>1.4765585461237638</v>
      </c>
      <c r="M85" s="217">
        <v>0.40409698996655513</v>
      </c>
      <c r="N85" s="217">
        <v>7.806293478260869E-3</v>
      </c>
      <c r="O85" s="217">
        <v>5.6722408026755849E-2</v>
      </c>
      <c r="P85" s="217">
        <v>2.4205123117241381</v>
      </c>
      <c r="Q85" s="213">
        <f t="shared" si="7"/>
        <v>2.8891380031957099</v>
      </c>
      <c r="R85" s="213">
        <f t="shared" si="8"/>
        <v>0.80564422699011518</v>
      </c>
      <c r="S85" s="213">
        <f t="shared" si="9"/>
        <v>0.83779740152487714</v>
      </c>
      <c r="T85" s="212"/>
      <c r="U85" s="245"/>
      <c r="AK85" s="207">
        <v>-2.2000000000000002</v>
      </c>
      <c r="AL85" s="207">
        <v>3.06</v>
      </c>
      <c r="AN85" s="250" t="s">
        <v>233</v>
      </c>
      <c r="AO85" s="207">
        <v>454.71</v>
      </c>
      <c r="AP85" s="207" t="s">
        <v>587</v>
      </c>
      <c r="AQ85" s="207">
        <v>2560</v>
      </c>
      <c r="AR85" s="207">
        <v>2560</v>
      </c>
      <c r="AS85" s="207" t="s">
        <v>973</v>
      </c>
      <c r="AT85" s="207" t="s">
        <v>235</v>
      </c>
      <c r="AU85" s="207" t="s">
        <v>239</v>
      </c>
    </row>
    <row r="86" spans="1:47">
      <c r="A86" s="217">
        <v>311.48</v>
      </c>
      <c r="B86" s="212">
        <v>5.0999999999999996</v>
      </c>
      <c r="C86" s="218">
        <v>4.4000000000000004</v>
      </c>
      <c r="D86" s="218">
        <v>2.25</v>
      </c>
      <c r="E86" s="212">
        <v>4.7534283999999998</v>
      </c>
      <c r="F86" s="218">
        <v>2.8800576000000002</v>
      </c>
      <c r="G86" s="212">
        <v>4.5429479999999991</v>
      </c>
      <c r="H86" s="212">
        <v>8.8389077829048563</v>
      </c>
      <c r="I86" s="212">
        <v>2.1095659999999996</v>
      </c>
      <c r="J86" s="212">
        <v>5.1226607894209568</v>
      </c>
      <c r="K86" s="212">
        <v>14.950223837295004</v>
      </c>
      <c r="L86" s="212">
        <v>1.2743366631365027</v>
      </c>
      <c r="M86" s="217">
        <v>0.30644276901987666</v>
      </c>
      <c r="N86" s="217">
        <v>4.7978019191226859E-3</v>
      </c>
      <c r="O86" s="217">
        <v>1.8814256339958875E-2</v>
      </c>
      <c r="P86" s="217">
        <v>1.9970087351351351</v>
      </c>
      <c r="Q86" s="213">
        <f t="shared" si="7"/>
        <v>2.3270635624140934</v>
      </c>
      <c r="R86" s="213">
        <f t="shared" si="8"/>
        <v>0.80799202155335126</v>
      </c>
      <c r="S86" s="213">
        <f t="shared" si="9"/>
        <v>0.8581668190719467</v>
      </c>
      <c r="T86" s="212"/>
      <c r="U86" s="245"/>
      <c r="AK86" s="207">
        <v>-2.61</v>
      </c>
      <c r="AL86" s="207">
        <v>2.81</v>
      </c>
      <c r="AN86" s="250" t="s">
        <v>233</v>
      </c>
      <c r="AO86" s="207">
        <v>616.11</v>
      </c>
      <c r="AP86" s="207" t="s">
        <v>587</v>
      </c>
      <c r="AQ86" s="207">
        <v>2560</v>
      </c>
      <c r="AR86" s="207">
        <v>2560</v>
      </c>
      <c r="AS86" s="207" t="s">
        <v>973</v>
      </c>
      <c r="AT86" s="207" t="s">
        <v>235</v>
      </c>
      <c r="AU86" s="207" t="s">
        <v>239</v>
      </c>
    </row>
    <row r="87" spans="1:47">
      <c r="A87" s="217">
        <v>312.73</v>
      </c>
      <c r="B87" s="212">
        <v>0.2</v>
      </c>
      <c r="C87" s="218">
        <v>8.81</v>
      </c>
      <c r="D87" s="218">
        <v>2.69</v>
      </c>
      <c r="E87" s="212">
        <v>5.7673839999999998</v>
      </c>
      <c r="F87" s="218">
        <v>3.1295000000000002</v>
      </c>
      <c r="G87" s="212">
        <v>8.6078320000000001</v>
      </c>
      <c r="H87" s="212">
        <v>15.395038664562176</v>
      </c>
      <c r="I87" s="212">
        <v>2.6082959999999997</v>
      </c>
      <c r="J87" s="212">
        <v>7.9998105761641671</v>
      </c>
      <c r="K87" s="212">
        <v>21.461395818811422</v>
      </c>
      <c r="L87" s="212">
        <v>1.2986018716879018</v>
      </c>
      <c r="M87" s="217">
        <v>8.7812500000000002E-2</v>
      </c>
      <c r="N87" s="217">
        <v>1.8732142857142853E-2</v>
      </c>
      <c r="O87" s="217">
        <v>3.0245535714285717E-3</v>
      </c>
      <c r="P87" s="217">
        <v>2.2506119999999998</v>
      </c>
      <c r="Q87" s="213">
        <f t="shared" si="7"/>
        <v>2.360181196428571</v>
      </c>
      <c r="R87" s="213">
        <f t="shared" si="8"/>
        <v>0.75417197521283619</v>
      </c>
      <c r="S87" s="213">
        <f t="shared" si="9"/>
        <v>0.95357593874810487</v>
      </c>
      <c r="T87" s="212"/>
      <c r="U87" s="245"/>
      <c r="AK87" s="207">
        <v>-0.98</v>
      </c>
      <c r="AL87" s="207">
        <v>1.59</v>
      </c>
      <c r="AN87" s="250" t="s">
        <v>233</v>
      </c>
      <c r="AO87" s="207">
        <v>617</v>
      </c>
      <c r="AP87" s="207" t="s">
        <v>587</v>
      </c>
      <c r="AQ87" s="207">
        <v>2560</v>
      </c>
      <c r="AR87" s="207">
        <v>2560</v>
      </c>
      <c r="AS87" s="207" t="s">
        <v>973</v>
      </c>
      <c r="AT87" s="207" t="s">
        <v>235</v>
      </c>
      <c r="AU87" s="207" t="s">
        <v>239</v>
      </c>
    </row>
    <row r="88" spans="1:47">
      <c r="A88" s="217">
        <v>314.10000000000002</v>
      </c>
      <c r="B88" s="212">
        <v>66.87</v>
      </c>
      <c r="C88" s="218">
        <v>2.42</v>
      </c>
      <c r="D88" s="218">
        <v>1.27</v>
      </c>
      <c r="E88" s="212">
        <v>1.5747949999999999</v>
      </c>
      <c r="F88" s="218">
        <v>4.9081999999999999</v>
      </c>
      <c r="G88" s="212">
        <v>2.4735</v>
      </c>
      <c r="H88" s="212">
        <v>4.0509292132235108</v>
      </c>
      <c r="I88" s="212">
        <v>0.77115</v>
      </c>
      <c r="J88" s="212">
        <v>8.4188481675392666</v>
      </c>
      <c r="K88" s="212">
        <v>20.681721033097659</v>
      </c>
      <c r="L88" s="212">
        <v>1.4060891372255711</v>
      </c>
      <c r="M88" s="217">
        <v>1.6668861092824228</v>
      </c>
      <c r="N88" s="217">
        <v>7.0247926267281102E-2</v>
      </c>
      <c r="O88" s="217">
        <v>0.52955892034233043</v>
      </c>
      <c r="P88" s="217">
        <v>1.2678180079470198</v>
      </c>
      <c r="Q88" s="213">
        <f t="shared" si="7"/>
        <v>3.5345109638390539</v>
      </c>
      <c r="R88" s="213">
        <f t="shared" si="8"/>
        <v>0.72012366322461474</v>
      </c>
      <c r="S88" s="213">
        <f t="shared" si="9"/>
        <v>0.3586968666720341</v>
      </c>
      <c r="T88" s="212"/>
      <c r="U88" s="245"/>
      <c r="AK88" s="207">
        <v>-0.75</v>
      </c>
      <c r="AL88" s="207">
        <v>2.14</v>
      </c>
      <c r="AN88" s="250" t="s">
        <v>233</v>
      </c>
      <c r="AO88" s="207">
        <v>618</v>
      </c>
      <c r="AP88" s="207" t="s">
        <v>587</v>
      </c>
      <c r="AQ88" s="207">
        <v>2560</v>
      </c>
      <c r="AR88" s="207">
        <v>2560</v>
      </c>
      <c r="AS88" s="207" t="s">
        <v>973</v>
      </c>
      <c r="AT88" s="207" t="s">
        <v>235</v>
      </c>
      <c r="AU88" s="207" t="s">
        <v>239</v>
      </c>
    </row>
    <row r="89" spans="1:47">
      <c r="A89" s="217">
        <v>315.85000000000002</v>
      </c>
      <c r="B89" s="212">
        <v>2.29</v>
      </c>
      <c r="C89" s="218">
        <v>5.81</v>
      </c>
      <c r="D89" s="218">
        <v>0.53</v>
      </c>
      <c r="E89" s="212">
        <v>6.5787120000000003</v>
      </c>
      <c r="F89" s="218">
        <v>0.86898629999999999</v>
      </c>
      <c r="G89" s="212">
        <v>6.8095439999999998</v>
      </c>
      <c r="H89" s="212">
        <v>13.561484476943129</v>
      </c>
      <c r="I89" s="212">
        <v>2.8132649999999999</v>
      </c>
      <c r="J89" s="212">
        <v>5.5480701754385953</v>
      </c>
      <c r="K89" s="212">
        <v>16.573811894276986</v>
      </c>
      <c r="L89" s="212">
        <v>1.2279135338345863</v>
      </c>
      <c r="M89" s="217">
        <v>0.12928970470869913</v>
      </c>
      <c r="N89" s="217">
        <v>-2.7305810055865921E-3</v>
      </c>
      <c r="O89" s="217">
        <v>0</v>
      </c>
      <c r="P89" s="217">
        <v>0.40102753432835819</v>
      </c>
      <c r="Q89" s="213">
        <f t="shared" si="7"/>
        <v>0.52758665803147076</v>
      </c>
      <c r="R89" s="213">
        <f t="shared" si="8"/>
        <v>0.60712885580758957</v>
      </c>
      <c r="S89" s="213">
        <f t="shared" si="9"/>
        <v>0.76011689875682331</v>
      </c>
      <c r="T89" s="212"/>
      <c r="U89" s="245"/>
      <c r="AK89" s="207">
        <v>-0.5</v>
      </c>
      <c r="AL89" s="207">
        <v>1.97</v>
      </c>
      <c r="AN89" s="250" t="s">
        <v>233</v>
      </c>
      <c r="AO89" s="207">
        <v>618.86</v>
      </c>
      <c r="AP89" s="207" t="s">
        <v>587</v>
      </c>
      <c r="AQ89" s="207">
        <v>2560</v>
      </c>
      <c r="AR89" s="207">
        <v>2560</v>
      </c>
      <c r="AS89" s="207" t="s">
        <v>973</v>
      </c>
      <c r="AT89" s="207" t="s">
        <v>235</v>
      </c>
      <c r="AU89" s="207" t="s">
        <v>239</v>
      </c>
    </row>
    <row r="90" spans="1:47">
      <c r="A90" s="217">
        <v>316.35000000000002</v>
      </c>
      <c r="B90" s="212">
        <v>6.19</v>
      </c>
      <c r="C90" s="218">
        <v>3.91</v>
      </c>
      <c r="D90" s="218">
        <v>0.84</v>
      </c>
      <c r="E90" s="212">
        <v>6.8264170000000002</v>
      </c>
      <c r="F90" s="218">
        <v>1.4485835</v>
      </c>
      <c r="G90" s="212">
        <v>5.0975469999999996</v>
      </c>
      <c r="H90" s="212">
        <v>14.399502013685792</v>
      </c>
      <c r="I90" s="212">
        <v>2.174185</v>
      </c>
      <c r="J90" s="212">
        <v>4.0025172678434373</v>
      </c>
      <c r="K90" s="212">
        <v>16.959408748401067</v>
      </c>
      <c r="L90" s="212">
        <v>0.91453787961846289</v>
      </c>
      <c r="M90" s="217">
        <v>0.29236393176279446</v>
      </c>
      <c r="N90" s="217">
        <v>2.8606969943135658E-3</v>
      </c>
      <c r="O90" s="217">
        <v>6.5288383428107237E-3</v>
      </c>
      <c r="P90" s="217">
        <v>0.7715715567567567</v>
      </c>
      <c r="Q90" s="213">
        <f t="shared" si="7"/>
        <v>1.0733250238566754</v>
      </c>
      <c r="R90" s="213">
        <f t="shared" si="8"/>
        <v>0.74094798391440697</v>
      </c>
      <c r="S90" s="213">
        <f t="shared" si="9"/>
        <v>0.71886105290300883</v>
      </c>
      <c r="T90" s="212"/>
      <c r="U90" s="245"/>
      <c r="AK90" s="207">
        <v>-0.1</v>
      </c>
      <c r="AL90" s="207">
        <v>2.2999999999999998</v>
      </c>
      <c r="AN90" s="250" t="s">
        <v>233</v>
      </c>
      <c r="AO90" s="207">
        <v>619.80999999999995</v>
      </c>
      <c r="AP90" s="207" t="s">
        <v>587</v>
      </c>
      <c r="AQ90" s="207">
        <v>2560</v>
      </c>
      <c r="AR90" s="207">
        <v>2560</v>
      </c>
      <c r="AS90" s="207" t="s">
        <v>973</v>
      </c>
      <c r="AT90" s="207" t="s">
        <v>235</v>
      </c>
      <c r="AU90" s="207" t="s">
        <v>239</v>
      </c>
    </row>
    <row r="91" spans="1:47">
      <c r="A91" s="217">
        <v>318.72000000000003</v>
      </c>
      <c r="B91" s="212">
        <v>1.96</v>
      </c>
      <c r="C91" s="218">
        <v>6.31</v>
      </c>
      <c r="D91" s="218">
        <v>1.78</v>
      </c>
      <c r="E91" s="212">
        <v>6.735195</v>
      </c>
      <c r="F91" s="218">
        <v>2.4515183999999999</v>
      </c>
      <c r="G91" s="212">
        <v>7.5915599999999994</v>
      </c>
      <c r="H91" s="212">
        <v>14.721421138468665</v>
      </c>
      <c r="I91" s="212">
        <v>3.4439760000000001</v>
      </c>
      <c r="J91" s="212">
        <v>6.0415120274914083</v>
      </c>
      <c r="K91" s="212">
        <v>17.573392597139069</v>
      </c>
      <c r="L91" s="212">
        <v>1.4682768777614141</v>
      </c>
      <c r="M91" s="217">
        <v>0.16454054054054057</v>
      </c>
      <c r="N91" s="217">
        <v>3.0210810810810812E-2</v>
      </c>
      <c r="O91" s="217">
        <v>1.7999999999999999E-2</v>
      </c>
      <c r="P91" s="217">
        <v>1.4796019264864866</v>
      </c>
      <c r="Q91" s="213">
        <f t="shared" si="7"/>
        <v>1.6923532778378378</v>
      </c>
      <c r="R91" s="213">
        <f t="shared" si="8"/>
        <v>0.69032860525861761</v>
      </c>
      <c r="S91" s="213">
        <f t="shared" si="9"/>
        <v>0.87428667871098176</v>
      </c>
      <c r="T91" s="212"/>
      <c r="U91" s="245"/>
      <c r="AK91" s="207">
        <v>0.26</v>
      </c>
      <c r="AL91" s="207">
        <v>2.82</v>
      </c>
      <c r="AN91" s="250" t="s">
        <v>233</v>
      </c>
      <c r="AO91" s="207">
        <v>620.27</v>
      </c>
      <c r="AP91" s="207" t="s">
        <v>587</v>
      </c>
      <c r="AQ91" s="207">
        <v>2560</v>
      </c>
      <c r="AR91" s="207">
        <v>2560</v>
      </c>
      <c r="AS91" s="207" t="s">
        <v>973</v>
      </c>
      <c r="AT91" s="207" t="s">
        <v>235</v>
      </c>
      <c r="AU91" s="207" t="s">
        <v>239</v>
      </c>
    </row>
    <row r="92" spans="1:47">
      <c r="A92" s="217">
        <v>319.75</v>
      </c>
      <c r="B92" s="212">
        <v>2.44</v>
      </c>
      <c r="C92" s="218">
        <v>5.14</v>
      </c>
      <c r="D92" s="218">
        <v>7.12</v>
      </c>
      <c r="E92" s="212">
        <v>6.7877939999999999</v>
      </c>
      <c r="F92" s="218">
        <v>7.8781410000000003</v>
      </c>
      <c r="G92" s="212">
        <v>5.0831670000000004</v>
      </c>
      <c r="H92" s="212">
        <v>12.438005826008968</v>
      </c>
      <c r="I92" s="212">
        <v>2.1243849999999997</v>
      </c>
      <c r="J92" s="212">
        <v>4.0139366515837107</v>
      </c>
      <c r="K92" s="212">
        <v>14.732557711844542</v>
      </c>
      <c r="L92" s="212">
        <v>0.89867485455720741</v>
      </c>
      <c r="M92" s="217">
        <v>0.20885547201336677</v>
      </c>
      <c r="N92" s="217">
        <v>3.9513157894736839E-3</v>
      </c>
      <c r="O92" s="217">
        <v>3.4569757727652459E-2</v>
      </c>
      <c r="P92" s="217">
        <v>6.3766532895104913</v>
      </c>
      <c r="Q92" s="213">
        <f t="shared" si="7"/>
        <v>6.6240298350409841</v>
      </c>
      <c r="R92" s="213">
        <f t="shared" si="8"/>
        <v>0.84081128213381606</v>
      </c>
      <c r="S92" s="213">
        <f t="shared" si="9"/>
        <v>0.96265467522173953</v>
      </c>
      <c r="T92" s="212"/>
      <c r="U92" s="245"/>
      <c r="AK92" s="207">
        <v>-0.25</v>
      </c>
      <c r="AL92" s="207">
        <v>2.04</v>
      </c>
      <c r="AN92" s="250" t="s">
        <v>233</v>
      </c>
      <c r="AO92" s="207">
        <v>620.88</v>
      </c>
      <c r="AP92" s="207" t="s">
        <v>587</v>
      </c>
      <c r="AQ92" s="207">
        <v>2560</v>
      </c>
      <c r="AR92" s="207">
        <v>2560</v>
      </c>
      <c r="AS92" s="207" t="s">
        <v>973</v>
      </c>
      <c r="AT92" s="207" t="s">
        <v>235</v>
      </c>
      <c r="AU92" s="207" t="s">
        <v>239</v>
      </c>
    </row>
    <row r="93" spans="1:47">
      <c r="A93" s="217">
        <v>320</v>
      </c>
      <c r="B93" s="212">
        <v>1.9999107539826035</v>
      </c>
      <c r="C93" s="218">
        <v>4.63</v>
      </c>
      <c r="D93" s="218"/>
      <c r="E93" s="212"/>
      <c r="F93" s="218">
        <v>6.76</v>
      </c>
      <c r="G93" s="212"/>
      <c r="H93" s="212"/>
      <c r="I93" s="212"/>
      <c r="J93" s="212"/>
      <c r="K93" s="212"/>
      <c r="L93" s="212"/>
      <c r="M93" s="213">
        <v>0.40400000000000003</v>
      </c>
      <c r="N93" s="213">
        <v>4.2000000000000003E-2</v>
      </c>
      <c r="O93" s="213">
        <v>3.6999999999999998E-2</v>
      </c>
      <c r="P93" s="213">
        <v>1.4219999999999999</v>
      </c>
      <c r="Q93" s="213">
        <f t="shared" si="7"/>
        <v>1.9049999999999998</v>
      </c>
      <c r="R93" s="213">
        <f t="shared" si="8"/>
        <v>0.28180473372781062</v>
      </c>
      <c r="S93" s="213">
        <f t="shared" si="9"/>
        <v>0.7464566929133859</v>
      </c>
      <c r="T93" s="212">
        <v>1.92</v>
      </c>
      <c r="U93" s="245"/>
      <c r="AK93" s="207">
        <v>0.44</v>
      </c>
      <c r="AL93" s="207">
        <v>1.94</v>
      </c>
      <c r="AN93" s="250" t="s">
        <v>233</v>
      </c>
      <c r="AO93" s="207">
        <v>621.88</v>
      </c>
      <c r="AP93" s="207" t="s">
        <v>587</v>
      </c>
      <c r="AQ93" s="207">
        <v>2560</v>
      </c>
      <c r="AR93" s="207">
        <v>2560</v>
      </c>
      <c r="AS93" s="207" t="s">
        <v>973</v>
      </c>
      <c r="AT93" s="207" t="s">
        <v>235</v>
      </c>
      <c r="AU93" s="207" t="s">
        <v>239</v>
      </c>
    </row>
    <row r="94" spans="1:47">
      <c r="A94" s="217">
        <v>321.10000000000002</v>
      </c>
      <c r="B94" s="212">
        <v>9.9995537699130175</v>
      </c>
      <c r="C94" s="218">
        <v>3.2</v>
      </c>
      <c r="D94" s="218"/>
      <c r="E94" s="212"/>
      <c r="F94" s="218">
        <v>3.77</v>
      </c>
      <c r="G94" s="212"/>
      <c r="H94" s="212"/>
      <c r="I94" s="212"/>
      <c r="J94" s="212"/>
      <c r="K94" s="212"/>
      <c r="L94" s="212"/>
      <c r="M94" s="213">
        <v>0.56999999999999995</v>
      </c>
      <c r="N94" s="213">
        <v>6.2E-2</v>
      </c>
      <c r="O94" s="213">
        <v>2.1000000000000001E-2</v>
      </c>
      <c r="P94" s="213">
        <v>2.8149999999999999</v>
      </c>
      <c r="Q94" s="213">
        <f t="shared" si="7"/>
        <v>3.468</v>
      </c>
      <c r="R94" s="213">
        <f t="shared" si="8"/>
        <v>0.91989389920424403</v>
      </c>
      <c r="S94" s="213">
        <f t="shared" si="9"/>
        <v>0.81170703575547865</v>
      </c>
      <c r="T94" s="212">
        <v>-0.56999999999999995</v>
      </c>
      <c r="U94" s="245"/>
      <c r="AK94" s="207">
        <v>0.14000000000000001</v>
      </c>
      <c r="AL94" s="207">
        <v>2.61</v>
      </c>
      <c r="AN94" s="250" t="s">
        <v>233</v>
      </c>
      <c r="AO94" s="207">
        <v>623.07000000000005</v>
      </c>
      <c r="AP94" s="207" t="s">
        <v>587</v>
      </c>
      <c r="AQ94" s="207">
        <v>2560</v>
      </c>
      <c r="AR94" s="207">
        <v>2560</v>
      </c>
      <c r="AS94" s="207" t="s">
        <v>973</v>
      </c>
      <c r="AT94" s="207" t="s">
        <v>235</v>
      </c>
      <c r="AU94" s="207" t="s">
        <v>239</v>
      </c>
    </row>
    <row r="95" spans="1:47">
      <c r="A95" s="217">
        <v>321.89999999999998</v>
      </c>
      <c r="B95" s="212">
        <v>5.1664361144550597</v>
      </c>
      <c r="C95" s="218">
        <v>6.49</v>
      </c>
      <c r="D95" s="218"/>
      <c r="E95" s="212"/>
      <c r="F95" s="218">
        <v>2.64</v>
      </c>
      <c r="G95" s="212"/>
      <c r="H95" s="212"/>
      <c r="I95" s="212"/>
      <c r="J95" s="212"/>
      <c r="K95" s="212"/>
      <c r="L95" s="212"/>
      <c r="M95" s="213">
        <v>0.38600000000000001</v>
      </c>
      <c r="N95" s="213">
        <v>5.3999999999999999E-2</v>
      </c>
      <c r="O95" s="213">
        <v>3.3000000000000002E-2</v>
      </c>
      <c r="P95" s="213">
        <v>1.194</v>
      </c>
      <c r="Q95" s="213">
        <f t="shared" si="7"/>
        <v>1.6669999999999998</v>
      </c>
      <c r="R95" s="213">
        <f t="shared" si="8"/>
        <v>0.63143939393939386</v>
      </c>
      <c r="S95" s="213">
        <f t="shared" si="9"/>
        <v>0.71625674865027</v>
      </c>
      <c r="T95" s="212">
        <v>0.99</v>
      </c>
      <c r="U95" s="245"/>
      <c r="AK95" s="207">
        <v>0.46</v>
      </c>
      <c r="AL95" s="207">
        <v>1.91</v>
      </c>
      <c r="AN95" s="250" t="s">
        <v>233</v>
      </c>
      <c r="AO95" s="207">
        <v>625.17999999999995</v>
      </c>
      <c r="AP95" s="207" t="s">
        <v>587</v>
      </c>
      <c r="AQ95" s="207">
        <v>2560</v>
      </c>
      <c r="AR95" s="207">
        <v>2560</v>
      </c>
      <c r="AS95" s="207" t="s">
        <v>973</v>
      </c>
      <c r="AT95" s="207" t="s">
        <v>235</v>
      </c>
      <c r="AU95" s="207" t="s">
        <v>239</v>
      </c>
    </row>
    <row r="96" spans="1:47">
      <c r="A96" s="217">
        <v>323.07</v>
      </c>
      <c r="B96" s="212">
        <v>68.900000000000006</v>
      </c>
      <c r="C96" s="218">
        <v>1.99</v>
      </c>
      <c r="D96" s="218">
        <v>1.38</v>
      </c>
      <c r="E96" s="212">
        <v>0.75451330000000005</v>
      </c>
      <c r="F96" s="218">
        <v>6.2295210000000001</v>
      </c>
      <c r="G96" s="212">
        <v>1.187978</v>
      </c>
      <c r="H96" s="212">
        <v>2.352223942302524</v>
      </c>
      <c r="I96" s="212">
        <v>0.60380699999999998</v>
      </c>
      <c r="J96" s="212">
        <v>8.4392973324658414</v>
      </c>
      <c r="K96" s="212">
        <v>25.065006138542945</v>
      </c>
      <c r="L96" s="212">
        <v>2.2978901384887074</v>
      </c>
      <c r="M96" s="212"/>
      <c r="N96" s="212"/>
      <c r="O96" s="212"/>
      <c r="P96" s="212"/>
      <c r="Q96" s="212"/>
      <c r="R96" s="213"/>
      <c r="S96" s="213"/>
      <c r="T96" s="212"/>
      <c r="U96" s="245"/>
      <c r="AK96" s="207">
        <v>-0.68</v>
      </c>
      <c r="AL96" s="207">
        <v>2.41</v>
      </c>
      <c r="AN96" s="250" t="s">
        <v>233</v>
      </c>
      <c r="AO96" s="207">
        <v>625.9</v>
      </c>
      <c r="AP96" s="207" t="s">
        <v>587</v>
      </c>
      <c r="AQ96" s="207">
        <v>2560</v>
      </c>
      <c r="AR96" s="207">
        <v>2560</v>
      </c>
      <c r="AS96" s="207" t="s">
        <v>973</v>
      </c>
      <c r="AT96" s="207" t="s">
        <v>235</v>
      </c>
      <c r="AU96" s="207" t="s">
        <v>239</v>
      </c>
    </row>
    <row r="97" spans="1:47">
      <c r="A97" s="217">
        <v>324.36</v>
      </c>
      <c r="B97" s="212">
        <v>33.1</v>
      </c>
      <c r="C97" s="218">
        <v>4.22</v>
      </c>
      <c r="D97" s="218">
        <v>4.6900000000000004</v>
      </c>
      <c r="E97" s="212">
        <v>3.5929593</v>
      </c>
      <c r="F97" s="218">
        <v>7.4897479999999996</v>
      </c>
      <c r="G97" s="212">
        <v>2.0288940000000002</v>
      </c>
      <c r="H97" s="212">
        <v>7.4343721136683438</v>
      </c>
      <c r="I97" s="212">
        <v>0.66620400000000002</v>
      </c>
      <c r="J97" s="212">
        <v>3.0267172355667933</v>
      </c>
      <c r="K97" s="212">
        <v>16.635966846018405</v>
      </c>
      <c r="L97" s="212">
        <v>0.53241827704533151</v>
      </c>
      <c r="M97" s="212"/>
      <c r="N97" s="212"/>
      <c r="O97" s="212"/>
      <c r="P97" s="212"/>
      <c r="Q97" s="212"/>
      <c r="R97" s="213"/>
      <c r="S97" s="213"/>
      <c r="T97" s="212"/>
      <c r="U97" s="245"/>
      <c r="AK97" s="207">
        <v>-0.24</v>
      </c>
      <c r="AL97" s="207">
        <v>2.31</v>
      </c>
      <c r="AN97" s="250" t="s">
        <v>233</v>
      </c>
      <c r="AO97" s="207">
        <v>626.54</v>
      </c>
      <c r="AP97" s="207" t="s">
        <v>587</v>
      </c>
      <c r="AQ97" s="207">
        <v>2560</v>
      </c>
      <c r="AR97" s="207">
        <v>2560</v>
      </c>
      <c r="AS97" s="207" t="s">
        <v>973</v>
      </c>
      <c r="AT97" s="207" t="s">
        <v>235</v>
      </c>
      <c r="AU97" s="207" t="s">
        <v>239</v>
      </c>
    </row>
    <row r="98" spans="1:47">
      <c r="A98" s="217">
        <v>324.7</v>
      </c>
      <c r="B98" s="212">
        <v>25.74885095752602</v>
      </c>
      <c r="C98" s="218">
        <v>5.32</v>
      </c>
      <c r="D98" s="218"/>
      <c r="E98" s="212"/>
      <c r="F98" s="218">
        <v>3.77</v>
      </c>
      <c r="G98" s="212"/>
      <c r="H98" s="212"/>
      <c r="I98" s="212"/>
      <c r="J98" s="212"/>
      <c r="K98" s="212"/>
      <c r="L98" s="212"/>
      <c r="M98" s="213">
        <v>1.6419999999999999</v>
      </c>
      <c r="N98" s="213">
        <v>6.2E-2</v>
      </c>
      <c r="O98" s="213">
        <v>2.1000000000000001E-2</v>
      </c>
      <c r="P98" s="213">
        <v>1.375</v>
      </c>
      <c r="Q98" s="213">
        <f>M98+N98+O98+P98</f>
        <v>3.0999999999999996</v>
      </c>
      <c r="R98" s="213">
        <f>Q98/F98</f>
        <v>0.82228116710875321</v>
      </c>
      <c r="S98" s="213">
        <f>P98/Q98</f>
        <v>0.44354838709677424</v>
      </c>
      <c r="T98" s="212">
        <v>-2.73</v>
      </c>
      <c r="U98" s="245"/>
      <c r="AK98" s="207">
        <v>-0.64</v>
      </c>
      <c r="AL98" s="207">
        <v>1.66</v>
      </c>
      <c r="AN98" s="250" t="s">
        <v>233</v>
      </c>
      <c r="AO98" s="207">
        <v>627</v>
      </c>
      <c r="AP98" s="207" t="s">
        <v>587</v>
      </c>
      <c r="AQ98" s="207">
        <v>2560</v>
      </c>
      <c r="AR98" s="207">
        <v>2560</v>
      </c>
      <c r="AS98" s="207" t="s">
        <v>973</v>
      </c>
      <c r="AT98" s="207" t="s">
        <v>235</v>
      </c>
      <c r="AU98" s="207" t="s">
        <v>239</v>
      </c>
    </row>
    <row r="99" spans="1:47">
      <c r="A99" s="217">
        <v>325.39999999999998</v>
      </c>
      <c r="B99" s="212">
        <v>67.84</v>
      </c>
      <c r="C99" s="218">
        <v>1.56</v>
      </c>
      <c r="D99" s="218">
        <v>2.86</v>
      </c>
      <c r="E99" s="212">
        <v>1.1854614999999999</v>
      </c>
      <c r="F99" s="218">
        <v>7.699071</v>
      </c>
      <c r="G99" s="212">
        <v>0.493728</v>
      </c>
      <c r="H99" s="212">
        <v>2.5153168599282441</v>
      </c>
      <c r="I99" s="212">
        <v>0.41658300000000004</v>
      </c>
      <c r="J99" s="212">
        <v>2.23236442516269</v>
      </c>
      <c r="K99" s="212">
        <v>17.059303531850748</v>
      </c>
      <c r="L99" s="212">
        <v>1.0090486519987607</v>
      </c>
      <c r="M99" s="212"/>
      <c r="N99" s="212"/>
      <c r="O99" s="212"/>
      <c r="P99" s="212"/>
      <c r="Q99" s="212"/>
      <c r="R99" s="213"/>
      <c r="S99" s="213"/>
      <c r="T99" s="212"/>
      <c r="U99" s="245"/>
      <c r="AK99" s="207">
        <v>14.91</v>
      </c>
      <c r="AL99" s="207">
        <v>4.59</v>
      </c>
      <c r="AN99" s="250" t="s">
        <v>233</v>
      </c>
      <c r="AO99" s="207">
        <v>829.35</v>
      </c>
      <c r="AP99" s="207" t="s">
        <v>587</v>
      </c>
      <c r="AQ99" s="207">
        <v>2560</v>
      </c>
      <c r="AR99" s="207">
        <v>2560</v>
      </c>
      <c r="AS99" s="207" t="s">
        <v>973</v>
      </c>
      <c r="AT99" s="207" t="s">
        <v>235</v>
      </c>
      <c r="AU99" s="207" t="s">
        <v>239</v>
      </c>
    </row>
    <row r="100" spans="1:47">
      <c r="A100" s="217">
        <v>326.85000000000002</v>
      </c>
      <c r="B100" s="212">
        <v>81.62</v>
      </c>
      <c r="C100" s="218">
        <v>2.4700000000000002</v>
      </c>
      <c r="D100" s="218">
        <v>0.03</v>
      </c>
      <c r="E100" s="212">
        <v>1.1783421000000001</v>
      </c>
      <c r="F100" s="218">
        <v>5.8328189999999998</v>
      </c>
      <c r="G100" s="212">
        <v>0.425043</v>
      </c>
      <c r="H100" s="212">
        <v>2.5377297802237244</v>
      </c>
      <c r="I100" s="212">
        <v>0.31238099999999996</v>
      </c>
      <c r="J100" s="212">
        <v>1.9334202520643196</v>
      </c>
      <c r="K100" s="212">
        <v>17.315300397905453</v>
      </c>
      <c r="L100" s="212">
        <v>0.76122182901843904</v>
      </c>
      <c r="M100" s="212"/>
      <c r="N100" s="212"/>
      <c r="O100" s="212"/>
      <c r="P100" s="212"/>
      <c r="Q100" s="212"/>
      <c r="R100" s="213"/>
      <c r="S100" s="213"/>
      <c r="T100" s="212"/>
      <c r="U100" s="245"/>
      <c r="AK100" s="207">
        <v>11.14</v>
      </c>
      <c r="AL100" s="207">
        <v>3.55</v>
      </c>
      <c r="AN100" s="250" t="s">
        <v>233</v>
      </c>
      <c r="AO100" s="207">
        <v>830.46</v>
      </c>
      <c r="AP100" s="207" t="s">
        <v>587</v>
      </c>
      <c r="AQ100" s="207">
        <v>2560</v>
      </c>
      <c r="AR100" s="207">
        <v>2560</v>
      </c>
      <c r="AS100" s="207" t="s">
        <v>973</v>
      </c>
      <c r="AT100" s="207" t="s">
        <v>235</v>
      </c>
      <c r="AU100" s="207" t="s">
        <v>239</v>
      </c>
    </row>
    <row r="101" spans="1:47">
      <c r="A101" s="217">
        <v>328.3</v>
      </c>
      <c r="B101" s="212">
        <v>93.329168519188158</v>
      </c>
      <c r="C101" s="218">
        <v>0.88</v>
      </c>
      <c r="D101" s="218"/>
      <c r="E101" s="212"/>
      <c r="F101" s="218">
        <v>6.02</v>
      </c>
      <c r="G101" s="212"/>
      <c r="H101" s="212"/>
      <c r="I101" s="212"/>
      <c r="J101" s="212"/>
      <c r="K101" s="212"/>
      <c r="L101" s="212"/>
      <c r="M101" s="213">
        <v>3.319</v>
      </c>
      <c r="N101" s="213">
        <v>0.17</v>
      </c>
      <c r="O101" s="213">
        <v>0.32200000000000001</v>
      </c>
      <c r="P101" s="213">
        <v>0.51600000000000001</v>
      </c>
      <c r="Q101" s="213">
        <f>M101+N101+O101+P101</f>
        <v>4.327</v>
      </c>
      <c r="R101" s="213">
        <f>Q101/F101</f>
        <v>0.71877076411960139</v>
      </c>
      <c r="S101" s="213">
        <f>P101/Q101</f>
        <v>0.11925121331176335</v>
      </c>
      <c r="T101" s="212">
        <v>8.9</v>
      </c>
      <c r="U101" s="245"/>
      <c r="W101" s="220"/>
      <c r="X101" s="220"/>
      <c r="AK101" s="207">
        <v>10.24</v>
      </c>
      <c r="AL101" s="207">
        <v>4.8</v>
      </c>
      <c r="AN101" s="250" t="s">
        <v>233</v>
      </c>
      <c r="AO101" s="207">
        <v>831.24</v>
      </c>
      <c r="AP101" s="207" t="s">
        <v>587</v>
      </c>
      <c r="AQ101" s="207">
        <v>2560</v>
      </c>
      <c r="AR101" s="207">
        <v>2560</v>
      </c>
      <c r="AS101" s="207" t="s">
        <v>973</v>
      </c>
      <c r="AT101" s="207" t="s">
        <v>235</v>
      </c>
      <c r="AU101" s="207" t="s">
        <v>239</v>
      </c>
    </row>
    <row r="102" spans="1:47">
      <c r="A102" s="217">
        <v>330</v>
      </c>
      <c r="B102" s="212">
        <v>67.13</v>
      </c>
      <c r="C102" s="218">
        <v>1.72</v>
      </c>
      <c r="D102" s="218">
        <v>8.67</v>
      </c>
      <c r="E102" s="212">
        <v>0.84475169999999999</v>
      </c>
      <c r="F102" s="218">
        <v>13.604291999999999</v>
      </c>
      <c r="G102" s="212">
        <v>0.46051199999999998</v>
      </c>
      <c r="H102" s="212">
        <v>2.3876189038310542</v>
      </c>
      <c r="I102" s="212">
        <v>0.20627099999999998</v>
      </c>
      <c r="J102" s="212">
        <v>2.9219761499148209</v>
      </c>
      <c r="K102" s="212">
        <v>22.724376863404569</v>
      </c>
      <c r="L102" s="212">
        <v>0.70114383061572161</v>
      </c>
      <c r="M102" s="212"/>
      <c r="N102" s="212"/>
      <c r="O102" s="212"/>
      <c r="P102" s="212"/>
      <c r="Q102" s="212"/>
      <c r="R102" s="213"/>
      <c r="S102" s="213"/>
      <c r="T102" s="212"/>
      <c r="U102" s="245"/>
      <c r="W102" s="220"/>
      <c r="X102" s="220"/>
      <c r="AK102" s="207">
        <v>11.96</v>
      </c>
      <c r="AL102" s="207">
        <v>5.36</v>
      </c>
      <c r="AN102" s="250" t="s">
        <v>233</v>
      </c>
      <c r="AO102" s="207">
        <v>831.58</v>
      </c>
      <c r="AP102" s="207" t="s">
        <v>587</v>
      </c>
      <c r="AQ102" s="207">
        <v>2560</v>
      </c>
      <c r="AR102" s="207">
        <v>2560</v>
      </c>
      <c r="AS102" s="207" t="s">
        <v>973</v>
      </c>
      <c r="AT102" s="207" t="s">
        <v>235</v>
      </c>
      <c r="AU102" s="207" t="s">
        <v>239</v>
      </c>
    </row>
    <row r="103" spans="1:47">
      <c r="A103" s="210"/>
      <c r="B103" s="221"/>
      <c r="C103" s="221"/>
      <c r="D103" s="221"/>
      <c r="E103" s="221"/>
      <c r="F103" s="221"/>
      <c r="G103" s="210"/>
      <c r="H103" s="210"/>
      <c r="I103" s="210"/>
      <c r="J103" s="212"/>
      <c r="K103" s="212"/>
      <c r="L103" s="212"/>
      <c r="M103" s="212"/>
      <c r="N103" s="212"/>
      <c r="O103" s="212"/>
      <c r="P103" s="212"/>
      <c r="Q103" s="212"/>
      <c r="R103" s="213"/>
      <c r="S103" s="213"/>
      <c r="T103" s="221"/>
      <c r="U103" s="243"/>
      <c r="AK103" s="207">
        <v>8.1199999999999992</v>
      </c>
      <c r="AL103" s="207">
        <v>4.78</v>
      </c>
      <c r="AN103" s="250" t="s">
        <v>233</v>
      </c>
      <c r="AO103" s="207">
        <v>832.36</v>
      </c>
      <c r="AP103" s="207" t="s">
        <v>587</v>
      </c>
      <c r="AQ103" s="207">
        <v>2560</v>
      </c>
      <c r="AR103" s="207">
        <v>2560</v>
      </c>
      <c r="AS103" s="207" t="s">
        <v>973</v>
      </c>
      <c r="AT103" s="207" t="s">
        <v>235</v>
      </c>
      <c r="AU103" s="207" t="s">
        <v>239</v>
      </c>
    </row>
    <row r="104" spans="1:47">
      <c r="A104" s="216" t="s">
        <v>587</v>
      </c>
      <c r="B104" s="221"/>
      <c r="C104" s="221"/>
      <c r="D104" s="221"/>
      <c r="E104" s="221"/>
      <c r="F104" s="221"/>
      <c r="G104" s="210"/>
      <c r="H104" s="210"/>
      <c r="I104" s="210"/>
      <c r="J104" s="212"/>
      <c r="K104" s="212"/>
      <c r="L104" s="212"/>
      <c r="M104" s="212"/>
      <c r="N104" s="212"/>
      <c r="O104" s="212"/>
      <c r="P104" s="212"/>
      <c r="Q104" s="212"/>
      <c r="R104" s="213"/>
      <c r="S104" s="213"/>
      <c r="T104" s="221"/>
      <c r="U104" s="243"/>
      <c r="AK104" s="207">
        <v>8.91</v>
      </c>
      <c r="AL104" s="207">
        <v>5.35</v>
      </c>
      <c r="AN104" s="250" t="s">
        <v>233</v>
      </c>
      <c r="AO104" s="207">
        <v>833.84</v>
      </c>
      <c r="AP104" s="207" t="s">
        <v>587</v>
      </c>
      <c r="AQ104" s="207">
        <v>2560</v>
      </c>
      <c r="AR104" s="207">
        <v>2560</v>
      </c>
      <c r="AS104" s="207" t="s">
        <v>973</v>
      </c>
      <c r="AT104" s="207" t="s">
        <v>235</v>
      </c>
      <c r="AU104" s="207" t="s">
        <v>239</v>
      </c>
    </row>
    <row r="105" spans="1:47">
      <c r="A105" s="217">
        <v>483.6</v>
      </c>
      <c r="B105" s="212">
        <v>17.299824663939191</v>
      </c>
      <c r="C105" s="212">
        <v>3.5974576271186449</v>
      </c>
      <c r="D105" s="212">
        <v>0.31</v>
      </c>
      <c r="E105" s="212">
        <v>9.5421429999999994</v>
      </c>
      <c r="F105" s="218">
        <v>4.0983090999999998</v>
      </c>
      <c r="G105" s="212">
        <v>1.4437169999999999</v>
      </c>
      <c r="H105" s="212">
        <v>10.93743553392534</v>
      </c>
      <c r="I105" s="212">
        <v>2.2068940000000001</v>
      </c>
      <c r="J105" s="212">
        <v>0.8109628120224146</v>
      </c>
      <c r="K105" s="212">
        <v>9.2156428270630339</v>
      </c>
      <c r="L105" s="212">
        <v>0.66410013827232384</v>
      </c>
      <c r="M105" s="212"/>
      <c r="N105" s="212"/>
      <c r="O105" s="212"/>
      <c r="P105" s="212"/>
      <c r="Q105" s="212"/>
      <c r="R105" s="213"/>
      <c r="S105" s="213"/>
      <c r="T105" s="212">
        <v>-1.7</v>
      </c>
      <c r="U105" s="245">
        <v>-0.33</v>
      </c>
      <c r="X105" s="213">
        <f>T105</f>
        <v>-1.7</v>
      </c>
      <c r="Y105" s="212">
        <f>U105</f>
        <v>-0.33</v>
      </c>
      <c r="Z105" s="212"/>
      <c r="AA105" s="210" t="s">
        <v>233</v>
      </c>
      <c r="AB105" s="213">
        <f>A105</f>
        <v>483.6</v>
      </c>
      <c r="AC105" s="212" t="s">
        <v>237</v>
      </c>
      <c r="AD105" s="212">
        <v>2560</v>
      </c>
      <c r="AE105" s="220">
        <f>AD105</f>
        <v>2560</v>
      </c>
      <c r="AF105" s="207" t="s">
        <v>973</v>
      </c>
      <c r="AG105" s="207" t="s">
        <v>235</v>
      </c>
      <c r="AK105" s="207">
        <v>8.16</v>
      </c>
      <c r="AL105" s="207">
        <v>5.37</v>
      </c>
      <c r="AN105" s="250" t="s">
        <v>233</v>
      </c>
      <c r="AO105" s="207">
        <v>835.1</v>
      </c>
      <c r="AP105" s="207" t="s">
        <v>587</v>
      </c>
      <c r="AQ105" s="207">
        <v>2560</v>
      </c>
      <c r="AR105" s="207">
        <v>2560</v>
      </c>
      <c r="AS105" s="207" t="s">
        <v>973</v>
      </c>
      <c r="AT105" s="207" t="s">
        <v>235</v>
      </c>
      <c r="AU105" s="207" t="s">
        <v>239</v>
      </c>
    </row>
    <row r="106" spans="1:47">
      <c r="A106" s="217">
        <v>484.38</v>
      </c>
      <c r="B106" s="212">
        <v>20.512195121951251</v>
      </c>
      <c r="C106" s="212">
        <v>3.2431024390243892</v>
      </c>
      <c r="D106" s="212">
        <v>0.47</v>
      </c>
      <c r="E106" s="212">
        <v>9.5025689999999994</v>
      </c>
      <c r="F106" s="218">
        <v>4.8737224000000001</v>
      </c>
      <c r="G106" s="212">
        <v>0.49074299999999998</v>
      </c>
      <c r="H106" s="212">
        <v>11.460225451548183</v>
      </c>
      <c r="I106" s="212">
        <v>1.8836600000000001</v>
      </c>
      <c r="J106" s="212">
        <v>0.27680751173708917</v>
      </c>
      <c r="K106" s="212">
        <v>9.6963476540341258</v>
      </c>
      <c r="L106" s="212">
        <v>0.56919293539011862</v>
      </c>
      <c r="M106" s="217">
        <v>0.71823899371069178</v>
      </c>
      <c r="N106" s="217">
        <v>9.0503144654088055E-2</v>
      </c>
      <c r="O106" s="217">
        <v>0.20339622641509436</v>
      </c>
      <c r="P106" s="217">
        <v>0.38384064000000001</v>
      </c>
      <c r="Q106" s="213">
        <f>M106+N106+O106+P106</f>
        <v>1.3959790047798741</v>
      </c>
      <c r="R106" s="213">
        <f>Q106/F106</f>
        <v>0.28642973280133355</v>
      </c>
      <c r="S106" s="213">
        <f>P106/Q106</f>
        <v>0.27496161381060752</v>
      </c>
      <c r="T106" s="212">
        <v>-0.72</v>
      </c>
      <c r="U106" s="245">
        <v>0.95</v>
      </c>
      <c r="X106" s="213">
        <f t="shared" ref="X106:X121" si="10">T106</f>
        <v>-0.72</v>
      </c>
      <c r="Y106" s="212">
        <f t="shared" ref="Y106:Y121" si="11">U106</f>
        <v>0.95</v>
      </c>
      <c r="Z106" s="212"/>
      <c r="AA106" s="210" t="s">
        <v>233</v>
      </c>
      <c r="AB106" s="213">
        <f t="shared" ref="AB106:AB121" si="12">A106</f>
        <v>484.38</v>
      </c>
      <c r="AC106" s="212" t="s">
        <v>237</v>
      </c>
      <c r="AD106" s="212">
        <v>2560</v>
      </c>
      <c r="AE106" s="220">
        <f t="shared" ref="AE106:AE121" si="13">AD106</f>
        <v>2560</v>
      </c>
      <c r="AF106" s="207" t="s">
        <v>973</v>
      </c>
      <c r="AG106" s="207" t="s">
        <v>235</v>
      </c>
      <c r="AK106" s="207">
        <v>7.26</v>
      </c>
      <c r="AL106" s="207">
        <v>6.61</v>
      </c>
      <c r="AN106" s="250" t="s">
        <v>233</v>
      </c>
      <c r="AO106" s="207">
        <v>836.3</v>
      </c>
      <c r="AP106" s="207" t="s">
        <v>587</v>
      </c>
      <c r="AQ106" s="207">
        <v>2560</v>
      </c>
      <c r="AR106" s="207">
        <v>2560</v>
      </c>
      <c r="AS106" s="207" t="s">
        <v>973</v>
      </c>
      <c r="AT106" s="207" t="s">
        <v>235</v>
      </c>
      <c r="AU106" s="207" t="s">
        <v>239</v>
      </c>
    </row>
    <row r="107" spans="1:47">
      <c r="A107" s="217">
        <v>484.92</v>
      </c>
      <c r="B107" s="212">
        <v>19.852240228789199</v>
      </c>
      <c r="C107" s="212">
        <v>3.0135557673975262</v>
      </c>
      <c r="D107" s="212">
        <v>0.36</v>
      </c>
      <c r="E107" s="212">
        <v>10.829090000000001</v>
      </c>
      <c r="F107" s="218">
        <v>5.0297549999999998</v>
      </c>
      <c r="G107" s="212">
        <v>1.4512080000000001</v>
      </c>
      <c r="H107" s="212">
        <v>12.552135234595283</v>
      </c>
      <c r="I107" s="212">
        <v>2.0888599999999999</v>
      </c>
      <c r="J107" s="212">
        <v>0.71829441624365487</v>
      </c>
      <c r="K107" s="212">
        <v>9.3192657264965089</v>
      </c>
      <c r="L107" s="212">
        <v>0.55387962291515591</v>
      </c>
      <c r="M107" s="212"/>
      <c r="N107" s="212"/>
      <c r="O107" s="212"/>
      <c r="P107" s="212"/>
      <c r="Q107" s="212"/>
      <c r="R107" s="213"/>
      <c r="S107" s="213"/>
      <c r="T107" s="212">
        <v>-0.86</v>
      </c>
      <c r="U107" s="245">
        <v>0.17</v>
      </c>
      <c r="X107" s="213">
        <f t="shared" si="10"/>
        <v>-0.86</v>
      </c>
      <c r="Y107" s="212">
        <f t="shared" si="11"/>
        <v>0.17</v>
      </c>
      <c r="Z107" s="212"/>
      <c r="AA107" s="210" t="s">
        <v>233</v>
      </c>
      <c r="AB107" s="213">
        <f t="shared" si="12"/>
        <v>484.92</v>
      </c>
      <c r="AC107" s="212" t="s">
        <v>237</v>
      </c>
      <c r="AD107" s="212">
        <v>2560</v>
      </c>
      <c r="AE107" s="220">
        <f t="shared" si="13"/>
        <v>2560</v>
      </c>
      <c r="AF107" s="207" t="s">
        <v>973</v>
      </c>
      <c r="AG107" s="207" t="s">
        <v>235</v>
      </c>
      <c r="AK107" s="207">
        <v>4.92</v>
      </c>
      <c r="AL107" s="207">
        <v>5.15</v>
      </c>
      <c r="AN107" s="250" t="s">
        <v>233</v>
      </c>
      <c r="AO107" s="207">
        <v>836.94</v>
      </c>
      <c r="AP107" s="207" t="s">
        <v>587</v>
      </c>
      <c r="AQ107" s="207">
        <v>2560</v>
      </c>
      <c r="AR107" s="207">
        <v>2560</v>
      </c>
      <c r="AS107" s="207" t="s">
        <v>973</v>
      </c>
      <c r="AT107" s="207" t="s">
        <v>235</v>
      </c>
      <c r="AU107" s="207" t="s">
        <v>239</v>
      </c>
    </row>
    <row r="108" spans="1:47">
      <c r="A108" s="217">
        <v>486.07</v>
      </c>
      <c r="B108" s="212">
        <v>24.754013464526267</v>
      </c>
      <c r="C108" s="212">
        <v>3.0173640600724969</v>
      </c>
      <c r="D108" s="212">
        <v>3.05</v>
      </c>
      <c r="E108" s="212">
        <v>8.8613140000000001</v>
      </c>
      <c r="F108" s="218">
        <v>7.8046519999999999</v>
      </c>
      <c r="G108" s="212">
        <v>2.6468859999999999</v>
      </c>
      <c r="H108" s="212">
        <v>13.567044252387925</v>
      </c>
      <c r="I108" s="212">
        <v>1.7890020000000002</v>
      </c>
      <c r="J108" s="212">
        <v>1.6010389610389608</v>
      </c>
      <c r="K108" s="212">
        <v>12.30957799139032</v>
      </c>
      <c r="L108" s="212">
        <v>0.57970990048912141</v>
      </c>
      <c r="M108" s="217">
        <v>1.0640243902439024</v>
      </c>
      <c r="N108" s="217">
        <v>0.11073170731707316</v>
      </c>
      <c r="O108" s="217">
        <v>0.24030487804878048</v>
      </c>
      <c r="P108" s="217">
        <v>1.8073852169491524</v>
      </c>
      <c r="Q108" s="213">
        <f>M108+N108+O108+P108</f>
        <v>3.2224461925589085</v>
      </c>
      <c r="R108" s="213">
        <f>Q108/F108</f>
        <v>0.41288787668673871</v>
      </c>
      <c r="S108" s="213">
        <f>P108/Q108</f>
        <v>0.56087366830908292</v>
      </c>
      <c r="T108" s="212">
        <v>-1.25</v>
      </c>
      <c r="U108" s="245">
        <v>3.26</v>
      </c>
      <c r="X108" s="213">
        <f t="shared" si="10"/>
        <v>-1.25</v>
      </c>
      <c r="Y108" s="212">
        <f t="shared" si="11"/>
        <v>3.26</v>
      </c>
      <c r="Z108" s="212"/>
      <c r="AA108" s="210" t="s">
        <v>233</v>
      </c>
      <c r="AB108" s="213">
        <f t="shared" si="12"/>
        <v>486.07</v>
      </c>
      <c r="AC108" s="212" t="s">
        <v>237</v>
      </c>
      <c r="AD108" s="212">
        <v>2560</v>
      </c>
      <c r="AE108" s="220">
        <f t="shared" si="13"/>
        <v>2560</v>
      </c>
      <c r="AF108" s="207" t="s">
        <v>973</v>
      </c>
      <c r="AG108" s="207" t="s">
        <v>235</v>
      </c>
      <c r="AK108" s="207">
        <v>7.29</v>
      </c>
      <c r="AL108" s="207">
        <v>6.08</v>
      </c>
      <c r="AN108" s="250" t="s">
        <v>233</v>
      </c>
      <c r="AO108" s="207">
        <v>837.7</v>
      </c>
      <c r="AP108" s="207" t="s">
        <v>587</v>
      </c>
      <c r="AQ108" s="207">
        <v>2560</v>
      </c>
      <c r="AR108" s="207">
        <v>2560</v>
      </c>
      <c r="AS108" s="207" t="s">
        <v>973</v>
      </c>
      <c r="AT108" s="207" t="s">
        <v>235</v>
      </c>
      <c r="AU108" s="207" t="s">
        <v>239</v>
      </c>
    </row>
    <row r="109" spans="1:47">
      <c r="A109" s="217">
        <v>486.76</v>
      </c>
      <c r="B109" s="212">
        <v>27.380952380952237</v>
      </c>
      <c r="C109" s="212">
        <v>2.8248809523809588</v>
      </c>
      <c r="D109" s="212">
        <v>0.4</v>
      </c>
      <c r="E109" s="212">
        <v>10.6134</v>
      </c>
      <c r="F109" s="218">
        <v>8.5611149999999991</v>
      </c>
      <c r="G109" s="212">
        <v>1.0234350000000001</v>
      </c>
      <c r="H109" s="212">
        <v>12.902583374492371</v>
      </c>
      <c r="I109" s="212">
        <v>1.5811799999999998</v>
      </c>
      <c r="J109" s="212">
        <v>0.5168571428571429</v>
      </c>
      <c r="K109" s="212">
        <v>9.774131789145672</v>
      </c>
      <c r="L109" s="212">
        <v>0.42778425655976676</v>
      </c>
      <c r="M109" s="212"/>
      <c r="N109" s="212"/>
      <c r="O109" s="212"/>
      <c r="P109" s="212"/>
      <c r="Q109" s="212"/>
      <c r="R109" s="213"/>
      <c r="S109" s="213"/>
      <c r="T109" s="212">
        <v>-0.34</v>
      </c>
      <c r="U109" s="245">
        <v>0.26</v>
      </c>
      <c r="X109" s="213">
        <f t="shared" si="10"/>
        <v>-0.34</v>
      </c>
      <c r="Y109" s="212">
        <f t="shared" si="11"/>
        <v>0.26</v>
      </c>
      <c r="Z109" s="212"/>
      <c r="AA109" s="210" t="s">
        <v>233</v>
      </c>
      <c r="AB109" s="213">
        <f t="shared" si="12"/>
        <v>486.76</v>
      </c>
      <c r="AC109" s="212" t="s">
        <v>237</v>
      </c>
      <c r="AD109" s="212">
        <v>2560</v>
      </c>
      <c r="AE109" s="220">
        <f t="shared" si="13"/>
        <v>2560</v>
      </c>
      <c r="AF109" s="207" t="s">
        <v>973</v>
      </c>
      <c r="AG109" s="207" t="s">
        <v>235</v>
      </c>
    </row>
    <row r="110" spans="1:47">
      <c r="A110" s="217">
        <v>487.68</v>
      </c>
      <c r="B110" s="212">
        <v>15.976331360946688</v>
      </c>
      <c r="C110" s="212">
        <v>1.7476923076923088</v>
      </c>
      <c r="D110" s="212">
        <v>0.21</v>
      </c>
      <c r="E110" s="212">
        <v>10.978825000000001</v>
      </c>
      <c r="F110" s="218">
        <v>5.4705300000000001</v>
      </c>
      <c r="G110" s="212">
        <v>0.87938499999999997</v>
      </c>
      <c r="H110" s="212">
        <v>10.52290219852633</v>
      </c>
      <c r="I110" s="212">
        <v>1.2246649999999999</v>
      </c>
      <c r="J110" s="212">
        <v>0.42932678132678126</v>
      </c>
      <c r="K110" s="212">
        <v>7.7061191590312896</v>
      </c>
      <c r="L110" s="212">
        <v>0.32030186030186031</v>
      </c>
      <c r="M110" s="217">
        <v>0.52652173913043476</v>
      </c>
      <c r="N110" s="217">
        <v>0.13755434782608694</v>
      </c>
      <c r="O110" s="217">
        <v>0.51309782608695664</v>
      </c>
      <c r="P110" s="217">
        <v>0.19970087351351351</v>
      </c>
      <c r="Q110" s="213">
        <f>M110+N110+O110+P110</f>
        <v>1.3768747865569919</v>
      </c>
      <c r="R110" s="213">
        <f>Q110/F110</f>
        <v>0.25168946821550964</v>
      </c>
      <c r="S110" s="213">
        <f>P110/Q110</f>
        <v>0.14503924065084001</v>
      </c>
      <c r="T110" s="212">
        <v>-0.63</v>
      </c>
      <c r="U110" s="245">
        <v>-0.2</v>
      </c>
      <c r="X110" s="213">
        <f t="shared" si="10"/>
        <v>-0.63</v>
      </c>
      <c r="Y110" s="212">
        <f t="shared" si="11"/>
        <v>-0.2</v>
      </c>
      <c r="Z110" s="212"/>
      <c r="AA110" s="210" t="s">
        <v>233</v>
      </c>
      <c r="AB110" s="213">
        <f t="shared" si="12"/>
        <v>487.68</v>
      </c>
      <c r="AC110" s="212" t="s">
        <v>237</v>
      </c>
      <c r="AD110" s="212">
        <v>2560</v>
      </c>
      <c r="AE110" s="220">
        <f t="shared" si="13"/>
        <v>2560</v>
      </c>
      <c r="AF110" s="207" t="s">
        <v>973</v>
      </c>
      <c r="AG110" s="207" t="s">
        <v>235</v>
      </c>
    </row>
    <row r="111" spans="1:47">
      <c r="A111" s="217">
        <v>490.18</v>
      </c>
      <c r="B111" s="212">
        <v>32.856450048496512</v>
      </c>
      <c r="C111" s="212">
        <v>3.0818889427740093</v>
      </c>
      <c r="D111" s="212">
        <v>0.54</v>
      </c>
      <c r="E111" s="212">
        <v>9.9171169999999993</v>
      </c>
      <c r="F111" s="218">
        <v>8.1503029999999992</v>
      </c>
      <c r="G111" s="212">
        <v>1.09802</v>
      </c>
      <c r="H111" s="212">
        <v>22.405303354777669</v>
      </c>
      <c r="I111" s="212">
        <v>1.577156</v>
      </c>
      <c r="J111" s="212">
        <v>0.59345747357825862</v>
      </c>
      <c r="K111" s="212">
        <v>18.16441602659447</v>
      </c>
      <c r="L111" s="212">
        <v>0.45665396505859518</v>
      </c>
      <c r="M111" s="217">
        <v>1.0971830985915492</v>
      </c>
      <c r="N111" s="217">
        <v>0.16737089201877933</v>
      </c>
      <c r="O111" s="217">
        <v>1.3507042253521127</v>
      </c>
      <c r="P111" s="217">
        <v>0.46921695882352943</v>
      </c>
      <c r="Q111" s="213">
        <f>M111+N111+O111+P111</f>
        <v>3.0844751747859704</v>
      </c>
      <c r="R111" s="213">
        <f>Q111/F111</f>
        <v>0.37844914168049587</v>
      </c>
      <c r="S111" s="213">
        <f>P111/Q111</f>
        <v>0.1521221382033292</v>
      </c>
      <c r="T111" s="212">
        <v>-1.6</v>
      </c>
      <c r="U111" s="245">
        <v>0.28999999999999998</v>
      </c>
      <c r="X111" s="213">
        <f t="shared" si="10"/>
        <v>-1.6</v>
      </c>
      <c r="Y111" s="212">
        <f t="shared" si="11"/>
        <v>0.28999999999999998</v>
      </c>
      <c r="Z111" s="212"/>
      <c r="AA111" s="210" t="s">
        <v>233</v>
      </c>
      <c r="AB111" s="213">
        <f t="shared" si="12"/>
        <v>490.18</v>
      </c>
      <c r="AC111" s="212" t="s">
        <v>237</v>
      </c>
      <c r="AD111" s="212">
        <v>2560</v>
      </c>
      <c r="AE111" s="220">
        <f t="shared" si="13"/>
        <v>2560</v>
      </c>
      <c r="AF111" s="207" t="s">
        <v>973</v>
      </c>
      <c r="AG111" s="207" t="s">
        <v>235</v>
      </c>
    </row>
    <row r="112" spans="1:47">
      <c r="A112" s="244">
        <v>491.89</v>
      </c>
      <c r="B112" s="245">
        <v>28.95953757225432</v>
      </c>
      <c r="C112" s="245">
        <v>2.5148323699421971</v>
      </c>
      <c r="D112" s="245">
        <v>0.47</v>
      </c>
      <c r="E112" s="245">
        <v>9.9912960000000002</v>
      </c>
      <c r="F112" s="245">
        <v>8.3719439999999992</v>
      </c>
      <c r="G112" s="245">
        <v>0.97902</v>
      </c>
      <c r="H112" s="245">
        <v>15.105753465417719</v>
      </c>
      <c r="I112" s="245">
        <v>1.307124</v>
      </c>
      <c r="J112" s="245">
        <v>0.52521186440677969</v>
      </c>
      <c r="K112" s="245">
        <v>12.1556060256806</v>
      </c>
      <c r="L112" s="245">
        <v>0.37565829297820824</v>
      </c>
      <c r="M112" s="244">
        <v>1.125</v>
      </c>
      <c r="N112" s="244">
        <v>0.15857954545454547</v>
      </c>
      <c r="O112" s="244">
        <v>1.2244318181818181</v>
      </c>
      <c r="P112" s="244">
        <v>0.3440522809756098</v>
      </c>
      <c r="Q112" s="244">
        <f>M112+N112+O112+P112</f>
        <v>2.8520636446119734</v>
      </c>
      <c r="R112" s="244">
        <f>Q112/F112</f>
        <v>0.34066922146301665</v>
      </c>
      <c r="S112" s="244">
        <f>P112/Q112</f>
        <v>0.12063275012308448</v>
      </c>
      <c r="T112" s="245">
        <v>-0.28999999999999998</v>
      </c>
      <c r="U112" s="245">
        <v>0.85</v>
      </c>
      <c r="X112" s="213">
        <f t="shared" si="10"/>
        <v>-0.28999999999999998</v>
      </c>
      <c r="Y112" s="212">
        <f t="shared" si="11"/>
        <v>0.85</v>
      </c>
      <c r="Z112" s="212"/>
      <c r="AA112" s="210" t="s">
        <v>233</v>
      </c>
      <c r="AB112" s="213">
        <f t="shared" si="12"/>
        <v>491.89</v>
      </c>
      <c r="AC112" s="212" t="s">
        <v>237</v>
      </c>
      <c r="AD112" s="212">
        <v>2560</v>
      </c>
      <c r="AE112" s="220">
        <f t="shared" si="13"/>
        <v>2560</v>
      </c>
      <c r="AF112" s="207" t="s">
        <v>973</v>
      </c>
      <c r="AG112" s="207" t="s">
        <v>235</v>
      </c>
    </row>
    <row r="113" spans="1:33">
      <c r="A113" s="217">
        <v>493.33</v>
      </c>
      <c r="B113" s="212">
        <v>37.842685114014763</v>
      </c>
      <c r="C113" s="212">
        <v>3.0457084294132768</v>
      </c>
      <c r="D113" s="212">
        <v>0.14000000000000001</v>
      </c>
      <c r="E113" s="212">
        <v>7.9036099999999996</v>
      </c>
      <c r="F113" s="218">
        <v>7.3785449999999999</v>
      </c>
      <c r="G113" s="212">
        <v>0.895374</v>
      </c>
      <c r="H113" s="212">
        <v>14.310372234619296</v>
      </c>
      <c r="I113" s="212">
        <v>1.238048</v>
      </c>
      <c r="J113" s="212">
        <v>0.60721678321678318</v>
      </c>
      <c r="K113" s="212">
        <v>14.557321624718217</v>
      </c>
      <c r="L113" s="212">
        <v>0.44979020979020989</v>
      </c>
      <c r="M113" s="212"/>
      <c r="N113" s="212"/>
      <c r="O113" s="212"/>
      <c r="P113" s="212"/>
      <c r="Q113" s="212"/>
      <c r="R113" s="213"/>
      <c r="S113" s="213"/>
      <c r="T113" s="212">
        <v>0.92</v>
      </c>
      <c r="U113" s="245">
        <v>-2.2599999999999998</v>
      </c>
      <c r="X113" s="213">
        <f t="shared" si="10"/>
        <v>0.92</v>
      </c>
      <c r="Y113" s="212">
        <f t="shared" si="11"/>
        <v>-2.2599999999999998</v>
      </c>
      <c r="Z113" s="212"/>
      <c r="AA113" s="210" t="s">
        <v>233</v>
      </c>
      <c r="AB113" s="213">
        <f t="shared" si="12"/>
        <v>493.33</v>
      </c>
      <c r="AC113" s="212" t="s">
        <v>237</v>
      </c>
      <c r="AD113" s="212">
        <v>2560</v>
      </c>
      <c r="AE113" s="220">
        <f t="shared" si="13"/>
        <v>2560</v>
      </c>
      <c r="AF113" s="207" t="s">
        <v>973</v>
      </c>
      <c r="AG113" s="207" t="s">
        <v>235</v>
      </c>
    </row>
    <row r="114" spans="1:33">
      <c r="A114" s="217">
        <v>494.51</v>
      </c>
      <c r="B114" s="212">
        <v>23.486107812870927</v>
      </c>
      <c r="C114" s="212">
        <v>3.1600237473284309</v>
      </c>
      <c r="D114" s="212">
        <v>0.12</v>
      </c>
      <c r="E114" s="212">
        <v>8.8578749999999999</v>
      </c>
      <c r="F114" s="218">
        <v>5.1914850000000001</v>
      </c>
      <c r="G114" s="212">
        <v>0.9242999999999999</v>
      </c>
      <c r="H114" s="212">
        <v>19.162688833597855</v>
      </c>
      <c r="I114" s="212">
        <v>1.2991550000000001</v>
      </c>
      <c r="J114" s="212">
        <v>0.55930434782608685</v>
      </c>
      <c r="K114" s="212">
        <v>17.393338495082258</v>
      </c>
      <c r="L114" s="212">
        <v>0.42114285714285721</v>
      </c>
      <c r="M114" s="217">
        <v>1.3063157894736841</v>
      </c>
      <c r="N114" s="217">
        <v>0.10421052631578948</v>
      </c>
      <c r="O114" s="217">
        <v>0.43157894736842106</v>
      </c>
      <c r="P114" s="217">
        <v>0.26292114545454542</v>
      </c>
      <c r="Q114" s="213">
        <f>M114+N114+O114+P114</f>
        <v>2.1050264086124399</v>
      </c>
      <c r="R114" s="213">
        <f>Q114/F114</f>
        <v>0.40547673904719744</v>
      </c>
      <c r="S114" s="213">
        <f>P114/Q114</f>
        <v>0.12490159001276088</v>
      </c>
      <c r="T114" s="212">
        <v>0.13</v>
      </c>
      <c r="U114" s="245">
        <v>-2.31</v>
      </c>
      <c r="X114" s="213">
        <f t="shared" si="10"/>
        <v>0.13</v>
      </c>
      <c r="Y114" s="212">
        <f t="shared" si="11"/>
        <v>-2.31</v>
      </c>
      <c r="Z114" s="212"/>
      <c r="AA114" s="210" t="s">
        <v>233</v>
      </c>
      <c r="AB114" s="213">
        <f t="shared" si="12"/>
        <v>494.51</v>
      </c>
      <c r="AC114" s="212" t="s">
        <v>237</v>
      </c>
      <c r="AD114" s="212">
        <v>2560</v>
      </c>
      <c r="AE114" s="220">
        <f t="shared" si="13"/>
        <v>2560</v>
      </c>
      <c r="AF114" s="207" t="s">
        <v>973</v>
      </c>
      <c r="AG114" s="207" t="s">
        <v>235</v>
      </c>
    </row>
    <row r="115" spans="1:33">
      <c r="A115" s="217">
        <v>495.75</v>
      </c>
      <c r="B115" s="212">
        <v>9.1540404040403587</v>
      </c>
      <c r="C115" s="212">
        <v>3.5884154040404059</v>
      </c>
      <c r="D115" s="212">
        <v>0.71</v>
      </c>
      <c r="E115" s="212">
        <v>13.086311</v>
      </c>
      <c r="F115" s="218">
        <v>2.8013840999999999</v>
      </c>
      <c r="G115" s="212">
        <v>1.3750279999999999</v>
      </c>
      <c r="H115" s="212">
        <v>46.363362195927742</v>
      </c>
      <c r="I115" s="212">
        <v>2.1331770000000003</v>
      </c>
      <c r="J115" s="212">
        <v>0.56319539402662822</v>
      </c>
      <c r="K115" s="212">
        <v>28.484836716417565</v>
      </c>
      <c r="L115" s="212">
        <v>0.46806662211484096</v>
      </c>
      <c r="M115" s="217">
        <v>0.47727272727272718</v>
      </c>
      <c r="N115" s="217">
        <v>5.3981818181818172E-2</v>
      </c>
      <c r="O115" s="217">
        <v>7.7272727272727257E-2</v>
      </c>
      <c r="P115" s="217">
        <v>0.61669311864406784</v>
      </c>
      <c r="Q115" s="213">
        <f>M115+N115+O115+P115</f>
        <v>1.2252203913713404</v>
      </c>
      <c r="R115" s="213">
        <f>Q115/F115</f>
        <v>0.4373625135415527</v>
      </c>
      <c r="S115" s="213">
        <f>P115/Q115</f>
        <v>0.50333239879710767</v>
      </c>
      <c r="T115" s="212">
        <v>-0.26</v>
      </c>
      <c r="U115" s="245">
        <v>0.87</v>
      </c>
      <c r="X115" s="213">
        <f t="shared" si="10"/>
        <v>-0.26</v>
      </c>
      <c r="Y115" s="212">
        <f t="shared" si="11"/>
        <v>0.87</v>
      </c>
      <c r="Z115" s="212"/>
      <c r="AA115" s="210" t="s">
        <v>233</v>
      </c>
      <c r="AB115" s="213">
        <f t="shared" si="12"/>
        <v>495.75</v>
      </c>
      <c r="AC115" s="212" t="s">
        <v>237</v>
      </c>
      <c r="AD115" s="212">
        <v>2560</v>
      </c>
      <c r="AE115" s="220">
        <f t="shared" si="13"/>
        <v>2560</v>
      </c>
      <c r="AF115" s="207" t="s">
        <v>973</v>
      </c>
      <c r="AG115" s="207" t="s">
        <v>235</v>
      </c>
    </row>
    <row r="116" spans="1:33">
      <c r="A116" s="217">
        <v>637.14</v>
      </c>
      <c r="B116" s="212">
        <v>3.5331704566810629</v>
      </c>
      <c r="C116" s="212">
        <v>1.7749896635970681</v>
      </c>
      <c r="D116" s="212">
        <v>0.14000000000000001</v>
      </c>
      <c r="E116" s="212">
        <v>9.0926989999999996</v>
      </c>
      <c r="F116" s="218">
        <v>1.7128452000000001</v>
      </c>
      <c r="G116" s="212">
        <v>1.066824</v>
      </c>
      <c r="H116" s="212">
        <v>1.9850535219340697</v>
      </c>
      <c r="I116" s="212">
        <v>1.0816410000000001</v>
      </c>
      <c r="J116" s="212">
        <v>0.62887561108093426</v>
      </c>
      <c r="K116" s="212">
        <v>1.7552357464323762</v>
      </c>
      <c r="L116" s="212">
        <v>0.34157678280437659</v>
      </c>
      <c r="M116" s="212"/>
      <c r="N116" s="212"/>
      <c r="O116" s="212"/>
      <c r="P116" s="212"/>
      <c r="Q116" s="212"/>
      <c r="R116" s="213"/>
      <c r="S116" s="213"/>
      <c r="T116" s="212">
        <v>12.4</v>
      </c>
      <c r="U116" s="245">
        <v>0.27</v>
      </c>
      <c r="X116" s="213">
        <f t="shared" si="10"/>
        <v>12.4</v>
      </c>
      <c r="Y116" s="212">
        <f t="shared" si="11"/>
        <v>0.27</v>
      </c>
      <c r="Z116" s="212"/>
      <c r="AA116" s="210" t="s">
        <v>233</v>
      </c>
      <c r="AB116" s="213">
        <f t="shared" si="12"/>
        <v>637.14</v>
      </c>
      <c r="AC116" s="212" t="s">
        <v>237</v>
      </c>
      <c r="AD116" s="212">
        <v>2560</v>
      </c>
      <c r="AE116" s="220">
        <f t="shared" si="13"/>
        <v>2560</v>
      </c>
      <c r="AF116" s="207" t="s">
        <v>973</v>
      </c>
      <c r="AG116" s="207" t="s">
        <v>235</v>
      </c>
    </row>
    <row r="117" spans="1:33">
      <c r="A117" s="217">
        <v>637.72</v>
      </c>
      <c r="B117" s="212">
        <v>1.2885411872988044</v>
      </c>
      <c r="C117" s="212">
        <v>1.5102853198343285</v>
      </c>
      <c r="D117" s="212">
        <v>0.75</v>
      </c>
      <c r="E117" s="212">
        <v>7.6063609999999997</v>
      </c>
      <c r="F117" s="218">
        <v>1.9433057</v>
      </c>
      <c r="G117" s="212">
        <v>1.1221700000000001</v>
      </c>
      <c r="H117" s="212">
        <v>1.95319238605335</v>
      </c>
      <c r="I117" s="212">
        <v>1.0489849999999998</v>
      </c>
      <c r="J117" s="212">
        <v>0.79076330981398335</v>
      </c>
      <c r="K117" s="212">
        <v>2.0645439762678812</v>
      </c>
      <c r="L117" s="212">
        <v>0.39599560157610186</v>
      </c>
      <c r="M117" s="217">
        <v>1.7360655737704917E-2</v>
      </c>
      <c r="N117" s="217">
        <v>1.436065573770492E-2</v>
      </c>
      <c r="O117" s="217">
        <v>0</v>
      </c>
      <c r="P117" s="217">
        <v>0.60423511962616827</v>
      </c>
      <c r="Q117" s="213">
        <f>M117+N117+O117+P117</f>
        <v>0.63595643110157807</v>
      </c>
      <c r="R117" s="213">
        <f>Q117/F117</f>
        <v>0.32725496101903989</v>
      </c>
      <c r="S117" s="213">
        <f>P117/Q117</f>
        <v>0.95012030710898954</v>
      </c>
      <c r="T117" s="212">
        <v>12.08</v>
      </c>
      <c r="U117" s="245">
        <v>5.96</v>
      </c>
      <c r="X117" s="213">
        <f t="shared" si="10"/>
        <v>12.08</v>
      </c>
      <c r="Y117" s="212">
        <f t="shared" si="11"/>
        <v>5.96</v>
      </c>
      <c r="Z117" s="212"/>
      <c r="AA117" s="210" t="s">
        <v>233</v>
      </c>
      <c r="AB117" s="213">
        <f t="shared" si="12"/>
        <v>637.72</v>
      </c>
      <c r="AC117" s="212" t="s">
        <v>237</v>
      </c>
      <c r="AD117" s="212">
        <v>2560</v>
      </c>
      <c r="AE117" s="220">
        <f t="shared" si="13"/>
        <v>2560</v>
      </c>
      <c r="AF117" s="207" t="s">
        <v>973</v>
      </c>
      <c r="AG117" s="207" t="s">
        <v>235</v>
      </c>
    </row>
    <row r="118" spans="1:33">
      <c r="A118" s="217">
        <v>638.15</v>
      </c>
      <c r="B118" s="212">
        <v>1.9487876727850448</v>
      </c>
      <c r="C118" s="212">
        <v>1.7747269431225907</v>
      </c>
      <c r="D118" s="212">
        <v>0.3</v>
      </c>
      <c r="E118" s="212">
        <v>12.354329999999999</v>
      </c>
      <c r="F118" s="218">
        <v>1.6110466000000001</v>
      </c>
      <c r="G118" s="212">
        <v>1.2170720000000002</v>
      </c>
      <c r="H118" s="212">
        <v>2.5445337302433306</v>
      </c>
      <c r="I118" s="212">
        <v>1.5003559999999998</v>
      </c>
      <c r="J118" s="212">
        <v>0.52803397027600851</v>
      </c>
      <c r="K118" s="212">
        <v>1.6559417784012878</v>
      </c>
      <c r="L118" s="212">
        <v>0.34871701546860784</v>
      </c>
      <c r="M118" s="212"/>
      <c r="N118" s="212"/>
      <c r="O118" s="212"/>
      <c r="P118" s="212"/>
      <c r="Q118" s="212"/>
      <c r="R118" s="213"/>
      <c r="S118" s="213"/>
      <c r="T118" s="212">
        <v>9.01</v>
      </c>
      <c r="U118" s="245">
        <v>3.29</v>
      </c>
      <c r="X118" s="213">
        <f t="shared" si="10"/>
        <v>9.01</v>
      </c>
      <c r="Y118" s="212">
        <f t="shared" si="11"/>
        <v>3.29</v>
      </c>
      <c r="Z118" s="212"/>
      <c r="AA118" s="210" t="s">
        <v>233</v>
      </c>
      <c r="AB118" s="213">
        <f t="shared" si="12"/>
        <v>638.15</v>
      </c>
      <c r="AC118" s="212" t="s">
        <v>237</v>
      </c>
      <c r="AD118" s="212">
        <v>2560</v>
      </c>
      <c r="AE118" s="220">
        <f t="shared" si="13"/>
        <v>2560</v>
      </c>
      <c r="AF118" s="207" t="s">
        <v>973</v>
      </c>
      <c r="AG118" s="207" t="s">
        <v>235</v>
      </c>
    </row>
    <row r="119" spans="1:33">
      <c r="A119" s="217">
        <v>638.55999999999995</v>
      </c>
      <c r="B119" s="212">
        <v>2.1508633747350814</v>
      </c>
      <c r="C119" s="212">
        <v>1.7025749772796095</v>
      </c>
      <c r="D119" s="212">
        <v>0.34</v>
      </c>
      <c r="E119" s="212">
        <v>12.995884</v>
      </c>
      <c r="F119" s="218">
        <v>1.5656574000000001</v>
      </c>
      <c r="G119" s="212">
        <v>1.210736</v>
      </c>
      <c r="H119" s="212">
        <v>3.1319347817917715</v>
      </c>
      <c r="I119" s="212">
        <v>1.845396</v>
      </c>
      <c r="J119" s="212">
        <v>0.49935386927122466</v>
      </c>
      <c r="K119" s="212">
        <v>1.9375946757916465</v>
      </c>
      <c r="L119" s="212">
        <v>0.40773854244928626</v>
      </c>
      <c r="M119" s="217">
        <v>1.0654970760233917E-2</v>
      </c>
      <c r="N119" s="217">
        <v>1.1771929824561402E-2</v>
      </c>
      <c r="O119" s="217">
        <v>0</v>
      </c>
      <c r="P119" s="217">
        <v>0.27379936956521733</v>
      </c>
      <c r="Q119" s="213">
        <f>M119+N119+O119+P119</f>
        <v>0.29622627015001263</v>
      </c>
      <c r="R119" s="213">
        <f>Q119/F119</f>
        <v>0.18920248462403882</v>
      </c>
      <c r="S119" s="213">
        <f>P119/Q119</f>
        <v>0.92429131766930039</v>
      </c>
      <c r="T119" s="212">
        <v>12.73</v>
      </c>
      <c r="U119" s="245">
        <v>2.36</v>
      </c>
      <c r="X119" s="213">
        <f t="shared" si="10"/>
        <v>12.73</v>
      </c>
      <c r="Y119" s="212">
        <f t="shared" si="11"/>
        <v>2.36</v>
      </c>
      <c r="Z119" s="212"/>
      <c r="AA119" s="210" t="s">
        <v>233</v>
      </c>
      <c r="AB119" s="213">
        <f t="shared" si="12"/>
        <v>638.55999999999995</v>
      </c>
      <c r="AC119" s="212" t="s">
        <v>237</v>
      </c>
      <c r="AD119" s="212">
        <v>2560</v>
      </c>
      <c r="AE119" s="220">
        <f t="shared" si="13"/>
        <v>2560</v>
      </c>
      <c r="AF119" s="207" t="s">
        <v>973</v>
      </c>
      <c r="AG119" s="207" t="s">
        <v>235</v>
      </c>
    </row>
    <row r="120" spans="1:33">
      <c r="A120" s="217">
        <v>639.35</v>
      </c>
      <c r="B120" s="212">
        <v>2.9290035020694205</v>
      </c>
      <c r="C120" s="212">
        <v>1.533721744667303</v>
      </c>
      <c r="D120" s="212">
        <v>0.17</v>
      </c>
      <c r="E120" s="212">
        <v>12.11791</v>
      </c>
      <c r="F120" s="218">
        <v>1.456555</v>
      </c>
      <c r="G120" s="212">
        <v>1.5062399999999998</v>
      </c>
      <c r="H120" s="212">
        <v>3.4144766100706456</v>
      </c>
      <c r="I120" s="212">
        <v>1.4068700000000001</v>
      </c>
      <c r="J120" s="212">
        <v>0.66624082865774692</v>
      </c>
      <c r="K120" s="212">
        <v>2.2654394978150516</v>
      </c>
      <c r="L120" s="212">
        <v>0.33336827178001111</v>
      </c>
      <c r="M120" s="217">
        <v>7.6176470588235293E-3</v>
      </c>
      <c r="N120" s="217">
        <v>9.0411764705882348E-3</v>
      </c>
      <c r="O120" s="217">
        <v>0</v>
      </c>
      <c r="P120" s="217">
        <v>0.17564136428571425</v>
      </c>
      <c r="Q120" s="213">
        <f>M120+N120+O120+P120</f>
        <v>0.19230018781512601</v>
      </c>
      <c r="R120" s="213">
        <f>Q120/F120</f>
        <v>0.13202397974338489</v>
      </c>
      <c r="S120" s="213">
        <f>P120/Q120</f>
        <v>0.91337073708202898</v>
      </c>
      <c r="T120" s="212">
        <v>9.42</v>
      </c>
      <c r="U120" s="245">
        <v>2.36</v>
      </c>
      <c r="X120" s="213">
        <f t="shared" si="10"/>
        <v>9.42</v>
      </c>
      <c r="Y120" s="212">
        <f t="shared" si="11"/>
        <v>2.36</v>
      </c>
      <c r="Z120" s="212"/>
      <c r="AA120" s="210" t="s">
        <v>233</v>
      </c>
      <c r="AB120" s="213">
        <f t="shared" si="12"/>
        <v>639.35</v>
      </c>
      <c r="AC120" s="212" t="s">
        <v>237</v>
      </c>
      <c r="AD120" s="212">
        <v>2560</v>
      </c>
      <c r="AE120" s="220">
        <f t="shared" si="13"/>
        <v>2560</v>
      </c>
      <c r="AF120" s="207" t="s">
        <v>973</v>
      </c>
      <c r="AG120" s="207" t="s">
        <v>235</v>
      </c>
    </row>
    <row r="121" spans="1:33">
      <c r="A121" s="217">
        <v>639.83000000000004</v>
      </c>
      <c r="B121" s="212">
        <v>2.3557126030624715</v>
      </c>
      <c r="C121" s="212">
        <v>1.4353710247349816</v>
      </c>
      <c r="D121" s="212">
        <v>0.27</v>
      </c>
      <c r="E121" s="212">
        <v>10.788778000000001</v>
      </c>
      <c r="F121" s="218">
        <v>1.4469312000000001</v>
      </c>
      <c r="G121" s="212">
        <v>0.94322800000000007</v>
      </c>
      <c r="H121" s="212">
        <v>1.965840200067124</v>
      </c>
      <c r="I121" s="212">
        <v>1.147432</v>
      </c>
      <c r="J121" s="212">
        <v>0.46860748084722847</v>
      </c>
      <c r="K121" s="212">
        <v>1.4649810394225999</v>
      </c>
      <c r="L121" s="212">
        <v>0.30538852765080798</v>
      </c>
      <c r="M121" s="212"/>
      <c r="N121" s="212"/>
      <c r="O121" s="212"/>
      <c r="P121" s="212"/>
      <c r="Q121" s="212"/>
      <c r="R121" s="213"/>
      <c r="S121" s="213"/>
      <c r="T121" s="212">
        <v>7.37</v>
      </c>
      <c r="U121" s="245">
        <v>3.09</v>
      </c>
      <c r="W121" s="220"/>
      <c r="X121" s="213">
        <f t="shared" si="10"/>
        <v>7.37</v>
      </c>
      <c r="Y121" s="212">
        <f t="shared" si="11"/>
        <v>3.09</v>
      </c>
      <c r="Z121" s="212"/>
      <c r="AA121" s="210" t="s">
        <v>233</v>
      </c>
      <c r="AB121" s="213">
        <f t="shared" si="12"/>
        <v>639.83000000000004</v>
      </c>
      <c r="AC121" s="212" t="s">
        <v>237</v>
      </c>
      <c r="AD121" s="212">
        <v>2560</v>
      </c>
      <c r="AE121" s="220">
        <f t="shared" si="13"/>
        <v>2560</v>
      </c>
      <c r="AF121" s="207" t="s">
        <v>973</v>
      </c>
      <c r="AG121" s="207" t="s">
        <v>235</v>
      </c>
    </row>
    <row r="122" spans="1:33">
      <c r="A122" s="217"/>
      <c r="B122" s="212"/>
      <c r="C122" s="212"/>
      <c r="D122" s="212"/>
      <c r="E122" s="212"/>
      <c r="F122" s="218"/>
      <c r="G122" s="212"/>
      <c r="H122" s="212"/>
      <c r="I122" s="212"/>
      <c r="J122" s="212"/>
      <c r="K122" s="212"/>
      <c r="L122" s="212"/>
      <c r="M122" s="212"/>
      <c r="N122" s="212"/>
      <c r="O122" s="212"/>
      <c r="P122" s="212"/>
      <c r="Q122" s="212"/>
      <c r="R122" s="213"/>
      <c r="S122" s="213"/>
      <c r="T122" s="212"/>
      <c r="U122" s="245"/>
      <c r="W122" s="220"/>
      <c r="X122" s="220"/>
    </row>
    <row r="123" spans="1:33">
      <c r="A123" s="213">
        <v>482.8</v>
      </c>
      <c r="B123" s="212">
        <v>13.4160679746333</v>
      </c>
      <c r="C123" s="212">
        <v>2.79</v>
      </c>
      <c r="D123" s="221"/>
      <c r="E123" s="221"/>
      <c r="F123" s="212">
        <v>5.4</v>
      </c>
      <c r="G123" s="210"/>
      <c r="H123" s="210"/>
      <c r="I123" s="210"/>
      <c r="J123" s="212"/>
      <c r="K123" s="212"/>
      <c r="L123" s="212"/>
      <c r="M123" s="213">
        <v>1.1679999999999999</v>
      </c>
      <c r="N123" s="213">
        <v>7.0000000000000007E-2</v>
      </c>
      <c r="O123" s="213">
        <v>0.193</v>
      </c>
      <c r="P123" s="213">
        <v>0.30599999999999999</v>
      </c>
      <c r="Q123" s="213">
        <f t="shared" ref="Q123:Q134" si="14">M123+N123+O123+P123</f>
        <v>1.7370000000000001</v>
      </c>
      <c r="R123" s="213">
        <f t="shared" ref="R123:R134" si="15">Q123/F123</f>
        <v>0.32166666666666666</v>
      </c>
      <c r="S123" s="213">
        <f t="shared" ref="S123:S134" si="16">P123/Q123</f>
        <v>0.17616580310880828</v>
      </c>
      <c r="T123" s="212">
        <v>-2.09</v>
      </c>
      <c r="U123" s="243"/>
      <c r="W123" s="220"/>
      <c r="X123" s="220"/>
    </row>
    <row r="124" spans="1:33">
      <c r="A124" s="217">
        <v>484.95</v>
      </c>
      <c r="B124" s="212">
        <v>13.749386433630399</v>
      </c>
      <c r="C124" s="212">
        <v>2.86</v>
      </c>
      <c r="D124" s="212"/>
      <c r="E124" s="212"/>
      <c r="F124" s="218">
        <v>5.57</v>
      </c>
      <c r="G124" s="212"/>
      <c r="H124" s="212"/>
      <c r="I124" s="212"/>
      <c r="J124" s="212"/>
      <c r="K124" s="212"/>
      <c r="L124" s="212"/>
      <c r="M124" s="213">
        <v>1.262</v>
      </c>
      <c r="N124" s="213">
        <v>5.7000000000000002E-2</v>
      </c>
      <c r="O124" s="213">
        <v>0.23400000000000001</v>
      </c>
      <c r="P124" s="213">
        <v>0.29599999999999999</v>
      </c>
      <c r="Q124" s="213">
        <f t="shared" si="14"/>
        <v>1.849</v>
      </c>
      <c r="R124" s="213">
        <f t="shared" si="15"/>
        <v>0.33195691202872529</v>
      </c>
      <c r="S124" s="213">
        <f t="shared" si="16"/>
        <v>0.16008653326122227</v>
      </c>
      <c r="T124" s="212">
        <v>-2.27</v>
      </c>
      <c r="U124" s="245"/>
    </row>
    <row r="125" spans="1:33">
      <c r="A125" s="217">
        <v>486.7</v>
      </c>
      <c r="B125" s="212">
        <v>29.665342850741954</v>
      </c>
      <c r="C125" s="212">
        <v>1.93</v>
      </c>
      <c r="D125" s="212"/>
      <c r="E125" s="212"/>
      <c r="F125" s="218">
        <v>9.27</v>
      </c>
      <c r="G125" s="212"/>
      <c r="H125" s="212"/>
      <c r="I125" s="212"/>
      <c r="J125" s="212"/>
      <c r="K125" s="212"/>
      <c r="L125" s="212"/>
      <c r="M125" s="213">
        <v>3.3029999999999999</v>
      </c>
      <c r="N125" s="213">
        <v>0.13</v>
      </c>
      <c r="O125" s="213">
        <v>1.113</v>
      </c>
      <c r="P125" s="213">
        <v>0.39400000000000002</v>
      </c>
      <c r="Q125" s="213">
        <f t="shared" si="14"/>
        <v>4.9399999999999995</v>
      </c>
      <c r="R125" s="213">
        <f t="shared" si="15"/>
        <v>0.53290183387270762</v>
      </c>
      <c r="S125" s="213">
        <f t="shared" si="16"/>
        <v>7.9757085020242924E-2</v>
      </c>
      <c r="T125" s="212">
        <v>-1.02</v>
      </c>
      <c r="U125" s="245"/>
    </row>
    <row r="126" spans="1:33">
      <c r="A126" s="217">
        <v>490</v>
      </c>
      <c r="B126" s="212">
        <v>19.332470621831835</v>
      </c>
      <c r="C126" s="212">
        <v>2.2999999999999998</v>
      </c>
      <c r="D126" s="212"/>
      <c r="E126" s="212"/>
      <c r="F126" s="218">
        <v>11.11</v>
      </c>
      <c r="G126" s="212"/>
      <c r="H126" s="212"/>
      <c r="I126" s="212"/>
      <c r="J126" s="212"/>
      <c r="K126" s="212"/>
      <c r="L126" s="212"/>
      <c r="M126" s="213">
        <v>3.5640000000000001</v>
      </c>
      <c r="N126" s="213">
        <v>0.20300000000000001</v>
      </c>
      <c r="O126" s="213">
        <v>0.99</v>
      </c>
      <c r="P126" s="213">
        <v>0.77800000000000002</v>
      </c>
      <c r="Q126" s="213">
        <f t="shared" si="14"/>
        <v>5.5350000000000001</v>
      </c>
      <c r="R126" s="213">
        <f t="shared" si="15"/>
        <v>0.49819981998199825</v>
      </c>
      <c r="S126" s="213">
        <f t="shared" si="16"/>
        <v>0.14056007226738934</v>
      </c>
      <c r="T126" s="212">
        <v>-1.23</v>
      </c>
      <c r="U126" s="245"/>
    </row>
    <row r="127" spans="1:33">
      <c r="A127" s="217">
        <v>490.7</v>
      </c>
      <c r="B127" s="212">
        <v>25.165543654281095</v>
      </c>
      <c r="C127" s="212">
        <v>2.06</v>
      </c>
      <c r="D127" s="212"/>
      <c r="E127" s="212"/>
      <c r="F127" s="218">
        <v>9.89</v>
      </c>
      <c r="G127" s="212"/>
      <c r="H127" s="212"/>
      <c r="I127" s="212"/>
      <c r="J127" s="212"/>
      <c r="K127" s="212"/>
      <c r="L127" s="212"/>
      <c r="M127" s="213">
        <v>3.8119999999999998</v>
      </c>
      <c r="N127" s="213">
        <v>0.217</v>
      </c>
      <c r="O127" s="213">
        <v>1.478</v>
      </c>
      <c r="P127" s="213">
        <v>0.39200000000000002</v>
      </c>
      <c r="Q127" s="213">
        <f t="shared" si="14"/>
        <v>5.899</v>
      </c>
      <c r="R127" s="213">
        <f t="shared" si="15"/>
        <v>0.59646107178968655</v>
      </c>
      <c r="S127" s="213">
        <f t="shared" si="16"/>
        <v>6.645194100695033E-2</v>
      </c>
      <c r="T127" s="212">
        <v>-1.24</v>
      </c>
      <c r="U127" s="245"/>
    </row>
    <row r="128" spans="1:33">
      <c r="A128" s="217">
        <v>491.95</v>
      </c>
      <c r="B128" s="212">
        <v>15.582637958114454</v>
      </c>
      <c r="C128" s="212">
        <v>2.0499999999999998</v>
      </c>
      <c r="D128" s="212"/>
      <c r="E128" s="212"/>
      <c r="F128" s="218">
        <v>8.56</v>
      </c>
      <c r="G128" s="212"/>
      <c r="H128" s="212"/>
      <c r="I128" s="212"/>
      <c r="J128" s="212"/>
      <c r="K128" s="212"/>
      <c r="L128" s="212"/>
      <c r="M128" s="213">
        <v>2.2789999999999999</v>
      </c>
      <c r="N128" s="213">
        <v>0.16800000000000001</v>
      </c>
      <c r="O128" s="213">
        <v>0.97799999999999998</v>
      </c>
      <c r="P128" s="213">
        <v>0.19500000000000001</v>
      </c>
      <c r="Q128" s="213">
        <f t="shared" si="14"/>
        <v>3.6199999999999997</v>
      </c>
      <c r="R128" s="213">
        <f t="shared" si="15"/>
        <v>0.42289719626168221</v>
      </c>
      <c r="S128" s="213">
        <f t="shared" si="16"/>
        <v>5.3867403314917135E-2</v>
      </c>
      <c r="T128" s="212">
        <v>-1.48</v>
      </c>
      <c r="U128" s="245"/>
    </row>
    <row r="129" spans="1:34">
      <c r="A129" s="217">
        <v>637.1</v>
      </c>
      <c r="B129" s="212">
        <v>2.0832403687318788</v>
      </c>
      <c r="C129" s="212">
        <v>2</v>
      </c>
      <c r="D129" s="212"/>
      <c r="E129" s="212"/>
      <c r="F129" s="218">
        <v>2.0499999999999998</v>
      </c>
      <c r="G129" s="212"/>
      <c r="H129" s="212"/>
      <c r="I129" s="212"/>
      <c r="J129" s="212"/>
      <c r="K129" s="212"/>
      <c r="L129" s="212"/>
      <c r="M129" s="213">
        <v>8.7999999999999995E-2</v>
      </c>
      <c r="N129" s="213">
        <v>2.1999999999999999E-2</v>
      </c>
      <c r="O129" s="213">
        <v>0.03</v>
      </c>
      <c r="P129" s="213">
        <v>0.41</v>
      </c>
      <c r="Q129" s="213">
        <f t="shared" si="14"/>
        <v>0.54999999999999993</v>
      </c>
      <c r="R129" s="213">
        <f t="shared" si="15"/>
        <v>0.26829268292682928</v>
      </c>
      <c r="S129" s="213">
        <f t="shared" si="16"/>
        <v>0.74545454545454548</v>
      </c>
      <c r="T129" s="212">
        <v>16.05</v>
      </c>
      <c r="U129" s="245"/>
    </row>
    <row r="130" spans="1:34">
      <c r="A130" s="217">
        <v>637.79999999999995</v>
      </c>
      <c r="B130" s="212">
        <v>0</v>
      </c>
      <c r="C130" s="212">
        <v>2.04</v>
      </c>
      <c r="D130" s="212"/>
      <c r="E130" s="212"/>
      <c r="F130" s="218">
        <v>1.88</v>
      </c>
      <c r="G130" s="212"/>
      <c r="H130" s="212"/>
      <c r="I130" s="212"/>
      <c r="J130" s="212"/>
      <c r="K130" s="212"/>
      <c r="L130" s="212"/>
      <c r="M130" s="213">
        <v>2.8000000000000001E-2</v>
      </c>
      <c r="N130" s="213">
        <v>1E-3</v>
      </c>
      <c r="O130" s="213">
        <v>1.7999999999999999E-2</v>
      </c>
      <c r="P130" s="213">
        <v>0.255</v>
      </c>
      <c r="Q130" s="213">
        <f t="shared" si="14"/>
        <v>0.30199999999999999</v>
      </c>
      <c r="R130" s="213">
        <f t="shared" si="15"/>
        <v>0.16063829787234044</v>
      </c>
      <c r="S130" s="213">
        <f t="shared" si="16"/>
        <v>0.84437086092715241</v>
      </c>
      <c r="T130" s="212">
        <v>9.57</v>
      </c>
      <c r="U130" s="245"/>
    </row>
    <row r="131" spans="1:34">
      <c r="A131" s="217">
        <v>638.4</v>
      </c>
      <c r="B131" s="212">
        <v>0.66663691799420122</v>
      </c>
      <c r="C131" s="212">
        <v>2.08</v>
      </c>
      <c r="D131" s="212"/>
      <c r="E131" s="212"/>
      <c r="F131" s="218">
        <v>2.08</v>
      </c>
      <c r="G131" s="212"/>
      <c r="H131" s="212"/>
      <c r="I131" s="212"/>
      <c r="J131" s="212"/>
      <c r="K131" s="212"/>
      <c r="L131" s="212"/>
      <c r="M131" s="213">
        <v>2.4E-2</v>
      </c>
      <c r="N131" s="213">
        <v>1E-3</v>
      </c>
      <c r="O131" s="213">
        <v>1.4E-2</v>
      </c>
      <c r="P131" s="213">
        <v>0.66700000000000004</v>
      </c>
      <c r="Q131" s="213">
        <f t="shared" si="14"/>
        <v>0.70600000000000007</v>
      </c>
      <c r="R131" s="213">
        <f t="shared" si="15"/>
        <v>0.33942307692307694</v>
      </c>
      <c r="S131" s="213">
        <f t="shared" si="16"/>
        <v>0.94475920679886682</v>
      </c>
      <c r="T131" s="212">
        <v>5.0599999999999996</v>
      </c>
      <c r="U131" s="245"/>
    </row>
    <row r="132" spans="1:34">
      <c r="A132" s="217">
        <v>639.20000000000005</v>
      </c>
      <c r="B132" s="212">
        <v>0.8332961474927516</v>
      </c>
      <c r="C132" s="212">
        <v>2.0099999999999998</v>
      </c>
      <c r="D132" s="212"/>
      <c r="E132" s="212"/>
      <c r="F132" s="218">
        <v>2.56</v>
      </c>
      <c r="G132" s="212"/>
      <c r="H132" s="212"/>
      <c r="I132" s="212"/>
      <c r="J132" s="212"/>
      <c r="K132" s="212"/>
      <c r="L132" s="212"/>
      <c r="M132" s="213">
        <v>5.5E-2</v>
      </c>
      <c r="N132" s="213">
        <v>1.2E-2</v>
      </c>
      <c r="O132" s="213">
        <v>1.7999999999999999E-2</v>
      </c>
      <c r="P132" s="213">
        <v>0.89700000000000002</v>
      </c>
      <c r="Q132" s="213">
        <f t="shared" si="14"/>
        <v>0.98199999999999998</v>
      </c>
      <c r="R132" s="213">
        <f t="shared" si="15"/>
        <v>0.38359375000000001</v>
      </c>
      <c r="S132" s="213">
        <f t="shared" si="16"/>
        <v>0.9134419551934827</v>
      </c>
      <c r="T132" s="212">
        <v>7.21</v>
      </c>
      <c r="U132" s="245"/>
    </row>
    <row r="133" spans="1:34">
      <c r="A133" s="213">
        <v>640</v>
      </c>
      <c r="B133" s="212">
        <v>0.1666592294985503</v>
      </c>
      <c r="C133" s="212">
        <v>1.85</v>
      </c>
      <c r="D133" s="212"/>
      <c r="E133" s="212"/>
      <c r="F133" s="218">
        <v>1.64</v>
      </c>
      <c r="G133" s="212"/>
      <c r="H133" s="212"/>
      <c r="I133" s="212"/>
      <c r="J133" s="212"/>
      <c r="K133" s="212"/>
      <c r="L133" s="212"/>
      <c r="M133" s="213">
        <v>2.4E-2</v>
      </c>
      <c r="N133" s="213">
        <v>1E-3</v>
      </c>
      <c r="O133" s="213">
        <v>2.1000000000000001E-2</v>
      </c>
      <c r="P133" s="213">
        <v>8.3000000000000004E-2</v>
      </c>
      <c r="Q133" s="213">
        <f t="shared" si="14"/>
        <v>0.129</v>
      </c>
      <c r="R133" s="213">
        <f t="shared" si="15"/>
        <v>7.8658536585365854E-2</v>
      </c>
      <c r="S133" s="213">
        <f t="shared" si="16"/>
        <v>0.64341085271317833</v>
      </c>
      <c r="T133" s="212"/>
      <c r="U133" s="245"/>
      <c r="W133" s="220"/>
      <c r="X133" s="220"/>
    </row>
    <row r="134" spans="1:34">
      <c r="A134" s="213">
        <v>640.6</v>
      </c>
      <c r="B134" s="212">
        <v>4.583128811210134</v>
      </c>
      <c r="C134" s="212">
        <v>2.2000000000000002</v>
      </c>
      <c r="D134" s="212"/>
      <c r="E134" s="212"/>
      <c r="F134" s="218">
        <v>1.8</v>
      </c>
      <c r="G134" s="212"/>
      <c r="H134" s="212"/>
      <c r="I134" s="212"/>
      <c r="J134" s="212"/>
      <c r="K134" s="212"/>
      <c r="L134" s="212"/>
      <c r="M134" s="213">
        <v>3.5999999999999997E-2</v>
      </c>
      <c r="N134" s="213">
        <v>1E-3</v>
      </c>
      <c r="O134" s="213">
        <v>1.9E-2</v>
      </c>
      <c r="P134" s="213">
        <v>0.16500000000000001</v>
      </c>
      <c r="Q134" s="213">
        <f t="shared" si="14"/>
        <v>0.221</v>
      </c>
      <c r="R134" s="213">
        <f t="shared" si="15"/>
        <v>0.12277777777777778</v>
      </c>
      <c r="S134" s="213">
        <f t="shared" si="16"/>
        <v>0.74660633484162897</v>
      </c>
      <c r="T134" s="212"/>
      <c r="U134" s="245"/>
      <c r="W134" s="220"/>
      <c r="X134" s="220"/>
    </row>
    <row r="135" spans="1:34">
      <c r="A135" s="217"/>
      <c r="B135" s="221"/>
      <c r="C135" s="221"/>
      <c r="D135" s="221"/>
      <c r="E135" s="212"/>
      <c r="F135" s="218"/>
      <c r="G135" s="212"/>
      <c r="H135" s="212"/>
      <c r="I135" s="212"/>
      <c r="J135" s="212"/>
      <c r="K135" s="212"/>
      <c r="L135" s="212"/>
      <c r="M135" s="212"/>
      <c r="N135" s="212"/>
      <c r="O135" s="212"/>
      <c r="P135" s="212"/>
      <c r="Q135" s="212"/>
      <c r="R135" s="213"/>
      <c r="S135" s="213"/>
      <c r="T135" s="210"/>
      <c r="U135" s="243"/>
    </row>
    <row r="136" spans="1:34" ht="15.75">
      <c r="A136" s="222" t="s">
        <v>1640</v>
      </c>
      <c r="B136" s="221"/>
      <c r="C136" s="221"/>
      <c r="D136" s="221"/>
      <c r="E136" s="212"/>
      <c r="F136" s="218"/>
      <c r="G136" s="212"/>
      <c r="H136" s="212"/>
      <c r="I136" s="212"/>
      <c r="J136" s="212"/>
      <c r="K136" s="212"/>
      <c r="L136" s="212"/>
      <c r="M136" s="212"/>
      <c r="N136" s="212"/>
      <c r="O136" s="212"/>
      <c r="P136" s="212"/>
      <c r="Q136" s="212"/>
      <c r="R136" s="213"/>
      <c r="S136" s="213"/>
      <c r="T136" s="210"/>
      <c r="U136" s="243"/>
    </row>
    <row r="137" spans="1:34">
      <c r="A137" s="217"/>
      <c r="B137" s="221"/>
      <c r="C137" s="221"/>
      <c r="D137" s="221"/>
      <c r="E137" s="212"/>
      <c r="F137" s="218"/>
      <c r="G137" s="212"/>
      <c r="H137" s="212"/>
      <c r="I137" s="212"/>
      <c r="J137" s="212"/>
      <c r="K137" s="212"/>
      <c r="L137" s="212"/>
      <c r="M137" s="212"/>
      <c r="N137" s="212"/>
      <c r="O137" s="212"/>
      <c r="P137" s="212"/>
      <c r="Q137" s="212"/>
      <c r="R137" s="213"/>
      <c r="S137" s="213"/>
      <c r="T137" s="210"/>
      <c r="U137" s="243"/>
    </row>
    <row r="138" spans="1:34">
      <c r="A138" s="216" t="s">
        <v>1639</v>
      </c>
      <c r="B138" s="221"/>
      <c r="C138" s="221"/>
      <c r="D138" s="221"/>
      <c r="E138" s="221"/>
      <c r="F138" s="221"/>
      <c r="G138" s="210"/>
      <c r="H138" s="210"/>
      <c r="I138" s="210"/>
      <c r="J138" s="212"/>
      <c r="K138" s="212"/>
      <c r="L138" s="212"/>
      <c r="M138" s="212"/>
      <c r="N138" s="212"/>
      <c r="O138" s="212"/>
      <c r="P138" s="212"/>
      <c r="Q138" s="212"/>
      <c r="R138" s="213"/>
      <c r="S138" s="213"/>
      <c r="T138" s="210"/>
      <c r="U138" s="243"/>
    </row>
    <row r="139" spans="1:34">
      <c r="A139" s="217">
        <v>234.2</v>
      </c>
      <c r="B139" s="212">
        <v>32.213802989965288</v>
      </c>
      <c r="C139" s="212">
        <v>1.9373711362891548</v>
      </c>
      <c r="D139" s="212">
        <v>1.6404000000000001</v>
      </c>
      <c r="E139" s="223">
        <v>4.7623392000000004</v>
      </c>
      <c r="F139" s="224">
        <v>6.7321799999999996</v>
      </c>
      <c r="G139" s="223">
        <v>6.0515639999999999</v>
      </c>
      <c r="H139" s="212">
        <v>7.7006571356078926</v>
      </c>
      <c r="I139" s="225">
        <v>2.9591999999999996</v>
      </c>
      <c r="J139" s="212">
        <v>6.8110190555095267</v>
      </c>
      <c r="K139" s="212">
        <v>13.000603436707626</v>
      </c>
      <c r="L139" s="212">
        <v>1.7842348206888385</v>
      </c>
      <c r="M139" s="212"/>
      <c r="N139" s="212"/>
      <c r="O139" s="212"/>
      <c r="P139" s="212"/>
      <c r="Q139" s="212"/>
      <c r="R139" s="213"/>
      <c r="S139" s="213"/>
      <c r="T139" s="225">
        <v>-2.72</v>
      </c>
      <c r="U139" s="246">
        <v>2.77</v>
      </c>
      <c r="X139" s="213">
        <f>T139</f>
        <v>-2.72</v>
      </c>
      <c r="Y139" s="212">
        <f>U139</f>
        <v>2.77</v>
      </c>
      <c r="Z139" s="212"/>
      <c r="AA139" s="210" t="s">
        <v>233</v>
      </c>
      <c r="AB139" s="213">
        <f>A139</f>
        <v>234.2</v>
      </c>
      <c r="AC139" s="212" t="s">
        <v>238</v>
      </c>
      <c r="AD139" s="212">
        <v>2521</v>
      </c>
      <c r="AE139" s="220">
        <f>AD139</f>
        <v>2521</v>
      </c>
      <c r="AF139" s="207" t="s">
        <v>973</v>
      </c>
      <c r="AG139" s="207" t="s">
        <v>235</v>
      </c>
      <c r="AH139" s="207" t="s">
        <v>234</v>
      </c>
    </row>
    <row r="140" spans="1:34">
      <c r="A140" s="217">
        <v>235.19</v>
      </c>
      <c r="B140" s="212">
        <v>25.733954241749245</v>
      </c>
      <c r="C140" s="212">
        <v>1.3717876856651263</v>
      </c>
      <c r="D140" s="212">
        <v>0.93600000000000005</v>
      </c>
      <c r="E140" s="223">
        <v>3.9923784000000002</v>
      </c>
      <c r="F140" s="224">
        <v>7.924518</v>
      </c>
      <c r="G140" s="223">
        <v>4.8398760000000003</v>
      </c>
      <c r="H140" s="212">
        <v>6.0167761517902365</v>
      </c>
      <c r="I140" s="225">
        <v>2.5549560000000002</v>
      </c>
      <c r="J140" s="212">
        <v>6.4978147762747129</v>
      </c>
      <c r="K140" s="212">
        <v>12.116807429975452</v>
      </c>
      <c r="L140" s="212">
        <v>1.8375947673554334</v>
      </c>
      <c r="M140" s="212"/>
      <c r="N140" s="212"/>
      <c r="O140" s="212"/>
      <c r="P140" s="212"/>
      <c r="Q140" s="212"/>
      <c r="R140" s="213"/>
      <c r="S140" s="213"/>
      <c r="T140" s="225">
        <v>-5.81</v>
      </c>
      <c r="U140" s="246">
        <v>1.38</v>
      </c>
      <c r="X140" s="213">
        <f t="shared" ref="X140:X168" si="17">T140</f>
        <v>-5.81</v>
      </c>
      <c r="Y140" s="212">
        <f t="shared" ref="Y140:Y168" si="18">U140</f>
        <v>1.38</v>
      </c>
      <c r="Z140" s="212"/>
      <c r="AA140" s="210" t="s">
        <v>233</v>
      </c>
      <c r="AB140" s="213">
        <f t="shared" ref="AB140:AB168" si="19">A140</f>
        <v>235.19</v>
      </c>
      <c r="AC140" s="212" t="s">
        <v>238</v>
      </c>
      <c r="AD140" s="212">
        <v>2521</v>
      </c>
      <c r="AE140" s="220">
        <f t="shared" ref="AE140:AE168" si="20">AD140</f>
        <v>2521</v>
      </c>
      <c r="AF140" s="207" t="s">
        <v>973</v>
      </c>
      <c r="AG140" s="207" t="s">
        <v>235</v>
      </c>
      <c r="AH140" s="207" t="s">
        <v>234</v>
      </c>
    </row>
    <row r="141" spans="1:34">
      <c r="A141" s="217">
        <v>236.03</v>
      </c>
      <c r="B141" s="212">
        <v>26.441996111471056</v>
      </c>
      <c r="C141" s="212">
        <v>0.68701886973429627</v>
      </c>
      <c r="D141" s="212">
        <v>0.34279999999999999</v>
      </c>
      <c r="E141" s="223">
        <v>3.3384195000000001</v>
      </c>
      <c r="F141" s="224">
        <v>5.6860179999999998</v>
      </c>
      <c r="G141" s="223">
        <v>4.311814</v>
      </c>
      <c r="H141" s="212">
        <v>5.3215445614928667</v>
      </c>
      <c r="I141" s="225">
        <v>1.8173350000000001</v>
      </c>
      <c r="J141" s="212">
        <v>6.9228337061894107</v>
      </c>
      <c r="K141" s="212">
        <v>12.81601017319802</v>
      </c>
      <c r="L141" s="212">
        <v>1.5631192074145097</v>
      </c>
      <c r="M141" s="212"/>
      <c r="N141" s="212"/>
      <c r="O141" s="212"/>
      <c r="P141" s="212"/>
      <c r="Q141" s="212"/>
      <c r="R141" s="213"/>
      <c r="S141" s="213"/>
      <c r="T141" s="225">
        <v>-5.49</v>
      </c>
      <c r="U141" s="246">
        <v>1.67</v>
      </c>
      <c r="X141" s="213">
        <f t="shared" si="17"/>
        <v>-5.49</v>
      </c>
      <c r="Y141" s="212">
        <f t="shared" si="18"/>
        <v>1.67</v>
      </c>
      <c r="Z141" s="212"/>
      <c r="AA141" s="210" t="s">
        <v>233</v>
      </c>
      <c r="AB141" s="213">
        <f t="shared" si="19"/>
        <v>236.03</v>
      </c>
      <c r="AC141" s="212" t="s">
        <v>238</v>
      </c>
      <c r="AD141" s="212">
        <v>2521</v>
      </c>
      <c r="AE141" s="220">
        <f t="shared" si="20"/>
        <v>2521</v>
      </c>
      <c r="AF141" s="207" t="s">
        <v>973</v>
      </c>
      <c r="AG141" s="207" t="s">
        <v>235</v>
      </c>
      <c r="AH141" s="207" t="s">
        <v>234</v>
      </c>
    </row>
    <row r="142" spans="1:34">
      <c r="A142" s="217">
        <v>241.94</v>
      </c>
      <c r="B142" s="212">
        <v>20.766945719686717</v>
      </c>
      <c r="C142" s="212">
        <v>3.9438553066432651</v>
      </c>
      <c r="D142" s="212">
        <v>1.61</v>
      </c>
      <c r="E142" s="223">
        <v>4.5582395</v>
      </c>
      <c r="F142" s="224">
        <v>5.5680569999999996</v>
      </c>
      <c r="G142" s="223">
        <v>13.304026</v>
      </c>
      <c r="H142" s="212">
        <v>12.53726392705059</v>
      </c>
      <c r="I142" s="225">
        <v>3.0013309999999995</v>
      </c>
      <c r="J142" s="212">
        <v>15.644105440269209</v>
      </c>
      <c r="K142" s="212">
        <v>22.113713413585828</v>
      </c>
      <c r="L142" s="212">
        <v>1.8906658120342918</v>
      </c>
      <c r="M142" s="212"/>
      <c r="N142" s="212"/>
      <c r="O142" s="212"/>
      <c r="P142" s="212"/>
      <c r="Q142" s="212"/>
      <c r="R142" s="213"/>
      <c r="S142" s="213"/>
      <c r="T142" s="225">
        <v>-7.23</v>
      </c>
      <c r="U142" s="246">
        <v>0.85</v>
      </c>
      <c r="X142" s="213">
        <f t="shared" si="17"/>
        <v>-7.23</v>
      </c>
      <c r="Y142" s="212">
        <f t="shared" si="18"/>
        <v>0.85</v>
      </c>
      <c r="Z142" s="212"/>
      <c r="AA142" s="210" t="s">
        <v>233</v>
      </c>
      <c r="AB142" s="213">
        <f t="shared" si="19"/>
        <v>241.94</v>
      </c>
      <c r="AC142" s="212" t="s">
        <v>238</v>
      </c>
      <c r="AD142" s="212">
        <v>2521</v>
      </c>
      <c r="AE142" s="220">
        <f t="shared" si="20"/>
        <v>2521</v>
      </c>
      <c r="AF142" s="207" t="s">
        <v>973</v>
      </c>
      <c r="AG142" s="207" t="s">
        <v>235</v>
      </c>
      <c r="AH142" s="207" t="s">
        <v>234</v>
      </c>
    </row>
    <row r="143" spans="1:34">
      <c r="A143" s="217">
        <v>263.74</v>
      </c>
      <c r="B143" s="212">
        <v>20.537383177570177</v>
      </c>
      <c r="C143" s="212">
        <v>2.3554040410046633</v>
      </c>
      <c r="D143" s="212">
        <v>0.42320000000000002</v>
      </c>
      <c r="E143" s="223">
        <v>4.2773120000000002</v>
      </c>
      <c r="F143" s="224">
        <v>1.2504076</v>
      </c>
      <c r="G143" s="223">
        <v>3.6064600000000002</v>
      </c>
      <c r="H143" s="212">
        <v>8.3071107083195805</v>
      </c>
      <c r="I143" s="225">
        <v>2.7943760000000002</v>
      </c>
      <c r="J143" s="212">
        <v>4.5193396226415095</v>
      </c>
      <c r="K143" s="212">
        <v>15.614752932423315</v>
      </c>
      <c r="L143" s="212">
        <v>1.8759097035040433</v>
      </c>
      <c r="M143" s="217">
        <v>0.63757225433526021</v>
      </c>
      <c r="N143" s="217">
        <v>2.5075144508670523E-2</v>
      </c>
      <c r="O143" s="217">
        <v>2.1271676300578034E-2</v>
      </c>
      <c r="P143" s="217">
        <v>0.39438171818181816</v>
      </c>
      <c r="Q143" s="213">
        <f>M143+N143+O143+P143</f>
        <v>1.0783007933263269</v>
      </c>
      <c r="R143" s="213">
        <f>Q143/F143</f>
        <v>0.86235943649600888</v>
      </c>
      <c r="S143" s="213">
        <f>P143/Q143</f>
        <v>0.36574369658510131</v>
      </c>
      <c r="T143" s="225">
        <v>3.23</v>
      </c>
      <c r="U143" s="246">
        <v>4.49</v>
      </c>
      <c r="X143" s="213">
        <f t="shared" si="17"/>
        <v>3.23</v>
      </c>
      <c r="Y143" s="212">
        <f t="shared" si="18"/>
        <v>4.49</v>
      </c>
      <c r="Z143" s="212"/>
      <c r="AA143" s="210" t="s">
        <v>233</v>
      </c>
      <c r="AB143" s="213">
        <f t="shared" si="19"/>
        <v>263.74</v>
      </c>
      <c r="AC143" s="212" t="s">
        <v>238</v>
      </c>
      <c r="AD143" s="212">
        <v>2521</v>
      </c>
      <c r="AE143" s="220">
        <f t="shared" si="20"/>
        <v>2521</v>
      </c>
      <c r="AF143" s="207" t="s">
        <v>973</v>
      </c>
      <c r="AG143" s="207" t="s">
        <v>235</v>
      </c>
      <c r="AH143" s="207" t="s">
        <v>234</v>
      </c>
    </row>
    <row r="144" spans="1:34">
      <c r="A144" s="217">
        <v>264.43</v>
      </c>
      <c r="B144" s="212">
        <v>8.8673445258924914</v>
      </c>
      <c r="C144" s="212">
        <v>4.2338711722629654</v>
      </c>
      <c r="D144" s="212">
        <v>2.214</v>
      </c>
      <c r="E144" s="223">
        <v>7.0943339999999999</v>
      </c>
      <c r="F144" s="224">
        <v>2.2278698000000001</v>
      </c>
      <c r="G144" s="223">
        <v>6.4720240000000002</v>
      </c>
      <c r="H144" s="212">
        <v>35.725797942852978</v>
      </c>
      <c r="I144" s="225">
        <v>5.3135700000000003</v>
      </c>
      <c r="J144" s="212">
        <v>4.8898245614035085</v>
      </c>
      <c r="K144" s="212">
        <v>40.488002885195137</v>
      </c>
      <c r="L144" s="212">
        <v>2.1506651243493353</v>
      </c>
      <c r="M144" s="217">
        <v>0.27195530726256983</v>
      </c>
      <c r="N144" s="217">
        <v>2.3743016759776539E-2</v>
      </c>
      <c r="O144" s="217">
        <v>6.7653631284916201E-3</v>
      </c>
      <c r="P144" s="217">
        <v>1.9766793375</v>
      </c>
      <c r="Q144" s="217">
        <f>M144+N144+O144+P144</f>
        <v>2.2791430246508382</v>
      </c>
      <c r="R144" s="213">
        <f>Q144/F144</f>
        <v>1.0230144619092363</v>
      </c>
      <c r="S144" s="213">
        <f>P144/Q144</f>
        <v>0.86729060709247274</v>
      </c>
      <c r="T144" s="225">
        <v>2.94</v>
      </c>
      <c r="U144" s="246">
        <v>4.1900000000000004</v>
      </c>
      <c r="W144" s="220"/>
      <c r="X144" s="213">
        <f t="shared" si="17"/>
        <v>2.94</v>
      </c>
      <c r="Y144" s="212">
        <f t="shared" si="18"/>
        <v>4.1900000000000004</v>
      </c>
      <c r="Z144" s="212"/>
      <c r="AA144" s="210" t="s">
        <v>233</v>
      </c>
      <c r="AB144" s="213">
        <f t="shared" si="19"/>
        <v>264.43</v>
      </c>
      <c r="AC144" s="212" t="s">
        <v>238</v>
      </c>
      <c r="AD144" s="212">
        <v>2521</v>
      </c>
      <c r="AE144" s="220">
        <f t="shared" si="20"/>
        <v>2521</v>
      </c>
      <c r="AF144" s="207" t="s">
        <v>973</v>
      </c>
      <c r="AG144" s="207" t="s">
        <v>235</v>
      </c>
      <c r="AH144" s="207" t="s">
        <v>234</v>
      </c>
    </row>
    <row r="145" spans="1:47">
      <c r="A145" s="217">
        <v>264.92</v>
      </c>
      <c r="B145" s="212">
        <v>10.702260702260546</v>
      </c>
      <c r="C145" s="212">
        <v>3.6896714051226742</v>
      </c>
      <c r="D145" s="212">
        <v>0.623</v>
      </c>
      <c r="E145" s="223">
        <v>9.593064</v>
      </c>
      <c r="F145" s="224">
        <v>1.1497716</v>
      </c>
      <c r="G145" s="223">
        <v>5.5244879999999998</v>
      </c>
      <c r="H145" s="212">
        <v>19.147397936996462</v>
      </c>
      <c r="I145" s="225">
        <v>5.9782140000000004</v>
      </c>
      <c r="J145" s="212">
        <v>3.0867359667359664</v>
      </c>
      <c r="K145" s="212">
        <v>16.047540119971217</v>
      </c>
      <c r="L145" s="212">
        <v>1.7894193644193648</v>
      </c>
      <c r="M145" s="212"/>
      <c r="N145" s="212"/>
      <c r="O145" s="212"/>
      <c r="P145" s="212"/>
      <c r="Q145" s="212"/>
      <c r="R145" s="213"/>
      <c r="S145" s="213"/>
      <c r="T145" s="225">
        <v>2.4300000000000002</v>
      </c>
      <c r="U145" s="246">
        <v>4.46</v>
      </c>
      <c r="W145" s="220"/>
      <c r="X145" s="213">
        <f t="shared" si="17"/>
        <v>2.4300000000000002</v>
      </c>
      <c r="Y145" s="212">
        <f t="shared" si="18"/>
        <v>4.46</v>
      </c>
      <c r="Z145" s="212"/>
      <c r="AA145" s="210" t="s">
        <v>233</v>
      </c>
      <c r="AB145" s="213">
        <f t="shared" si="19"/>
        <v>264.92</v>
      </c>
      <c r="AC145" s="212" t="s">
        <v>238</v>
      </c>
      <c r="AD145" s="212">
        <v>2521</v>
      </c>
      <c r="AE145" s="220">
        <f t="shared" si="20"/>
        <v>2521</v>
      </c>
      <c r="AF145" s="207" t="s">
        <v>973</v>
      </c>
      <c r="AG145" s="207" t="s">
        <v>235</v>
      </c>
      <c r="AH145" s="207" t="s">
        <v>234</v>
      </c>
    </row>
    <row r="146" spans="1:47">
      <c r="A146" s="217">
        <v>265.67</v>
      </c>
      <c r="B146" s="212">
        <v>5.4176516942475814</v>
      </c>
      <c r="C146" s="212">
        <v>1.9088527851654677</v>
      </c>
      <c r="D146" s="212">
        <v>5.6550000000000002</v>
      </c>
      <c r="E146" s="223">
        <v>7.833132</v>
      </c>
      <c r="F146" s="224">
        <v>4.8035600000000001</v>
      </c>
      <c r="G146" s="223">
        <v>6.2351159999999997</v>
      </c>
      <c r="H146" s="212">
        <v>19.322571095152131</v>
      </c>
      <c r="I146" s="225">
        <v>5.9782919999999997</v>
      </c>
      <c r="J146" s="212">
        <v>4.2665209471766845</v>
      </c>
      <c r="K146" s="212">
        <v>19.832867824137672</v>
      </c>
      <c r="L146" s="212">
        <v>2.1914910226385635</v>
      </c>
      <c r="M146" s="217">
        <v>0.13649214659685863</v>
      </c>
      <c r="N146" s="217">
        <v>2.2623036649214657E-2</v>
      </c>
      <c r="O146" s="217">
        <v>0</v>
      </c>
      <c r="P146" s="217">
        <v>5.0946964173913045</v>
      </c>
      <c r="Q146" s="217">
        <f>M146+N146+O146+P146</f>
        <v>5.2538116006373778</v>
      </c>
      <c r="R146" s="213">
        <f>Q146/F146</f>
        <v>1.0937328982332641</v>
      </c>
      <c r="S146" s="213">
        <f>P146/Q146</f>
        <v>0.96971433402241336</v>
      </c>
      <c r="T146" s="225">
        <v>5.99</v>
      </c>
      <c r="U146" s="246">
        <v>0.89</v>
      </c>
      <c r="X146" s="213">
        <f t="shared" si="17"/>
        <v>5.99</v>
      </c>
      <c r="Y146" s="212">
        <f t="shared" si="18"/>
        <v>0.89</v>
      </c>
      <c r="Z146" s="212"/>
      <c r="AA146" s="210" t="s">
        <v>233</v>
      </c>
      <c r="AB146" s="213">
        <f t="shared" si="19"/>
        <v>265.67</v>
      </c>
      <c r="AC146" s="212" t="s">
        <v>238</v>
      </c>
      <c r="AD146" s="212">
        <v>2521</v>
      </c>
      <c r="AE146" s="220">
        <f t="shared" si="20"/>
        <v>2521</v>
      </c>
      <c r="AF146" s="207" t="s">
        <v>973</v>
      </c>
      <c r="AG146" s="207" t="s">
        <v>235</v>
      </c>
      <c r="AH146" s="207" t="s">
        <v>234</v>
      </c>
    </row>
    <row r="147" spans="1:47">
      <c r="A147" s="217">
        <v>266.60000000000002</v>
      </c>
      <c r="B147" s="218">
        <v>44.592145015105714</v>
      </c>
      <c r="C147" s="212">
        <v>3.3197038072507583</v>
      </c>
      <c r="D147" s="212">
        <v>1.4530000000000001</v>
      </c>
      <c r="E147" s="224">
        <v>3.4226665000000001</v>
      </c>
      <c r="F147" s="224">
        <v>3.0492846999999998</v>
      </c>
      <c r="G147" s="224">
        <v>9.4322620000000015</v>
      </c>
      <c r="H147" s="218">
        <v>16.196663954009193</v>
      </c>
      <c r="I147" s="226">
        <v>1.9903410000000001</v>
      </c>
      <c r="J147" s="212">
        <v>14.771209616829454</v>
      </c>
      <c r="K147" s="212">
        <v>38.04670370023895</v>
      </c>
      <c r="L147" s="212">
        <v>1.6697864119351726</v>
      </c>
      <c r="M147" s="217">
        <v>1.3058510638297871</v>
      </c>
      <c r="N147" s="217">
        <v>7.0000000000000007E-2</v>
      </c>
      <c r="O147" s="217">
        <v>0.31739361702127661</v>
      </c>
      <c r="P147" s="217">
        <v>1.4947640307692309</v>
      </c>
      <c r="Q147" s="217">
        <f>M147+N147+O147+P147</f>
        <v>3.1880087116202946</v>
      </c>
      <c r="R147" s="213">
        <f>Q147/F147</f>
        <v>1.0454939519488931</v>
      </c>
      <c r="S147" s="213">
        <f>P147/Q147</f>
        <v>0.46887074847719667</v>
      </c>
      <c r="T147" s="225">
        <v>3.27</v>
      </c>
      <c r="U147" s="246">
        <v>4.46</v>
      </c>
      <c r="X147" s="213">
        <f t="shared" si="17"/>
        <v>3.27</v>
      </c>
      <c r="Y147" s="212">
        <f t="shared" si="18"/>
        <v>4.46</v>
      </c>
      <c r="Z147" s="212"/>
      <c r="AA147" s="210" t="s">
        <v>233</v>
      </c>
      <c r="AB147" s="213">
        <f t="shared" si="19"/>
        <v>266.60000000000002</v>
      </c>
      <c r="AC147" s="212" t="s">
        <v>238</v>
      </c>
      <c r="AD147" s="212">
        <v>2521</v>
      </c>
      <c r="AE147" s="220">
        <f t="shared" si="20"/>
        <v>2521</v>
      </c>
      <c r="AF147" s="207" t="s">
        <v>973</v>
      </c>
      <c r="AG147" s="207" t="s">
        <v>235</v>
      </c>
      <c r="AH147" s="207" t="s">
        <v>234</v>
      </c>
    </row>
    <row r="148" spans="1:47">
      <c r="A148" s="217">
        <v>267.45999999999998</v>
      </c>
      <c r="B148" s="218">
        <v>48.932764140875193</v>
      </c>
      <c r="C148" s="212">
        <v>3.0111062681430028</v>
      </c>
      <c r="D148" s="212">
        <v>1.0577000000000001</v>
      </c>
      <c r="E148" s="224">
        <v>3.5019999999999998</v>
      </c>
      <c r="F148" s="224">
        <v>3.0055000000000001</v>
      </c>
      <c r="G148" s="224">
        <v>2.3849999999999998</v>
      </c>
      <c r="H148" s="218">
        <v>6.8123857889533754</v>
      </c>
      <c r="I148" s="226">
        <v>3.2</v>
      </c>
      <c r="J148" s="212">
        <v>3.650371216447744</v>
      </c>
      <c r="K148" s="212">
        <v>15.640086163102554</v>
      </c>
      <c r="L148" s="212">
        <v>2.6238068042751088</v>
      </c>
      <c r="M148" s="217">
        <v>1.5632258064516129</v>
      </c>
      <c r="N148" s="217">
        <v>8.2580645161290323E-2</v>
      </c>
      <c r="O148" s="217">
        <v>0.30490322580645163</v>
      </c>
      <c r="P148" s="217">
        <v>1.2144110644067798</v>
      </c>
      <c r="Q148" s="217">
        <f>M148+N148+O148+P148</f>
        <v>3.1651207418261347</v>
      </c>
      <c r="R148" s="213">
        <f>Q148/F148</f>
        <v>1.0531095464402378</v>
      </c>
      <c r="S148" s="213">
        <f>P148/Q148</f>
        <v>0.38368554107863778</v>
      </c>
      <c r="T148" s="225">
        <v>5.0599999999999996</v>
      </c>
      <c r="U148" s="246">
        <v>5.14</v>
      </c>
      <c r="X148" s="213">
        <f t="shared" si="17"/>
        <v>5.0599999999999996</v>
      </c>
      <c r="Y148" s="212">
        <f t="shared" si="18"/>
        <v>5.14</v>
      </c>
      <c r="Z148" s="212"/>
      <c r="AA148" s="210" t="s">
        <v>233</v>
      </c>
      <c r="AB148" s="213">
        <f t="shared" si="19"/>
        <v>267.45999999999998</v>
      </c>
      <c r="AC148" s="212" t="s">
        <v>238</v>
      </c>
      <c r="AD148" s="212">
        <v>2521</v>
      </c>
      <c r="AE148" s="220">
        <f t="shared" si="20"/>
        <v>2521</v>
      </c>
      <c r="AF148" s="207" t="s">
        <v>973</v>
      </c>
      <c r="AG148" s="207" t="s">
        <v>235</v>
      </c>
      <c r="AH148" s="207" t="s">
        <v>234</v>
      </c>
    </row>
    <row r="149" spans="1:47">
      <c r="A149" s="217">
        <v>267.93</v>
      </c>
      <c r="B149" s="218">
        <v>13.488888888888994</v>
      </c>
      <c r="C149" s="212">
        <v>6.103661100333321</v>
      </c>
      <c r="D149" s="212">
        <v>4.5026000000000002</v>
      </c>
      <c r="E149" s="224">
        <v>5.5144080000000004</v>
      </c>
      <c r="F149" s="224">
        <v>3.9141387000000001</v>
      </c>
      <c r="G149" s="224">
        <v>9.3526739999999986</v>
      </c>
      <c r="H149" s="218">
        <v>9.6983097047955606</v>
      </c>
      <c r="I149" s="226">
        <v>4.1308470000000002</v>
      </c>
      <c r="J149" s="212">
        <v>9.0907913669064726</v>
      </c>
      <c r="K149" s="212">
        <v>14.140123477725316</v>
      </c>
      <c r="L149" s="212">
        <v>2.150989208633094</v>
      </c>
      <c r="M149" s="212"/>
      <c r="N149" s="212"/>
      <c r="O149" s="212"/>
      <c r="P149" s="212"/>
      <c r="Q149" s="212"/>
      <c r="R149" s="213"/>
      <c r="S149" s="213"/>
      <c r="T149" s="225">
        <v>4.2300000000000004</v>
      </c>
      <c r="U149" s="246">
        <v>4.5</v>
      </c>
      <c r="X149" s="213">
        <f t="shared" si="17"/>
        <v>4.2300000000000004</v>
      </c>
      <c r="Y149" s="212">
        <f t="shared" si="18"/>
        <v>4.5</v>
      </c>
      <c r="Z149" s="212"/>
      <c r="AA149" s="210" t="s">
        <v>233</v>
      </c>
      <c r="AB149" s="213">
        <f t="shared" si="19"/>
        <v>267.93</v>
      </c>
      <c r="AC149" s="212" t="s">
        <v>238</v>
      </c>
      <c r="AD149" s="212">
        <v>2521</v>
      </c>
      <c r="AE149" s="220">
        <f t="shared" si="20"/>
        <v>2521</v>
      </c>
      <c r="AF149" s="207" t="s">
        <v>973</v>
      </c>
      <c r="AG149" s="207" t="s">
        <v>235</v>
      </c>
      <c r="AH149" s="207" t="s">
        <v>234</v>
      </c>
    </row>
    <row r="150" spans="1:47">
      <c r="A150" s="217">
        <v>268.75</v>
      </c>
      <c r="B150" s="218">
        <v>8.1717791411042668</v>
      </c>
      <c r="C150" s="212">
        <v>5.6300427431901872</v>
      </c>
      <c r="D150" s="212">
        <v>4.9508999999999999</v>
      </c>
      <c r="E150" s="227">
        <v>6.3805759999999996</v>
      </c>
      <c r="F150" s="227">
        <v>3.9601839999999999</v>
      </c>
      <c r="G150" s="227">
        <v>8.6047199999999986</v>
      </c>
      <c r="H150" s="218">
        <v>9.9552084299892396</v>
      </c>
      <c r="I150" s="228">
        <v>4.9313599999999997</v>
      </c>
      <c r="J150" s="212">
        <v>7.2283911671924272</v>
      </c>
      <c r="K150" s="212">
        <v>12.544302548408403</v>
      </c>
      <c r="L150" s="212">
        <v>2.2192429022082019</v>
      </c>
      <c r="M150" s="217">
        <v>0.19470198675496689</v>
      </c>
      <c r="N150" s="217">
        <v>2.7801324503311263E-2</v>
      </c>
      <c r="O150" s="217">
        <v>0</v>
      </c>
      <c r="P150" s="217">
        <v>4.1132922750000001</v>
      </c>
      <c r="Q150" s="217">
        <f t="shared" ref="Q150:Q157" si="21">M150+N150+O150+P150</f>
        <v>4.3357955862582784</v>
      </c>
      <c r="R150" s="213">
        <f t="shared" ref="R150:R157" si="22">Q150/F150</f>
        <v>1.0948470036387901</v>
      </c>
      <c r="S150" s="213">
        <f t="shared" ref="S150:S157" si="23">P150/Q150</f>
        <v>0.94868224139452684</v>
      </c>
      <c r="T150" s="225">
        <v>3.5</v>
      </c>
      <c r="U150" s="246">
        <v>4.63</v>
      </c>
      <c r="X150" s="213">
        <f t="shared" si="17"/>
        <v>3.5</v>
      </c>
      <c r="Y150" s="212">
        <f t="shared" si="18"/>
        <v>4.63</v>
      </c>
      <c r="Z150" s="212"/>
      <c r="AA150" s="210" t="s">
        <v>233</v>
      </c>
      <c r="AB150" s="213">
        <f t="shared" si="19"/>
        <v>268.75</v>
      </c>
      <c r="AC150" s="212" t="s">
        <v>238</v>
      </c>
      <c r="AD150" s="212">
        <v>2521</v>
      </c>
      <c r="AE150" s="220">
        <f t="shared" si="20"/>
        <v>2521</v>
      </c>
      <c r="AF150" s="207" t="s">
        <v>973</v>
      </c>
      <c r="AG150" s="207" t="s">
        <v>235</v>
      </c>
      <c r="AH150" s="207" t="s">
        <v>234</v>
      </c>
    </row>
    <row r="151" spans="1:47">
      <c r="A151" s="217">
        <v>269.58</v>
      </c>
      <c r="B151" s="218">
        <v>3.4850348503485833</v>
      </c>
      <c r="C151" s="212">
        <v>6.4037771555965461</v>
      </c>
      <c r="D151" s="212">
        <v>2.6970000000000001</v>
      </c>
      <c r="E151" s="227">
        <v>5.1993</v>
      </c>
      <c r="F151" s="227">
        <v>2.2975020000000002</v>
      </c>
      <c r="G151" s="227">
        <v>11.732760000000001</v>
      </c>
      <c r="H151" s="218">
        <v>17.241537348945318</v>
      </c>
      <c r="I151" s="228">
        <v>2.9920499999999999</v>
      </c>
      <c r="J151" s="212">
        <v>12.095396226415094</v>
      </c>
      <c r="K151" s="212">
        <v>26.661658355070948</v>
      </c>
      <c r="L151" s="212">
        <v>1.6524258760107817</v>
      </c>
      <c r="M151" s="217">
        <v>0.10449101796407186</v>
      </c>
      <c r="N151" s="217">
        <v>0.12670658682634731</v>
      </c>
      <c r="O151" s="217">
        <v>5.2934131736526949E-3</v>
      </c>
      <c r="P151" s="217">
        <v>2.2480989096774193</v>
      </c>
      <c r="Q151" s="217">
        <f t="shared" si="21"/>
        <v>2.4845899276414913</v>
      </c>
      <c r="R151" s="213">
        <f t="shared" si="22"/>
        <v>1.0814310184023741</v>
      </c>
      <c r="S151" s="213">
        <f t="shared" si="23"/>
        <v>0.9048168813158789</v>
      </c>
      <c r="T151" s="225">
        <v>-0.39</v>
      </c>
      <c r="U151" s="246">
        <v>1.9</v>
      </c>
      <c r="X151" s="213">
        <f t="shared" si="17"/>
        <v>-0.39</v>
      </c>
      <c r="Y151" s="212">
        <f t="shared" si="18"/>
        <v>1.9</v>
      </c>
      <c r="Z151" s="212"/>
      <c r="AA151" s="210" t="s">
        <v>233</v>
      </c>
      <c r="AB151" s="213">
        <f t="shared" si="19"/>
        <v>269.58</v>
      </c>
      <c r="AC151" s="212" t="s">
        <v>238</v>
      </c>
      <c r="AD151" s="212">
        <v>2521</v>
      </c>
      <c r="AE151" s="220">
        <f t="shared" si="20"/>
        <v>2521</v>
      </c>
      <c r="AF151" s="207" t="s">
        <v>973</v>
      </c>
      <c r="AG151" s="207" t="s">
        <v>235</v>
      </c>
      <c r="AH151" s="207" t="s">
        <v>234</v>
      </c>
    </row>
    <row r="152" spans="1:47">
      <c r="A152" s="217">
        <v>271.89999999999998</v>
      </c>
      <c r="B152" s="218">
        <v>4.2797975149562006</v>
      </c>
      <c r="C152" s="218">
        <v>12.743401379889564</v>
      </c>
      <c r="D152" s="212">
        <v>4.3861999999999997</v>
      </c>
      <c r="E152" s="227">
        <v>3.3138747</v>
      </c>
      <c r="F152" s="227">
        <v>3.5240157000000001</v>
      </c>
      <c r="G152" s="227">
        <v>18.888255000000001</v>
      </c>
      <c r="H152" s="218">
        <v>18.519548765268539</v>
      </c>
      <c r="I152" s="228">
        <v>1.7251109999999998</v>
      </c>
      <c r="J152" s="218">
        <v>30.550656245391533</v>
      </c>
      <c r="K152" s="218">
        <v>44.931442963959697</v>
      </c>
      <c r="L152" s="218">
        <v>1.494785851222955</v>
      </c>
      <c r="M152" s="217">
        <v>0.13697142857142858</v>
      </c>
      <c r="N152" s="217">
        <v>6.9257142857142864E-2</v>
      </c>
      <c r="O152" s="217">
        <v>0</v>
      </c>
      <c r="P152" s="217">
        <v>3.67</v>
      </c>
      <c r="Q152" s="217">
        <f t="shared" si="21"/>
        <v>3.8762285714285714</v>
      </c>
      <c r="R152" s="213">
        <f t="shared" si="22"/>
        <v>1.0999464535383798</v>
      </c>
      <c r="S152" s="213">
        <f t="shared" si="23"/>
        <v>0.94679659167968866</v>
      </c>
      <c r="T152" s="225">
        <v>1.38</v>
      </c>
      <c r="U152" s="246">
        <v>2.14</v>
      </c>
      <c r="X152" s="213">
        <f t="shared" si="17"/>
        <v>1.38</v>
      </c>
      <c r="Y152" s="212">
        <f t="shared" si="18"/>
        <v>2.14</v>
      </c>
      <c r="Z152" s="212"/>
      <c r="AA152" s="210" t="s">
        <v>233</v>
      </c>
      <c r="AB152" s="213">
        <f t="shared" si="19"/>
        <v>271.89999999999998</v>
      </c>
      <c r="AC152" s="212" t="s">
        <v>238</v>
      </c>
      <c r="AD152" s="212">
        <v>2521</v>
      </c>
      <c r="AE152" s="220">
        <f t="shared" si="20"/>
        <v>2521</v>
      </c>
      <c r="AF152" s="207" t="s">
        <v>973</v>
      </c>
      <c r="AG152" s="207" t="s">
        <v>235</v>
      </c>
      <c r="AH152" s="207" t="s">
        <v>234</v>
      </c>
    </row>
    <row r="153" spans="1:47">
      <c r="A153" s="217">
        <v>272.70999999999998</v>
      </c>
      <c r="B153" s="218">
        <v>8.9298369950388832</v>
      </c>
      <c r="C153" s="218">
        <v>9.7730717413182244</v>
      </c>
      <c r="D153" s="212">
        <v>2.3877999999999999</v>
      </c>
      <c r="E153" s="227">
        <v>5.6284799999999997</v>
      </c>
      <c r="F153" s="227">
        <v>2.102808</v>
      </c>
      <c r="G153" s="227">
        <v>21.849719999999998</v>
      </c>
      <c r="H153" s="218">
        <v>25.319024959744755</v>
      </c>
      <c r="I153" s="228">
        <v>2.3960400000000002</v>
      </c>
      <c r="J153" s="218">
        <v>20.807482517482516</v>
      </c>
      <c r="K153" s="218">
        <v>36.166951055408894</v>
      </c>
      <c r="L153" s="218">
        <v>1.222365134865135</v>
      </c>
      <c r="M153" s="217">
        <v>0.17288006111535523</v>
      </c>
      <c r="N153" s="217">
        <v>1.2694117647058823E-2</v>
      </c>
      <c r="O153" s="217">
        <v>0</v>
      </c>
      <c r="P153" s="217">
        <v>2.019702016216216</v>
      </c>
      <c r="Q153" s="217">
        <f t="shared" si="21"/>
        <v>2.2052761949786301</v>
      </c>
      <c r="R153" s="213">
        <f t="shared" si="22"/>
        <v>1.0487292206319503</v>
      </c>
      <c r="S153" s="213">
        <f t="shared" si="23"/>
        <v>0.91584991522378789</v>
      </c>
      <c r="T153" s="225">
        <v>6.07</v>
      </c>
      <c r="U153" s="246">
        <v>5.43</v>
      </c>
      <c r="X153" s="213">
        <f t="shared" si="17"/>
        <v>6.07</v>
      </c>
      <c r="Y153" s="212">
        <f t="shared" si="18"/>
        <v>5.43</v>
      </c>
      <c r="Z153" s="212"/>
      <c r="AA153" s="210" t="s">
        <v>233</v>
      </c>
      <c r="AB153" s="213">
        <f t="shared" si="19"/>
        <v>272.70999999999998</v>
      </c>
      <c r="AC153" s="212" t="s">
        <v>238</v>
      </c>
      <c r="AD153" s="212">
        <v>2521</v>
      </c>
      <c r="AE153" s="220">
        <f t="shared" si="20"/>
        <v>2521</v>
      </c>
      <c r="AF153" s="207" t="s">
        <v>973</v>
      </c>
      <c r="AG153" s="207" t="s">
        <v>235</v>
      </c>
      <c r="AH153" s="207" t="s">
        <v>234</v>
      </c>
    </row>
    <row r="154" spans="1:47" s="229" customFormat="1">
      <c r="A154" s="217">
        <v>273.57</v>
      </c>
      <c r="B154" s="218">
        <v>7.9814624098866744</v>
      </c>
      <c r="C154" s="218">
        <v>9.208181770082394</v>
      </c>
      <c r="D154" s="212">
        <v>1.889</v>
      </c>
      <c r="E154" s="227">
        <v>7.1915760000000004</v>
      </c>
      <c r="F154" s="227">
        <v>1.6895998000000001</v>
      </c>
      <c r="G154" s="227">
        <v>16.354527000000001</v>
      </c>
      <c r="H154" s="218">
        <v>21.047937425887199</v>
      </c>
      <c r="I154" s="228">
        <v>3.6325869999999996</v>
      </c>
      <c r="J154" s="218">
        <v>12.189298245614033</v>
      </c>
      <c r="K154" s="218">
        <v>23.531061467491003</v>
      </c>
      <c r="L154" s="218">
        <v>1.4504072681704259</v>
      </c>
      <c r="M154" s="217">
        <v>0.14805890227576973</v>
      </c>
      <c r="N154" s="217">
        <v>2.3691673360107094E-3</v>
      </c>
      <c r="O154" s="217">
        <v>0</v>
      </c>
      <c r="P154" s="217">
        <v>1.4646550736842103</v>
      </c>
      <c r="Q154" s="217">
        <f t="shared" si="21"/>
        <v>1.6150831432959907</v>
      </c>
      <c r="R154" s="213">
        <f t="shared" si="22"/>
        <v>0.95589685989308859</v>
      </c>
      <c r="S154" s="213">
        <f t="shared" si="23"/>
        <v>0.90686047945197834</v>
      </c>
      <c r="T154" s="225">
        <v>4.25</v>
      </c>
      <c r="U154" s="246">
        <v>4.4800000000000004</v>
      </c>
      <c r="X154" s="213">
        <f t="shared" si="17"/>
        <v>4.25</v>
      </c>
      <c r="Y154" s="212">
        <f t="shared" si="18"/>
        <v>4.4800000000000004</v>
      </c>
      <c r="Z154" s="212"/>
      <c r="AA154" s="210" t="s">
        <v>233</v>
      </c>
      <c r="AB154" s="213">
        <f t="shared" si="19"/>
        <v>273.57</v>
      </c>
      <c r="AC154" s="212" t="s">
        <v>238</v>
      </c>
      <c r="AD154" s="212">
        <v>2521</v>
      </c>
      <c r="AE154" s="220">
        <f t="shared" si="20"/>
        <v>2521</v>
      </c>
      <c r="AF154" s="207" t="s">
        <v>973</v>
      </c>
      <c r="AG154" s="207" t="s">
        <v>235</v>
      </c>
      <c r="AH154" s="207" t="s">
        <v>234</v>
      </c>
      <c r="AK154" s="207"/>
      <c r="AL154" s="207"/>
      <c r="AM154" s="207"/>
      <c r="AN154" s="250"/>
      <c r="AO154" s="207"/>
      <c r="AP154" s="207"/>
      <c r="AQ154" s="207"/>
      <c r="AR154" s="207"/>
      <c r="AS154" s="207"/>
      <c r="AT154" s="207"/>
      <c r="AU154" s="207"/>
    </row>
    <row r="155" spans="1:47" s="229" customFormat="1">
      <c r="A155" s="217">
        <v>274.23</v>
      </c>
      <c r="B155" s="218">
        <v>17.285156250000043</v>
      </c>
      <c r="C155" s="218">
        <v>10.472588687988278</v>
      </c>
      <c r="D155" s="212">
        <v>1.0972999999999999</v>
      </c>
      <c r="E155" s="227">
        <v>5.7251760000000003</v>
      </c>
      <c r="F155" s="227">
        <v>1.7334027000000001</v>
      </c>
      <c r="G155" s="227">
        <v>19.019880000000001</v>
      </c>
      <c r="H155" s="218">
        <v>23.639979642905075</v>
      </c>
      <c r="I155" s="228">
        <v>2.8625879999999997</v>
      </c>
      <c r="J155" s="218">
        <v>17.806711409395973</v>
      </c>
      <c r="K155" s="218">
        <v>33.198182261812882</v>
      </c>
      <c r="L155" s="218">
        <v>1.4357142857142857</v>
      </c>
      <c r="M155" s="217">
        <v>0.26342391304347823</v>
      </c>
      <c r="N155" s="217">
        <v>1.8777173913043479E-2</v>
      </c>
      <c r="O155" s="217">
        <v>1.8152173913043478E-2</v>
      </c>
      <c r="P155" s="217">
        <v>1.5835912414507769</v>
      </c>
      <c r="Q155" s="217">
        <f t="shared" si="21"/>
        <v>1.8839445023203421</v>
      </c>
      <c r="R155" s="213">
        <f t="shared" si="22"/>
        <v>1.0868475642274826</v>
      </c>
      <c r="S155" s="213">
        <f t="shared" si="23"/>
        <v>0.84057212911546064</v>
      </c>
      <c r="T155" s="225">
        <v>5.9</v>
      </c>
      <c r="U155" s="246">
        <v>5.49</v>
      </c>
      <c r="X155" s="213">
        <f t="shared" si="17"/>
        <v>5.9</v>
      </c>
      <c r="Y155" s="212">
        <f t="shared" si="18"/>
        <v>5.49</v>
      </c>
      <c r="Z155" s="212"/>
      <c r="AA155" s="210" t="s">
        <v>233</v>
      </c>
      <c r="AB155" s="213">
        <f t="shared" si="19"/>
        <v>274.23</v>
      </c>
      <c r="AC155" s="212" t="s">
        <v>238</v>
      </c>
      <c r="AD155" s="212">
        <v>2521</v>
      </c>
      <c r="AE155" s="220">
        <f t="shared" si="20"/>
        <v>2521</v>
      </c>
      <c r="AF155" s="207" t="s">
        <v>973</v>
      </c>
      <c r="AG155" s="207" t="s">
        <v>235</v>
      </c>
      <c r="AH155" s="207" t="s">
        <v>234</v>
      </c>
      <c r="AK155" s="207"/>
      <c r="AL155" s="207"/>
      <c r="AM155" s="207"/>
      <c r="AN155" s="250"/>
      <c r="AO155" s="207"/>
      <c r="AP155" s="207"/>
      <c r="AQ155" s="207"/>
      <c r="AR155" s="207"/>
      <c r="AS155" s="207"/>
      <c r="AT155" s="207"/>
      <c r="AU155" s="207"/>
    </row>
    <row r="156" spans="1:47" s="229" customFormat="1">
      <c r="A156" s="217">
        <v>275.45</v>
      </c>
      <c r="B156" s="218">
        <v>35.357142857142847</v>
      </c>
      <c r="C156" s="218">
        <v>5.1159535196428587</v>
      </c>
      <c r="D156" s="212">
        <v>0.61899999999999999</v>
      </c>
      <c r="E156" s="227">
        <v>4.2256271999999999</v>
      </c>
      <c r="F156" s="227">
        <v>1.7855406</v>
      </c>
      <c r="G156" s="227">
        <v>7.1238959999999993</v>
      </c>
      <c r="H156" s="218">
        <v>9.338103921654973</v>
      </c>
      <c r="I156" s="228">
        <v>1.6338280000000001</v>
      </c>
      <c r="J156" s="218">
        <v>9.0363112391930827</v>
      </c>
      <c r="K156" s="218">
        <v>17.767387414134873</v>
      </c>
      <c r="L156" s="218">
        <v>1.1102305475504324</v>
      </c>
      <c r="M156" s="217">
        <v>0.56958981612446968</v>
      </c>
      <c r="N156" s="217">
        <v>1.1631138613861386E-2</v>
      </c>
      <c r="O156" s="217">
        <v>8.2743988684582756E-2</v>
      </c>
      <c r="P156" s="217">
        <v>1.1322571909090908</v>
      </c>
      <c r="Q156" s="217">
        <f t="shared" si="21"/>
        <v>1.7962221343320046</v>
      </c>
      <c r="R156" s="213">
        <f t="shared" si="22"/>
        <v>1.0059822410826191</v>
      </c>
      <c r="S156" s="213">
        <f t="shared" si="23"/>
        <v>0.63035477030805265</v>
      </c>
      <c r="T156" s="225">
        <v>5.78</v>
      </c>
      <c r="U156" s="246">
        <v>5.66</v>
      </c>
      <c r="X156" s="213">
        <f t="shared" si="17"/>
        <v>5.78</v>
      </c>
      <c r="Y156" s="212">
        <f t="shared" si="18"/>
        <v>5.66</v>
      </c>
      <c r="Z156" s="212"/>
      <c r="AA156" s="210" t="s">
        <v>233</v>
      </c>
      <c r="AB156" s="213">
        <f t="shared" si="19"/>
        <v>275.45</v>
      </c>
      <c r="AC156" s="212" t="s">
        <v>238</v>
      </c>
      <c r="AD156" s="212">
        <v>2521</v>
      </c>
      <c r="AE156" s="220">
        <f t="shared" si="20"/>
        <v>2521</v>
      </c>
      <c r="AF156" s="207" t="s">
        <v>973</v>
      </c>
      <c r="AG156" s="207" t="s">
        <v>235</v>
      </c>
      <c r="AH156" s="207" t="s">
        <v>234</v>
      </c>
      <c r="AK156" s="207"/>
      <c r="AL156" s="207"/>
      <c r="AM156" s="207"/>
      <c r="AN156" s="250"/>
      <c r="AO156" s="207"/>
      <c r="AP156" s="207"/>
      <c r="AQ156" s="207"/>
      <c r="AR156" s="207"/>
      <c r="AS156" s="207"/>
      <c r="AT156" s="207"/>
      <c r="AU156" s="207"/>
    </row>
    <row r="157" spans="1:47" s="229" customFormat="1">
      <c r="A157" s="217">
        <v>277.55</v>
      </c>
      <c r="B157" s="218">
        <v>40.089418777943351</v>
      </c>
      <c r="C157" s="218">
        <v>4.5480550678092424</v>
      </c>
      <c r="D157" s="212">
        <v>0.61899999999999999</v>
      </c>
      <c r="E157" s="227">
        <v>3.8453808</v>
      </c>
      <c r="F157" s="227">
        <v>1.6129353</v>
      </c>
      <c r="G157" s="227">
        <v>4.4228189999999996</v>
      </c>
      <c r="H157" s="218">
        <v>11.46758077962822</v>
      </c>
      <c r="I157" s="228">
        <v>1.393635</v>
      </c>
      <c r="J157" s="218">
        <v>6.1648796498905893</v>
      </c>
      <c r="K157" s="218">
        <v>23.976649976566922</v>
      </c>
      <c r="L157" s="218">
        <v>1.0406572366364488</v>
      </c>
      <c r="M157" s="217">
        <v>0.72488619119878617</v>
      </c>
      <c r="N157" s="217">
        <v>1.8668118361153264E-2</v>
      </c>
      <c r="O157" s="217">
        <v>0.14446130500758728</v>
      </c>
      <c r="P157" s="217">
        <v>0.68033292923076927</v>
      </c>
      <c r="Q157" s="217">
        <f t="shared" si="21"/>
        <v>1.568348543798296</v>
      </c>
      <c r="R157" s="213">
        <f t="shared" si="22"/>
        <v>0.97235676086839695</v>
      </c>
      <c r="S157" s="213">
        <f t="shared" si="23"/>
        <v>0.43378937157878744</v>
      </c>
      <c r="T157" s="225">
        <v>4.25</v>
      </c>
      <c r="U157" s="246">
        <v>5.04</v>
      </c>
      <c r="X157" s="213">
        <f t="shared" si="17"/>
        <v>4.25</v>
      </c>
      <c r="Y157" s="212">
        <f t="shared" si="18"/>
        <v>5.04</v>
      </c>
      <c r="Z157" s="212"/>
      <c r="AA157" s="210" t="s">
        <v>233</v>
      </c>
      <c r="AB157" s="213">
        <f t="shared" si="19"/>
        <v>277.55</v>
      </c>
      <c r="AC157" s="212" t="s">
        <v>238</v>
      </c>
      <c r="AD157" s="212">
        <v>2521</v>
      </c>
      <c r="AE157" s="220">
        <f t="shared" si="20"/>
        <v>2521</v>
      </c>
      <c r="AF157" s="207" t="s">
        <v>973</v>
      </c>
      <c r="AG157" s="207" t="s">
        <v>235</v>
      </c>
      <c r="AH157" s="207" t="s">
        <v>234</v>
      </c>
      <c r="AK157" s="207"/>
      <c r="AL157" s="207"/>
      <c r="AM157" s="207"/>
      <c r="AN157" s="250"/>
      <c r="AO157" s="207"/>
      <c r="AP157" s="207"/>
      <c r="AQ157" s="207"/>
      <c r="AR157" s="207"/>
      <c r="AS157" s="207"/>
      <c r="AT157" s="207"/>
      <c r="AU157" s="207"/>
    </row>
    <row r="158" spans="1:47" s="229" customFormat="1">
      <c r="A158" s="217">
        <v>278.47000000000003</v>
      </c>
      <c r="B158" s="218">
        <v>4.6188340807175337</v>
      </c>
      <c r="C158" s="218">
        <v>3.8057151764573942</v>
      </c>
      <c r="D158" s="212">
        <v>0.152</v>
      </c>
      <c r="E158" s="227">
        <v>1.5842502000000001</v>
      </c>
      <c r="F158" s="227">
        <v>0.20156640000000001</v>
      </c>
      <c r="G158" s="227">
        <v>4.8386219999999991</v>
      </c>
      <c r="H158" s="218">
        <v>5.495916816418716</v>
      </c>
      <c r="I158" s="228">
        <v>0.46792199999999995</v>
      </c>
      <c r="J158" s="218">
        <v>16.370529049010056</v>
      </c>
      <c r="K158" s="218">
        <v>27.891535821807992</v>
      </c>
      <c r="L158" s="218">
        <v>0.84810126582278478</v>
      </c>
      <c r="M158" s="218"/>
      <c r="N158" s="218"/>
      <c r="O158" s="218"/>
      <c r="P158" s="218"/>
      <c r="Q158" s="218"/>
      <c r="R158" s="213"/>
      <c r="S158" s="213"/>
      <c r="T158" s="225">
        <v>4.4400000000000004</v>
      </c>
      <c r="U158" s="246">
        <v>3.75</v>
      </c>
      <c r="X158" s="213">
        <f t="shared" si="17"/>
        <v>4.4400000000000004</v>
      </c>
      <c r="Y158" s="212">
        <f t="shared" si="18"/>
        <v>3.75</v>
      </c>
      <c r="Z158" s="212"/>
      <c r="AA158" s="210" t="s">
        <v>233</v>
      </c>
      <c r="AB158" s="213">
        <f t="shared" si="19"/>
        <v>278.47000000000003</v>
      </c>
      <c r="AC158" s="212" t="s">
        <v>238</v>
      </c>
      <c r="AD158" s="212">
        <v>2521</v>
      </c>
      <c r="AE158" s="220">
        <f t="shared" si="20"/>
        <v>2521</v>
      </c>
      <c r="AF158" s="207" t="s">
        <v>973</v>
      </c>
      <c r="AG158" s="207" t="s">
        <v>235</v>
      </c>
      <c r="AH158" s="207" t="s">
        <v>234</v>
      </c>
      <c r="AK158" s="207"/>
      <c r="AL158" s="207"/>
      <c r="AM158" s="207"/>
      <c r="AN158" s="250"/>
      <c r="AO158" s="207"/>
      <c r="AP158" s="207"/>
      <c r="AQ158" s="207"/>
      <c r="AR158" s="207"/>
      <c r="AS158" s="207"/>
      <c r="AT158" s="207"/>
      <c r="AU158" s="207"/>
    </row>
    <row r="159" spans="1:47" s="229" customFormat="1">
      <c r="A159" s="217">
        <v>279.39999999999998</v>
      </c>
      <c r="B159" s="218">
        <v>2.4581005586590408</v>
      </c>
      <c r="C159" s="212">
        <v>3.9190147698324238</v>
      </c>
      <c r="D159" s="212">
        <v>8.4000000000000005E-2</v>
      </c>
      <c r="E159" s="227">
        <v>1.3522524</v>
      </c>
      <c r="F159" s="227">
        <v>0.11057708000000001</v>
      </c>
      <c r="G159" s="227">
        <v>1.276076</v>
      </c>
      <c r="H159" s="218">
        <v>3.4968312553638405</v>
      </c>
      <c r="I159" s="228">
        <v>0.41727199999999998</v>
      </c>
      <c r="J159" s="212">
        <v>5.0580552565482595</v>
      </c>
      <c r="K159" s="212">
        <v>20.790884374193222</v>
      </c>
      <c r="L159" s="212">
        <v>0.88605259111179446</v>
      </c>
      <c r="M159" s="212"/>
      <c r="N159" s="212"/>
      <c r="O159" s="212"/>
      <c r="P159" s="212"/>
      <c r="Q159" s="212"/>
      <c r="R159" s="213"/>
      <c r="S159" s="213"/>
      <c r="T159" s="225">
        <v>3.96</v>
      </c>
      <c r="U159" s="246">
        <v>5.92</v>
      </c>
      <c r="X159" s="213">
        <f t="shared" si="17"/>
        <v>3.96</v>
      </c>
      <c r="Y159" s="212">
        <f t="shared" si="18"/>
        <v>5.92</v>
      </c>
      <c r="Z159" s="212"/>
      <c r="AA159" s="210" t="s">
        <v>233</v>
      </c>
      <c r="AB159" s="213">
        <f t="shared" si="19"/>
        <v>279.39999999999998</v>
      </c>
      <c r="AC159" s="212" t="s">
        <v>238</v>
      </c>
      <c r="AD159" s="212">
        <v>2521</v>
      </c>
      <c r="AE159" s="220">
        <f t="shared" si="20"/>
        <v>2521</v>
      </c>
      <c r="AF159" s="207" t="s">
        <v>973</v>
      </c>
      <c r="AG159" s="207" t="s">
        <v>235</v>
      </c>
      <c r="AH159" s="207" t="s">
        <v>234</v>
      </c>
      <c r="AK159" s="207"/>
      <c r="AL159" s="207"/>
      <c r="AM159" s="207"/>
      <c r="AN159" s="250"/>
      <c r="AO159" s="207"/>
      <c r="AP159" s="207"/>
      <c r="AQ159" s="207"/>
      <c r="AR159" s="207"/>
      <c r="AS159" s="207"/>
      <c r="AT159" s="207"/>
      <c r="AU159" s="207"/>
    </row>
    <row r="160" spans="1:47" s="229" customFormat="1">
      <c r="A160" s="217">
        <v>280.02</v>
      </c>
      <c r="B160" s="218">
        <v>2.088221492257162</v>
      </c>
      <c r="C160" s="212">
        <v>4.9814022385030494</v>
      </c>
      <c r="D160" s="212">
        <v>1.2869999999999999</v>
      </c>
      <c r="E160" s="227">
        <v>6.5068149999999996</v>
      </c>
      <c r="F160" s="227">
        <v>1.2126555000000001</v>
      </c>
      <c r="G160" s="227">
        <v>6.938365000000001</v>
      </c>
      <c r="H160" s="218">
        <v>7.3076832964585199</v>
      </c>
      <c r="I160" s="228">
        <v>2.1193899999999997</v>
      </c>
      <c r="J160" s="212">
        <v>5.7154900515843776</v>
      </c>
      <c r="K160" s="212">
        <v>9.0295749461951065</v>
      </c>
      <c r="L160" s="212">
        <v>0.9352773976208022</v>
      </c>
      <c r="M160" s="217">
        <v>5.814814814814815E-2</v>
      </c>
      <c r="N160" s="217">
        <v>4.4397952480782661E-2</v>
      </c>
      <c r="O160" s="217">
        <v>0</v>
      </c>
      <c r="P160" s="217">
        <v>1.04956425</v>
      </c>
      <c r="Q160" s="217">
        <f>M160+N160+O160+P160</f>
        <v>1.1521103506289307</v>
      </c>
      <c r="R160" s="213">
        <f>Q160/F160</f>
        <v>0.95007225929287475</v>
      </c>
      <c r="S160" s="213">
        <f>P160/Q160</f>
        <v>0.91099281368928642</v>
      </c>
      <c r="T160" s="225">
        <v>5.66</v>
      </c>
      <c r="U160" s="246">
        <v>6.13</v>
      </c>
      <c r="X160" s="213">
        <f t="shared" si="17"/>
        <v>5.66</v>
      </c>
      <c r="Y160" s="212">
        <f t="shared" si="18"/>
        <v>6.13</v>
      </c>
      <c r="Z160" s="212"/>
      <c r="AA160" s="210" t="s">
        <v>233</v>
      </c>
      <c r="AB160" s="213">
        <f t="shared" si="19"/>
        <v>280.02</v>
      </c>
      <c r="AC160" s="212" t="s">
        <v>238</v>
      </c>
      <c r="AD160" s="212">
        <v>2521</v>
      </c>
      <c r="AE160" s="220">
        <f t="shared" si="20"/>
        <v>2521</v>
      </c>
      <c r="AF160" s="207" t="s">
        <v>973</v>
      </c>
      <c r="AG160" s="207" t="s">
        <v>235</v>
      </c>
      <c r="AH160" s="207" t="s">
        <v>234</v>
      </c>
      <c r="AK160" s="207"/>
      <c r="AL160" s="207"/>
      <c r="AM160" s="207"/>
      <c r="AN160" s="250"/>
      <c r="AO160" s="207"/>
      <c r="AP160" s="207"/>
      <c r="AQ160" s="207"/>
      <c r="AR160" s="207"/>
      <c r="AS160" s="207"/>
      <c r="AT160" s="207"/>
      <c r="AU160" s="207"/>
    </row>
    <row r="161" spans="1:34">
      <c r="A161" s="217">
        <v>281.35000000000002</v>
      </c>
      <c r="B161" s="218">
        <v>48.421306338876988</v>
      </c>
      <c r="C161" s="212">
        <v>3.4631839432393159</v>
      </c>
      <c r="D161" s="212">
        <v>1.093</v>
      </c>
      <c r="E161" s="227">
        <v>3.5506574999999998</v>
      </c>
      <c r="F161" s="227">
        <v>2.2860125</v>
      </c>
      <c r="G161" s="227">
        <v>2.2984500000000003</v>
      </c>
      <c r="H161" s="218">
        <v>5.2693532369816651</v>
      </c>
      <c r="I161" s="228">
        <v>1.3581750000000001</v>
      </c>
      <c r="J161" s="212">
        <v>3.4696931483816735</v>
      </c>
      <c r="K161" s="212">
        <v>11.931761941367927</v>
      </c>
      <c r="L161" s="212">
        <v>1.098360655737705</v>
      </c>
      <c r="M161" s="217">
        <v>0.95880149812734072</v>
      </c>
      <c r="N161" s="217">
        <v>1.9030247191011235E-2</v>
      </c>
      <c r="O161" s="217">
        <v>0.17235955056179775</v>
      </c>
      <c r="P161" s="217">
        <v>1.1687947487999999</v>
      </c>
      <c r="Q161" s="217">
        <f>M161+N161+O161+P161</f>
        <v>2.3189860446801496</v>
      </c>
      <c r="R161" s="213">
        <f>Q161/F161</f>
        <v>1.0144240439105865</v>
      </c>
      <c r="S161" s="213">
        <f>P161/Q161</f>
        <v>0.50401111791132325</v>
      </c>
      <c r="T161" s="225">
        <v>0.74</v>
      </c>
      <c r="U161" s="246">
        <v>2.15</v>
      </c>
      <c r="X161" s="213">
        <f t="shared" si="17"/>
        <v>0.74</v>
      </c>
      <c r="Y161" s="212">
        <f t="shared" si="18"/>
        <v>2.15</v>
      </c>
      <c r="Z161" s="212"/>
      <c r="AA161" s="210" t="s">
        <v>233</v>
      </c>
      <c r="AB161" s="213">
        <f t="shared" si="19"/>
        <v>281.35000000000002</v>
      </c>
      <c r="AC161" s="212" t="s">
        <v>238</v>
      </c>
      <c r="AD161" s="212">
        <v>2521</v>
      </c>
      <c r="AE161" s="220">
        <f t="shared" si="20"/>
        <v>2521</v>
      </c>
      <c r="AF161" s="207" t="s">
        <v>973</v>
      </c>
      <c r="AG161" s="207" t="s">
        <v>235</v>
      </c>
      <c r="AH161" s="207" t="s">
        <v>234</v>
      </c>
    </row>
    <row r="162" spans="1:34">
      <c r="A162" s="217">
        <v>282.47000000000003</v>
      </c>
      <c r="B162" s="218">
        <v>87.074983111911649</v>
      </c>
      <c r="C162" s="212">
        <v>1.758535740036038</v>
      </c>
      <c r="D162" s="212">
        <v>1.7000000000000001E-2</v>
      </c>
      <c r="E162" s="227">
        <v>0.61818150000000005</v>
      </c>
      <c r="F162" s="227">
        <v>1.1935838999999999</v>
      </c>
      <c r="G162" s="227">
        <v>0.57822299999999993</v>
      </c>
      <c r="H162" s="218">
        <v>1.5355299981635027</v>
      </c>
      <c r="I162" s="228">
        <v>0.54061499999999996</v>
      </c>
      <c r="J162" s="212">
        <v>5.0135361216730026</v>
      </c>
      <c r="K162" s="212">
        <v>19.970932784683075</v>
      </c>
      <c r="L162" s="212">
        <v>2.5111352525801194</v>
      </c>
      <c r="M162" s="212"/>
      <c r="N162" s="212"/>
      <c r="O162" s="212"/>
      <c r="P162" s="212"/>
      <c r="Q162" s="212"/>
      <c r="R162" s="213"/>
      <c r="S162" s="213"/>
      <c r="T162" s="225">
        <v>9.52</v>
      </c>
      <c r="U162" s="246">
        <v>8.18</v>
      </c>
      <c r="X162" s="213">
        <f t="shared" si="17"/>
        <v>9.52</v>
      </c>
      <c r="Y162" s="212">
        <f t="shared" si="18"/>
        <v>8.18</v>
      </c>
      <c r="Z162" s="212"/>
      <c r="AA162" s="210" t="s">
        <v>233</v>
      </c>
      <c r="AB162" s="213">
        <f t="shared" si="19"/>
        <v>282.47000000000003</v>
      </c>
      <c r="AC162" s="212" t="s">
        <v>238</v>
      </c>
      <c r="AD162" s="212">
        <v>2521</v>
      </c>
      <c r="AE162" s="220">
        <f t="shared" si="20"/>
        <v>2521</v>
      </c>
      <c r="AF162" s="207" t="s">
        <v>973</v>
      </c>
      <c r="AG162" s="207" t="s">
        <v>235</v>
      </c>
      <c r="AH162" s="207" t="s">
        <v>234</v>
      </c>
    </row>
    <row r="163" spans="1:34">
      <c r="A163" s="217">
        <v>283.5</v>
      </c>
      <c r="B163" s="218">
        <v>57.168003129278247</v>
      </c>
      <c r="C163" s="212">
        <v>4.0925334898298527</v>
      </c>
      <c r="D163" s="212">
        <v>0.22409999999999999</v>
      </c>
      <c r="E163" s="227">
        <v>1.9849787999999999</v>
      </c>
      <c r="F163" s="227">
        <v>1.5948814</v>
      </c>
      <c r="G163" s="227">
        <v>2.084082</v>
      </c>
      <c r="H163" s="218">
        <v>5.6079074562847264</v>
      </c>
      <c r="I163" s="228">
        <v>0.64611400000000008</v>
      </c>
      <c r="J163" s="212">
        <v>5.6276064610866365</v>
      </c>
      <c r="K163" s="212">
        <v>22.714386646612652</v>
      </c>
      <c r="L163" s="212">
        <v>0.9346549192364173</v>
      </c>
      <c r="M163" s="212"/>
      <c r="N163" s="212"/>
      <c r="O163" s="212"/>
      <c r="P163" s="212"/>
      <c r="Q163" s="212"/>
      <c r="R163" s="213"/>
      <c r="S163" s="213"/>
      <c r="T163" s="225">
        <v>4.68</v>
      </c>
      <c r="U163" s="246">
        <v>4.5599999999999996</v>
      </c>
      <c r="X163" s="213">
        <f t="shared" si="17"/>
        <v>4.68</v>
      </c>
      <c r="Y163" s="212">
        <f t="shared" si="18"/>
        <v>4.5599999999999996</v>
      </c>
      <c r="Z163" s="212"/>
      <c r="AA163" s="210" t="s">
        <v>233</v>
      </c>
      <c r="AB163" s="213">
        <f t="shared" si="19"/>
        <v>283.5</v>
      </c>
      <c r="AC163" s="212" t="s">
        <v>238</v>
      </c>
      <c r="AD163" s="212">
        <v>2521</v>
      </c>
      <c r="AE163" s="220">
        <f t="shared" si="20"/>
        <v>2521</v>
      </c>
      <c r="AF163" s="207" t="s">
        <v>973</v>
      </c>
      <c r="AG163" s="207" t="s">
        <v>235</v>
      </c>
      <c r="AH163" s="207" t="s">
        <v>234</v>
      </c>
    </row>
    <row r="164" spans="1:34">
      <c r="A164" s="217">
        <v>284.68</v>
      </c>
      <c r="B164" s="218">
        <v>56.148435605141977</v>
      </c>
      <c r="C164" s="212">
        <v>3.7908870525102971</v>
      </c>
      <c r="D164" s="212">
        <v>1.2949999999999999</v>
      </c>
      <c r="E164" s="227">
        <v>2.1247741000000002</v>
      </c>
      <c r="F164" s="227">
        <v>3.1884119000000002</v>
      </c>
      <c r="G164" s="227">
        <v>2.1112660000000001</v>
      </c>
      <c r="H164" s="218">
        <v>6.1463608706830053</v>
      </c>
      <c r="I164" s="228">
        <v>0.77546500000000007</v>
      </c>
      <c r="J164" s="212">
        <v>5.3259241817753704</v>
      </c>
      <c r="K164" s="212">
        <v>23.257409528990099</v>
      </c>
      <c r="L164" s="212">
        <v>1.0479666319082379</v>
      </c>
      <c r="M164" s="212"/>
      <c r="N164" s="212"/>
      <c r="O164" s="212"/>
      <c r="P164" s="212"/>
      <c r="Q164" s="212"/>
      <c r="R164" s="213"/>
      <c r="S164" s="213"/>
      <c r="T164" s="225">
        <v>9.73</v>
      </c>
      <c r="U164" s="246">
        <v>8.83</v>
      </c>
      <c r="X164" s="213">
        <f t="shared" si="17"/>
        <v>9.73</v>
      </c>
      <c r="Y164" s="212">
        <f t="shared" si="18"/>
        <v>8.83</v>
      </c>
      <c r="Z164" s="212"/>
      <c r="AA164" s="210" t="s">
        <v>233</v>
      </c>
      <c r="AB164" s="213">
        <f t="shared" si="19"/>
        <v>284.68</v>
      </c>
      <c r="AC164" s="212" t="s">
        <v>238</v>
      </c>
      <c r="AD164" s="212">
        <v>2521</v>
      </c>
      <c r="AE164" s="220">
        <f t="shared" si="20"/>
        <v>2521</v>
      </c>
      <c r="AF164" s="207" t="s">
        <v>973</v>
      </c>
      <c r="AG164" s="207" t="s">
        <v>235</v>
      </c>
      <c r="AH164" s="207" t="s">
        <v>234</v>
      </c>
    </row>
    <row r="165" spans="1:34">
      <c r="A165" s="217">
        <v>285.3</v>
      </c>
      <c r="B165" s="218">
        <v>62.02905688254117</v>
      </c>
      <c r="C165" s="212">
        <v>3.5601810084954533</v>
      </c>
      <c r="D165" s="212">
        <v>1.2569999999999999</v>
      </c>
      <c r="E165" s="227">
        <v>1.15107</v>
      </c>
      <c r="F165" s="227">
        <v>3.4649399999999999</v>
      </c>
      <c r="G165" s="227">
        <v>1.3514999999999999</v>
      </c>
      <c r="H165" s="218">
        <v>3.7313492423248489</v>
      </c>
      <c r="I165" s="228">
        <v>0.49980000000000002</v>
      </c>
      <c r="J165" s="212">
        <v>6.2933097031457681</v>
      </c>
      <c r="K165" s="212">
        <v>26.062748493394658</v>
      </c>
      <c r="L165" s="212">
        <v>1.2467877713779356</v>
      </c>
      <c r="M165" s="212"/>
      <c r="N165" s="212"/>
      <c r="O165" s="212"/>
      <c r="P165" s="212"/>
      <c r="Q165" s="212"/>
      <c r="R165" s="213"/>
      <c r="S165" s="213"/>
      <c r="T165" s="225">
        <v>10.029999999999999</v>
      </c>
      <c r="U165" s="246">
        <v>8.94</v>
      </c>
      <c r="X165" s="213">
        <f t="shared" si="17"/>
        <v>10.029999999999999</v>
      </c>
      <c r="Y165" s="212">
        <f t="shared" si="18"/>
        <v>8.94</v>
      </c>
      <c r="Z165" s="212"/>
      <c r="AA165" s="210" t="s">
        <v>233</v>
      </c>
      <c r="AB165" s="213">
        <f t="shared" si="19"/>
        <v>285.3</v>
      </c>
      <c r="AC165" s="212" t="s">
        <v>238</v>
      </c>
      <c r="AD165" s="212">
        <v>2521</v>
      </c>
      <c r="AE165" s="220">
        <f t="shared" si="20"/>
        <v>2521</v>
      </c>
      <c r="AF165" s="207" t="s">
        <v>973</v>
      </c>
      <c r="AG165" s="207" t="s">
        <v>235</v>
      </c>
      <c r="AH165" s="207" t="s">
        <v>234</v>
      </c>
    </row>
    <row r="166" spans="1:34">
      <c r="A166" s="217">
        <v>286.81</v>
      </c>
      <c r="B166" s="218">
        <v>5.4940711462450338</v>
      </c>
      <c r="C166" s="212">
        <v>6.5596820416996078</v>
      </c>
      <c r="D166" s="212">
        <v>0.92</v>
      </c>
      <c r="E166" s="227">
        <v>5.5579770000000002</v>
      </c>
      <c r="F166" s="227">
        <v>1.1206754999999999</v>
      </c>
      <c r="G166" s="227">
        <v>5.6248829999999996</v>
      </c>
      <c r="H166" s="218">
        <v>12.369473012421334</v>
      </c>
      <c r="I166" s="228">
        <v>2.34171</v>
      </c>
      <c r="J166" s="212">
        <v>5.4245227858985379</v>
      </c>
      <c r="K166" s="212">
        <v>17.893302368805688</v>
      </c>
      <c r="L166" s="212">
        <v>1.2098022355975924</v>
      </c>
      <c r="M166" s="212"/>
      <c r="N166" s="212"/>
      <c r="O166" s="212"/>
      <c r="P166" s="212"/>
      <c r="Q166" s="212"/>
      <c r="R166" s="213"/>
      <c r="S166" s="213"/>
      <c r="T166" s="225">
        <v>8.59</v>
      </c>
      <c r="U166" s="246">
        <v>7.38</v>
      </c>
      <c r="X166" s="213">
        <f t="shared" si="17"/>
        <v>8.59</v>
      </c>
      <c r="Y166" s="212">
        <f t="shared" si="18"/>
        <v>7.38</v>
      </c>
      <c r="Z166" s="212"/>
      <c r="AA166" s="210" t="s">
        <v>233</v>
      </c>
      <c r="AB166" s="213">
        <f t="shared" si="19"/>
        <v>286.81</v>
      </c>
      <c r="AC166" s="212" t="s">
        <v>238</v>
      </c>
      <c r="AD166" s="212">
        <v>2521</v>
      </c>
      <c r="AE166" s="220">
        <f t="shared" si="20"/>
        <v>2521</v>
      </c>
      <c r="AF166" s="207" t="s">
        <v>973</v>
      </c>
      <c r="AG166" s="207" t="s">
        <v>235</v>
      </c>
      <c r="AH166" s="207" t="s">
        <v>234</v>
      </c>
    </row>
    <row r="167" spans="1:34">
      <c r="A167" s="217">
        <v>288.10000000000002</v>
      </c>
      <c r="B167" s="212">
        <v>2.3480997337207725</v>
      </c>
      <c r="C167" s="212">
        <v>12.527215457879432</v>
      </c>
      <c r="D167" s="212">
        <v>3.4260000000000002</v>
      </c>
      <c r="E167" s="230">
        <v>8.8090720000000005</v>
      </c>
      <c r="F167" s="227">
        <v>2.9191631999999998</v>
      </c>
      <c r="G167" s="230">
        <v>15.224320000000001</v>
      </c>
      <c r="H167" s="212">
        <v>25.311003993279201</v>
      </c>
      <c r="I167" s="231">
        <v>3.4755519999999995</v>
      </c>
      <c r="J167" s="212">
        <v>9.2634451392836823</v>
      </c>
      <c r="K167" s="212">
        <v>23.101238371756388</v>
      </c>
      <c r="L167" s="212">
        <v>1.1329001867944448</v>
      </c>
      <c r="M167" s="212"/>
      <c r="N167" s="212"/>
      <c r="O167" s="212"/>
      <c r="P167" s="212"/>
      <c r="Q167" s="212"/>
      <c r="R167" s="213"/>
      <c r="S167" s="213"/>
      <c r="T167" s="225">
        <v>7.77</v>
      </c>
      <c r="U167" s="246">
        <v>7.13</v>
      </c>
      <c r="X167" s="213">
        <f t="shared" si="17"/>
        <v>7.77</v>
      </c>
      <c r="Y167" s="212">
        <f t="shared" si="18"/>
        <v>7.13</v>
      </c>
      <c r="Z167" s="212"/>
      <c r="AA167" s="210" t="s">
        <v>233</v>
      </c>
      <c r="AB167" s="213">
        <f t="shared" si="19"/>
        <v>288.10000000000002</v>
      </c>
      <c r="AC167" s="212" t="s">
        <v>238</v>
      </c>
      <c r="AD167" s="212">
        <v>2521</v>
      </c>
      <c r="AE167" s="220">
        <f t="shared" si="20"/>
        <v>2521</v>
      </c>
      <c r="AF167" s="207" t="s">
        <v>973</v>
      </c>
      <c r="AG167" s="207" t="s">
        <v>235</v>
      </c>
      <c r="AH167" s="207" t="s">
        <v>234</v>
      </c>
    </row>
    <row r="168" spans="1:34">
      <c r="A168" s="217">
        <v>289.05</v>
      </c>
      <c r="B168" s="212">
        <v>4.7104061523673124</v>
      </c>
      <c r="C168" s="212">
        <v>3.1031260374909766</v>
      </c>
      <c r="D168" s="212">
        <v>2.8123</v>
      </c>
      <c r="E168" s="230">
        <v>10.413779999999999</v>
      </c>
      <c r="F168" s="227">
        <v>2.7291810000000001</v>
      </c>
      <c r="G168" s="230">
        <v>3.9647400000000004</v>
      </c>
      <c r="H168" s="212">
        <v>9.0903953718184471</v>
      </c>
      <c r="I168" s="231">
        <v>2.1648899999999998</v>
      </c>
      <c r="J168" s="212">
        <v>2.0406621226874395</v>
      </c>
      <c r="K168" s="212">
        <v>7.0182756683375613</v>
      </c>
      <c r="L168" s="212">
        <v>0.59693281402142162</v>
      </c>
      <c r="M168" s="212"/>
      <c r="N168" s="212"/>
      <c r="O168" s="212"/>
      <c r="P168" s="212"/>
      <c r="Q168" s="212"/>
      <c r="R168" s="213"/>
      <c r="S168" s="213"/>
      <c r="T168" s="225">
        <v>6.97</v>
      </c>
      <c r="U168" s="246">
        <v>7.34</v>
      </c>
      <c r="X168" s="213">
        <f t="shared" si="17"/>
        <v>6.97</v>
      </c>
      <c r="Y168" s="212">
        <f t="shared" si="18"/>
        <v>7.34</v>
      </c>
      <c r="Z168" s="212"/>
      <c r="AA168" s="210" t="s">
        <v>233</v>
      </c>
      <c r="AB168" s="213">
        <f t="shared" si="19"/>
        <v>289.05</v>
      </c>
      <c r="AC168" s="212" t="s">
        <v>238</v>
      </c>
      <c r="AD168" s="212">
        <v>2521</v>
      </c>
      <c r="AE168" s="220">
        <f t="shared" si="20"/>
        <v>2521</v>
      </c>
      <c r="AF168" s="207" t="s">
        <v>973</v>
      </c>
      <c r="AG168" s="207" t="s">
        <v>235</v>
      </c>
      <c r="AH168" s="207" t="s">
        <v>234</v>
      </c>
    </row>
    <row r="169" spans="1:34">
      <c r="A169" s="217"/>
      <c r="B169" s="212"/>
      <c r="C169" s="212"/>
      <c r="D169" s="212"/>
      <c r="E169" s="230"/>
      <c r="F169" s="227"/>
      <c r="G169" s="230"/>
      <c r="H169" s="212"/>
      <c r="I169" s="231"/>
      <c r="J169" s="212"/>
      <c r="K169" s="212"/>
      <c r="L169" s="212"/>
      <c r="M169" s="212"/>
      <c r="N169" s="212"/>
      <c r="O169" s="212"/>
      <c r="P169" s="212"/>
      <c r="Q169" s="212"/>
      <c r="R169" s="213"/>
      <c r="S169" s="213"/>
      <c r="T169" s="225"/>
      <c r="U169" s="246"/>
    </row>
    <row r="170" spans="1:34">
      <c r="A170" s="217">
        <v>235.5</v>
      </c>
      <c r="B170" s="212">
        <v>17.665878326846332</v>
      </c>
      <c r="C170" s="212">
        <v>3.24</v>
      </c>
      <c r="D170" s="212"/>
      <c r="E170" s="223"/>
      <c r="F170" s="224">
        <v>7.08</v>
      </c>
      <c r="G170" s="223"/>
      <c r="H170" s="212"/>
      <c r="I170" s="225"/>
      <c r="J170" s="212"/>
      <c r="K170" s="212"/>
      <c r="L170" s="212"/>
      <c r="M170" s="213">
        <v>2.1749999999999998</v>
      </c>
      <c r="N170" s="213">
        <v>9.6000000000000002E-2</v>
      </c>
      <c r="O170" s="213">
        <v>0.22800000000000001</v>
      </c>
      <c r="P170" s="213">
        <v>1.1950000000000001</v>
      </c>
      <c r="Q170" s="213">
        <f t="shared" ref="Q170:Q179" si="24">M170+N170+O170+P170</f>
        <v>3.694</v>
      </c>
      <c r="R170" s="213">
        <f t="shared" ref="R170:R179" si="25">Q170/F170</f>
        <v>0.5217514124293785</v>
      </c>
      <c r="S170" s="213">
        <f t="shared" ref="S170:S179" si="26">P170/Q170</f>
        <v>0.3234975636166757</v>
      </c>
      <c r="T170" s="212">
        <v>-3.58</v>
      </c>
      <c r="U170" s="246"/>
    </row>
    <row r="171" spans="1:34">
      <c r="A171" s="217">
        <v>240</v>
      </c>
      <c r="B171" s="212">
        <v>15.749297187613003</v>
      </c>
      <c r="C171" s="212">
        <v>1.43</v>
      </c>
      <c r="D171" s="212"/>
      <c r="E171" s="223"/>
      <c r="F171" s="224">
        <v>10.3</v>
      </c>
      <c r="G171" s="223"/>
      <c r="H171" s="212"/>
      <c r="I171" s="225"/>
      <c r="J171" s="212"/>
      <c r="K171" s="212"/>
      <c r="L171" s="212"/>
      <c r="M171" s="213">
        <v>3.66</v>
      </c>
      <c r="N171" s="213">
        <v>0.13600000000000001</v>
      </c>
      <c r="O171" s="213">
        <v>2.3540000000000001</v>
      </c>
      <c r="P171" s="213">
        <v>0.36299999999999999</v>
      </c>
      <c r="Q171" s="213">
        <f t="shared" si="24"/>
        <v>6.5129999999999999</v>
      </c>
      <c r="R171" s="213">
        <f t="shared" si="25"/>
        <v>0.63233009708737864</v>
      </c>
      <c r="S171" s="213">
        <f t="shared" si="26"/>
        <v>5.5734684477199446E-2</v>
      </c>
      <c r="T171" s="212">
        <v>-5.33</v>
      </c>
      <c r="U171" s="246"/>
    </row>
    <row r="172" spans="1:34">
      <c r="A172" s="217">
        <v>280.2</v>
      </c>
      <c r="B172" s="218">
        <v>0.66663691799420122</v>
      </c>
      <c r="C172" s="212">
        <v>3.13</v>
      </c>
      <c r="D172" s="212"/>
      <c r="E172" s="227"/>
      <c r="F172" s="227">
        <v>0.30199999999999999</v>
      </c>
      <c r="G172" s="227"/>
      <c r="H172" s="218"/>
      <c r="I172" s="228"/>
      <c r="J172" s="212"/>
      <c r="K172" s="212"/>
      <c r="L172" s="212"/>
      <c r="M172" s="213">
        <v>6.8000000000000005E-2</v>
      </c>
      <c r="N172" s="213">
        <v>0.107</v>
      </c>
      <c r="O172" s="213">
        <v>7.0000000000000001E-3</v>
      </c>
      <c r="P172" s="213">
        <v>7.4999999999999997E-2</v>
      </c>
      <c r="Q172" s="213">
        <f t="shared" si="24"/>
        <v>0.25700000000000001</v>
      </c>
      <c r="R172" s="213">
        <f t="shared" si="25"/>
        <v>0.85099337748344372</v>
      </c>
      <c r="S172" s="213">
        <f t="shared" si="26"/>
        <v>0.29182879377431903</v>
      </c>
      <c r="T172" s="212">
        <v>0.73</v>
      </c>
      <c r="U172" s="246"/>
    </row>
    <row r="173" spans="1:34">
      <c r="A173" s="217">
        <v>284</v>
      </c>
      <c r="B173" s="218">
        <v>10.666190687907219</v>
      </c>
      <c r="C173" s="212">
        <v>4.53</v>
      </c>
      <c r="D173" s="212"/>
      <c r="E173" s="227"/>
      <c r="F173" s="227">
        <v>13.17</v>
      </c>
      <c r="G173" s="227"/>
      <c r="H173" s="218"/>
      <c r="I173" s="228"/>
      <c r="J173" s="212"/>
      <c r="K173" s="212"/>
      <c r="L173" s="212"/>
      <c r="M173" s="213">
        <v>0.70199999999999996</v>
      </c>
      <c r="N173" s="213">
        <v>8.5999999999999993E-2</v>
      </c>
      <c r="O173" s="213">
        <v>1.6E-2</v>
      </c>
      <c r="P173" s="213">
        <v>7.6029999999999998</v>
      </c>
      <c r="Q173" s="213">
        <f t="shared" si="24"/>
        <v>8.407</v>
      </c>
      <c r="R173" s="213">
        <f t="shared" si="25"/>
        <v>0.63834472285497346</v>
      </c>
      <c r="S173" s="213">
        <f t="shared" si="26"/>
        <v>0.9043654097775663</v>
      </c>
      <c r="T173" s="212">
        <v>-1.53</v>
      </c>
      <c r="U173" s="246"/>
    </row>
    <row r="174" spans="1:34">
      <c r="A174" s="217">
        <v>286.10000000000002</v>
      </c>
      <c r="B174" s="218">
        <v>52.747646136291173</v>
      </c>
      <c r="C174" s="212">
        <v>4.1100000000000003</v>
      </c>
      <c r="D174" s="212"/>
      <c r="E174" s="227"/>
      <c r="F174" s="227">
        <v>3.56</v>
      </c>
      <c r="G174" s="227"/>
      <c r="H174" s="218"/>
      <c r="I174" s="228"/>
      <c r="J174" s="212"/>
      <c r="K174" s="212"/>
      <c r="L174" s="212"/>
      <c r="M174" s="213">
        <v>1.855</v>
      </c>
      <c r="N174" s="213">
        <v>5.1999999999999998E-2</v>
      </c>
      <c r="O174" s="213">
        <v>8.0000000000000002E-3</v>
      </c>
      <c r="P174" s="213">
        <v>0.749</v>
      </c>
      <c r="Q174" s="213">
        <f t="shared" si="24"/>
        <v>2.6640000000000001</v>
      </c>
      <c r="R174" s="213">
        <f t="shared" si="25"/>
        <v>0.74831460674157302</v>
      </c>
      <c r="S174" s="213">
        <f t="shared" si="26"/>
        <v>0.28115615615615613</v>
      </c>
      <c r="T174" s="212">
        <v>9.25</v>
      </c>
      <c r="U174" s="246"/>
    </row>
    <row r="175" spans="1:34">
      <c r="A175" s="217">
        <v>286.5</v>
      </c>
      <c r="B175" s="218">
        <v>47.081232333340466</v>
      </c>
      <c r="C175" s="212">
        <v>4.41</v>
      </c>
      <c r="D175" s="212"/>
      <c r="E175" s="227"/>
      <c r="F175" s="227">
        <v>3.64</v>
      </c>
      <c r="G175" s="227"/>
      <c r="H175" s="218"/>
      <c r="I175" s="228"/>
      <c r="J175" s="212"/>
      <c r="K175" s="212"/>
      <c r="L175" s="212"/>
      <c r="M175" s="213">
        <v>2.1819999999999999</v>
      </c>
      <c r="N175" s="213">
        <v>4.4999999999999998E-2</v>
      </c>
      <c r="O175" s="213">
        <v>1.6E-2</v>
      </c>
      <c r="P175" s="213">
        <v>1.2909999999999999</v>
      </c>
      <c r="Q175" s="213">
        <f t="shared" si="24"/>
        <v>3.5339999999999998</v>
      </c>
      <c r="R175" s="213">
        <f t="shared" si="25"/>
        <v>0.97087912087912076</v>
      </c>
      <c r="S175" s="213">
        <f t="shared" si="26"/>
        <v>0.36530843237125071</v>
      </c>
      <c r="T175" s="212">
        <v>8.34</v>
      </c>
      <c r="U175" s="246"/>
    </row>
    <row r="176" spans="1:34">
      <c r="A176" s="213">
        <v>287.3</v>
      </c>
      <c r="B176" s="218">
        <v>59.664004160481007</v>
      </c>
      <c r="C176" s="212">
        <v>3.13</v>
      </c>
      <c r="D176" s="212"/>
      <c r="E176" s="227"/>
      <c r="F176" s="227">
        <v>4.32</v>
      </c>
      <c r="G176" s="227"/>
      <c r="H176" s="218"/>
      <c r="I176" s="228"/>
      <c r="J176" s="212"/>
      <c r="K176" s="212"/>
      <c r="L176" s="212"/>
      <c r="M176" s="213">
        <v>2.2400000000000002</v>
      </c>
      <c r="N176" s="213">
        <v>9.5000000000000001E-2</v>
      </c>
      <c r="O176" s="213">
        <v>0.20200000000000001</v>
      </c>
      <c r="P176" s="213">
        <v>0.70299999999999996</v>
      </c>
      <c r="Q176" s="213">
        <f t="shared" si="24"/>
        <v>3.24</v>
      </c>
      <c r="R176" s="213">
        <f t="shared" si="25"/>
        <v>0.75</v>
      </c>
      <c r="S176" s="213">
        <f t="shared" si="26"/>
        <v>0.21697530864197528</v>
      </c>
      <c r="T176" s="225">
        <v>9.2799999999999994</v>
      </c>
      <c r="U176" s="246"/>
    </row>
    <row r="177" spans="1:34">
      <c r="A177" s="213">
        <v>287.89999999999998</v>
      </c>
      <c r="B177" s="218">
        <v>51.997679603547695</v>
      </c>
      <c r="C177" s="212">
        <v>3.2</v>
      </c>
      <c r="D177" s="212"/>
      <c r="E177" s="227"/>
      <c r="F177" s="227">
        <v>5.9</v>
      </c>
      <c r="G177" s="227"/>
      <c r="H177" s="218"/>
      <c r="I177" s="228"/>
      <c r="J177" s="212"/>
      <c r="K177" s="212"/>
      <c r="L177" s="212"/>
      <c r="M177" s="213">
        <v>1.2789999999999999</v>
      </c>
      <c r="N177" s="213">
        <v>6.5000000000000002E-2</v>
      </c>
      <c r="O177" s="213">
        <v>2.3E-2</v>
      </c>
      <c r="P177" s="213">
        <v>2.931</v>
      </c>
      <c r="Q177" s="213">
        <f t="shared" si="24"/>
        <v>4.298</v>
      </c>
      <c r="R177" s="213">
        <f t="shared" si="25"/>
        <v>0.72847457627118639</v>
      </c>
      <c r="S177" s="213">
        <f t="shared" si="26"/>
        <v>0.68194509073987897</v>
      </c>
      <c r="T177" s="225">
        <v>8.01</v>
      </c>
      <c r="U177" s="246"/>
    </row>
    <row r="178" spans="1:34">
      <c r="A178" s="213">
        <v>289.10000000000002</v>
      </c>
      <c r="B178" s="212">
        <v>58.830708012988254</v>
      </c>
      <c r="C178" s="212">
        <v>2.15</v>
      </c>
      <c r="D178" s="212"/>
      <c r="E178" s="230"/>
      <c r="F178" s="227">
        <v>5.62</v>
      </c>
      <c r="G178" s="230"/>
      <c r="H178" s="212"/>
      <c r="I178" s="231"/>
      <c r="J178" s="212"/>
      <c r="K178" s="212"/>
      <c r="L178" s="212"/>
      <c r="M178" s="213">
        <v>2.8639999999999999</v>
      </c>
      <c r="N178" s="213">
        <v>5.6000000000000001E-2</v>
      </c>
      <c r="O178" s="213">
        <v>1.4999999999999999E-2</v>
      </c>
      <c r="P178" s="213">
        <v>2.2290000000000001</v>
      </c>
      <c r="Q178" s="213">
        <f t="shared" si="24"/>
        <v>5.1639999999999997</v>
      </c>
      <c r="R178" s="213">
        <f t="shared" si="25"/>
        <v>0.91886120996441278</v>
      </c>
      <c r="S178" s="213">
        <f t="shared" si="26"/>
        <v>0.4316421378776143</v>
      </c>
      <c r="T178" s="212">
        <v>8.9</v>
      </c>
      <c r="U178" s="246"/>
      <c r="W178" s="220"/>
      <c r="X178" s="220"/>
    </row>
    <row r="179" spans="1:34">
      <c r="A179" s="213">
        <v>290</v>
      </c>
      <c r="B179" s="212">
        <v>54.914216119772327</v>
      </c>
      <c r="C179" s="212">
        <v>4.24</v>
      </c>
      <c r="D179" s="212"/>
      <c r="E179" s="230"/>
      <c r="F179" s="227">
        <v>5.21</v>
      </c>
      <c r="G179" s="230"/>
      <c r="H179" s="212"/>
      <c r="I179" s="231"/>
      <c r="J179" s="212"/>
      <c r="K179" s="212"/>
      <c r="L179" s="212"/>
      <c r="M179" s="213">
        <v>3.2989999999999999</v>
      </c>
      <c r="N179" s="213">
        <v>5.6000000000000001E-2</v>
      </c>
      <c r="O179" s="213">
        <v>2.4E-2</v>
      </c>
      <c r="P179" s="213">
        <v>0.67700000000000005</v>
      </c>
      <c r="Q179" s="213">
        <f t="shared" si="24"/>
        <v>4.056</v>
      </c>
      <c r="R179" s="213">
        <f t="shared" si="25"/>
        <v>0.77850287907869486</v>
      </c>
      <c r="S179" s="213">
        <f t="shared" si="26"/>
        <v>0.16691321499013809</v>
      </c>
      <c r="T179" s="212">
        <v>5.15</v>
      </c>
      <c r="U179" s="246"/>
      <c r="W179" s="220"/>
      <c r="X179" s="220"/>
    </row>
    <row r="180" spans="1:34">
      <c r="A180" s="210"/>
      <c r="B180" s="221"/>
      <c r="C180" s="221"/>
      <c r="D180" s="221"/>
      <c r="E180" s="221"/>
      <c r="F180" s="221"/>
      <c r="G180" s="210"/>
      <c r="H180" s="210"/>
      <c r="I180" s="210"/>
      <c r="J180" s="212"/>
      <c r="K180" s="212"/>
      <c r="L180" s="212"/>
      <c r="M180" s="212"/>
      <c r="N180" s="212"/>
      <c r="O180" s="212"/>
      <c r="P180" s="212"/>
      <c r="Q180" s="212"/>
      <c r="R180" s="213"/>
      <c r="S180" s="213"/>
      <c r="T180" s="221"/>
      <c r="U180" s="243"/>
    </row>
    <row r="181" spans="1:34">
      <c r="A181" s="216" t="s">
        <v>587</v>
      </c>
      <c r="B181" s="221"/>
      <c r="C181" s="221"/>
      <c r="D181" s="221"/>
      <c r="E181" s="221"/>
      <c r="F181" s="221"/>
      <c r="G181" s="210"/>
      <c r="H181" s="210"/>
      <c r="I181" s="210"/>
      <c r="J181" s="212"/>
      <c r="K181" s="212"/>
      <c r="L181" s="212"/>
      <c r="M181" s="212"/>
      <c r="N181" s="212"/>
      <c r="O181" s="212"/>
      <c r="P181" s="212"/>
      <c r="Q181" s="212"/>
      <c r="R181" s="213"/>
      <c r="S181" s="213"/>
      <c r="T181" s="221"/>
      <c r="U181" s="243"/>
    </row>
    <row r="182" spans="1:34">
      <c r="A182" s="217">
        <v>439.64</v>
      </c>
      <c r="B182" s="212">
        <v>15.261422515308539</v>
      </c>
      <c r="C182" s="212">
        <v>3.3596475732454056</v>
      </c>
      <c r="D182" s="212">
        <v>0.7823</v>
      </c>
      <c r="E182" s="212">
        <v>7.8172199999999998</v>
      </c>
      <c r="F182" s="218">
        <v>3.6390015</v>
      </c>
      <c r="G182" s="212">
        <v>1.5834150000000002</v>
      </c>
      <c r="H182" s="212">
        <v>10.106715437497272</v>
      </c>
      <c r="I182" s="212">
        <v>3.0099149999999999</v>
      </c>
      <c r="J182" s="212">
        <v>1.0856934306569344</v>
      </c>
      <c r="K182" s="212">
        <v>10.394742903164817</v>
      </c>
      <c r="L182" s="212">
        <v>1.105604796663191</v>
      </c>
      <c r="M182" s="217">
        <v>0.60055214723926376</v>
      </c>
      <c r="N182" s="217">
        <v>4.8766871165644175E-2</v>
      </c>
      <c r="O182" s="217">
        <v>7.8711656441717792E-2</v>
      </c>
      <c r="P182" s="217">
        <v>0.76288327200000006</v>
      </c>
      <c r="Q182" s="213">
        <f>M182+N182+O182+P182</f>
        <v>1.4909139468466257</v>
      </c>
      <c r="R182" s="213">
        <f>Q182/F182</f>
        <v>0.40970413088497648</v>
      </c>
      <c r="S182" s="213">
        <f>P182/Q182</f>
        <v>0.51168833292729266</v>
      </c>
      <c r="T182" s="225">
        <v>-2.39</v>
      </c>
      <c r="U182" s="246">
        <v>4.09</v>
      </c>
      <c r="X182" s="213">
        <f>T182</f>
        <v>-2.39</v>
      </c>
      <c r="Y182" s="212">
        <f>U182</f>
        <v>4.09</v>
      </c>
      <c r="Z182" s="212"/>
      <c r="AA182" s="210" t="s">
        <v>233</v>
      </c>
      <c r="AB182" s="213">
        <f>A182</f>
        <v>439.64</v>
      </c>
      <c r="AC182" s="212" t="s">
        <v>587</v>
      </c>
      <c r="AD182" s="212">
        <v>2560</v>
      </c>
      <c r="AE182" s="220">
        <f>AD182</f>
        <v>2560</v>
      </c>
      <c r="AF182" s="207" t="s">
        <v>973</v>
      </c>
      <c r="AG182" s="207" t="s">
        <v>235</v>
      </c>
      <c r="AH182" s="207" t="s">
        <v>239</v>
      </c>
    </row>
    <row r="183" spans="1:34">
      <c r="A183" s="217">
        <v>440.3</v>
      </c>
      <c r="B183" s="212">
        <v>10.107015457788322</v>
      </c>
      <c r="C183" s="212">
        <v>3.8473040219976253</v>
      </c>
      <c r="D183" s="212">
        <v>0.88200000000000001</v>
      </c>
      <c r="E183" s="212">
        <v>10.453785</v>
      </c>
      <c r="F183" s="218">
        <v>4.6612181000000001</v>
      </c>
      <c r="G183" s="212">
        <v>2.1212789999999999</v>
      </c>
      <c r="H183" s="212">
        <v>18.26489834994981</v>
      </c>
      <c r="I183" s="212">
        <v>3.7847279999999999</v>
      </c>
      <c r="J183" s="212">
        <v>1.0876496350364961</v>
      </c>
      <c r="K183" s="212">
        <v>14.047522761717071</v>
      </c>
      <c r="L183" s="212">
        <v>1.0395828988529718</v>
      </c>
      <c r="M183" s="217">
        <v>0.31144736842105264</v>
      </c>
      <c r="N183" s="217">
        <v>3.7657894736842112E-2</v>
      </c>
      <c r="O183" s="217">
        <v>3.6973684210526318E-2</v>
      </c>
      <c r="P183" s="217">
        <v>0.82178647659574455</v>
      </c>
      <c r="Q183" s="213">
        <f>M183+N183+O183+P183</f>
        <v>1.2078654239641655</v>
      </c>
      <c r="R183" s="213">
        <f>Q183/F183</f>
        <v>0.25913085336302233</v>
      </c>
      <c r="S183" s="213">
        <f>P183/Q183</f>
        <v>0.68036261349271387</v>
      </c>
      <c r="T183" s="225">
        <v>-4.66</v>
      </c>
      <c r="U183" s="246">
        <v>2.62</v>
      </c>
      <c r="X183" s="213">
        <f t="shared" ref="X183:X221" si="27">T183</f>
        <v>-4.66</v>
      </c>
      <c r="Y183" s="212">
        <f t="shared" ref="Y183:Y221" si="28">U183</f>
        <v>2.62</v>
      </c>
      <c r="Z183" s="212"/>
      <c r="AA183" s="210" t="s">
        <v>233</v>
      </c>
      <c r="AB183" s="213">
        <f t="shared" ref="AB183:AB221" si="29">A183</f>
        <v>440.3</v>
      </c>
      <c r="AC183" s="212" t="s">
        <v>587</v>
      </c>
      <c r="AD183" s="212">
        <v>2560</v>
      </c>
      <c r="AE183" s="220">
        <f t="shared" ref="AE183:AE221" si="30">AD183</f>
        <v>2560</v>
      </c>
      <c r="AF183" s="207" t="s">
        <v>973</v>
      </c>
      <c r="AG183" s="207" t="s">
        <v>235</v>
      </c>
      <c r="AH183" s="207" t="s">
        <v>239</v>
      </c>
    </row>
    <row r="184" spans="1:34">
      <c r="A184" s="217">
        <v>441.67</v>
      </c>
      <c r="B184" s="212">
        <v>8.006405124099274</v>
      </c>
      <c r="C184" s="212">
        <v>3.9719885108086479</v>
      </c>
      <c r="D184" s="212">
        <v>0.95630000000000004</v>
      </c>
      <c r="E184" s="212">
        <v>10.068273</v>
      </c>
      <c r="F184" s="218">
        <v>4.5945026999999996</v>
      </c>
      <c r="G184" s="212">
        <v>2.2546529999999998</v>
      </c>
      <c r="H184" s="212">
        <v>23.04256569691718</v>
      </c>
      <c r="I184" s="212">
        <v>3.8597399999999999</v>
      </c>
      <c r="J184" s="212">
        <v>1.2002992052360915</v>
      </c>
      <c r="K184" s="212">
        <v>18.400596428326303</v>
      </c>
      <c r="L184" s="212">
        <v>1.1007814065317574</v>
      </c>
      <c r="M184" s="217">
        <v>0.28715151515151516</v>
      </c>
      <c r="N184" s="217">
        <v>3.6218181818181816E-2</v>
      </c>
      <c r="O184" s="217">
        <v>3.4951515151515143E-2</v>
      </c>
      <c r="P184" s="217">
        <v>0.80887883560209417</v>
      </c>
      <c r="Q184" s="213">
        <f>M184+N184+O184+P184</f>
        <v>1.1672000477233062</v>
      </c>
      <c r="R184" s="213">
        <f>Q184/F184</f>
        <v>0.25404273844986669</v>
      </c>
      <c r="S184" s="213">
        <f>P184/Q184</f>
        <v>0.69300788427815863</v>
      </c>
      <c r="T184" s="225">
        <v>-3.94</v>
      </c>
      <c r="U184" s="246">
        <v>3.43</v>
      </c>
      <c r="X184" s="213">
        <f t="shared" si="27"/>
        <v>-3.94</v>
      </c>
      <c r="Y184" s="212">
        <f t="shared" si="28"/>
        <v>3.43</v>
      </c>
      <c r="Z184" s="212"/>
      <c r="AA184" s="210" t="s">
        <v>233</v>
      </c>
      <c r="AB184" s="213">
        <f t="shared" si="29"/>
        <v>441.67</v>
      </c>
      <c r="AC184" s="212" t="s">
        <v>587</v>
      </c>
      <c r="AD184" s="212">
        <v>2560</v>
      </c>
      <c r="AE184" s="220">
        <f t="shared" si="30"/>
        <v>2560</v>
      </c>
      <c r="AF184" s="207" t="s">
        <v>973</v>
      </c>
      <c r="AG184" s="207" t="s">
        <v>235</v>
      </c>
      <c r="AH184" s="207" t="s">
        <v>239</v>
      </c>
    </row>
    <row r="185" spans="1:34">
      <c r="A185" s="217">
        <v>442.49</v>
      </c>
      <c r="B185" s="212">
        <v>6.8678707224335369</v>
      </c>
      <c r="C185" s="212">
        <v>3.7979187358602564</v>
      </c>
      <c r="D185" s="212">
        <v>1.2202999999999999</v>
      </c>
      <c r="E185" s="212">
        <v>8.6947559999999999</v>
      </c>
      <c r="F185" s="218">
        <v>4.6771281</v>
      </c>
      <c r="G185" s="212">
        <v>2.676447</v>
      </c>
      <c r="H185" s="212">
        <v>27.132576159178939</v>
      </c>
      <c r="I185" s="212">
        <v>3.4749449999999995</v>
      </c>
      <c r="J185" s="212">
        <v>1.6499319727891155</v>
      </c>
      <c r="K185" s="212">
        <v>25.089365626798347</v>
      </c>
      <c r="L185" s="212">
        <v>1.1475947521865888</v>
      </c>
      <c r="M185" s="217">
        <v>0.19461538461538461</v>
      </c>
      <c r="N185" s="217">
        <v>3.1633484162895929E-2</v>
      </c>
      <c r="O185" s="217">
        <v>2.9393665158371045E-2</v>
      </c>
      <c r="P185" s="217">
        <v>1.1321142471910111</v>
      </c>
      <c r="Q185" s="213">
        <f>M185+N185+O185+P185</f>
        <v>1.3877567811276625</v>
      </c>
      <c r="R185" s="213">
        <f>Q185/F185</f>
        <v>0.29671130477004948</v>
      </c>
      <c r="S185" s="213">
        <f>P185/Q185</f>
        <v>0.81578722048908192</v>
      </c>
      <c r="T185" s="225">
        <v>-2.59</v>
      </c>
      <c r="U185" s="246">
        <v>3.91</v>
      </c>
      <c r="X185" s="213">
        <f t="shared" si="27"/>
        <v>-2.59</v>
      </c>
      <c r="Y185" s="212">
        <f t="shared" si="28"/>
        <v>3.91</v>
      </c>
      <c r="Z185" s="212"/>
      <c r="AA185" s="210" t="s">
        <v>233</v>
      </c>
      <c r="AB185" s="213">
        <f t="shared" si="29"/>
        <v>442.49</v>
      </c>
      <c r="AC185" s="212" t="s">
        <v>587</v>
      </c>
      <c r="AD185" s="212">
        <v>2560</v>
      </c>
      <c r="AE185" s="220">
        <f t="shared" si="30"/>
        <v>2560</v>
      </c>
      <c r="AF185" s="207" t="s">
        <v>973</v>
      </c>
      <c r="AG185" s="207" t="s">
        <v>235</v>
      </c>
      <c r="AH185" s="207" t="s">
        <v>239</v>
      </c>
    </row>
    <row r="186" spans="1:34">
      <c r="A186" s="217">
        <v>443.51</v>
      </c>
      <c r="B186" s="212">
        <v>7.8207381370825999</v>
      </c>
      <c r="C186" s="212">
        <v>3.573369543497364</v>
      </c>
      <c r="D186" s="212">
        <v>1.1555</v>
      </c>
      <c r="E186" s="212">
        <v>10.347792</v>
      </c>
      <c r="F186" s="218">
        <v>4.9064256000000004</v>
      </c>
      <c r="G186" s="212">
        <v>2.4621120000000003</v>
      </c>
      <c r="H186" s="212">
        <v>26.655959017276682</v>
      </c>
      <c r="I186" s="212">
        <v>3.5399039999999999</v>
      </c>
      <c r="J186" s="212">
        <v>1.2753368370759675</v>
      </c>
      <c r="K186" s="212">
        <v>20.711076382179364</v>
      </c>
      <c r="L186" s="212">
        <v>0.98229472390963091</v>
      </c>
      <c r="M186" s="212"/>
      <c r="N186" s="212"/>
      <c r="O186" s="212"/>
      <c r="P186" s="212"/>
      <c r="Q186" s="212"/>
      <c r="R186" s="213"/>
      <c r="S186" s="213"/>
      <c r="T186" s="225">
        <v>-2.44</v>
      </c>
      <c r="U186" s="246">
        <v>4.2300000000000004</v>
      </c>
      <c r="X186" s="213">
        <f t="shared" si="27"/>
        <v>-2.44</v>
      </c>
      <c r="Y186" s="212">
        <f t="shared" si="28"/>
        <v>4.2300000000000004</v>
      </c>
      <c r="Z186" s="212"/>
      <c r="AA186" s="210" t="s">
        <v>233</v>
      </c>
      <c r="AB186" s="213">
        <f t="shared" si="29"/>
        <v>443.51</v>
      </c>
      <c r="AC186" s="212" t="s">
        <v>587</v>
      </c>
      <c r="AD186" s="212">
        <v>2560</v>
      </c>
      <c r="AE186" s="220">
        <f t="shared" si="30"/>
        <v>2560</v>
      </c>
      <c r="AF186" s="207" t="s">
        <v>973</v>
      </c>
      <c r="AG186" s="207" t="s">
        <v>235</v>
      </c>
      <c r="AH186" s="207" t="s">
        <v>239</v>
      </c>
    </row>
    <row r="187" spans="1:34">
      <c r="A187" s="217">
        <v>444.7</v>
      </c>
      <c r="B187" s="212">
        <v>7.5338434373162073</v>
      </c>
      <c r="C187" s="212">
        <v>3.4787984437904487</v>
      </c>
      <c r="D187" s="212">
        <v>1.4169</v>
      </c>
      <c r="E187" s="212">
        <v>11.245857000000001</v>
      </c>
      <c r="F187" s="218">
        <v>5.2372579999999997</v>
      </c>
      <c r="G187" s="212">
        <v>2.5891510000000002</v>
      </c>
      <c r="H187" s="212">
        <v>25.8246434230566</v>
      </c>
      <c r="I187" s="212">
        <v>4.4020479999999997</v>
      </c>
      <c r="J187" s="212">
        <v>1.2340410659676715</v>
      </c>
      <c r="K187" s="212">
        <v>18.462811070901491</v>
      </c>
      <c r="L187" s="212">
        <v>1.1239842726081257</v>
      </c>
      <c r="M187" s="212"/>
      <c r="N187" s="212"/>
      <c r="O187" s="212"/>
      <c r="P187" s="212"/>
      <c r="Q187" s="212"/>
      <c r="R187" s="213"/>
      <c r="S187" s="213"/>
      <c r="T187" s="225">
        <v>-1.78</v>
      </c>
      <c r="U187" s="246">
        <v>4.83</v>
      </c>
      <c r="X187" s="213">
        <f t="shared" si="27"/>
        <v>-1.78</v>
      </c>
      <c r="Y187" s="212">
        <f t="shared" si="28"/>
        <v>4.83</v>
      </c>
      <c r="Z187" s="212"/>
      <c r="AA187" s="210" t="s">
        <v>233</v>
      </c>
      <c r="AB187" s="213">
        <f t="shared" si="29"/>
        <v>444.7</v>
      </c>
      <c r="AC187" s="212" t="s">
        <v>587</v>
      </c>
      <c r="AD187" s="212">
        <v>2560</v>
      </c>
      <c r="AE187" s="220">
        <f t="shared" si="30"/>
        <v>2560</v>
      </c>
      <c r="AF187" s="207" t="s">
        <v>973</v>
      </c>
      <c r="AG187" s="207" t="s">
        <v>235</v>
      </c>
      <c r="AH187" s="207" t="s">
        <v>239</v>
      </c>
    </row>
    <row r="188" spans="1:34">
      <c r="A188" s="217">
        <v>445.88</v>
      </c>
      <c r="B188" s="212">
        <v>7.3249262141133045</v>
      </c>
      <c r="C188" s="212">
        <v>3.7472696293265266</v>
      </c>
      <c r="D188" s="212">
        <v>1.4637</v>
      </c>
      <c r="E188" s="212">
        <v>11.686088</v>
      </c>
      <c r="F188" s="218">
        <v>5.4851999999999999</v>
      </c>
      <c r="G188" s="212">
        <v>2.1731839999999996</v>
      </c>
      <c r="H188" s="212">
        <v>27.950307500613096</v>
      </c>
      <c r="I188" s="212">
        <v>4.0956159999999997</v>
      </c>
      <c r="J188" s="212">
        <v>0.99676352257487677</v>
      </c>
      <c r="K188" s="212">
        <v>19.229743290049615</v>
      </c>
      <c r="L188" s="212">
        <v>1.0063477872150202</v>
      </c>
      <c r="M188" s="217">
        <v>0.40239263803680986</v>
      </c>
      <c r="N188" s="217">
        <v>4.2766871165644163E-2</v>
      </c>
      <c r="O188" s="217">
        <v>4.7374233128834348E-2</v>
      </c>
      <c r="P188" s="217">
        <v>1.2874654799999998</v>
      </c>
      <c r="Q188" s="213">
        <f>M188+N188+O188+P188</f>
        <v>1.7799992223312882</v>
      </c>
      <c r="R188" s="213">
        <f>Q188/F188</f>
        <v>0.32450944766485967</v>
      </c>
      <c r="S188" s="213">
        <f>P188/Q188</f>
        <v>0.72329552948556319</v>
      </c>
      <c r="T188" s="225">
        <v>-1.78</v>
      </c>
      <c r="U188" s="246">
        <v>4.83</v>
      </c>
      <c r="X188" s="213">
        <f t="shared" si="27"/>
        <v>-1.78</v>
      </c>
      <c r="Y188" s="212">
        <f t="shared" si="28"/>
        <v>4.83</v>
      </c>
      <c r="Z188" s="212"/>
      <c r="AA188" s="210" t="s">
        <v>233</v>
      </c>
      <c r="AB188" s="213">
        <f t="shared" si="29"/>
        <v>445.88</v>
      </c>
      <c r="AC188" s="212" t="s">
        <v>587</v>
      </c>
      <c r="AD188" s="212">
        <v>2560</v>
      </c>
      <c r="AE188" s="220">
        <f t="shared" si="30"/>
        <v>2560</v>
      </c>
      <c r="AF188" s="207" t="s">
        <v>973</v>
      </c>
      <c r="AG188" s="207" t="s">
        <v>235</v>
      </c>
      <c r="AH188" s="207" t="s">
        <v>239</v>
      </c>
    </row>
    <row r="189" spans="1:34">
      <c r="A189" s="217">
        <v>446.51</v>
      </c>
      <c r="B189" s="212">
        <v>5.9568285595682653</v>
      </c>
      <c r="C189" s="212">
        <v>3.8261486740348722</v>
      </c>
      <c r="D189" s="212">
        <v>0.9768</v>
      </c>
      <c r="E189" s="212">
        <v>11.381568</v>
      </c>
      <c r="F189" s="218">
        <v>5.0633775999999999</v>
      </c>
      <c r="G189" s="212">
        <v>2.3736959999999998</v>
      </c>
      <c r="H189" s="212">
        <v>27.46328044229659</v>
      </c>
      <c r="I189" s="212">
        <v>4.3923519999999998</v>
      </c>
      <c r="J189" s="212">
        <v>1.1178609625668448</v>
      </c>
      <c r="K189" s="212">
        <v>19.40020696235041</v>
      </c>
      <c r="L189" s="212">
        <v>1.1081359816653935</v>
      </c>
      <c r="M189" s="212"/>
      <c r="N189" s="212"/>
      <c r="O189" s="212"/>
      <c r="P189" s="212"/>
      <c r="Q189" s="212"/>
      <c r="R189" s="213"/>
      <c r="S189" s="213"/>
      <c r="T189" s="225">
        <v>-2.4900000000000002</v>
      </c>
      <c r="U189" s="246">
        <v>3.87</v>
      </c>
      <c r="X189" s="213">
        <f t="shared" si="27"/>
        <v>-2.4900000000000002</v>
      </c>
      <c r="Y189" s="212">
        <f t="shared" si="28"/>
        <v>3.87</v>
      </c>
      <c r="Z189" s="212"/>
      <c r="AA189" s="210" t="s">
        <v>233</v>
      </c>
      <c r="AB189" s="213">
        <f t="shared" si="29"/>
        <v>446.51</v>
      </c>
      <c r="AC189" s="212" t="s">
        <v>587</v>
      </c>
      <c r="AD189" s="212">
        <v>2560</v>
      </c>
      <c r="AE189" s="220">
        <f t="shared" si="30"/>
        <v>2560</v>
      </c>
      <c r="AF189" s="207" t="s">
        <v>973</v>
      </c>
      <c r="AG189" s="207" t="s">
        <v>235</v>
      </c>
      <c r="AH189" s="207" t="s">
        <v>239</v>
      </c>
    </row>
    <row r="190" spans="1:34">
      <c r="A190" s="217">
        <v>447.19</v>
      </c>
      <c r="B190" s="212">
        <v>4.6904315196998851</v>
      </c>
      <c r="C190" s="212">
        <v>3.9884231003752264</v>
      </c>
      <c r="D190" s="212">
        <v>1.1195999999999999</v>
      </c>
      <c r="E190" s="212">
        <v>10.322241</v>
      </c>
      <c r="F190" s="218">
        <v>5.4130649999999996</v>
      </c>
      <c r="G190" s="212">
        <v>2.414676</v>
      </c>
      <c r="H190" s="212">
        <v>29.710433593885632</v>
      </c>
      <c r="I190" s="212">
        <v>4.0211340000000009</v>
      </c>
      <c r="J190" s="212">
        <v>1.2538617689705172</v>
      </c>
      <c r="K190" s="212">
        <v>23.141475392295188</v>
      </c>
      <c r="L190" s="212">
        <v>1.118594213905959</v>
      </c>
      <c r="M190" s="217">
        <v>0.3242011834319527</v>
      </c>
      <c r="N190" s="217">
        <v>4.5775147928994078E-2</v>
      </c>
      <c r="O190" s="217">
        <v>4.7E-2</v>
      </c>
      <c r="P190" s="217">
        <v>0.92831024347826074</v>
      </c>
      <c r="Q190" s="213">
        <f>M190+N190+O190+P190</f>
        <v>1.3452865748392075</v>
      </c>
      <c r="R190" s="213">
        <f>Q190/F190</f>
        <v>0.24852584900406843</v>
      </c>
      <c r="S190" s="213">
        <f>P190/Q190</f>
        <v>0.69004646358655219</v>
      </c>
      <c r="T190" s="225">
        <v>-2.85</v>
      </c>
      <c r="U190" s="246">
        <v>4.13</v>
      </c>
      <c r="X190" s="213">
        <f t="shared" si="27"/>
        <v>-2.85</v>
      </c>
      <c r="Y190" s="212">
        <f t="shared" si="28"/>
        <v>4.13</v>
      </c>
      <c r="Z190" s="212"/>
      <c r="AA190" s="210" t="s">
        <v>233</v>
      </c>
      <c r="AB190" s="213">
        <f t="shared" si="29"/>
        <v>447.19</v>
      </c>
      <c r="AC190" s="212" t="s">
        <v>587</v>
      </c>
      <c r="AD190" s="212">
        <v>2560</v>
      </c>
      <c r="AE190" s="220">
        <f t="shared" si="30"/>
        <v>2560</v>
      </c>
      <c r="AF190" s="207" t="s">
        <v>973</v>
      </c>
      <c r="AG190" s="207" t="s">
        <v>235</v>
      </c>
      <c r="AH190" s="207" t="s">
        <v>239</v>
      </c>
    </row>
    <row r="191" spans="1:34">
      <c r="A191" s="217">
        <v>448.16</v>
      </c>
      <c r="B191" s="212">
        <v>6.6303809995052632</v>
      </c>
      <c r="C191" s="212">
        <v>4.6860187743691162</v>
      </c>
      <c r="D191" s="212">
        <v>1.0745</v>
      </c>
      <c r="E191" s="212">
        <v>9.4759200000000003</v>
      </c>
      <c r="F191" s="218">
        <v>5.8036799999999999</v>
      </c>
      <c r="G191" s="212">
        <v>2.3368800000000003</v>
      </c>
      <c r="H191" s="212">
        <v>31.017219054928518</v>
      </c>
      <c r="I191" s="212">
        <v>4.1961120000000003</v>
      </c>
      <c r="J191" s="212">
        <v>1.3218428184281843</v>
      </c>
      <c r="K191" s="212">
        <v>26.317069076313992</v>
      </c>
      <c r="L191" s="212">
        <v>1.2715214866434381</v>
      </c>
      <c r="M191" s="212"/>
      <c r="N191" s="212"/>
      <c r="O191" s="212"/>
      <c r="P191" s="212"/>
      <c r="Q191" s="212"/>
      <c r="R191" s="213"/>
      <c r="S191" s="213"/>
      <c r="T191" s="225">
        <v>-3.46</v>
      </c>
      <c r="U191" s="246">
        <v>3.75</v>
      </c>
      <c r="X191" s="213">
        <f t="shared" si="27"/>
        <v>-3.46</v>
      </c>
      <c r="Y191" s="212">
        <f t="shared" si="28"/>
        <v>3.75</v>
      </c>
      <c r="Z191" s="212"/>
      <c r="AA191" s="210" t="s">
        <v>233</v>
      </c>
      <c r="AB191" s="213">
        <f t="shared" si="29"/>
        <v>448.16</v>
      </c>
      <c r="AC191" s="212" t="s">
        <v>587</v>
      </c>
      <c r="AD191" s="212">
        <v>2560</v>
      </c>
      <c r="AE191" s="220">
        <f t="shared" si="30"/>
        <v>2560</v>
      </c>
      <c r="AF191" s="207" t="s">
        <v>973</v>
      </c>
      <c r="AG191" s="207" t="s">
        <v>235</v>
      </c>
      <c r="AH191" s="207" t="s">
        <v>239</v>
      </c>
    </row>
    <row r="192" spans="1:34">
      <c r="A192" s="217">
        <v>448.68</v>
      </c>
      <c r="B192" s="212">
        <v>5.3035935563815855</v>
      </c>
      <c r="C192" s="212">
        <v>3.6560403724907156</v>
      </c>
      <c r="D192" s="212">
        <v>0.95799999999999996</v>
      </c>
      <c r="E192" s="212">
        <v>8.9889030000000005</v>
      </c>
      <c r="F192" s="218">
        <v>5.5204380000000004</v>
      </c>
      <c r="G192" s="212">
        <v>2.4352020000000003</v>
      </c>
      <c r="H192" s="212">
        <v>31.666140148582958</v>
      </c>
      <c r="I192" s="212">
        <v>3.5654850000000002</v>
      </c>
      <c r="J192" s="212">
        <v>1.4520885051268213</v>
      </c>
      <c r="K192" s="212">
        <v>28.323341212449058</v>
      </c>
      <c r="L192" s="212">
        <v>1.1389638424177011</v>
      </c>
      <c r="M192" s="212"/>
      <c r="N192" s="212"/>
      <c r="O192" s="212"/>
      <c r="P192" s="212"/>
      <c r="Q192" s="212"/>
      <c r="R192" s="213"/>
      <c r="S192" s="213"/>
      <c r="T192" s="225">
        <v>-4.33</v>
      </c>
      <c r="U192" s="246">
        <v>2.83</v>
      </c>
      <c r="X192" s="213">
        <f t="shared" si="27"/>
        <v>-4.33</v>
      </c>
      <c r="Y192" s="212">
        <f t="shared" si="28"/>
        <v>2.83</v>
      </c>
      <c r="Z192" s="212"/>
      <c r="AA192" s="210" t="s">
        <v>233</v>
      </c>
      <c r="AB192" s="213">
        <f t="shared" si="29"/>
        <v>448.68</v>
      </c>
      <c r="AC192" s="212" t="s">
        <v>587</v>
      </c>
      <c r="AD192" s="212">
        <v>2560</v>
      </c>
      <c r="AE192" s="220">
        <f t="shared" si="30"/>
        <v>2560</v>
      </c>
      <c r="AF192" s="207" t="s">
        <v>973</v>
      </c>
      <c r="AG192" s="207" t="s">
        <v>235</v>
      </c>
      <c r="AH192" s="207" t="s">
        <v>239</v>
      </c>
    </row>
    <row r="193" spans="1:34">
      <c r="A193" s="217">
        <v>449.13</v>
      </c>
      <c r="B193" s="212">
        <v>4.7237331806470735</v>
      </c>
      <c r="C193" s="212">
        <v>3.5187267227311692</v>
      </c>
      <c r="D193" s="212">
        <v>1.0409999999999999</v>
      </c>
      <c r="E193" s="212">
        <v>10.444808999999999</v>
      </c>
      <c r="F193" s="218">
        <v>5.7515890000000001</v>
      </c>
      <c r="G193" s="212">
        <v>2.3897109999999997</v>
      </c>
      <c r="H193" s="212">
        <v>32.286340433657948</v>
      </c>
      <c r="I193" s="212">
        <v>3.955714</v>
      </c>
      <c r="J193" s="212">
        <v>1.2263365428702429</v>
      </c>
      <c r="K193" s="212">
        <v>24.852745233216801</v>
      </c>
      <c r="L193" s="212">
        <v>1.0874828060522699</v>
      </c>
      <c r="M193" s="217">
        <v>0.24737142857142858</v>
      </c>
      <c r="N193" s="217">
        <v>4.2051428571428573E-2</v>
      </c>
      <c r="O193" s="217">
        <v>5.2079999999999994E-2</v>
      </c>
      <c r="P193" s="217">
        <v>0.95669371636363632</v>
      </c>
      <c r="Q193" s="213">
        <f>M193+N193+O193+P193</f>
        <v>1.2981965735064935</v>
      </c>
      <c r="R193" s="213">
        <f>Q193/F193</f>
        <v>0.22571094240330689</v>
      </c>
      <c r="S193" s="213">
        <f>P193/Q193</f>
        <v>0.7369405650020775</v>
      </c>
      <c r="T193" s="225">
        <v>-3.75</v>
      </c>
      <c r="U193" s="246">
        <v>3.3</v>
      </c>
      <c r="X193" s="213">
        <f t="shared" si="27"/>
        <v>-3.75</v>
      </c>
      <c r="Y193" s="212">
        <f t="shared" si="28"/>
        <v>3.3</v>
      </c>
      <c r="Z193" s="212"/>
      <c r="AA193" s="210" t="s">
        <v>233</v>
      </c>
      <c r="AB193" s="213">
        <f t="shared" si="29"/>
        <v>449.13</v>
      </c>
      <c r="AC193" s="212" t="s">
        <v>587</v>
      </c>
      <c r="AD193" s="212">
        <v>2560</v>
      </c>
      <c r="AE193" s="220">
        <f t="shared" si="30"/>
        <v>2560</v>
      </c>
      <c r="AF193" s="207" t="s">
        <v>973</v>
      </c>
      <c r="AG193" s="207" t="s">
        <v>235</v>
      </c>
      <c r="AH193" s="207" t="s">
        <v>239</v>
      </c>
    </row>
    <row r="194" spans="1:34">
      <c r="A194" s="217">
        <v>451.38</v>
      </c>
      <c r="B194" s="212">
        <v>7.9358636086868728</v>
      </c>
      <c r="C194" s="212">
        <v>2.8806538704079507</v>
      </c>
      <c r="D194" s="212">
        <v>1.0048999999999999</v>
      </c>
      <c r="E194" s="212">
        <v>10.293168</v>
      </c>
      <c r="F194" s="218">
        <v>4.8094628000000004</v>
      </c>
      <c r="G194" s="212">
        <v>1.540983</v>
      </c>
      <c r="H194" s="212">
        <v>29.529476886108682</v>
      </c>
      <c r="I194" s="212">
        <v>3.0719919999999998</v>
      </c>
      <c r="J194" s="212">
        <v>0.80244186046511634</v>
      </c>
      <c r="K194" s="212">
        <v>23.065492972067865</v>
      </c>
      <c r="L194" s="212">
        <v>0.85697674418604652</v>
      </c>
      <c r="M194" s="212"/>
      <c r="N194" s="212"/>
      <c r="O194" s="212"/>
      <c r="P194" s="212"/>
      <c r="Q194" s="212"/>
      <c r="R194" s="213"/>
      <c r="S194" s="213"/>
      <c r="T194" s="225">
        <v>-1.43</v>
      </c>
      <c r="U194" s="246">
        <v>4</v>
      </c>
      <c r="X194" s="213">
        <f t="shared" si="27"/>
        <v>-1.43</v>
      </c>
      <c r="Y194" s="212">
        <f t="shared" si="28"/>
        <v>4</v>
      </c>
      <c r="Z194" s="212"/>
      <c r="AA194" s="210" t="s">
        <v>233</v>
      </c>
      <c r="AB194" s="213">
        <f t="shared" si="29"/>
        <v>451.38</v>
      </c>
      <c r="AC194" s="212" t="s">
        <v>587</v>
      </c>
      <c r="AD194" s="212">
        <v>2560</v>
      </c>
      <c r="AE194" s="220">
        <f t="shared" si="30"/>
        <v>2560</v>
      </c>
      <c r="AF194" s="207" t="s">
        <v>973</v>
      </c>
      <c r="AG194" s="207" t="s">
        <v>235</v>
      </c>
      <c r="AH194" s="207" t="s">
        <v>239</v>
      </c>
    </row>
    <row r="195" spans="1:34">
      <c r="A195" s="217">
        <v>452.15</v>
      </c>
      <c r="B195" s="212">
        <v>9.9350911518991154</v>
      </c>
      <c r="C195" s="212">
        <v>2.5632358593589881</v>
      </c>
      <c r="D195" s="212">
        <v>0.67379999999999995</v>
      </c>
      <c r="E195" s="212">
        <v>10.345050000000001</v>
      </c>
      <c r="F195" s="218">
        <v>4.9520052000000003</v>
      </c>
      <c r="G195" s="212">
        <v>1.5399719999999999</v>
      </c>
      <c r="H195" s="212">
        <v>38.061116874251979</v>
      </c>
      <c r="I195" s="212">
        <v>3.0223259999999996</v>
      </c>
      <c r="J195" s="212">
        <v>0.79789367088607577</v>
      </c>
      <c r="K195" s="212">
        <v>29.580464054691461</v>
      </c>
      <c r="L195" s="212">
        <v>0.83889330922242311</v>
      </c>
      <c r="M195" s="217">
        <v>0.39706249999999993</v>
      </c>
      <c r="N195" s="217">
        <v>4.4574999999999997E-2</v>
      </c>
      <c r="O195" s="217">
        <v>7.1437500000000001E-2</v>
      </c>
      <c r="P195" s="217">
        <v>0.65711848695652186</v>
      </c>
      <c r="Q195" s="213">
        <f>M195+N195+O195+P195</f>
        <v>1.1701934869565218</v>
      </c>
      <c r="R195" s="213">
        <f>Q195/F195</f>
        <v>0.23630699882070433</v>
      </c>
      <c r="S195" s="213">
        <f>P195/Q195</f>
        <v>0.56154686748904881</v>
      </c>
      <c r="T195" s="225">
        <v>-3</v>
      </c>
      <c r="U195" s="246">
        <v>3.18</v>
      </c>
      <c r="X195" s="213">
        <f t="shared" si="27"/>
        <v>-3</v>
      </c>
      <c r="Y195" s="212">
        <f t="shared" si="28"/>
        <v>3.18</v>
      </c>
      <c r="Z195" s="212"/>
      <c r="AA195" s="210" t="s">
        <v>233</v>
      </c>
      <c r="AB195" s="213">
        <f t="shared" si="29"/>
        <v>452.15</v>
      </c>
      <c r="AC195" s="212" t="s">
        <v>587</v>
      </c>
      <c r="AD195" s="212">
        <v>2560</v>
      </c>
      <c r="AE195" s="220">
        <f t="shared" si="30"/>
        <v>2560</v>
      </c>
      <c r="AF195" s="207" t="s">
        <v>973</v>
      </c>
      <c r="AG195" s="207" t="s">
        <v>235</v>
      </c>
      <c r="AH195" s="207" t="s">
        <v>239</v>
      </c>
    </row>
    <row r="196" spans="1:34">
      <c r="A196" s="217">
        <v>452.9</v>
      </c>
      <c r="B196" s="212">
        <v>6.0727043496534634</v>
      </c>
      <c r="C196" s="212">
        <v>2.9426429587097922</v>
      </c>
      <c r="D196" s="212">
        <v>0.86660000000000004</v>
      </c>
      <c r="E196" s="212">
        <v>8.1651150000000001</v>
      </c>
      <c r="F196" s="218">
        <v>4.4828384999999997</v>
      </c>
      <c r="G196" s="212">
        <v>1.857345</v>
      </c>
      <c r="H196" s="212">
        <v>39.790056066428761</v>
      </c>
      <c r="I196" s="212">
        <v>2.5879349999999999</v>
      </c>
      <c r="J196" s="212">
        <v>1.2192564587271582</v>
      </c>
      <c r="K196" s="212">
        <v>39.18034844262295</v>
      </c>
      <c r="L196" s="212">
        <v>0.91009991898460707</v>
      </c>
      <c r="M196" s="212"/>
      <c r="N196" s="212"/>
      <c r="O196" s="212"/>
      <c r="P196" s="212"/>
      <c r="Q196" s="212"/>
      <c r="R196" s="213"/>
      <c r="S196" s="213"/>
      <c r="T196" s="225">
        <v>-3.48</v>
      </c>
      <c r="U196" s="246">
        <v>2.71</v>
      </c>
      <c r="X196" s="213">
        <f t="shared" si="27"/>
        <v>-3.48</v>
      </c>
      <c r="Y196" s="212">
        <f t="shared" si="28"/>
        <v>2.71</v>
      </c>
      <c r="Z196" s="212"/>
      <c r="AA196" s="210" t="s">
        <v>233</v>
      </c>
      <c r="AB196" s="213">
        <f t="shared" si="29"/>
        <v>452.9</v>
      </c>
      <c r="AC196" s="212" t="s">
        <v>587</v>
      </c>
      <c r="AD196" s="212">
        <v>2560</v>
      </c>
      <c r="AE196" s="220">
        <f t="shared" si="30"/>
        <v>2560</v>
      </c>
      <c r="AF196" s="207" t="s">
        <v>973</v>
      </c>
      <c r="AG196" s="207" t="s">
        <v>235</v>
      </c>
      <c r="AH196" s="207" t="s">
        <v>239</v>
      </c>
    </row>
    <row r="197" spans="1:34">
      <c r="A197" s="217">
        <v>453.8</v>
      </c>
      <c r="B197" s="212">
        <v>9.5074152542372019</v>
      </c>
      <c r="C197" s="212">
        <v>2.6865592572828496</v>
      </c>
      <c r="D197" s="212">
        <v>0.96519999999999995</v>
      </c>
      <c r="E197" s="212">
        <v>10.00868</v>
      </c>
      <c r="F197" s="218">
        <v>4.2109319999999997</v>
      </c>
      <c r="G197" s="212">
        <v>1.49776</v>
      </c>
      <c r="H197" s="212">
        <v>32.559907475777408</v>
      </c>
      <c r="I197" s="212">
        <v>2.9904600000000001</v>
      </c>
      <c r="J197" s="212">
        <v>0.80210313447927184</v>
      </c>
      <c r="K197" s="212">
        <v>26.155462668928408</v>
      </c>
      <c r="L197" s="212">
        <v>0.85794453271703031</v>
      </c>
      <c r="M197" s="217">
        <v>0.46673575129533673</v>
      </c>
      <c r="N197" s="217">
        <v>4.6953367875647675E-2</v>
      </c>
      <c r="O197" s="217">
        <v>7.0621761658031093E-2</v>
      </c>
      <c r="P197" s="217">
        <v>0.85270297616580304</v>
      </c>
      <c r="Q197" s="213">
        <f>M197+N197+O197+P197</f>
        <v>1.4370138569948185</v>
      </c>
      <c r="R197" s="213">
        <f>Q197/F197</f>
        <v>0.34125791083656032</v>
      </c>
      <c r="S197" s="213">
        <f>P197/Q197</f>
        <v>0.59338535395130687</v>
      </c>
      <c r="T197" s="225">
        <v>-2.2999999999999998</v>
      </c>
      <c r="U197" s="246">
        <v>3.66</v>
      </c>
      <c r="X197" s="213">
        <f t="shared" si="27"/>
        <v>-2.2999999999999998</v>
      </c>
      <c r="Y197" s="212">
        <f t="shared" si="28"/>
        <v>3.66</v>
      </c>
      <c r="Z197" s="212"/>
      <c r="AA197" s="210" t="s">
        <v>233</v>
      </c>
      <c r="AB197" s="213">
        <f t="shared" si="29"/>
        <v>453.8</v>
      </c>
      <c r="AC197" s="212" t="s">
        <v>587</v>
      </c>
      <c r="AD197" s="212">
        <v>2560</v>
      </c>
      <c r="AE197" s="220">
        <f t="shared" si="30"/>
        <v>2560</v>
      </c>
      <c r="AF197" s="207" t="s">
        <v>973</v>
      </c>
      <c r="AG197" s="207" t="s">
        <v>235</v>
      </c>
      <c r="AH197" s="207" t="s">
        <v>239</v>
      </c>
    </row>
    <row r="198" spans="1:34">
      <c r="A198" s="217">
        <v>454.71</v>
      </c>
      <c r="B198" s="212">
        <v>3.2759882869692234</v>
      </c>
      <c r="C198" s="212">
        <v>2.8283638626464165</v>
      </c>
      <c r="D198" s="212">
        <v>0.82969999999999999</v>
      </c>
      <c r="E198" s="212">
        <v>9.6114719999999991</v>
      </c>
      <c r="F198" s="218">
        <v>3.4652951999999999</v>
      </c>
      <c r="G198" s="212">
        <v>1.453368</v>
      </c>
      <c r="H198" s="212">
        <v>44.364975328041737</v>
      </c>
      <c r="I198" s="212">
        <v>2.8915439999999997</v>
      </c>
      <c r="J198" s="212">
        <v>0.81049525816649104</v>
      </c>
      <c r="K198" s="212">
        <v>37.111318811255508</v>
      </c>
      <c r="L198" s="212">
        <v>0.8638491645340961</v>
      </c>
      <c r="M198" s="217">
        <v>0.20121387283236997</v>
      </c>
      <c r="N198" s="217">
        <v>2.9011560693641622E-2</v>
      </c>
      <c r="O198" s="217">
        <v>2.554913294797688E-2</v>
      </c>
      <c r="P198" s="217">
        <v>0.77009447928994068</v>
      </c>
      <c r="Q198" s="213">
        <f>M198+N198+O198+P198</f>
        <v>1.0258690457639292</v>
      </c>
      <c r="R198" s="213">
        <f>Q198/F198</f>
        <v>0.29604088152834113</v>
      </c>
      <c r="S198" s="213">
        <f>P198/Q198</f>
        <v>0.75067522747650306</v>
      </c>
      <c r="T198" s="225">
        <v>-2.2000000000000002</v>
      </c>
      <c r="U198" s="246">
        <v>3.06</v>
      </c>
      <c r="X198" s="213">
        <f t="shared" si="27"/>
        <v>-2.2000000000000002</v>
      </c>
      <c r="Y198" s="212">
        <f t="shared" si="28"/>
        <v>3.06</v>
      </c>
      <c r="Z198" s="212"/>
      <c r="AA198" s="210" t="s">
        <v>233</v>
      </c>
      <c r="AB198" s="213">
        <f t="shared" si="29"/>
        <v>454.71</v>
      </c>
      <c r="AC198" s="212" t="s">
        <v>587</v>
      </c>
      <c r="AD198" s="212">
        <v>2560</v>
      </c>
      <c r="AE198" s="220">
        <f t="shared" si="30"/>
        <v>2560</v>
      </c>
      <c r="AF198" s="207" t="s">
        <v>973</v>
      </c>
      <c r="AG198" s="207" t="s">
        <v>235</v>
      </c>
      <c r="AH198" s="207" t="s">
        <v>239</v>
      </c>
    </row>
    <row r="199" spans="1:34">
      <c r="A199" s="217">
        <v>616.11</v>
      </c>
      <c r="B199" s="212">
        <v>8.5112059765207704</v>
      </c>
      <c r="C199" s="212">
        <v>2.0756097053095033</v>
      </c>
      <c r="D199" s="212">
        <v>0.1074</v>
      </c>
      <c r="E199" s="212">
        <v>8.1608000000000001</v>
      </c>
      <c r="F199" s="218">
        <v>4.0369700000000002</v>
      </c>
      <c r="G199" s="212">
        <v>0.88879999999999992</v>
      </c>
      <c r="H199" s="212">
        <v>3.6933949393791266</v>
      </c>
      <c r="I199" s="212">
        <v>2.6512500000000001</v>
      </c>
      <c r="J199" s="212">
        <v>0.58376237623762361</v>
      </c>
      <c r="K199" s="212">
        <v>3.6387235703127363</v>
      </c>
      <c r="L199" s="212">
        <v>0.93285891089108919</v>
      </c>
      <c r="M199" s="212"/>
      <c r="N199" s="212"/>
      <c r="O199" s="212"/>
      <c r="P199" s="212"/>
      <c r="Q199" s="212"/>
      <c r="R199" s="213"/>
      <c r="S199" s="213"/>
      <c r="T199" s="225">
        <v>-2.61</v>
      </c>
      <c r="U199" s="246">
        <v>2.81</v>
      </c>
      <c r="X199" s="213">
        <f t="shared" si="27"/>
        <v>-2.61</v>
      </c>
      <c r="Y199" s="212">
        <f t="shared" si="28"/>
        <v>2.81</v>
      </c>
      <c r="Z199" s="212"/>
      <c r="AA199" s="210" t="s">
        <v>233</v>
      </c>
      <c r="AB199" s="213">
        <f t="shared" si="29"/>
        <v>616.11</v>
      </c>
      <c r="AC199" s="212" t="s">
        <v>587</v>
      </c>
      <c r="AD199" s="212">
        <v>2560</v>
      </c>
      <c r="AE199" s="220">
        <f t="shared" si="30"/>
        <v>2560</v>
      </c>
      <c r="AF199" s="207" t="s">
        <v>973</v>
      </c>
      <c r="AG199" s="207" t="s">
        <v>235</v>
      </c>
      <c r="AH199" s="207" t="s">
        <v>239</v>
      </c>
    </row>
    <row r="200" spans="1:34">
      <c r="A200" s="217">
        <v>617</v>
      </c>
      <c r="B200" s="212">
        <v>10.982522437411419</v>
      </c>
      <c r="C200" s="212">
        <v>2.7719384961029778</v>
      </c>
      <c r="D200" s="212">
        <v>0.25769999999999998</v>
      </c>
      <c r="E200" s="212">
        <v>9.7682500000000001</v>
      </c>
      <c r="F200" s="218">
        <v>5.2275</v>
      </c>
      <c r="G200" s="212">
        <v>1.163375</v>
      </c>
      <c r="H200" s="212">
        <v>9.9346483817882607</v>
      </c>
      <c r="I200" s="212">
        <v>2.1524999999999999</v>
      </c>
      <c r="J200" s="212">
        <v>0.63836306400839449</v>
      </c>
      <c r="K200" s="212">
        <v>8.1769583077396284</v>
      </c>
      <c r="L200" s="212">
        <v>0.63273871983210916</v>
      </c>
      <c r="M200" s="212"/>
      <c r="N200" s="212"/>
      <c r="O200" s="212"/>
      <c r="P200" s="212"/>
      <c r="Q200" s="212"/>
      <c r="R200" s="213"/>
      <c r="S200" s="213"/>
      <c r="T200" s="225">
        <v>-0.98</v>
      </c>
      <c r="U200" s="246">
        <v>1.59</v>
      </c>
      <c r="X200" s="213">
        <f t="shared" si="27"/>
        <v>-0.98</v>
      </c>
      <c r="Y200" s="212">
        <f t="shared" si="28"/>
        <v>1.59</v>
      </c>
      <c r="Z200" s="212"/>
      <c r="AA200" s="210" t="s">
        <v>233</v>
      </c>
      <c r="AB200" s="213">
        <f t="shared" si="29"/>
        <v>617</v>
      </c>
      <c r="AC200" s="212" t="s">
        <v>587</v>
      </c>
      <c r="AD200" s="212">
        <v>2560</v>
      </c>
      <c r="AE200" s="220">
        <f t="shared" si="30"/>
        <v>2560</v>
      </c>
      <c r="AF200" s="207" t="s">
        <v>973</v>
      </c>
      <c r="AG200" s="207" t="s">
        <v>235</v>
      </c>
      <c r="AH200" s="207" t="s">
        <v>239</v>
      </c>
    </row>
    <row r="201" spans="1:34">
      <c r="A201" s="217">
        <v>618</v>
      </c>
      <c r="B201" s="212">
        <v>13.569039655996264</v>
      </c>
      <c r="C201" s="212">
        <v>2.6200425790730906</v>
      </c>
      <c r="D201" s="212">
        <v>0.27410000000000001</v>
      </c>
      <c r="E201" s="212">
        <v>11.291904000000001</v>
      </c>
      <c r="F201" s="218">
        <v>6.5295360000000002</v>
      </c>
      <c r="G201" s="212">
        <v>1.1182080000000001</v>
      </c>
      <c r="H201" s="212">
        <v>10.116587591666786</v>
      </c>
      <c r="I201" s="212">
        <v>2.1415679999999999</v>
      </c>
      <c r="J201" s="212">
        <v>0.53078691423519009</v>
      </c>
      <c r="K201" s="212">
        <v>7.2031576107094919</v>
      </c>
      <c r="L201" s="212">
        <v>0.54458128078817736</v>
      </c>
      <c r="M201" s="212"/>
      <c r="N201" s="212"/>
      <c r="O201" s="212"/>
      <c r="P201" s="212"/>
      <c r="Q201" s="212"/>
      <c r="R201" s="213"/>
      <c r="S201" s="213"/>
      <c r="T201" s="225">
        <v>-0.75</v>
      </c>
      <c r="U201" s="246">
        <v>2.14</v>
      </c>
      <c r="X201" s="213">
        <f t="shared" si="27"/>
        <v>-0.75</v>
      </c>
      <c r="Y201" s="212">
        <f t="shared" si="28"/>
        <v>2.14</v>
      </c>
      <c r="Z201" s="212"/>
      <c r="AA201" s="210" t="s">
        <v>233</v>
      </c>
      <c r="AB201" s="213">
        <f t="shared" si="29"/>
        <v>618</v>
      </c>
      <c r="AC201" s="212" t="s">
        <v>587</v>
      </c>
      <c r="AD201" s="212">
        <v>2560</v>
      </c>
      <c r="AE201" s="220">
        <f t="shared" si="30"/>
        <v>2560</v>
      </c>
      <c r="AF201" s="207" t="s">
        <v>973</v>
      </c>
      <c r="AG201" s="207" t="s">
        <v>235</v>
      </c>
      <c r="AH201" s="207" t="s">
        <v>239</v>
      </c>
    </row>
    <row r="202" spans="1:34">
      <c r="A202" s="217">
        <v>618.86</v>
      </c>
      <c r="B202" s="212">
        <v>9.6857195368497599</v>
      </c>
      <c r="C202" s="212">
        <v>2.4498617885499092</v>
      </c>
      <c r="D202" s="212">
        <v>0.2117</v>
      </c>
      <c r="E202" s="212">
        <v>10.583403000000001</v>
      </c>
      <c r="F202" s="218">
        <v>6.6346619999999996</v>
      </c>
      <c r="G202" s="212">
        <v>0.90340200000000004</v>
      </c>
      <c r="H202" s="212">
        <v>7.1969002071444406</v>
      </c>
      <c r="I202" s="212">
        <v>1.9719420000000003</v>
      </c>
      <c r="J202" s="212">
        <v>0.45753097751262045</v>
      </c>
      <c r="K202" s="212">
        <v>5.4673414274634826</v>
      </c>
      <c r="L202" s="212">
        <v>0.5350160624139515</v>
      </c>
      <c r="M202" s="217">
        <v>0.47237623762376235</v>
      </c>
      <c r="N202" s="217">
        <v>0.10108910891089108</v>
      </c>
      <c r="O202" s="217">
        <v>0.21534653465346532</v>
      </c>
      <c r="P202" s="217">
        <v>0.1927068786885246</v>
      </c>
      <c r="Q202" s="213">
        <f>M202+N202+O202+P202</f>
        <v>0.98151875987664328</v>
      </c>
      <c r="R202" s="213">
        <f>Q202/F202</f>
        <v>0.14793802003427503</v>
      </c>
      <c r="S202" s="213">
        <f>P202/Q202</f>
        <v>0.19633540036743047</v>
      </c>
      <c r="T202" s="225">
        <v>-0.5</v>
      </c>
      <c r="U202" s="246">
        <v>1.97</v>
      </c>
      <c r="X202" s="213">
        <f t="shared" si="27"/>
        <v>-0.5</v>
      </c>
      <c r="Y202" s="212">
        <f t="shared" si="28"/>
        <v>1.97</v>
      </c>
      <c r="Z202" s="212"/>
      <c r="AA202" s="210" t="s">
        <v>233</v>
      </c>
      <c r="AB202" s="213">
        <f t="shared" si="29"/>
        <v>618.86</v>
      </c>
      <c r="AC202" s="212" t="s">
        <v>587</v>
      </c>
      <c r="AD202" s="212">
        <v>2560</v>
      </c>
      <c r="AE202" s="220">
        <f t="shared" si="30"/>
        <v>2560</v>
      </c>
      <c r="AF202" s="207" t="s">
        <v>973</v>
      </c>
      <c r="AG202" s="207" t="s">
        <v>235</v>
      </c>
      <c r="AH202" s="207" t="s">
        <v>239</v>
      </c>
    </row>
    <row r="203" spans="1:34">
      <c r="A203" s="217">
        <v>619.80999999999995</v>
      </c>
      <c r="B203" s="212">
        <v>16.841186736474739</v>
      </c>
      <c r="C203" s="212">
        <v>2.079367407068057</v>
      </c>
      <c r="D203" s="212">
        <v>0.28160000000000002</v>
      </c>
      <c r="E203" s="212">
        <v>10.98752</v>
      </c>
      <c r="F203" s="218">
        <v>7.4970879999999998</v>
      </c>
      <c r="G203" s="212">
        <v>0.86668800000000001</v>
      </c>
      <c r="H203" s="212">
        <v>7.7340265606425476</v>
      </c>
      <c r="I203" s="212">
        <v>1.8280959999999999</v>
      </c>
      <c r="J203" s="212">
        <v>0.42279310344827586</v>
      </c>
      <c r="K203" s="212">
        <v>5.6592910454375591</v>
      </c>
      <c r="L203" s="212">
        <v>0.47774630541871926</v>
      </c>
      <c r="M203" s="212"/>
      <c r="N203" s="212"/>
      <c r="O203" s="212"/>
      <c r="P203" s="212"/>
      <c r="Q203" s="212"/>
      <c r="R203" s="213"/>
      <c r="S203" s="213"/>
      <c r="T203" s="225">
        <v>-0.1</v>
      </c>
      <c r="U203" s="246">
        <v>2.2999999999999998</v>
      </c>
      <c r="W203" s="220"/>
      <c r="X203" s="213">
        <f t="shared" si="27"/>
        <v>-0.1</v>
      </c>
      <c r="Y203" s="212">
        <f t="shared" si="28"/>
        <v>2.2999999999999998</v>
      </c>
      <c r="Z203" s="212"/>
      <c r="AA203" s="210" t="s">
        <v>233</v>
      </c>
      <c r="AB203" s="213">
        <f t="shared" si="29"/>
        <v>619.80999999999995</v>
      </c>
      <c r="AC203" s="212" t="s">
        <v>587</v>
      </c>
      <c r="AD203" s="212">
        <v>2560</v>
      </c>
      <c r="AE203" s="220">
        <f t="shared" si="30"/>
        <v>2560</v>
      </c>
      <c r="AF203" s="207" t="s">
        <v>973</v>
      </c>
      <c r="AG203" s="207" t="s">
        <v>235</v>
      </c>
      <c r="AH203" s="207" t="s">
        <v>239</v>
      </c>
    </row>
    <row r="204" spans="1:34">
      <c r="A204" s="217">
        <v>620.27</v>
      </c>
      <c r="B204" s="212">
        <v>13.835660928873054</v>
      </c>
      <c r="C204" s="212">
        <v>1.6545465985709598</v>
      </c>
      <c r="D204" s="212">
        <v>0.28050000000000003</v>
      </c>
      <c r="E204" s="212">
        <v>11.491199999999999</v>
      </c>
      <c r="F204" s="218">
        <v>7.8335100000000004</v>
      </c>
      <c r="G204" s="212">
        <v>0.82080000000000009</v>
      </c>
      <c r="H204" s="212">
        <v>8.3592031039751671</v>
      </c>
      <c r="I204" s="212">
        <v>1.7236800000000001</v>
      </c>
      <c r="J204" s="212">
        <v>0.3828571428571429</v>
      </c>
      <c r="K204" s="212">
        <v>5.8486487882867193</v>
      </c>
      <c r="L204" s="212">
        <v>0.43071428571428583</v>
      </c>
      <c r="M204" s="212"/>
      <c r="N204" s="212"/>
      <c r="O204" s="212"/>
      <c r="P204" s="212"/>
      <c r="Q204" s="212"/>
      <c r="R204" s="213"/>
      <c r="S204" s="213"/>
      <c r="T204" s="225">
        <v>0.26</v>
      </c>
      <c r="U204" s="246">
        <v>2.82</v>
      </c>
      <c r="W204" s="220"/>
      <c r="X204" s="213">
        <f t="shared" si="27"/>
        <v>0.26</v>
      </c>
      <c r="Y204" s="212">
        <f t="shared" si="28"/>
        <v>2.82</v>
      </c>
      <c r="Z204" s="212"/>
      <c r="AA204" s="210" t="s">
        <v>233</v>
      </c>
      <c r="AB204" s="213">
        <f t="shared" si="29"/>
        <v>620.27</v>
      </c>
      <c r="AC204" s="212" t="s">
        <v>587</v>
      </c>
      <c r="AD204" s="212">
        <v>2560</v>
      </c>
      <c r="AE204" s="220">
        <f t="shared" si="30"/>
        <v>2560</v>
      </c>
      <c r="AF204" s="207" t="s">
        <v>973</v>
      </c>
      <c r="AG204" s="207" t="s">
        <v>235</v>
      </c>
      <c r="AH204" s="207" t="s">
        <v>239</v>
      </c>
    </row>
    <row r="205" spans="1:34">
      <c r="A205" s="217">
        <v>620.88</v>
      </c>
      <c r="B205" s="212">
        <v>17.811874583055243</v>
      </c>
      <c r="C205" s="212">
        <v>1.3399796674449789</v>
      </c>
      <c r="D205" s="212">
        <v>0.23100000000000001</v>
      </c>
      <c r="E205" s="212">
        <v>8.7680469999999993</v>
      </c>
      <c r="F205" s="218">
        <v>9.5397180000000006</v>
      </c>
      <c r="G205" s="212">
        <v>0.70434400000000008</v>
      </c>
      <c r="H205" s="212">
        <v>9.0911739858190721</v>
      </c>
      <c r="I205" s="212">
        <v>1.465657</v>
      </c>
      <c r="J205" s="212">
        <v>0.43057294743059665</v>
      </c>
      <c r="K205" s="212">
        <v>8.3362964233637609</v>
      </c>
      <c r="L205" s="212">
        <v>0.47998481140832006</v>
      </c>
      <c r="M205" s="217">
        <v>0.67487922705314018</v>
      </c>
      <c r="N205" s="217">
        <v>0.18864734299516914</v>
      </c>
      <c r="O205" s="217">
        <v>1.2903381642512075</v>
      </c>
      <c r="P205" s="217">
        <v>0.24551210526315789</v>
      </c>
      <c r="Q205" s="213">
        <f>M205+N205+O205+P205</f>
        <v>2.3993768395626747</v>
      </c>
      <c r="R205" s="213">
        <f>Q205/F205</f>
        <v>0.25151444094706726</v>
      </c>
      <c r="S205" s="213">
        <f>P205/Q205</f>
        <v>0.10232327878429737</v>
      </c>
      <c r="T205" s="225">
        <v>-0.25</v>
      </c>
      <c r="U205" s="246">
        <v>2.04</v>
      </c>
      <c r="X205" s="213">
        <f t="shared" si="27"/>
        <v>-0.25</v>
      </c>
      <c r="Y205" s="212">
        <f t="shared" si="28"/>
        <v>2.04</v>
      </c>
      <c r="Z205" s="212"/>
      <c r="AA205" s="210" t="s">
        <v>233</v>
      </c>
      <c r="AB205" s="213">
        <f t="shared" si="29"/>
        <v>620.88</v>
      </c>
      <c r="AC205" s="212" t="s">
        <v>587</v>
      </c>
      <c r="AD205" s="212">
        <v>2560</v>
      </c>
      <c r="AE205" s="220">
        <f t="shared" si="30"/>
        <v>2560</v>
      </c>
      <c r="AF205" s="207" t="s">
        <v>973</v>
      </c>
      <c r="AG205" s="207" t="s">
        <v>235</v>
      </c>
      <c r="AH205" s="207" t="s">
        <v>239</v>
      </c>
    </row>
    <row r="206" spans="1:34">
      <c r="A206" s="217">
        <v>621.88</v>
      </c>
      <c r="B206" s="212">
        <v>13.82327209098861</v>
      </c>
      <c r="C206" s="212">
        <v>1.1984333254593196</v>
      </c>
      <c r="D206" s="212">
        <v>0.24010000000000001</v>
      </c>
      <c r="E206" s="212">
        <v>11.136521999999999</v>
      </c>
      <c r="F206" s="218">
        <v>8.6639820000000007</v>
      </c>
      <c r="G206" s="212">
        <v>0.68625600000000009</v>
      </c>
      <c r="H206" s="212">
        <v>8.1477916304279034</v>
      </c>
      <c r="I206" s="212">
        <v>1.3926960000000002</v>
      </c>
      <c r="J206" s="212">
        <v>0.33029451744449484</v>
      </c>
      <c r="K206" s="212">
        <v>5.8822893456898262</v>
      </c>
      <c r="L206" s="212">
        <v>0.35909120331413047</v>
      </c>
      <c r="M206" s="212"/>
      <c r="N206" s="212"/>
      <c r="O206" s="212"/>
      <c r="P206" s="212"/>
      <c r="Q206" s="212"/>
      <c r="R206" s="213"/>
      <c r="S206" s="213"/>
      <c r="T206" s="225">
        <v>0.44</v>
      </c>
      <c r="U206" s="246">
        <v>1.94</v>
      </c>
      <c r="X206" s="213">
        <f t="shared" si="27"/>
        <v>0.44</v>
      </c>
      <c r="Y206" s="212">
        <f t="shared" si="28"/>
        <v>1.94</v>
      </c>
      <c r="Z206" s="212"/>
      <c r="AA206" s="210" t="s">
        <v>233</v>
      </c>
      <c r="AB206" s="213">
        <f t="shared" si="29"/>
        <v>621.88</v>
      </c>
      <c r="AC206" s="212" t="s">
        <v>587</v>
      </c>
      <c r="AD206" s="212">
        <v>2560</v>
      </c>
      <c r="AE206" s="220">
        <f t="shared" si="30"/>
        <v>2560</v>
      </c>
      <c r="AF206" s="207" t="s">
        <v>973</v>
      </c>
      <c r="AG206" s="207" t="s">
        <v>235</v>
      </c>
      <c r="AH206" s="207" t="s">
        <v>239</v>
      </c>
    </row>
    <row r="207" spans="1:34">
      <c r="A207" s="217">
        <v>623.07000000000005</v>
      </c>
      <c r="B207" s="212">
        <v>14.393679148059064</v>
      </c>
      <c r="C207" s="212">
        <v>1.2337814240810745</v>
      </c>
      <c r="D207" s="212">
        <v>0.34599999999999997</v>
      </c>
      <c r="E207" s="212">
        <v>8.3087199999999992</v>
      </c>
      <c r="F207" s="218">
        <v>9.3343600000000002</v>
      </c>
      <c r="G207" s="212">
        <v>0.68376000000000003</v>
      </c>
      <c r="H207" s="212">
        <v>8.9054293242954614</v>
      </c>
      <c r="I207" s="212">
        <v>1.31054</v>
      </c>
      <c r="J207" s="212">
        <v>0.44109725685785539</v>
      </c>
      <c r="K207" s="212">
        <v>8.6174105960166578</v>
      </c>
      <c r="L207" s="212">
        <v>0.45291236195226231</v>
      </c>
      <c r="M207" s="212"/>
      <c r="N207" s="212"/>
      <c r="O207" s="212"/>
      <c r="P207" s="212"/>
      <c r="Q207" s="212"/>
      <c r="R207" s="213"/>
      <c r="S207" s="213"/>
      <c r="T207" s="225">
        <v>0.14000000000000001</v>
      </c>
      <c r="U207" s="246">
        <v>2.61</v>
      </c>
      <c r="X207" s="213">
        <f t="shared" si="27"/>
        <v>0.14000000000000001</v>
      </c>
      <c r="Y207" s="212">
        <f t="shared" si="28"/>
        <v>2.61</v>
      </c>
      <c r="Z207" s="212"/>
      <c r="AA207" s="210" t="s">
        <v>233</v>
      </c>
      <c r="AB207" s="213">
        <f t="shared" si="29"/>
        <v>623.07000000000005</v>
      </c>
      <c r="AC207" s="212" t="s">
        <v>587</v>
      </c>
      <c r="AD207" s="212">
        <v>2560</v>
      </c>
      <c r="AE207" s="220">
        <f t="shared" si="30"/>
        <v>2560</v>
      </c>
      <c r="AF207" s="207" t="s">
        <v>973</v>
      </c>
      <c r="AG207" s="207" t="s">
        <v>235</v>
      </c>
      <c r="AH207" s="207" t="s">
        <v>239</v>
      </c>
    </row>
    <row r="208" spans="1:34">
      <c r="A208" s="217">
        <v>625.17999999999995</v>
      </c>
      <c r="B208" s="212">
        <v>19.783108774236098</v>
      </c>
      <c r="C208" s="212">
        <v>1.7155210085441821</v>
      </c>
      <c r="D208" s="212">
        <v>0.25929999999999997</v>
      </c>
      <c r="E208" s="212">
        <v>9.9838620000000002</v>
      </c>
      <c r="F208" s="218">
        <v>7.6048559999999998</v>
      </c>
      <c r="G208" s="212">
        <v>0.86102099999999993</v>
      </c>
      <c r="H208" s="212">
        <v>13.400456393107351</v>
      </c>
      <c r="I208" s="212">
        <v>2.2097880000000001</v>
      </c>
      <c r="J208" s="212">
        <v>0.46225324027916248</v>
      </c>
      <c r="K208" s="212">
        <v>10.791382072446826</v>
      </c>
      <c r="L208" s="212">
        <v>0.63555049138299402</v>
      </c>
      <c r="M208" s="217">
        <v>0.91988636363636356</v>
      </c>
      <c r="N208" s="217">
        <v>0.14977272727272731</v>
      </c>
      <c r="O208" s="217">
        <v>0.4367613636363637</v>
      </c>
      <c r="P208" s="217">
        <v>0.2831382627906977</v>
      </c>
      <c r="Q208" s="213">
        <f>M208+N208+O208+P208</f>
        <v>1.7895587173361522</v>
      </c>
      <c r="R208" s="213">
        <f>Q208/F208</f>
        <v>0.23531789653034224</v>
      </c>
      <c r="S208" s="213">
        <f>P208/Q208</f>
        <v>0.15821680509716005</v>
      </c>
      <c r="T208" s="225">
        <v>0.46</v>
      </c>
      <c r="U208" s="246">
        <v>1.91</v>
      </c>
      <c r="X208" s="213">
        <f t="shared" si="27"/>
        <v>0.46</v>
      </c>
      <c r="Y208" s="212">
        <f t="shared" si="28"/>
        <v>1.91</v>
      </c>
      <c r="Z208" s="212"/>
      <c r="AA208" s="210" t="s">
        <v>233</v>
      </c>
      <c r="AB208" s="213">
        <f t="shared" si="29"/>
        <v>625.17999999999995</v>
      </c>
      <c r="AC208" s="212" t="s">
        <v>587</v>
      </c>
      <c r="AD208" s="212">
        <v>2560</v>
      </c>
      <c r="AE208" s="220">
        <f t="shared" si="30"/>
        <v>2560</v>
      </c>
      <c r="AF208" s="207" t="s">
        <v>973</v>
      </c>
      <c r="AG208" s="207" t="s">
        <v>235</v>
      </c>
      <c r="AH208" s="207" t="s">
        <v>239</v>
      </c>
    </row>
    <row r="209" spans="1:34">
      <c r="A209" s="217">
        <v>625.9</v>
      </c>
      <c r="B209" s="212">
        <v>9.4452008168822772</v>
      </c>
      <c r="C209" s="212">
        <v>1.6099253229237522</v>
      </c>
      <c r="D209" s="212">
        <v>0.25130000000000002</v>
      </c>
      <c r="E209" s="212">
        <v>10.195472000000001</v>
      </c>
      <c r="F209" s="218">
        <v>7.5767720000000001</v>
      </c>
      <c r="G209" s="212">
        <v>0.77812800000000004</v>
      </c>
      <c r="H209" s="212">
        <v>12.658908200523019</v>
      </c>
      <c r="I209" s="212">
        <v>1.6610040000000001</v>
      </c>
      <c r="J209" s="212">
        <v>0.40908023483365946</v>
      </c>
      <c r="K209" s="212">
        <v>9.9826297332977898</v>
      </c>
      <c r="L209" s="212">
        <v>0.4678012300810736</v>
      </c>
      <c r="M209" s="212"/>
      <c r="N209" s="212"/>
      <c r="O209" s="212"/>
      <c r="P209" s="212"/>
      <c r="Q209" s="212"/>
      <c r="R209" s="213"/>
      <c r="S209" s="213"/>
      <c r="T209" s="225">
        <v>-0.68</v>
      </c>
      <c r="U209" s="246">
        <v>2.41</v>
      </c>
      <c r="X209" s="213">
        <f t="shared" si="27"/>
        <v>-0.68</v>
      </c>
      <c r="Y209" s="212">
        <f t="shared" si="28"/>
        <v>2.41</v>
      </c>
      <c r="Z209" s="212"/>
      <c r="AA209" s="210" t="s">
        <v>233</v>
      </c>
      <c r="AB209" s="213">
        <f t="shared" si="29"/>
        <v>625.9</v>
      </c>
      <c r="AC209" s="212" t="s">
        <v>587</v>
      </c>
      <c r="AD209" s="212">
        <v>2560</v>
      </c>
      <c r="AE209" s="220">
        <f t="shared" si="30"/>
        <v>2560</v>
      </c>
      <c r="AF209" s="207" t="s">
        <v>973</v>
      </c>
      <c r="AG209" s="207" t="s">
        <v>235</v>
      </c>
      <c r="AH209" s="207" t="s">
        <v>239</v>
      </c>
    </row>
    <row r="210" spans="1:34">
      <c r="A210" s="217">
        <v>626.54</v>
      </c>
      <c r="B210" s="212">
        <v>12.110986126734176</v>
      </c>
      <c r="C210" s="212">
        <v>1.8528168104611904</v>
      </c>
      <c r="D210" s="212">
        <v>0.29659999999999997</v>
      </c>
      <c r="E210" s="212">
        <v>7.8659999999999997</v>
      </c>
      <c r="F210" s="218">
        <v>6.4409999999999998</v>
      </c>
      <c r="G210" s="212">
        <v>0.45124999999999998</v>
      </c>
      <c r="H210" s="212">
        <v>16.711615450549452</v>
      </c>
      <c r="I210" s="212">
        <v>1.8334999999999999</v>
      </c>
      <c r="J210" s="212">
        <v>0.307487922705314</v>
      </c>
      <c r="K210" s="212">
        <v>17.081285052430413</v>
      </c>
      <c r="L210" s="212">
        <v>0.6693064182194618</v>
      </c>
      <c r="M210" s="217">
        <v>0.47083333333333333</v>
      </c>
      <c r="N210" s="217">
        <v>0.12263888888888891</v>
      </c>
      <c r="O210" s="217">
        <v>0.23504629629629631</v>
      </c>
      <c r="P210" s="217">
        <v>0.2576203159090909</v>
      </c>
      <c r="Q210" s="213">
        <f>M210+N210+O210+P210</f>
        <v>1.0861388344276093</v>
      </c>
      <c r="R210" s="213">
        <f>Q210/F210</f>
        <v>0.16862891389964435</v>
      </c>
      <c r="S210" s="213">
        <f>P210/Q210</f>
        <v>0.23718912144859985</v>
      </c>
      <c r="T210" s="225">
        <v>-0.24</v>
      </c>
      <c r="U210" s="246">
        <v>2.31</v>
      </c>
      <c r="X210" s="213">
        <f t="shared" si="27"/>
        <v>-0.24</v>
      </c>
      <c r="Y210" s="212">
        <f t="shared" si="28"/>
        <v>2.31</v>
      </c>
      <c r="Z210" s="212"/>
      <c r="AA210" s="210" t="s">
        <v>233</v>
      </c>
      <c r="AB210" s="213">
        <f t="shared" si="29"/>
        <v>626.54</v>
      </c>
      <c r="AC210" s="212" t="s">
        <v>587</v>
      </c>
      <c r="AD210" s="212">
        <v>2560</v>
      </c>
      <c r="AE210" s="220">
        <f t="shared" si="30"/>
        <v>2560</v>
      </c>
      <c r="AF210" s="207" t="s">
        <v>973</v>
      </c>
      <c r="AG210" s="207" t="s">
        <v>235</v>
      </c>
      <c r="AH210" s="207" t="s">
        <v>239</v>
      </c>
    </row>
    <row r="211" spans="1:34">
      <c r="A211" s="217">
        <v>627</v>
      </c>
      <c r="B211" s="212">
        <v>19.056926459809503</v>
      </c>
      <c r="C211" s="212">
        <v>2.7219667749816669</v>
      </c>
      <c r="D211" s="212">
        <v>0.43730000000000002</v>
      </c>
      <c r="E211" s="212">
        <v>7.5417059999999996</v>
      </c>
      <c r="F211" s="218">
        <v>6.6156180000000004</v>
      </c>
      <c r="G211" s="212">
        <v>1.1379059999999999</v>
      </c>
      <c r="H211" s="212">
        <v>19.523651039745683</v>
      </c>
      <c r="I211" s="212">
        <v>2.2019220000000002</v>
      </c>
      <c r="J211" s="212">
        <v>0.80872632266492472</v>
      </c>
      <c r="K211" s="212">
        <v>20.813613572254781</v>
      </c>
      <c r="L211" s="212">
        <v>0.83835961556405725</v>
      </c>
      <c r="M211" s="217">
        <v>0.89876543209876547</v>
      </c>
      <c r="N211" s="217">
        <v>9.3765432098765422E-2</v>
      </c>
      <c r="O211" s="217">
        <v>0.28858024691358025</v>
      </c>
      <c r="P211" s="217">
        <v>0.38541375737704919</v>
      </c>
      <c r="Q211" s="213">
        <f>M211+N211+O211+P211</f>
        <v>1.6665248684881604</v>
      </c>
      <c r="R211" s="213">
        <f>Q211/F211</f>
        <v>0.25190766281973359</v>
      </c>
      <c r="S211" s="213">
        <f>P211/Q211</f>
        <v>0.23126793044900026</v>
      </c>
      <c r="T211" s="225">
        <v>-0.64</v>
      </c>
      <c r="U211" s="246">
        <v>1.66</v>
      </c>
      <c r="X211" s="213">
        <f t="shared" si="27"/>
        <v>-0.64</v>
      </c>
      <c r="Y211" s="212">
        <f t="shared" si="28"/>
        <v>1.66</v>
      </c>
      <c r="Z211" s="212"/>
      <c r="AA211" s="210" t="s">
        <v>233</v>
      </c>
      <c r="AB211" s="213">
        <f t="shared" si="29"/>
        <v>627</v>
      </c>
      <c r="AC211" s="212" t="s">
        <v>587</v>
      </c>
      <c r="AD211" s="212">
        <v>2560</v>
      </c>
      <c r="AE211" s="220">
        <f t="shared" si="30"/>
        <v>2560</v>
      </c>
      <c r="AF211" s="207" t="s">
        <v>973</v>
      </c>
      <c r="AG211" s="207" t="s">
        <v>235</v>
      </c>
      <c r="AH211" s="207" t="s">
        <v>239</v>
      </c>
    </row>
    <row r="212" spans="1:34">
      <c r="A212" s="217">
        <v>829.35</v>
      </c>
      <c r="B212" s="212">
        <v>2.8885832187070264</v>
      </c>
      <c r="C212" s="212">
        <v>2.6998545453920206</v>
      </c>
      <c r="D212" s="212">
        <v>0.2</v>
      </c>
      <c r="E212" s="212">
        <v>8.265504</v>
      </c>
      <c r="F212" s="218">
        <v>1.8448456</v>
      </c>
      <c r="G212" s="212">
        <v>0.19546800000000003</v>
      </c>
      <c r="H212" s="212">
        <v>0.76835860822062374</v>
      </c>
      <c r="I212" s="212">
        <v>1.1029980000000001</v>
      </c>
      <c r="J212" s="212">
        <v>0.12675675675675677</v>
      </c>
      <c r="K212" s="212">
        <v>0.74739582850529329</v>
      </c>
      <c r="L212" s="212">
        <v>0.38318050193050202</v>
      </c>
      <c r="M212" s="212"/>
      <c r="N212" s="212"/>
      <c r="O212" s="212"/>
      <c r="P212" s="212"/>
      <c r="Q212" s="212"/>
      <c r="R212" s="213"/>
      <c r="S212" s="213"/>
      <c r="T212" s="225">
        <v>14.91</v>
      </c>
      <c r="U212" s="246">
        <v>4.59</v>
      </c>
      <c r="X212" s="213">
        <f t="shared" si="27"/>
        <v>14.91</v>
      </c>
      <c r="Y212" s="212">
        <f t="shared" si="28"/>
        <v>4.59</v>
      </c>
      <c r="Z212" s="212"/>
      <c r="AA212" s="210" t="s">
        <v>233</v>
      </c>
      <c r="AB212" s="213">
        <f t="shared" si="29"/>
        <v>829.35</v>
      </c>
      <c r="AC212" s="212" t="s">
        <v>587</v>
      </c>
      <c r="AD212" s="212">
        <v>2560</v>
      </c>
      <c r="AE212" s="220">
        <f t="shared" si="30"/>
        <v>2560</v>
      </c>
      <c r="AF212" s="207" t="s">
        <v>973</v>
      </c>
      <c r="AG212" s="207" t="s">
        <v>235</v>
      </c>
      <c r="AH212" s="207" t="s">
        <v>239</v>
      </c>
    </row>
    <row r="213" spans="1:34">
      <c r="A213" s="217">
        <v>830.46</v>
      </c>
      <c r="B213" s="212">
        <v>2.1607806691449838</v>
      </c>
      <c r="C213" s="212">
        <v>1.8409947487221185</v>
      </c>
      <c r="D213" s="212">
        <v>0.18720000000000001</v>
      </c>
      <c r="E213" s="212">
        <v>10.274628</v>
      </c>
      <c r="F213" s="218">
        <v>2.5320879999999999</v>
      </c>
      <c r="G213" s="212">
        <v>0.94322799999999996</v>
      </c>
      <c r="H213" s="212">
        <v>1.6633095522108186</v>
      </c>
      <c r="I213" s="212">
        <v>1.3316159999999999</v>
      </c>
      <c r="J213" s="212">
        <v>0.49205694648993609</v>
      </c>
      <c r="K213" s="212">
        <v>1.3015564942862148</v>
      </c>
      <c r="L213" s="212">
        <v>0.37214390911003575</v>
      </c>
      <c r="M213" s="217">
        <v>5.2216748768472904E-2</v>
      </c>
      <c r="N213" s="217">
        <v>2.7201970443349752E-2</v>
      </c>
      <c r="O213" s="217">
        <v>2.8162561576354675E-2</v>
      </c>
      <c r="P213" s="217">
        <v>0.18868570786516856</v>
      </c>
      <c r="Q213" s="213">
        <f>M213+N213+O213+P213</f>
        <v>0.29626698865334589</v>
      </c>
      <c r="R213" s="213">
        <f>Q213/F213</f>
        <v>0.11700501272204833</v>
      </c>
      <c r="S213" s="213">
        <f>P213/Q213</f>
        <v>0.63687725967318176</v>
      </c>
      <c r="T213" s="225">
        <v>11.14</v>
      </c>
      <c r="U213" s="246">
        <v>3.55</v>
      </c>
      <c r="X213" s="213">
        <f t="shared" si="27"/>
        <v>11.14</v>
      </c>
      <c r="Y213" s="212">
        <f t="shared" si="28"/>
        <v>3.55</v>
      </c>
      <c r="Z213" s="212"/>
      <c r="AA213" s="210" t="s">
        <v>233</v>
      </c>
      <c r="AB213" s="213">
        <f t="shared" si="29"/>
        <v>830.46</v>
      </c>
      <c r="AC213" s="212" t="s">
        <v>587</v>
      </c>
      <c r="AD213" s="212">
        <v>2560</v>
      </c>
      <c r="AE213" s="220">
        <f t="shared" si="30"/>
        <v>2560</v>
      </c>
      <c r="AF213" s="207" t="s">
        <v>973</v>
      </c>
      <c r="AG213" s="207" t="s">
        <v>235</v>
      </c>
      <c r="AH213" s="207" t="s">
        <v>239</v>
      </c>
    </row>
    <row r="214" spans="1:34">
      <c r="A214" s="217">
        <v>831.24</v>
      </c>
      <c r="B214" s="212">
        <v>0.91575091575107592</v>
      </c>
      <c r="C214" s="212">
        <v>2.230004986263717</v>
      </c>
      <c r="D214" s="212">
        <v>0.32769999999999999</v>
      </c>
      <c r="E214" s="212">
        <v>9.1482119999999991</v>
      </c>
      <c r="F214" s="218">
        <v>2.4198797999999999</v>
      </c>
      <c r="G214" s="212">
        <v>1.304883</v>
      </c>
      <c r="H214" s="212">
        <v>1.9171522442019615</v>
      </c>
      <c r="I214" s="212">
        <v>1.0990949999999999</v>
      </c>
      <c r="J214" s="212">
        <v>0.76453987730061346</v>
      </c>
      <c r="K214" s="212">
        <v>1.6849089246492945</v>
      </c>
      <c r="L214" s="212">
        <v>0.34498247151621392</v>
      </c>
      <c r="M214" s="212"/>
      <c r="N214" s="212"/>
      <c r="O214" s="212"/>
      <c r="P214" s="212"/>
      <c r="Q214" s="212"/>
      <c r="R214" s="213"/>
      <c r="S214" s="213"/>
      <c r="T214" s="225">
        <v>10.24</v>
      </c>
      <c r="U214" s="246">
        <v>4.8</v>
      </c>
      <c r="X214" s="213">
        <f t="shared" si="27"/>
        <v>10.24</v>
      </c>
      <c r="Y214" s="212">
        <f t="shared" si="28"/>
        <v>4.8</v>
      </c>
      <c r="Z214" s="212"/>
      <c r="AA214" s="210" t="s">
        <v>233</v>
      </c>
      <c r="AB214" s="213">
        <f t="shared" si="29"/>
        <v>831.24</v>
      </c>
      <c r="AC214" s="212" t="s">
        <v>587</v>
      </c>
      <c r="AD214" s="212">
        <v>2560</v>
      </c>
      <c r="AE214" s="220">
        <f t="shared" si="30"/>
        <v>2560</v>
      </c>
      <c r="AF214" s="207" t="s">
        <v>973</v>
      </c>
      <c r="AG214" s="207" t="s">
        <v>235</v>
      </c>
      <c r="AH214" s="207" t="s">
        <v>239</v>
      </c>
    </row>
    <row r="215" spans="1:34">
      <c r="A215" s="217">
        <v>831.58</v>
      </c>
      <c r="B215" s="212">
        <v>2.0975353959097731</v>
      </c>
      <c r="C215" s="212">
        <v>1.7235845201887823</v>
      </c>
      <c r="D215" s="212">
        <v>0.44400000000000001</v>
      </c>
      <c r="E215" s="212">
        <v>11.974466</v>
      </c>
      <c r="F215" s="218">
        <v>2.6439699999999999</v>
      </c>
      <c r="G215" s="212">
        <v>0.8697919999999999</v>
      </c>
      <c r="H215" s="212">
        <v>1.6373451446002929</v>
      </c>
      <c r="I215" s="212">
        <v>1.3145720000000001</v>
      </c>
      <c r="J215" s="212">
        <v>0.38933553446141145</v>
      </c>
      <c r="K215" s="212">
        <v>1.0993605028054159</v>
      </c>
      <c r="L215" s="212">
        <v>0.31522905489063152</v>
      </c>
      <c r="M215" s="212"/>
      <c r="N215" s="212"/>
      <c r="O215" s="212"/>
      <c r="P215" s="212"/>
      <c r="Q215" s="212"/>
      <c r="R215" s="213"/>
      <c r="S215" s="213"/>
      <c r="T215" s="225">
        <v>11.96</v>
      </c>
      <c r="U215" s="246">
        <v>5.36</v>
      </c>
      <c r="X215" s="213">
        <f t="shared" si="27"/>
        <v>11.96</v>
      </c>
      <c r="Y215" s="212">
        <f t="shared" si="28"/>
        <v>5.36</v>
      </c>
      <c r="Z215" s="212"/>
      <c r="AA215" s="210" t="s">
        <v>233</v>
      </c>
      <c r="AB215" s="213">
        <f t="shared" si="29"/>
        <v>831.58</v>
      </c>
      <c r="AC215" s="212" t="s">
        <v>587</v>
      </c>
      <c r="AD215" s="212">
        <v>2560</v>
      </c>
      <c r="AE215" s="220">
        <f t="shared" si="30"/>
        <v>2560</v>
      </c>
      <c r="AF215" s="207" t="s">
        <v>973</v>
      </c>
      <c r="AG215" s="207" t="s">
        <v>235</v>
      </c>
      <c r="AH215" s="207" t="s">
        <v>239</v>
      </c>
    </row>
    <row r="216" spans="1:34">
      <c r="A216" s="217">
        <v>832.36</v>
      </c>
      <c r="B216" s="212">
        <v>2.1897810218978293</v>
      </c>
      <c r="C216" s="212">
        <v>1.9571145510948882</v>
      </c>
      <c r="D216" s="212">
        <v>0.19409999999999999</v>
      </c>
      <c r="E216" s="212">
        <v>10.049305</v>
      </c>
      <c r="F216" s="218">
        <v>2.4270610000000001</v>
      </c>
      <c r="G216" s="212">
        <v>1.36633</v>
      </c>
      <c r="H216" s="212">
        <v>2.1490050730303882</v>
      </c>
      <c r="I216" s="212">
        <v>1.2776749999999999</v>
      </c>
      <c r="J216" s="212">
        <v>0.728759730150493</v>
      </c>
      <c r="K216" s="212">
        <v>1.7193229568775474</v>
      </c>
      <c r="L216" s="212">
        <v>0.36507524649714579</v>
      </c>
      <c r="M216" s="212"/>
      <c r="N216" s="212"/>
      <c r="O216" s="212"/>
      <c r="P216" s="212"/>
      <c r="Q216" s="212"/>
      <c r="R216" s="213"/>
      <c r="S216" s="213"/>
      <c r="T216" s="225">
        <v>8.1199999999999992</v>
      </c>
      <c r="U216" s="246">
        <v>4.78</v>
      </c>
      <c r="W216" s="220"/>
      <c r="X216" s="213">
        <f t="shared" si="27"/>
        <v>8.1199999999999992</v>
      </c>
      <c r="Y216" s="212">
        <f t="shared" si="28"/>
        <v>4.78</v>
      </c>
      <c r="Z216" s="212"/>
      <c r="AA216" s="210" t="s">
        <v>233</v>
      </c>
      <c r="AB216" s="213">
        <f t="shared" si="29"/>
        <v>832.36</v>
      </c>
      <c r="AC216" s="212" t="s">
        <v>587</v>
      </c>
      <c r="AD216" s="212">
        <v>2560</v>
      </c>
      <c r="AE216" s="220">
        <f t="shared" si="30"/>
        <v>2560</v>
      </c>
      <c r="AF216" s="207" t="s">
        <v>973</v>
      </c>
      <c r="AG216" s="207" t="s">
        <v>235</v>
      </c>
      <c r="AH216" s="207" t="s">
        <v>239</v>
      </c>
    </row>
    <row r="217" spans="1:34">
      <c r="A217" s="217">
        <v>833.84</v>
      </c>
      <c r="B217" s="212">
        <v>1.8083607327384073</v>
      </c>
      <c r="C217" s="212">
        <v>1.9917870282996675</v>
      </c>
      <c r="D217" s="212">
        <v>0.3705</v>
      </c>
      <c r="E217" s="212">
        <v>10.559289</v>
      </c>
      <c r="F217" s="218">
        <v>2.5372580999999998</v>
      </c>
      <c r="G217" s="212">
        <v>0.79389699999999996</v>
      </c>
      <c r="H217" s="212">
        <v>1.909376120509199</v>
      </c>
      <c r="I217" s="212">
        <v>1.1426610000000001</v>
      </c>
      <c r="J217" s="212">
        <v>0.40299000434593651</v>
      </c>
      <c r="K217" s="212">
        <v>1.4538274318369315</v>
      </c>
      <c r="L217" s="212">
        <v>0.31072825479605148</v>
      </c>
      <c r="M217" s="217">
        <v>2.5134969325153373E-2</v>
      </c>
      <c r="N217" s="217">
        <v>1.8981595092024538E-2</v>
      </c>
      <c r="O217" s="217">
        <v>9.1779141104294474E-3</v>
      </c>
      <c r="P217" s="217">
        <v>0.36043572292682929</v>
      </c>
      <c r="Q217" s="213">
        <f>M217+N217+O217+P217</f>
        <v>0.41373020145443667</v>
      </c>
      <c r="R217" s="213">
        <f>Q217/F217</f>
        <v>0.16306192951140316</v>
      </c>
      <c r="S217" s="213">
        <f>P217/Q217</f>
        <v>0.87118542871597304</v>
      </c>
      <c r="T217" s="225">
        <v>8.91</v>
      </c>
      <c r="U217" s="246">
        <v>5.35</v>
      </c>
      <c r="W217" s="220"/>
      <c r="X217" s="213">
        <f t="shared" si="27"/>
        <v>8.91</v>
      </c>
      <c r="Y217" s="212">
        <f t="shared" si="28"/>
        <v>5.35</v>
      </c>
      <c r="Z217" s="212"/>
      <c r="AA217" s="210" t="s">
        <v>233</v>
      </c>
      <c r="AB217" s="213">
        <f t="shared" si="29"/>
        <v>833.84</v>
      </c>
      <c r="AC217" s="212" t="s">
        <v>587</v>
      </c>
      <c r="AD217" s="212">
        <v>2560</v>
      </c>
      <c r="AE217" s="220">
        <f t="shared" si="30"/>
        <v>2560</v>
      </c>
      <c r="AF217" s="207" t="s">
        <v>973</v>
      </c>
      <c r="AG217" s="207" t="s">
        <v>235</v>
      </c>
      <c r="AH217" s="207" t="s">
        <v>239</v>
      </c>
    </row>
    <row r="218" spans="1:34">
      <c r="A218" s="217">
        <v>835.1</v>
      </c>
      <c r="B218" s="212">
        <v>2.0926756352763647</v>
      </c>
      <c r="C218" s="212">
        <v>1.9561677174888095</v>
      </c>
      <c r="D218" s="212">
        <v>0.31929999999999997</v>
      </c>
      <c r="E218" s="212">
        <v>11.291225000000001</v>
      </c>
      <c r="F218" s="218">
        <v>2.5633849999999998</v>
      </c>
      <c r="G218" s="212">
        <v>1.0763499999999999</v>
      </c>
      <c r="H218" s="212">
        <v>2.584760434366264</v>
      </c>
      <c r="I218" s="212">
        <v>1.4107499999999999</v>
      </c>
      <c r="J218" s="212">
        <v>0.51094863489125386</v>
      </c>
      <c r="K218" s="212">
        <v>1.8404977221076333</v>
      </c>
      <c r="L218" s="212">
        <v>0.35876247768890063</v>
      </c>
      <c r="M218" s="212"/>
      <c r="N218" s="212"/>
      <c r="O218" s="212"/>
      <c r="P218" s="212"/>
      <c r="Q218" s="212"/>
      <c r="R218" s="213"/>
      <c r="S218" s="213"/>
      <c r="T218" s="225">
        <v>8.16</v>
      </c>
      <c r="U218" s="246">
        <v>5.37</v>
      </c>
      <c r="X218" s="213">
        <f t="shared" si="27"/>
        <v>8.16</v>
      </c>
      <c r="Y218" s="212">
        <f t="shared" si="28"/>
        <v>5.37</v>
      </c>
      <c r="Z218" s="212"/>
      <c r="AA218" s="210" t="s">
        <v>233</v>
      </c>
      <c r="AB218" s="213">
        <f t="shared" si="29"/>
        <v>835.1</v>
      </c>
      <c r="AC218" s="212" t="s">
        <v>587</v>
      </c>
      <c r="AD218" s="212">
        <v>2560</v>
      </c>
      <c r="AE218" s="220">
        <f t="shared" si="30"/>
        <v>2560</v>
      </c>
      <c r="AF218" s="207" t="s">
        <v>973</v>
      </c>
      <c r="AG218" s="207" t="s">
        <v>235</v>
      </c>
      <c r="AH218" s="207" t="s">
        <v>239</v>
      </c>
    </row>
    <row r="219" spans="1:34">
      <c r="A219" s="217">
        <v>836.3</v>
      </c>
      <c r="B219" s="212">
        <v>3.2486930545182418</v>
      </c>
      <c r="C219" s="212">
        <v>1.9304394367065041</v>
      </c>
      <c r="D219" s="212">
        <v>0.53649999999999998</v>
      </c>
      <c r="E219" s="212">
        <v>9.2363459999999993</v>
      </c>
      <c r="F219" s="218">
        <v>2.2894347000000002</v>
      </c>
      <c r="G219" s="212">
        <v>0.74863999999999997</v>
      </c>
      <c r="H219" s="212">
        <v>1.5443074766801186</v>
      </c>
      <c r="I219" s="212">
        <v>1.062133</v>
      </c>
      <c r="J219" s="212">
        <v>0.43444782168186424</v>
      </c>
      <c r="K219" s="212">
        <v>1.344279665628394</v>
      </c>
      <c r="L219" s="212">
        <v>0.33019973947025627</v>
      </c>
      <c r="M219" s="212"/>
      <c r="N219" s="212"/>
      <c r="O219" s="212"/>
      <c r="P219" s="212"/>
      <c r="Q219" s="212"/>
      <c r="R219" s="213"/>
      <c r="S219" s="213"/>
      <c r="T219" s="225">
        <v>7.26</v>
      </c>
      <c r="U219" s="246">
        <v>6.61</v>
      </c>
      <c r="X219" s="213">
        <f t="shared" si="27"/>
        <v>7.26</v>
      </c>
      <c r="Y219" s="212">
        <f t="shared" si="28"/>
        <v>6.61</v>
      </c>
      <c r="Z219" s="212"/>
      <c r="AA219" s="210" t="s">
        <v>233</v>
      </c>
      <c r="AB219" s="213">
        <f t="shared" si="29"/>
        <v>836.3</v>
      </c>
      <c r="AC219" s="212" t="s">
        <v>587</v>
      </c>
      <c r="AD219" s="212">
        <v>2560</v>
      </c>
      <c r="AE219" s="220">
        <f t="shared" si="30"/>
        <v>2560</v>
      </c>
      <c r="AF219" s="207" t="s">
        <v>973</v>
      </c>
      <c r="AG219" s="207" t="s">
        <v>235</v>
      </c>
      <c r="AH219" s="207" t="s">
        <v>239</v>
      </c>
    </row>
    <row r="220" spans="1:34">
      <c r="A220" s="217">
        <v>836.94</v>
      </c>
      <c r="B220" s="212">
        <v>1.8976744186047512</v>
      </c>
      <c r="C220" s="212">
        <v>1.8212689077209181</v>
      </c>
      <c r="D220" s="212">
        <v>0.4123</v>
      </c>
      <c r="E220" s="212">
        <v>8.9037839999999999</v>
      </c>
      <c r="F220" s="218">
        <v>2.2391787999999999</v>
      </c>
      <c r="G220" s="212">
        <v>1.068076</v>
      </c>
      <c r="H220" s="212">
        <v>1.9617213627949666</v>
      </c>
      <c r="I220" s="212">
        <v>1.162596</v>
      </c>
      <c r="J220" s="212">
        <v>0.64297239915074311</v>
      </c>
      <c r="K220" s="212">
        <v>1.7714086232181208</v>
      </c>
      <c r="L220" s="212">
        <v>0.37493175614194724</v>
      </c>
      <c r="M220" s="217">
        <v>2.6630841121495327E-2</v>
      </c>
      <c r="N220" s="217">
        <v>1.9355140186915885E-2</v>
      </c>
      <c r="O220" s="217">
        <v>1.2308411214953272E-2</v>
      </c>
      <c r="P220" s="217">
        <v>0.38342462774566477</v>
      </c>
      <c r="Q220" s="213">
        <f>M220+N220+O220+P220</f>
        <v>0.44171902026902926</v>
      </c>
      <c r="R220" s="213">
        <f>Q220/F220</f>
        <v>0.19726831116346283</v>
      </c>
      <c r="S220" s="213">
        <f>P220/Q220</f>
        <v>0.86802833962671511</v>
      </c>
      <c r="T220" s="225">
        <v>4.92</v>
      </c>
      <c r="U220" s="246">
        <v>5.15</v>
      </c>
      <c r="X220" s="213">
        <f t="shared" si="27"/>
        <v>4.92</v>
      </c>
      <c r="Y220" s="212">
        <f t="shared" si="28"/>
        <v>5.15</v>
      </c>
      <c r="Z220" s="212"/>
      <c r="AA220" s="210" t="s">
        <v>233</v>
      </c>
      <c r="AB220" s="213">
        <f t="shared" si="29"/>
        <v>836.94</v>
      </c>
      <c r="AC220" s="212" t="s">
        <v>587</v>
      </c>
      <c r="AD220" s="212">
        <v>2560</v>
      </c>
      <c r="AE220" s="220">
        <f t="shared" si="30"/>
        <v>2560</v>
      </c>
      <c r="AF220" s="207" t="s">
        <v>973</v>
      </c>
      <c r="AG220" s="207" t="s">
        <v>235</v>
      </c>
      <c r="AH220" s="207" t="s">
        <v>239</v>
      </c>
    </row>
    <row r="221" spans="1:34">
      <c r="A221" s="217">
        <v>837.7</v>
      </c>
      <c r="B221" s="212">
        <v>5.9767759562842713</v>
      </c>
      <c r="C221" s="212">
        <v>1.4015548796106414</v>
      </c>
      <c r="D221" s="212">
        <v>1.4220999999999999</v>
      </c>
      <c r="E221" s="212">
        <v>9.6132960000000001</v>
      </c>
      <c r="F221" s="218">
        <v>3.2202522</v>
      </c>
      <c r="G221" s="212">
        <v>0.80279100000000003</v>
      </c>
      <c r="H221" s="212">
        <v>1.6459246131468306</v>
      </c>
      <c r="I221" s="212">
        <v>1.1360250000000001</v>
      </c>
      <c r="J221" s="212">
        <v>0.44760504201680673</v>
      </c>
      <c r="K221" s="212">
        <v>1.3765553343723651</v>
      </c>
      <c r="L221" s="212">
        <v>0.33932322929171677</v>
      </c>
      <c r="M221" s="212"/>
      <c r="N221" s="212"/>
      <c r="O221" s="212"/>
      <c r="P221" s="212"/>
      <c r="Q221" s="212"/>
      <c r="R221" s="213"/>
      <c r="S221" s="213"/>
      <c r="T221" s="225">
        <v>7.29</v>
      </c>
      <c r="U221" s="246">
        <v>6.08</v>
      </c>
      <c r="X221" s="213">
        <f t="shared" si="27"/>
        <v>7.29</v>
      </c>
      <c r="Y221" s="212">
        <f t="shared" si="28"/>
        <v>6.08</v>
      </c>
      <c r="Z221" s="212"/>
      <c r="AA221" s="210" t="s">
        <v>233</v>
      </c>
      <c r="AB221" s="213">
        <f t="shared" si="29"/>
        <v>837.7</v>
      </c>
      <c r="AC221" s="212" t="s">
        <v>587</v>
      </c>
      <c r="AD221" s="212">
        <v>2560</v>
      </c>
      <c r="AE221" s="220">
        <f t="shared" si="30"/>
        <v>2560</v>
      </c>
      <c r="AF221" s="207" t="s">
        <v>973</v>
      </c>
      <c r="AG221" s="207" t="s">
        <v>235</v>
      </c>
      <c r="AH221" s="207" t="s">
        <v>239</v>
      </c>
    </row>
    <row r="222" spans="1:34">
      <c r="A222" s="217"/>
      <c r="B222" s="212"/>
      <c r="C222" s="212"/>
      <c r="D222" s="212"/>
      <c r="E222" s="212"/>
      <c r="F222" s="218"/>
      <c r="G222" s="212"/>
      <c r="H222" s="212"/>
      <c r="I222" s="212"/>
      <c r="J222" s="212"/>
      <c r="K222" s="212"/>
      <c r="L222" s="212"/>
      <c r="M222" s="212"/>
      <c r="N222" s="212"/>
      <c r="O222" s="212"/>
      <c r="P222" s="212"/>
      <c r="Q222" s="212"/>
      <c r="R222" s="213"/>
      <c r="S222" s="213"/>
      <c r="T222" s="225"/>
      <c r="U222" s="246"/>
    </row>
    <row r="223" spans="1:34">
      <c r="A223" s="217">
        <v>444</v>
      </c>
      <c r="B223" s="212">
        <v>10.082883384662294</v>
      </c>
      <c r="C223" s="212">
        <v>3.7</v>
      </c>
      <c r="D223" s="212"/>
      <c r="E223" s="212"/>
      <c r="F223" s="218">
        <v>5.26</v>
      </c>
      <c r="G223" s="212"/>
      <c r="H223" s="212"/>
      <c r="I223" s="212"/>
      <c r="J223" s="212"/>
      <c r="K223" s="212"/>
      <c r="L223" s="212"/>
      <c r="M223" s="213">
        <v>0.54300000000000004</v>
      </c>
      <c r="N223" s="213">
        <v>4.4999999999999998E-2</v>
      </c>
      <c r="O223" s="213">
        <v>7.2999999999999995E-2</v>
      </c>
      <c r="P223" s="213">
        <v>0.57499999999999996</v>
      </c>
      <c r="Q223" s="213">
        <f>M223+N223+O223+P223</f>
        <v>1.236</v>
      </c>
      <c r="R223" s="213">
        <f>Q223/F223</f>
        <v>0.23498098859315589</v>
      </c>
      <c r="S223" s="213">
        <f>P223/Q223</f>
        <v>0.46521035598705496</v>
      </c>
      <c r="T223" s="212">
        <v>-5.91</v>
      </c>
      <c r="U223" s="246"/>
    </row>
    <row r="224" spans="1:34">
      <c r="A224" s="217">
        <v>445.2</v>
      </c>
      <c r="B224" s="212">
        <v>5.5830841882014353</v>
      </c>
      <c r="C224" s="212">
        <v>3.88</v>
      </c>
      <c r="D224" s="212"/>
      <c r="E224" s="212"/>
      <c r="F224" s="218">
        <v>4.7699999999999996</v>
      </c>
      <c r="G224" s="212"/>
      <c r="H224" s="212"/>
      <c r="I224" s="212"/>
      <c r="J224" s="212"/>
      <c r="K224" s="212"/>
      <c r="L224" s="212"/>
      <c r="M224" s="213">
        <v>0.443</v>
      </c>
      <c r="N224" s="213">
        <v>3.9E-2</v>
      </c>
      <c r="O224" s="213">
        <v>6.9000000000000006E-2</v>
      </c>
      <c r="P224" s="213">
        <v>1.0580000000000001</v>
      </c>
      <c r="Q224" s="213">
        <f>M224+N224+O224+P224</f>
        <v>1.609</v>
      </c>
      <c r="R224" s="213">
        <f>Q224/F224</f>
        <v>0.33731656184486375</v>
      </c>
      <c r="S224" s="213">
        <f>P224/Q224</f>
        <v>0.65755127408328162</v>
      </c>
      <c r="T224" s="212">
        <v>-2.56</v>
      </c>
      <c r="U224" s="246"/>
    </row>
    <row r="225" spans="1:40">
      <c r="A225" s="217">
        <v>446.1</v>
      </c>
      <c r="B225" s="212">
        <v>0</v>
      </c>
      <c r="C225" s="212">
        <v>4.76</v>
      </c>
      <c r="D225" s="212"/>
      <c r="E225" s="212"/>
      <c r="F225" s="218">
        <v>4.87</v>
      </c>
      <c r="G225" s="212"/>
      <c r="H225" s="212"/>
      <c r="I225" s="212"/>
      <c r="J225" s="212"/>
      <c r="K225" s="212"/>
      <c r="L225" s="212"/>
      <c r="M225" s="213">
        <v>0.52900000000000003</v>
      </c>
      <c r="N225" s="213">
        <v>5.7000000000000002E-2</v>
      </c>
      <c r="O225" s="213">
        <v>6.8000000000000005E-2</v>
      </c>
      <c r="P225" s="213">
        <v>0.53200000000000003</v>
      </c>
      <c r="Q225" s="213">
        <f>M225+N225+O225+P225</f>
        <v>1.1860000000000002</v>
      </c>
      <c r="R225" s="213">
        <f>Q225/F225</f>
        <v>0.24353182751540045</v>
      </c>
      <c r="S225" s="213">
        <f>P225/Q225</f>
        <v>0.44856661045531193</v>
      </c>
      <c r="T225" s="212">
        <v>-5.83</v>
      </c>
      <c r="U225" s="246"/>
    </row>
    <row r="226" spans="1:40">
      <c r="A226" s="217">
        <v>447.5</v>
      </c>
      <c r="B226" s="212">
        <v>15.665967572863728</v>
      </c>
      <c r="C226" s="212">
        <v>3.43</v>
      </c>
      <c r="D226" s="212"/>
      <c r="E226" s="212"/>
      <c r="F226" s="218">
        <v>5.49</v>
      </c>
      <c r="G226" s="212"/>
      <c r="H226" s="212"/>
      <c r="I226" s="212"/>
      <c r="J226" s="212"/>
      <c r="K226" s="212"/>
      <c r="L226" s="212"/>
      <c r="M226" s="213">
        <v>0.81100000000000005</v>
      </c>
      <c r="N226" s="213">
        <v>0.05</v>
      </c>
      <c r="O226" s="213">
        <v>7.4999999999999997E-2</v>
      </c>
      <c r="P226" s="213">
        <v>0.68799999999999994</v>
      </c>
      <c r="Q226" s="213">
        <f>M226+N226+O226+P226</f>
        <v>1.6240000000000001</v>
      </c>
      <c r="R226" s="213">
        <f>Q226/F226</f>
        <v>0.29581056466302369</v>
      </c>
      <c r="S226" s="213">
        <f>P226/Q226</f>
        <v>0.42364532019704426</v>
      </c>
      <c r="T226" s="212">
        <v>-3.73</v>
      </c>
      <c r="U226" s="246"/>
    </row>
    <row r="227" spans="1:40">
      <c r="A227" s="217">
        <v>448.5</v>
      </c>
      <c r="B227" s="212">
        <v>13.499397589382575</v>
      </c>
      <c r="C227" s="212">
        <v>3.29</v>
      </c>
      <c r="D227" s="212"/>
      <c r="E227" s="212"/>
      <c r="F227" s="218">
        <v>5.31</v>
      </c>
      <c r="G227" s="212"/>
      <c r="H227" s="212"/>
      <c r="I227" s="212"/>
      <c r="J227" s="212"/>
      <c r="K227" s="212"/>
      <c r="L227" s="212"/>
      <c r="M227" s="213">
        <v>0.46600000000000003</v>
      </c>
      <c r="N227" s="213">
        <v>5.0999999999999997E-2</v>
      </c>
      <c r="O227" s="213">
        <v>0.08</v>
      </c>
      <c r="P227" s="213">
        <v>0.51900000000000002</v>
      </c>
      <c r="Q227" s="213">
        <f>M227+N227+O227+P227</f>
        <v>1.1160000000000001</v>
      </c>
      <c r="R227" s="213">
        <f>Q227/F227</f>
        <v>0.21016949152542377</v>
      </c>
      <c r="S227" s="213">
        <f>P227/Q227</f>
        <v>0.46505376344086019</v>
      </c>
      <c r="T227" s="212">
        <v>-4.84</v>
      </c>
      <c r="U227" s="246"/>
    </row>
    <row r="228" spans="1:40">
      <c r="A228" s="217">
        <v>450.4</v>
      </c>
      <c r="B228" s="212"/>
      <c r="C228" s="212"/>
      <c r="D228" s="212">
        <v>1.0249999999999999</v>
      </c>
      <c r="E228" s="212">
        <v>8.4601400000000009</v>
      </c>
      <c r="F228" s="218">
        <v>5.5065999999999997</v>
      </c>
      <c r="G228" s="212">
        <v>1.5118119999999999</v>
      </c>
      <c r="H228" s="212">
        <v>27.005774904044454</v>
      </c>
      <c r="I228" s="212">
        <v>2.7282700000000002</v>
      </c>
      <c r="J228" s="212">
        <v>0.95782248520710045</v>
      </c>
      <c r="K228" s="212">
        <v>25.664637964444726</v>
      </c>
      <c r="L228" s="212">
        <v>0.92599323753169915</v>
      </c>
      <c r="M228" s="212"/>
      <c r="N228" s="212"/>
      <c r="O228" s="212"/>
      <c r="P228" s="212"/>
      <c r="Q228" s="212"/>
      <c r="R228" s="213"/>
      <c r="S228" s="213"/>
      <c r="T228" s="221"/>
      <c r="U228" s="243"/>
    </row>
    <row r="229" spans="1:40">
      <c r="A229" s="217">
        <v>830.8</v>
      </c>
      <c r="B229" s="212">
        <v>1.9165811392333285</v>
      </c>
      <c r="C229" s="212">
        <v>2.04</v>
      </c>
      <c r="D229" s="212"/>
      <c r="E229" s="212"/>
      <c r="F229" s="218">
        <v>2.65</v>
      </c>
      <c r="G229" s="212"/>
      <c r="H229" s="212"/>
      <c r="I229" s="212"/>
      <c r="J229" s="212"/>
      <c r="K229" s="212"/>
      <c r="L229" s="212"/>
      <c r="M229" s="213">
        <v>9.1999999999999998E-2</v>
      </c>
      <c r="N229" s="213">
        <v>2.7E-2</v>
      </c>
      <c r="O229" s="213">
        <v>0.04</v>
      </c>
      <c r="P229" s="213">
        <v>0.32900000000000001</v>
      </c>
      <c r="Q229" s="213">
        <f t="shared" ref="Q229:Q234" si="31">M229+N229+O229+P229</f>
        <v>0.48799999999999999</v>
      </c>
      <c r="R229" s="213">
        <f t="shared" ref="R229:R234" si="32">Q229/F229</f>
        <v>0.18415094339622642</v>
      </c>
      <c r="S229" s="213">
        <f t="shared" ref="S229:S234" si="33">P229/Q229</f>
        <v>0.67418032786885251</v>
      </c>
      <c r="T229" s="212">
        <v>8.8800000000000008</v>
      </c>
      <c r="U229" s="246"/>
    </row>
    <row r="230" spans="1:40">
      <c r="A230" s="217">
        <v>832.1</v>
      </c>
      <c r="B230" s="212">
        <v>1.1666146064898522</v>
      </c>
      <c r="C230" s="212">
        <v>2.2000000000000002</v>
      </c>
      <c r="D230" s="212"/>
      <c r="E230" s="212"/>
      <c r="F230" s="218">
        <v>2.66</v>
      </c>
      <c r="G230" s="212"/>
      <c r="H230" s="212"/>
      <c r="I230" s="212"/>
      <c r="J230" s="212"/>
      <c r="K230" s="212"/>
      <c r="L230" s="212"/>
      <c r="M230" s="213">
        <v>0.107</v>
      </c>
      <c r="N230" s="213">
        <v>1.6E-2</v>
      </c>
      <c r="O230" s="213">
        <v>4.5999999999999999E-2</v>
      </c>
      <c r="P230" s="213">
        <v>0.32400000000000001</v>
      </c>
      <c r="Q230" s="213">
        <f t="shared" si="31"/>
        <v>0.49299999999999999</v>
      </c>
      <c r="R230" s="213">
        <f t="shared" si="32"/>
        <v>0.18533834586466164</v>
      </c>
      <c r="S230" s="213">
        <f t="shared" si="33"/>
        <v>0.65720081135902642</v>
      </c>
      <c r="T230" s="212">
        <v>8.59</v>
      </c>
      <c r="U230" s="246"/>
    </row>
    <row r="231" spans="1:40">
      <c r="A231" s="217">
        <v>834.6</v>
      </c>
      <c r="B231" s="212">
        <v>3.499843819469556</v>
      </c>
      <c r="C231" s="212">
        <v>1.8</v>
      </c>
      <c r="D231" s="212"/>
      <c r="E231" s="212"/>
      <c r="F231" s="218">
        <v>2.88</v>
      </c>
      <c r="G231" s="212"/>
      <c r="H231" s="212"/>
      <c r="I231" s="212"/>
      <c r="J231" s="212"/>
      <c r="K231" s="212"/>
      <c r="L231" s="212"/>
      <c r="M231" s="213">
        <v>0.106</v>
      </c>
      <c r="N231" s="213">
        <v>0.03</v>
      </c>
      <c r="O231" s="213">
        <v>4.8000000000000001E-2</v>
      </c>
      <c r="P231" s="213">
        <v>0.34699999999999998</v>
      </c>
      <c r="Q231" s="213">
        <f t="shared" si="31"/>
        <v>0.53099999999999992</v>
      </c>
      <c r="R231" s="213">
        <f t="shared" si="32"/>
        <v>0.18437499999999998</v>
      </c>
      <c r="S231" s="213">
        <f t="shared" si="33"/>
        <v>0.65348399246704336</v>
      </c>
      <c r="T231" s="212">
        <v>7</v>
      </c>
      <c r="U231" s="246"/>
    </row>
    <row r="232" spans="1:40">
      <c r="A232" s="217">
        <v>835.6</v>
      </c>
      <c r="B232" s="212">
        <v>2.4998884424782544</v>
      </c>
      <c r="C232" s="212">
        <v>2.09</v>
      </c>
      <c r="D232" s="212"/>
      <c r="E232" s="212"/>
      <c r="F232" s="218">
        <v>2.4300000000000002</v>
      </c>
      <c r="G232" s="212"/>
      <c r="H232" s="212"/>
      <c r="I232" s="212"/>
      <c r="J232" s="212"/>
      <c r="K232" s="212"/>
      <c r="L232" s="212"/>
      <c r="M232" s="213">
        <v>0.14499999999999999</v>
      </c>
      <c r="N232" s="213">
        <v>1.6E-2</v>
      </c>
      <c r="O232" s="213">
        <v>4.2000000000000003E-2</v>
      </c>
      <c r="P232" s="213">
        <v>0.51200000000000001</v>
      </c>
      <c r="Q232" s="213">
        <f t="shared" si="31"/>
        <v>0.71499999999999997</v>
      </c>
      <c r="R232" s="213">
        <f t="shared" si="32"/>
        <v>0.29423868312757201</v>
      </c>
      <c r="S232" s="213">
        <f t="shared" si="33"/>
        <v>0.71608391608391608</v>
      </c>
      <c r="T232" s="212">
        <v>8.82</v>
      </c>
      <c r="U232" s="246"/>
      <c r="W232" s="220"/>
      <c r="X232" s="220"/>
    </row>
    <row r="233" spans="1:40">
      <c r="A233" s="217">
        <v>837.2</v>
      </c>
      <c r="B233" s="212">
        <v>1.8332515244840533</v>
      </c>
      <c r="C233" s="212">
        <v>1.74</v>
      </c>
      <c r="D233" s="212"/>
      <c r="E233" s="212"/>
      <c r="F233" s="218">
        <v>2.0699999999999998</v>
      </c>
      <c r="G233" s="212"/>
      <c r="H233" s="212"/>
      <c r="I233" s="212"/>
      <c r="J233" s="212"/>
      <c r="K233" s="212"/>
      <c r="L233" s="212"/>
      <c r="M233" s="213">
        <v>8.8999999999999996E-2</v>
      </c>
      <c r="N233" s="213">
        <v>1.2999999999999999E-2</v>
      </c>
      <c r="O233" s="213">
        <v>3.5000000000000003E-2</v>
      </c>
      <c r="P233" s="213">
        <v>0.16400000000000001</v>
      </c>
      <c r="Q233" s="213">
        <f t="shared" si="31"/>
        <v>0.30100000000000005</v>
      </c>
      <c r="R233" s="213">
        <f t="shared" si="32"/>
        <v>0.1454106280193237</v>
      </c>
      <c r="S233" s="213">
        <f t="shared" si="33"/>
        <v>0.54485049833887034</v>
      </c>
      <c r="T233" s="212">
        <v>4.13</v>
      </c>
      <c r="U233" s="246"/>
      <c r="W233" s="220"/>
      <c r="X233" s="220"/>
    </row>
    <row r="234" spans="1:40">
      <c r="A234" s="217">
        <v>838.5</v>
      </c>
      <c r="B234" s="212">
        <v>18.58250408908836</v>
      </c>
      <c r="C234" s="212">
        <v>1.75</v>
      </c>
      <c r="D234" s="212"/>
      <c r="E234" s="212"/>
      <c r="F234" s="218">
        <v>2</v>
      </c>
      <c r="G234" s="212"/>
      <c r="H234" s="212"/>
      <c r="I234" s="212"/>
      <c r="J234" s="212"/>
      <c r="K234" s="212"/>
      <c r="L234" s="212"/>
      <c r="M234" s="213">
        <v>0.51600000000000001</v>
      </c>
      <c r="N234" s="213">
        <v>2.5999999999999999E-2</v>
      </c>
      <c r="O234" s="213">
        <v>8.0000000000000002E-3</v>
      </c>
      <c r="P234" s="213">
        <v>0.48599999999999999</v>
      </c>
      <c r="Q234" s="213">
        <f t="shared" si="31"/>
        <v>1.036</v>
      </c>
      <c r="R234" s="213">
        <f t="shared" si="32"/>
        <v>0.51800000000000002</v>
      </c>
      <c r="S234" s="213">
        <f t="shared" si="33"/>
        <v>0.46911196911196906</v>
      </c>
      <c r="T234" s="212">
        <v>3.61</v>
      </c>
      <c r="U234" s="246"/>
    </row>
    <row r="236" spans="1:40">
      <c r="A236" s="210" t="s">
        <v>1641</v>
      </c>
      <c r="B236" s="210"/>
      <c r="C236" s="210"/>
      <c r="D236" s="210"/>
      <c r="E236" s="210"/>
      <c r="F236" s="210"/>
      <c r="G236" s="210"/>
      <c r="H236" s="210"/>
      <c r="I236" s="210"/>
    </row>
    <row r="237" spans="1:40" ht="15.75">
      <c r="A237" s="210" t="s">
        <v>1653</v>
      </c>
      <c r="B237" s="210"/>
      <c r="C237" s="210"/>
      <c r="D237" s="210"/>
      <c r="E237" s="210"/>
      <c r="F237" s="210"/>
      <c r="G237" s="210"/>
      <c r="H237" s="210"/>
      <c r="I237" s="210"/>
    </row>
    <row r="238" spans="1:40" s="235" customFormat="1" ht="15.75">
      <c r="A238" s="232" t="s">
        <v>1654</v>
      </c>
      <c r="B238" s="233"/>
      <c r="C238" s="233"/>
      <c r="D238" s="233"/>
      <c r="E238" s="233"/>
      <c r="F238" s="234"/>
      <c r="G238" s="233"/>
      <c r="H238" s="234"/>
      <c r="I238" s="234"/>
      <c r="U238" s="247"/>
      <c r="AN238" s="253"/>
    </row>
    <row r="239" spans="1:40" s="235" customFormat="1" ht="15.75">
      <c r="A239" s="232" t="s">
        <v>1655</v>
      </c>
      <c r="B239" s="233"/>
      <c r="C239" s="233"/>
      <c r="D239" s="233"/>
      <c r="E239" s="233"/>
      <c r="F239" s="234"/>
      <c r="G239" s="233"/>
      <c r="H239" s="234"/>
      <c r="I239" s="234"/>
      <c r="U239" s="247"/>
      <c r="AN239" s="253"/>
    </row>
    <row r="241" spans="1:40">
      <c r="A241" s="236" t="s">
        <v>1642</v>
      </c>
    </row>
    <row r="242" spans="1:40">
      <c r="A242" s="210"/>
    </row>
    <row r="243" spans="1:40">
      <c r="A243" s="237" t="s">
        <v>1656</v>
      </c>
    </row>
    <row r="244" spans="1:40" s="239" customFormat="1" ht="15.75">
      <c r="A244" s="213"/>
      <c r="B244" s="212"/>
      <c r="C244" s="212"/>
      <c r="D244" s="212"/>
      <c r="E244" s="212"/>
      <c r="F244" s="213"/>
      <c r="G244" s="211"/>
      <c r="H244" s="213"/>
      <c r="I244" s="213"/>
      <c r="J244" s="214"/>
      <c r="K244" s="214"/>
      <c r="L244" s="207"/>
      <c r="M244" s="207"/>
      <c r="N244" s="207"/>
      <c r="O244" s="207"/>
      <c r="P244" s="207"/>
      <c r="Q244" s="207"/>
      <c r="R244" s="207"/>
      <c r="S244" s="207"/>
      <c r="T244" s="238"/>
      <c r="U244" s="248"/>
      <c r="AN244" s="254"/>
    </row>
  </sheetData>
  <phoneticPr fontId="29" type="noConversion"/>
  <pageMargins left="0.7" right="0.7" top="0.75" bottom="0.75" header="0.3" footer="0.3"/>
  <pageSetup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4:AE74"/>
  <sheetViews>
    <sheetView topLeftCell="J1" workbookViewId="0">
      <selection activeCell="AC22" sqref="AC22:AD31"/>
    </sheetView>
  </sheetViews>
  <sheetFormatPr defaultRowHeight="12.75"/>
  <sheetData>
    <row r="4" spans="3:29">
      <c r="C4" t="s">
        <v>445</v>
      </c>
    </row>
    <row r="6" spans="3:29">
      <c r="C6" t="s">
        <v>1225</v>
      </c>
      <c r="D6" t="s">
        <v>366</v>
      </c>
      <c r="E6" t="s">
        <v>367</v>
      </c>
      <c r="F6" t="s">
        <v>368</v>
      </c>
      <c r="G6" t="s">
        <v>369</v>
      </c>
      <c r="H6" t="s">
        <v>370</v>
      </c>
      <c r="I6" t="s">
        <v>371</v>
      </c>
      <c r="J6" t="s">
        <v>372</v>
      </c>
    </row>
    <row r="7" spans="3:29">
      <c r="C7" t="s">
        <v>373</v>
      </c>
      <c r="D7">
        <v>9.9</v>
      </c>
      <c r="E7">
        <v>-0.03</v>
      </c>
      <c r="J7" t="s">
        <v>374</v>
      </c>
    </row>
    <row r="8" spans="3:29">
      <c r="C8" t="s">
        <v>375</v>
      </c>
      <c r="D8">
        <v>10.1</v>
      </c>
      <c r="E8">
        <v>-0.05</v>
      </c>
    </row>
    <row r="9" spans="3:29">
      <c r="C9" t="s">
        <v>376</v>
      </c>
      <c r="D9">
        <v>11.8</v>
      </c>
      <c r="E9">
        <v>-0.16</v>
      </c>
      <c r="F9">
        <v>5.6</v>
      </c>
      <c r="G9">
        <v>5.3849999999999998</v>
      </c>
      <c r="H9">
        <v>-0.47</v>
      </c>
      <c r="I9" t="s">
        <v>377</v>
      </c>
      <c r="O9">
        <f>3350</f>
        <v>3350</v>
      </c>
      <c r="P9">
        <f>G9</f>
        <v>5.3849999999999998</v>
      </c>
      <c r="Q9">
        <f>H9</f>
        <v>-0.47</v>
      </c>
      <c r="S9" t="s">
        <v>598</v>
      </c>
      <c r="T9" t="str">
        <f>C9</f>
        <v>CQB-3</v>
      </c>
      <c r="U9">
        <f>J9</f>
        <v>0</v>
      </c>
    </row>
    <row r="10" spans="3:29">
      <c r="C10" t="s">
        <v>378</v>
      </c>
      <c r="D10">
        <v>10</v>
      </c>
      <c r="E10">
        <v>-7.0000000000000007E-2</v>
      </c>
      <c r="F10">
        <v>4.4000000000000004</v>
      </c>
      <c r="G10">
        <v>4.9870000000000001</v>
      </c>
      <c r="H10">
        <v>-0.69</v>
      </c>
      <c r="I10">
        <v>1.5</v>
      </c>
      <c r="J10" t="s">
        <v>379</v>
      </c>
      <c r="O10">
        <f>3350</f>
        <v>3350</v>
      </c>
      <c r="P10">
        <f>G10</f>
        <v>4.9870000000000001</v>
      </c>
      <c r="Q10">
        <f>H10</f>
        <v>-0.69</v>
      </c>
      <c r="R10">
        <f>I10</f>
        <v>1.5</v>
      </c>
      <c r="S10" t="s">
        <v>598</v>
      </c>
      <c r="T10" t="str">
        <f>C10</f>
        <v>CQB-4</v>
      </c>
      <c r="U10" t="str">
        <f>J10</f>
        <v>25°52.897′S, 31°05.180′E</v>
      </c>
    </row>
    <row r="11" spans="3:29">
      <c r="C11" t="s">
        <v>380</v>
      </c>
      <c r="D11">
        <v>10.6</v>
      </c>
      <c r="E11">
        <v>-0.08</v>
      </c>
    </row>
    <row r="12" spans="3:29">
      <c r="C12" t="s">
        <v>381</v>
      </c>
      <c r="D12">
        <v>10.199999999999999</v>
      </c>
      <c r="E12">
        <v>-0.03</v>
      </c>
    </row>
    <row r="13" spans="3:29">
      <c r="C13" t="s">
        <v>382</v>
      </c>
      <c r="D13">
        <v>9.8000000000000007</v>
      </c>
      <c r="E13">
        <v>0.09</v>
      </c>
    </row>
    <row r="14" spans="3:29">
      <c r="C14" t="s">
        <v>383</v>
      </c>
      <c r="D14">
        <v>9.5</v>
      </c>
      <c r="E14">
        <v>-0.03</v>
      </c>
      <c r="F14">
        <v>4.2</v>
      </c>
      <c r="G14">
        <v>4.6219999999999999</v>
      </c>
      <c r="H14">
        <v>-0.5</v>
      </c>
      <c r="I14">
        <v>1</v>
      </c>
      <c r="O14">
        <f>3350</f>
        <v>3350</v>
      </c>
      <c r="P14">
        <f>G14</f>
        <v>4.6219999999999999</v>
      </c>
      <c r="Q14">
        <f>H14</f>
        <v>-0.5</v>
      </c>
      <c r="R14">
        <f>I14</f>
        <v>1</v>
      </c>
      <c r="S14" t="s">
        <v>598</v>
      </c>
      <c r="T14" t="str">
        <f>C14</f>
        <v>CQB-8</v>
      </c>
      <c r="U14">
        <f>J14</f>
        <v>0</v>
      </c>
      <c r="AB14">
        <v>-0.5</v>
      </c>
      <c r="AC14">
        <v>1</v>
      </c>
    </row>
    <row r="15" spans="3:29">
      <c r="C15" t="s">
        <v>384</v>
      </c>
      <c r="D15">
        <v>11.8</v>
      </c>
      <c r="E15">
        <v>0.01</v>
      </c>
      <c r="F15">
        <v>4.0999999999999996</v>
      </c>
      <c r="G15">
        <v>4.2569999999999997</v>
      </c>
      <c r="H15">
        <v>-0.56000000000000005</v>
      </c>
      <c r="I15" t="s">
        <v>377</v>
      </c>
      <c r="O15">
        <f>3350</f>
        <v>3350</v>
      </c>
      <c r="P15">
        <f>G15</f>
        <v>4.2569999999999997</v>
      </c>
      <c r="Q15">
        <f>H15</f>
        <v>-0.56000000000000005</v>
      </c>
      <c r="S15" t="s">
        <v>598</v>
      </c>
      <c r="T15" t="str">
        <f>C15</f>
        <v>SAF-16-115</v>
      </c>
      <c r="U15">
        <f>J15</f>
        <v>0</v>
      </c>
      <c r="AB15">
        <v>-0.56999999999999995</v>
      </c>
      <c r="AC15">
        <v>0.5</v>
      </c>
    </row>
    <row r="16" spans="3:29">
      <c r="C16" t="s">
        <v>385</v>
      </c>
      <c r="D16">
        <v>9.8000000000000007</v>
      </c>
      <c r="E16">
        <v>0.09</v>
      </c>
      <c r="AB16">
        <v>-0.56000000000000005</v>
      </c>
      <c r="AC16">
        <v>0.5</v>
      </c>
    </row>
    <row r="17" spans="3:31">
      <c r="C17" t="s">
        <v>386</v>
      </c>
      <c r="D17">
        <v>12</v>
      </c>
      <c r="E17">
        <v>-7.0000000000000007E-2</v>
      </c>
      <c r="F17">
        <v>4.3</v>
      </c>
      <c r="G17" t="s">
        <v>387</v>
      </c>
      <c r="H17" t="s">
        <v>696</v>
      </c>
      <c r="I17" t="s">
        <v>388</v>
      </c>
    </row>
    <row r="18" spans="3:31">
      <c r="C18" t="s">
        <v>389</v>
      </c>
      <c r="D18">
        <v>10.199999999999999</v>
      </c>
      <c r="E18">
        <v>-0.04</v>
      </c>
      <c r="F18">
        <v>3.7</v>
      </c>
      <c r="G18" t="s">
        <v>390</v>
      </c>
      <c r="H18" t="s">
        <v>697</v>
      </c>
      <c r="I18" t="s">
        <v>391</v>
      </c>
    </row>
    <row r="19" spans="3:31">
      <c r="C19" t="s">
        <v>392</v>
      </c>
      <c r="D19">
        <v>9.4</v>
      </c>
      <c r="E19">
        <v>0</v>
      </c>
      <c r="J19" t="s">
        <v>393</v>
      </c>
    </row>
    <row r="20" spans="3:31">
      <c r="C20" t="s">
        <v>394</v>
      </c>
      <c r="D20">
        <v>9.6</v>
      </c>
      <c r="E20">
        <v>0.09</v>
      </c>
    </row>
    <row r="21" spans="3:31">
      <c r="C21" t="s">
        <v>395</v>
      </c>
      <c r="D21">
        <v>8.9</v>
      </c>
      <c r="E21">
        <v>0.03</v>
      </c>
      <c r="J21" t="s">
        <v>396</v>
      </c>
    </row>
    <row r="22" spans="3:31">
      <c r="C22" t="s">
        <v>397</v>
      </c>
      <c r="D22">
        <v>10.3</v>
      </c>
      <c r="E22">
        <v>0.04</v>
      </c>
      <c r="J22" t="s">
        <v>398</v>
      </c>
      <c r="AB22">
        <v>3350</v>
      </c>
      <c r="AC22">
        <v>3.653</v>
      </c>
      <c r="AD22">
        <v>-0.51</v>
      </c>
      <c r="AE22">
        <v>0.5</v>
      </c>
    </row>
    <row r="23" spans="3:31">
      <c r="C23" t="s">
        <v>399</v>
      </c>
      <c r="D23">
        <v>9.8000000000000007</v>
      </c>
      <c r="E23">
        <v>0.08</v>
      </c>
      <c r="F23">
        <v>4.5</v>
      </c>
      <c r="G23">
        <v>3.653</v>
      </c>
      <c r="H23">
        <v>-0.51</v>
      </c>
      <c r="I23">
        <v>0.5</v>
      </c>
      <c r="J23" t="s">
        <v>400</v>
      </c>
      <c r="O23">
        <f>3350</f>
        <v>3350</v>
      </c>
      <c r="P23">
        <f>G23</f>
        <v>3.653</v>
      </c>
      <c r="Q23">
        <f>H23</f>
        <v>-0.51</v>
      </c>
      <c r="R23">
        <f>I23</f>
        <v>0.5</v>
      </c>
      <c r="S23" t="s">
        <v>598</v>
      </c>
      <c r="T23" t="str">
        <f>C23</f>
        <v>S7-5-3</v>
      </c>
      <c r="U23" t="str">
        <f>J23</f>
        <v>25°54.88′S, 31°00.90′E</v>
      </c>
      <c r="AB23">
        <v>3350</v>
      </c>
      <c r="AC23">
        <v>4.6040000000000001</v>
      </c>
      <c r="AD23">
        <v>-0.63</v>
      </c>
      <c r="AE23">
        <v>1.6</v>
      </c>
    </row>
    <row r="24" spans="3:31">
      <c r="C24" t="s">
        <v>401</v>
      </c>
      <c r="D24">
        <v>9.8000000000000007</v>
      </c>
      <c r="E24">
        <v>-0.05</v>
      </c>
      <c r="AB24">
        <v>3350</v>
      </c>
      <c r="AC24">
        <v>4.3650000000000002</v>
      </c>
      <c r="AD24">
        <v>-0.65</v>
      </c>
      <c r="AE24">
        <v>1.7</v>
      </c>
    </row>
    <row r="25" spans="3:31">
      <c r="C25" t="s">
        <v>402</v>
      </c>
      <c r="D25">
        <v>9.5</v>
      </c>
      <c r="E25">
        <v>0</v>
      </c>
      <c r="F25">
        <v>4.3</v>
      </c>
      <c r="G25">
        <v>4.6040000000000001</v>
      </c>
      <c r="H25">
        <v>-0.63</v>
      </c>
      <c r="I25">
        <v>1.6</v>
      </c>
      <c r="O25">
        <f>3350</f>
        <v>3350</v>
      </c>
      <c r="P25">
        <f>G25</f>
        <v>4.6040000000000001</v>
      </c>
      <c r="Q25">
        <f>H25</f>
        <v>-0.63</v>
      </c>
      <c r="R25">
        <f>I25</f>
        <v>1.6</v>
      </c>
      <c r="S25" t="s">
        <v>598</v>
      </c>
      <c r="T25" t="str">
        <f>C25</f>
        <v>S7-5-5</v>
      </c>
      <c r="U25">
        <f>J25</f>
        <v>0</v>
      </c>
      <c r="AB25">
        <v>3350</v>
      </c>
      <c r="AC25">
        <v>5.9189999999999996</v>
      </c>
      <c r="AD25">
        <v>-0.31</v>
      </c>
      <c r="AE25">
        <v>1.4</v>
      </c>
    </row>
    <row r="26" spans="3:31">
      <c r="C26" t="s">
        <v>403</v>
      </c>
      <c r="D26">
        <v>9.1999999999999993</v>
      </c>
      <c r="E26">
        <v>0.06</v>
      </c>
      <c r="AB26">
        <v>3350</v>
      </c>
      <c r="AC26">
        <v>5.7720000000000002</v>
      </c>
      <c r="AD26">
        <v>-0.67</v>
      </c>
      <c r="AE26">
        <v>1.5</v>
      </c>
    </row>
    <row r="27" spans="3:31">
      <c r="C27" t="s">
        <v>404</v>
      </c>
      <c r="D27">
        <v>9.5</v>
      </c>
      <c r="E27">
        <v>-0.02</v>
      </c>
      <c r="F27">
        <v>4.8</v>
      </c>
      <c r="G27">
        <v>4.3650000000000002</v>
      </c>
      <c r="H27">
        <v>-0.65</v>
      </c>
      <c r="I27">
        <v>1.7</v>
      </c>
      <c r="O27">
        <f>3350</f>
        <v>3350</v>
      </c>
      <c r="P27">
        <f t="shared" ref="P27:R28" si="0">G27</f>
        <v>4.3650000000000002</v>
      </c>
      <c r="Q27">
        <f t="shared" si="0"/>
        <v>-0.65</v>
      </c>
      <c r="R27">
        <f t="shared" si="0"/>
        <v>1.7</v>
      </c>
      <c r="S27" t="s">
        <v>598</v>
      </c>
      <c r="T27" t="str">
        <f>C27</f>
        <v>SAF-485-14</v>
      </c>
      <c r="U27">
        <f>J27</f>
        <v>0</v>
      </c>
      <c r="AB27">
        <v>3350</v>
      </c>
      <c r="AC27">
        <v>6.5119999999999996</v>
      </c>
      <c r="AD27">
        <v>-0.37</v>
      </c>
      <c r="AE27">
        <v>2.2000000000000002</v>
      </c>
    </row>
    <row r="28" spans="3:31">
      <c r="C28" t="s">
        <v>405</v>
      </c>
      <c r="D28">
        <v>9.3000000000000007</v>
      </c>
      <c r="E28">
        <v>-0.04</v>
      </c>
      <c r="F28">
        <v>5.4</v>
      </c>
      <c r="G28">
        <v>5.9189999999999996</v>
      </c>
      <c r="H28">
        <v>-0.31</v>
      </c>
      <c r="I28">
        <v>1.4</v>
      </c>
      <c r="J28" t="s">
        <v>406</v>
      </c>
      <c r="O28">
        <f>3350</f>
        <v>3350</v>
      </c>
      <c r="P28">
        <f t="shared" si="0"/>
        <v>5.9189999999999996</v>
      </c>
      <c r="Q28">
        <f t="shared" si="0"/>
        <v>-0.31</v>
      </c>
      <c r="R28">
        <f t="shared" si="0"/>
        <v>1.4</v>
      </c>
      <c r="S28" t="s">
        <v>598</v>
      </c>
      <c r="T28" t="str">
        <f>C28</f>
        <v>S8-3-a</v>
      </c>
      <c r="U28" t="str">
        <f>J28</f>
        <v>Barite syncline, west limb</v>
      </c>
      <c r="AB28">
        <v>3350</v>
      </c>
      <c r="AC28">
        <v>6.7619999999999996</v>
      </c>
      <c r="AD28">
        <v>-0.56000000000000005</v>
      </c>
      <c r="AE28">
        <v>1.6</v>
      </c>
    </row>
    <row r="29" spans="3:31">
      <c r="C29" t="s">
        <v>407</v>
      </c>
      <c r="D29">
        <v>10.4</v>
      </c>
      <c r="E29">
        <v>-0.15</v>
      </c>
      <c r="J29" t="s">
        <v>408</v>
      </c>
      <c r="AB29">
        <v>3350</v>
      </c>
      <c r="AC29">
        <v>5.508</v>
      </c>
      <c r="AD29">
        <v>-0.52</v>
      </c>
      <c r="AE29">
        <v>1</v>
      </c>
    </row>
    <row r="30" spans="3:31">
      <c r="C30" t="s">
        <v>409</v>
      </c>
      <c r="D30">
        <v>10.199999999999999</v>
      </c>
      <c r="E30">
        <v>0.05</v>
      </c>
      <c r="F30">
        <v>4.9000000000000004</v>
      </c>
      <c r="G30">
        <v>5.7720000000000002</v>
      </c>
      <c r="H30">
        <v>-0.67</v>
      </c>
      <c r="I30">
        <v>1.5</v>
      </c>
      <c r="J30" t="s">
        <v>410</v>
      </c>
      <c r="O30">
        <f>3350</f>
        <v>3350</v>
      </c>
      <c r="P30">
        <f>G30</f>
        <v>5.7720000000000002</v>
      </c>
      <c r="Q30">
        <f>H30</f>
        <v>-0.67</v>
      </c>
      <c r="R30">
        <f>I30</f>
        <v>1.5</v>
      </c>
      <c r="S30" t="s">
        <v>598</v>
      </c>
      <c r="T30" t="str">
        <f>C30</f>
        <v>S8-3-c</v>
      </c>
      <c r="U30" t="str">
        <f>J30</f>
        <v>25°54.48′S, 31°03.18′E</v>
      </c>
      <c r="AB30">
        <v>3350</v>
      </c>
      <c r="AC30">
        <v>4.1870000000000003</v>
      </c>
      <c r="AD30">
        <v>-0.65</v>
      </c>
      <c r="AE30">
        <v>0.5</v>
      </c>
    </row>
    <row r="31" spans="3:31">
      <c r="C31" t="s">
        <v>411</v>
      </c>
      <c r="D31">
        <v>12.2</v>
      </c>
      <c r="E31">
        <v>-0.05</v>
      </c>
      <c r="AB31">
        <v>3350</v>
      </c>
      <c r="AC31">
        <v>5.8040000000000003</v>
      </c>
      <c r="AD31">
        <v>-0.56999999999999995</v>
      </c>
      <c r="AE31">
        <v>1.7</v>
      </c>
    </row>
    <row r="32" spans="3:31">
      <c r="C32" t="s">
        <v>412</v>
      </c>
      <c r="D32">
        <v>10.5</v>
      </c>
      <c r="E32">
        <v>-0.05</v>
      </c>
    </row>
    <row r="33" spans="3:21">
      <c r="C33" t="s">
        <v>413</v>
      </c>
      <c r="D33">
        <v>10.4</v>
      </c>
      <c r="E33">
        <v>0</v>
      </c>
      <c r="F33">
        <v>6.1</v>
      </c>
      <c r="G33">
        <v>6.5119999999999996</v>
      </c>
      <c r="H33">
        <v>-0.37</v>
      </c>
      <c r="I33">
        <v>2.2000000000000002</v>
      </c>
      <c r="O33">
        <f>3350</f>
        <v>3350</v>
      </c>
      <c r="P33">
        <f>G33</f>
        <v>6.5119999999999996</v>
      </c>
      <c r="Q33">
        <f>H33</f>
        <v>-0.37</v>
      </c>
      <c r="R33">
        <f>I33</f>
        <v>2.2000000000000002</v>
      </c>
      <c r="S33" t="s">
        <v>598</v>
      </c>
      <c r="T33" t="str">
        <f>C33</f>
        <v>S8-3-f</v>
      </c>
      <c r="U33">
        <f>J33</f>
        <v>0</v>
      </c>
    </row>
    <row r="34" spans="3:21">
      <c r="C34" t="s">
        <v>414</v>
      </c>
      <c r="D34">
        <v>11</v>
      </c>
      <c r="E34">
        <v>-0.15</v>
      </c>
    </row>
    <row r="35" spans="3:21">
      <c r="C35" t="s">
        <v>415</v>
      </c>
      <c r="D35">
        <v>10.6</v>
      </c>
      <c r="E35">
        <v>-0.04</v>
      </c>
    </row>
    <row r="36" spans="3:21">
      <c r="C36" t="s">
        <v>416</v>
      </c>
      <c r="D36">
        <v>9.9</v>
      </c>
      <c r="E36">
        <v>0.01</v>
      </c>
    </row>
    <row r="37" spans="3:21">
      <c r="C37" t="s">
        <v>417</v>
      </c>
      <c r="D37">
        <v>10.8</v>
      </c>
      <c r="E37">
        <v>0.05</v>
      </c>
    </row>
    <row r="38" spans="3:21">
      <c r="C38" t="s">
        <v>418</v>
      </c>
      <c r="D38">
        <v>10.3</v>
      </c>
      <c r="E38">
        <v>-0.08</v>
      </c>
    </row>
    <row r="39" spans="3:21">
      <c r="C39" t="s">
        <v>419</v>
      </c>
      <c r="D39">
        <v>9.6</v>
      </c>
      <c r="E39">
        <v>0.03</v>
      </c>
    </row>
    <row r="40" spans="3:21">
      <c r="C40" t="s">
        <v>420</v>
      </c>
      <c r="D40">
        <v>12.3</v>
      </c>
      <c r="E40">
        <v>0.1</v>
      </c>
      <c r="F40">
        <v>6</v>
      </c>
      <c r="G40">
        <v>6.7619999999999996</v>
      </c>
      <c r="H40">
        <v>-0.56000000000000005</v>
      </c>
      <c r="I40">
        <v>1.6</v>
      </c>
      <c r="O40">
        <f>3350</f>
        <v>3350</v>
      </c>
      <c r="P40">
        <f>G40</f>
        <v>6.7619999999999996</v>
      </c>
      <c r="Q40">
        <f>H40</f>
        <v>-0.56000000000000005</v>
      </c>
      <c r="R40">
        <f>I40</f>
        <v>1.6</v>
      </c>
      <c r="S40" t="s">
        <v>598</v>
      </c>
      <c r="T40" t="str">
        <f>C40</f>
        <v>SAF-483-28</v>
      </c>
      <c r="U40">
        <f>J40</f>
        <v>0</v>
      </c>
    </row>
    <row r="41" spans="3:21">
      <c r="C41" t="s">
        <v>421</v>
      </c>
      <c r="D41">
        <v>9.1</v>
      </c>
      <c r="E41">
        <v>-0.04</v>
      </c>
    </row>
    <row r="42" spans="3:21">
      <c r="C42" t="s">
        <v>422</v>
      </c>
      <c r="D42">
        <v>10.3</v>
      </c>
      <c r="E42">
        <v>-0.06</v>
      </c>
    </row>
    <row r="43" spans="3:21">
      <c r="C43" t="s">
        <v>423</v>
      </c>
      <c r="D43">
        <v>11.1</v>
      </c>
      <c r="E43">
        <v>-0.14000000000000001</v>
      </c>
    </row>
    <row r="44" spans="3:21">
      <c r="C44" t="s">
        <v>424</v>
      </c>
      <c r="D44">
        <v>12.6</v>
      </c>
      <c r="E44">
        <v>-0.01</v>
      </c>
      <c r="F44">
        <v>5.2</v>
      </c>
      <c r="G44">
        <v>5.508</v>
      </c>
      <c r="H44">
        <v>-0.52</v>
      </c>
      <c r="I44">
        <v>1</v>
      </c>
      <c r="J44" t="s">
        <v>406</v>
      </c>
      <c r="O44">
        <f>3350</f>
        <v>3350</v>
      </c>
      <c r="P44">
        <f>G44</f>
        <v>5.508</v>
      </c>
      <c r="Q44">
        <f>H44</f>
        <v>-0.52</v>
      </c>
      <c r="R44">
        <f>I44</f>
        <v>1</v>
      </c>
      <c r="S44" t="s">
        <v>598</v>
      </c>
      <c r="T44" t="str">
        <f>C44</f>
        <v>S8-4-1</v>
      </c>
      <c r="U44" t="str">
        <f>J44</f>
        <v>Barite syncline, west limb</v>
      </c>
    </row>
    <row r="45" spans="3:21">
      <c r="C45" t="s">
        <v>425</v>
      </c>
      <c r="D45">
        <v>12.1</v>
      </c>
      <c r="E45">
        <v>-0.15</v>
      </c>
      <c r="J45" t="s">
        <v>426</v>
      </c>
    </row>
    <row r="46" spans="3:21">
      <c r="C46" t="s">
        <v>427</v>
      </c>
      <c r="D46">
        <v>11.3</v>
      </c>
      <c r="E46">
        <v>-0.04</v>
      </c>
      <c r="J46" t="s">
        <v>428</v>
      </c>
    </row>
    <row r="47" spans="3:21">
      <c r="C47" t="s">
        <v>429</v>
      </c>
      <c r="D47">
        <v>12.9</v>
      </c>
      <c r="E47">
        <v>0.03</v>
      </c>
      <c r="F47">
        <v>4.5999999999999996</v>
      </c>
      <c r="G47">
        <v>4.1870000000000003</v>
      </c>
      <c r="H47">
        <v>-0.65</v>
      </c>
      <c r="I47">
        <v>0.5</v>
      </c>
      <c r="O47">
        <f>3350</f>
        <v>3350</v>
      </c>
      <c r="P47">
        <f>G47</f>
        <v>4.1870000000000003</v>
      </c>
      <c r="Q47">
        <f>H47</f>
        <v>-0.65</v>
      </c>
      <c r="R47">
        <f>I47</f>
        <v>0.5</v>
      </c>
      <c r="S47" t="s">
        <v>598</v>
      </c>
      <c r="T47" t="str">
        <f>C47</f>
        <v>S8-4-4</v>
      </c>
      <c r="U47">
        <f>J47</f>
        <v>0</v>
      </c>
    </row>
    <row r="48" spans="3:21">
      <c r="C48" t="s">
        <v>430</v>
      </c>
      <c r="D48">
        <v>12.2</v>
      </c>
      <c r="E48">
        <v>-0.01</v>
      </c>
    </row>
    <row r="49" spans="3:21">
      <c r="C49" t="s">
        <v>431</v>
      </c>
      <c r="D49">
        <v>11.7</v>
      </c>
      <c r="E49">
        <v>-0.02</v>
      </c>
    </row>
    <row r="50" spans="3:21">
      <c r="C50" t="s">
        <v>432</v>
      </c>
      <c r="D50">
        <v>12.4</v>
      </c>
      <c r="E50">
        <v>-0.03</v>
      </c>
    </row>
    <row r="51" spans="3:21">
      <c r="C51" t="s">
        <v>433</v>
      </c>
      <c r="D51">
        <v>11.2</v>
      </c>
      <c r="E51">
        <v>-0.13</v>
      </c>
      <c r="F51">
        <v>4.3</v>
      </c>
    </row>
    <row r="52" spans="3:21">
      <c r="C52" s="177" t="s">
        <v>434</v>
      </c>
      <c r="D52" s="177">
        <v>11.6</v>
      </c>
      <c r="E52" s="177">
        <v>-0.04</v>
      </c>
      <c r="F52" s="177">
        <v>4.4000000000000004</v>
      </c>
      <c r="G52" s="177" t="s">
        <v>435</v>
      </c>
      <c r="H52" s="177" t="s">
        <v>698</v>
      </c>
      <c r="I52" s="177" t="s">
        <v>699</v>
      </c>
      <c r="J52" s="177" t="s">
        <v>436</v>
      </c>
      <c r="K52" s="177"/>
      <c r="L52" s="177"/>
      <c r="M52" s="177"/>
      <c r="N52" s="177"/>
    </row>
    <row r="53" spans="3:21">
      <c r="C53" t="s">
        <v>437</v>
      </c>
      <c r="D53">
        <v>10.8</v>
      </c>
      <c r="E53">
        <v>-0.02</v>
      </c>
      <c r="J53" t="s">
        <v>438</v>
      </c>
    </row>
    <row r="54" spans="3:21">
      <c r="C54" t="s">
        <v>439</v>
      </c>
      <c r="D54">
        <v>10.7</v>
      </c>
      <c r="E54">
        <v>0.01</v>
      </c>
      <c r="F54">
        <v>6.2</v>
      </c>
      <c r="G54">
        <v>5.8040000000000003</v>
      </c>
      <c r="H54">
        <v>-0.56999999999999995</v>
      </c>
      <c r="I54">
        <v>1.7</v>
      </c>
      <c r="J54" t="s">
        <v>440</v>
      </c>
      <c r="O54">
        <f>3350</f>
        <v>3350</v>
      </c>
      <c r="P54">
        <f>G54</f>
        <v>5.8040000000000003</v>
      </c>
      <c r="Q54">
        <f>H54</f>
        <v>-0.56999999999999995</v>
      </c>
      <c r="R54">
        <f>I54</f>
        <v>1.7</v>
      </c>
      <c r="S54" t="s">
        <v>598</v>
      </c>
      <c r="T54" t="str">
        <f>C54</f>
        <v>SAF-474-28</v>
      </c>
      <c r="U54" t="str">
        <f>J54</f>
        <v>About 100 m above S3</v>
      </c>
    </row>
    <row r="55" spans="3:21">
      <c r="C55" s="177" t="s">
        <v>441</v>
      </c>
      <c r="D55" s="177">
        <v>9.3000000000000007</v>
      </c>
      <c r="E55" s="177">
        <v>-0.1</v>
      </c>
      <c r="F55" s="177">
        <v>4.7</v>
      </c>
      <c r="G55" s="177" t="s">
        <v>442</v>
      </c>
      <c r="H55" s="177" t="s">
        <v>700</v>
      </c>
      <c r="I55" s="177" t="s">
        <v>443</v>
      </c>
      <c r="J55" s="177" t="s">
        <v>444</v>
      </c>
      <c r="K55" s="177"/>
      <c r="L55" s="177"/>
      <c r="M55" s="177"/>
    </row>
    <row r="59" spans="3:21" ht="14.25">
      <c r="C59" s="78" t="s">
        <v>446</v>
      </c>
    </row>
    <row r="60" spans="3:21" ht="14.25">
      <c r="C60" s="78" t="s">
        <v>608</v>
      </c>
    </row>
    <row r="61" spans="3:21" ht="15.75">
      <c r="C61" s="78" t="s">
        <v>609</v>
      </c>
    </row>
    <row r="62" spans="3:21" ht="15.75">
      <c r="C62" s="78" t="s">
        <v>610</v>
      </c>
    </row>
    <row r="63" spans="3:21" ht="14.25">
      <c r="C63" s="78" t="s">
        <v>611</v>
      </c>
    </row>
    <row r="64" spans="3:21">
      <c r="C64" s="79" t="s">
        <v>612</v>
      </c>
    </row>
    <row r="65" spans="17:21">
      <c r="Q65">
        <v>3350</v>
      </c>
      <c r="R65">
        <v>3.653</v>
      </c>
      <c r="S65">
        <v>-0.51</v>
      </c>
      <c r="T65">
        <v>0.5</v>
      </c>
      <c r="U65" t="s">
        <v>598</v>
      </c>
    </row>
    <row r="66" spans="17:21">
      <c r="Q66">
        <v>3350</v>
      </c>
      <c r="R66">
        <v>4.6040000000000001</v>
      </c>
      <c r="S66">
        <v>-0.63</v>
      </c>
      <c r="T66">
        <v>1.6</v>
      </c>
    </row>
    <row r="67" spans="17:21">
      <c r="Q67">
        <v>3350</v>
      </c>
      <c r="R67">
        <v>4.3650000000000002</v>
      </c>
      <c r="S67">
        <v>-0.65</v>
      </c>
      <c r="T67">
        <v>1.7</v>
      </c>
    </row>
    <row r="68" spans="17:21">
      <c r="Q68">
        <v>3350</v>
      </c>
      <c r="R68">
        <v>5.9189999999999996</v>
      </c>
      <c r="S68">
        <v>-0.31</v>
      </c>
      <c r="T68">
        <v>1.4</v>
      </c>
    </row>
    <row r="69" spans="17:21">
      <c r="Q69">
        <v>3350</v>
      </c>
      <c r="R69">
        <v>5.7720000000000002</v>
      </c>
      <c r="S69">
        <v>-0.67</v>
      </c>
      <c r="T69">
        <v>1.5</v>
      </c>
    </row>
    <row r="70" spans="17:21">
      <c r="Q70">
        <v>3350</v>
      </c>
      <c r="R70">
        <v>6.5119999999999996</v>
      </c>
      <c r="S70">
        <v>-0.37</v>
      </c>
      <c r="T70">
        <v>2.2000000000000002</v>
      </c>
    </row>
    <row r="71" spans="17:21">
      <c r="Q71">
        <v>3350</v>
      </c>
      <c r="R71">
        <v>6.7619999999999996</v>
      </c>
      <c r="S71">
        <v>-0.56000000000000005</v>
      </c>
      <c r="T71">
        <v>1.6</v>
      </c>
    </row>
    <row r="72" spans="17:21">
      <c r="Q72">
        <v>3350</v>
      </c>
      <c r="R72">
        <v>5.508</v>
      </c>
      <c r="S72">
        <v>-0.52</v>
      </c>
      <c r="T72">
        <v>1</v>
      </c>
    </row>
    <row r="73" spans="17:21">
      <c r="Q73">
        <v>3350</v>
      </c>
      <c r="R73">
        <v>4.1870000000000003</v>
      </c>
      <c r="S73">
        <v>-0.65</v>
      </c>
      <c r="T73">
        <v>0.5</v>
      </c>
    </row>
    <row r="74" spans="17:21">
      <c r="Q74">
        <v>3350</v>
      </c>
      <c r="R74">
        <v>5.8040000000000003</v>
      </c>
      <c r="S74">
        <v>-0.56999999999999995</v>
      </c>
      <c r="T74">
        <v>1.7</v>
      </c>
    </row>
  </sheetData>
  <phoneticPr fontId="9" type="noConversion"/>
  <hyperlinks>
    <hyperlink ref="C64" r:id="rId1" location="tbl1" display="http://www.sciencedirect.com.proxy-um.researchport.umd.edu/science?_ob=ArticleURL&amp;_udi=B6V66-4PN05W8-2&amp;_user=961305&amp;_rdoc=1&amp;_fmt=&amp;_orig=search&amp;_sort=d&amp;view=c&amp;_acct=C000049425&amp;_version=1&amp;_urlVersion=0&amp;_userid=961305&amp;md5=486866ab923bb5b1cebb96f0ae671289 - tbl1"/>
  </hyperlinks>
  <pageMargins left="0.75" right="0.75" top="1" bottom="1" header="0.5" footer="0.5"/>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75"/>
  <sheetViews>
    <sheetView topLeftCell="AB127" workbookViewId="0">
      <selection activeCell="AN142" sqref="AN76:AN142"/>
    </sheetView>
  </sheetViews>
  <sheetFormatPr defaultRowHeight="12.75"/>
  <cols>
    <col min="2" max="3" width="15.42578125" customWidth="1"/>
  </cols>
  <sheetData>
    <row r="1" spans="1:40">
      <c r="C1" t="s">
        <v>702</v>
      </c>
      <c r="AE1" s="122" t="s">
        <v>1357</v>
      </c>
      <c r="AF1" s="122" t="s">
        <v>1406</v>
      </c>
      <c r="AG1" s="122" t="s">
        <v>1492</v>
      </c>
      <c r="AH1" s="122" t="s">
        <v>2225</v>
      </c>
      <c r="AI1" s="122" t="s">
        <v>1225</v>
      </c>
      <c r="AJ1" s="122" t="s">
        <v>1309</v>
      </c>
      <c r="AK1" s="122" t="s">
        <v>2226</v>
      </c>
      <c r="AL1" s="122" t="s">
        <v>2227</v>
      </c>
      <c r="AM1" s="122" t="s">
        <v>2231</v>
      </c>
      <c r="AN1" s="122" t="s">
        <v>2228</v>
      </c>
    </row>
    <row r="2" spans="1:40" ht="15">
      <c r="D2" t="s">
        <v>1428</v>
      </c>
      <c r="E2" t="s">
        <v>1432</v>
      </c>
      <c r="F2" t="s">
        <v>1229</v>
      </c>
      <c r="T2" s="122" t="s">
        <v>1357</v>
      </c>
      <c r="U2" s="122" t="s">
        <v>1406</v>
      </c>
      <c r="V2" s="122" t="s">
        <v>1492</v>
      </c>
      <c r="W2" s="122" t="s">
        <v>2225</v>
      </c>
      <c r="X2" s="122" t="s">
        <v>1225</v>
      </c>
      <c r="Y2" s="122" t="s">
        <v>1309</v>
      </c>
      <c r="Z2" s="122" t="s">
        <v>2226</v>
      </c>
      <c r="AA2" s="122" t="s">
        <v>2227</v>
      </c>
      <c r="AB2" s="122" t="s">
        <v>2231</v>
      </c>
      <c r="AC2" s="122" t="s">
        <v>2228</v>
      </c>
      <c r="AD2" s="122"/>
      <c r="AE2">
        <v>-4.4000000000000004</v>
      </c>
      <c r="AF2">
        <v>0.7</v>
      </c>
      <c r="AH2" t="s">
        <v>232</v>
      </c>
      <c r="AI2">
        <v>226.55</v>
      </c>
      <c r="AJ2" t="s">
        <v>703</v>
      </c>
      <c r="AK2">
        <v>2495</v>
      </c>
      <c r="AL2">
        <v>2495</v>
      </c>
      <c r="AM2" t="s">
        <v>973</v>
      </c>
      <c r="AN2" s="207" t="s">
        <v>234</v>
      </c>
    </row>
    <row r="3" spans="1:40" ht="15">
      <c r="A3">
        <v>226.55</v>
      </c>
      <c r="B3" t="s">
        <v>703</v>
      </c>
      <c r="C3">
        <v>2450</v>
      </c>
      <c r="D3">
        <v>-1.5</v>
      </c>
      <c r="E3">
        <v>-4.4000000000000004</v>
      </c>
      <c r="F3">
        <v>0.7</v>
      </c>
      <c r="H3">
        <f>C3</f>
        <v>2450</v>
      </c>
      <c r="I3">
        <f>E3</f>
        <v>-4.4000000000000004</v>
      </c>
      <c r="J3">
        <f>F3</f>
        <v>0.7</v>
      </c>
      <c r="L3">
        <v>2450</v>
      </c>
      <c r="M3">
        <v>-4.4000000000000004</v>
      </c>
      <c r="N3">
        <v>0.7</v>
      </c>
      <c r="Q3">
        <f t="shared" ref="Q3:Q34" ca="1" si="0">RANDBETWEEN(1,773)</f>
        <v>583</v>
      </c>
      <c r="T3">
        <f>E3</f>
        <v>-4.4000000000000004</v>
      </c>
      <c r="U3">
        <f>F3</f>
        <v>0.7</v>
      </c>
      <c r="W3" t="s">
        <v>232</v>
      </c>
      <c r="X3">
        <f>A3</f>
        <v>226.55</v>
      </c>
      <c r="Y3" t="str">
        <f>B3</f>
        <v>Kuruman Fm.</v>
      </c>
      <c r="Z3">
        <v>2495</v>
      </c>
      <c r="AA3">
        <f>Z3</f>
        <v>2495</v>
      </c>
      <c r="AB3" t="s">
        <v>973</v>
      </c>
      <c r="AE3">
        <v>-4.5999999999999996</v>
      </c>
      <c r="AF3">
        <v>0.7</v>
      </c>
      <c r="AH3" t="s">
        <v>232</v>
      </c>
      <c r="AI3">
        <v>228.15</v>
      </c>
      <c r="AJ3" t="s">
        <v>703</v>
      </c>
      <c r="AK3">
        <v>2495</v>
      </c>
      <c r="AL3">
        <v>2495</v>
      </c>
      <c r="AM3" t="s">
        <v>973</v>
      </c>
      <c r="AN3" s="207" t="s">
        <v>234</v>
      </c>
    </row>
    <row r="4" spans="1:40" ht="15">
      <c r="A4">
        <v>228.15</v>
      </c>
      <c r="B4" t="s">
        <v>703</v>
      </c>
      <c r="C4">
        <v>2450</v>
      </c>
      <c r="D4">
        <v>-1.7</v>
      </c>
      <c r="E4">
        <v>-4.5999999999999996</v>
      </c>
      <c r="F4">
        <v>0.7</v>
      </c>
      <c r="H4">
        <f t="shared" ref="H4:H67" si="1">C4</f>
        <v>2450</v>
      </c>
      <c r="I4">
        <f t="shared" ref="I4:I67" si="2">E4</f>
        <v>-4.5999999999999996</v>
      </c>
      <c r="J4">
        <f t="shared" ref="J4:J67" si="3">F4</f>
        <v>0.7</v>
      </c>
      <c r="L4">
        <v>2450</v>
      </c>
      <c r="M4">
        <v>-4.5999999999999996</v>
      </c>
      <c r="N4">
        <v>0.7</v>
      </c>
      <c r="Q4">
        <f t="shared" ca="1" si="0"/>
        <v>16</v>
      </c>
      <c r="T4">
        <f t="shared" ref="T4:T67" si="4">E4</f>
        <v>-4.5999999999999996</v>
      </c>
      <c r="U4">
        <f t="shared" ref="U4:U67" si="5">F4</f>
        <v>0.7</v>
      </c>
      <c r="W4" t="s">
        <v>232</v>
      </c>
      <c r="X4">
        <f t="shared" ref="X4:X67" si="6">A4</f>
        <v>228.15</v>
      </c>
      <c r="Y4" t="str">
        <f t="shared" ref="Y4:Y67" si="7">B4</f>
        <v>Kuruman Fm.</v>
      </c>
      <c r="Z4">
        <v>2495</v>
      </c>
      <c r="AA4">
        <f t="shared" ref="AA4:AA67" si="8">Z4</f>
        <v>2495</v>
      </c>
      <c r="AB4" t="s">
        <v>973</v>
      </c>
      <c r="AE4">
        <v>-5</v>
      </c>
      <c r="AF4">
        <v>1</v>
      </c>
      <c r="AH4" t="s">
        <v>232</v>
      </c>
      <c r="AI4">
        <v>250.1</v>
      </c>
      <c r="AJ4" t="s">
        <v>703</v>
      </c>
      <c r="AK4">
        <v>2495</v>
      </c>
      <c r="AL4">
        <v>2495</v>
      </c>
      <c r="AM4" t="s">
        <v>973</v>
      </c>
      <c r="AN4" s="207" t="s">
        <v>234</v>
      </c>
    </row>
    <row r="5" spans="1:40" ht="15">
      <c r="A5">
        <v>250.1</v>
      </c>
      <c r="B5" t="s">
        <v>703</v>
      </c>
      <c r="C5">
        <v>2450</v>
      </c>
      <c r="D5">
        <v>-1.6</v>
      </c>
      <c r="E5">
        <v>-5</v>
      </c>
      <c r="F5">
        <v>1</v>
      </c>
      <c r="H5">
        <f t="shared" si="1"/>
        <v>2450</v>
      </c>
      <c r="I5">
        <f t="shared" si="2"/>
        <v>-5</v>
      </c>
      <c r="J5">
        <f t="shared" si="3"/>
        <v>1</v>
      </c>
      <c r="L5">
        <v>2450</v>
      </c>
      <c r="M5">
        <v>-5</v>
      </c>
      <c r="N5">
        <v>1</v>
      </c>
      <c r="Q5">
        <f t="shared" ca="1" si="0"/>
        <v>113</v>
      </c>
      <c r="T5">
        <f t="shared" si="4"/>
        <v>-5</v>
      </c>
      <c r="U5">
        <f t="shared" si="5"/>
        <v>1</v>
      </c>
      <c r="W5" t="s">
        <v>232</v>
      </c>
      <c r="X5">
        <f t="shared" si="6"/>
        <v>250.1</v>
      </c>
      <c r="Y5" t="str">
        <f t="shared" si="7"/>
        <v>Kuruman Fm.</v>
      </c>
      <c r="Z5">
        <v>2495</v>
      </c>
      <c r="AA5">
        <f t="shared" si="8"/>
        <v>2495</v>
      </c>
      <c r="AB5" t="s">
        <v>973</v>
      </c>
      <c r="AE5">
        <v>-5.9</v>
      </c>
      <c r="AF5">
        <v>0.9</v>
      </c>
      <c r="AH5" t="s">
        <v>232</v>
      </c>
      <c r="AI5">
        <v>276.95</v>
      </c>
      <c r="AJ5" t="s">
        <v>704</v>
      </c>
      <c r="AK5">
        <v>2521</v>
      </c>
      <c r="AL5">
        <v>2521</v>
      </c>
      <c r="AM5" t="s">
        <v>973</v>
      </c>
      <c r="AN5" s="207" t="s">
        <v>234</v>
      </c>
    </row>
    <row r="6" spans="1:40" ht="15">
      <c r="A6">
        <v>276.95</v>
      </c>
      <c r="B6" t="s">
        <v>704</v>
      </c>
      <c r="C6">
        <v>2520</v>
      </c>
      <c r="D6">
        <v>-2.1</v>
      </c>
      <c r="E6">
        <v>-5.9</v>
      </c>
      <c r="F6">
        <v>0.9</v>
      </c>
      <c r="H6">
        <f t="shared" si="1"/>
        <v>2520</v>
      </c>
      <c r="I6">
        <f t="shared" si="2"/>
        <v>-5.9</v>
      </c>
      <c r="J6">
        <f t="shared" si="3"/>
        <v>0.9</v>
      </c>
      <c r="L6">
        <v>2450</v>
      </c>
      <c r="M6">
        <v>3.7</v>
      </c>
      <c r="N6">
        <v>2.4</v>
      </c>
      <c r="Q6">
        <f t="shared" ca="1" si="0"/>
        <v>323</v>
      </c>
      <c r="T6">
        <f t="shared" si="4"/>
        <v>-5.9</v>
      </c>
      <c r="U6">
        <f t="shared" si="5"/>
        <v>0.9</v>
      </c>
      <c r="W6" t="s">
        <v>232</v>
      </c>
      <c r="X6">
        <f t="shared" si="6"/>
        <v>276.95</v>
      </c>
      <c r="Y6" t="str">
        <f t="shared" si="7"/>
        <v>K. Naute Fm.</v>
      </c>
      <c r="Z6">
        <v>2521</v>
      </c>
      <c r="AA6">
        <f t="shared" si="8"/>
        <v>2521</v>
      </c>
      <c r="AB6" t="s">
        <v>973</v>
      </c>
      <c r="AE6">
        <v>-3.4</v>
      </c>
      <c r="AF6">
        <v>-0.8</v>
      </c>
      <c r="AH6" t="s">
        <v>232</v>
      </c>
      <c r="AI6">
        <v>279.82</v>
      </c>
      <c r="AJ6" t="s">
        <v>704</v>
      </c>
      <c r="AK6">
        <v>2521</v>
      </c>
      <c r="AL6">
        <v>2521</v>
      </c>
      <c r="AM6" t="s">
        <v>973</v>
      </c>
      <c r="AN6" s="207" t="s">
        <v>234</v>
      </c>
    </row>
    <row r="7" spans="1:40" ht="15">
      <c r="A7">
        <v>279.82</v>
      </c>
      <c r="B7" t="s">
        <v>704</v>
      </c>
      <c r="C7">
        <v>2520</v>
      </c>
      <c r="D7">
        <v>-2.5</v>
      </c>
      <c r="E7">
        <v>-3.4</v>
      </c>
      <c r="F7">
        <v>-0.8</v>
      </c>
      <c r="H7">
        <f t="shared" si="1"/>
        <v>2520</v>
      </c>
      <c r="I7">
        <f t="shared" si="2"/>
        <v>-3.4</v>
      </c>
      <c r="J7">
        <f t="shared" si="3"/>
        <v>-0.8</v>
      </c>
      <c r="L7">
        <v>2450</v>
      </c>
      <c r="M7">
        <v>2.2000000000000002</v>
      </c>
      <c r="N7">
        <v>0.4</v>
      </c>
      <c r="Q7">
        <f t="shared" ca="1" si="0"/>
        <v>72</v>
      </c>
      <c r="T7">
        <f t="shared" si="4"/>
        <v>-3.4</v>
      </c>
      <c r="U7">
        <f t="shared" si="5"/>
        <v>-0.8</v>
      </c>
      <c r="W7" t="s">
        <v>232</v>
      </c>
      <c r="X7">
        <f t="shared" si="6"/>
        <v>279.82</v>
      </c>
      <c r="Y7" t="str">
        <f t="shared" si="7"/>
        <v>K. Naute Fm.</v>
      </c>
      <c r="Z7">
        <v>2521</v>
      </c>
      <c r="AA7">
        <f t="shared" si="8"/>
        <v>2521</v>
      </c>
      <c r="AB7" t="s">
        <v>973</v>
      </c>
      <c r="AE7">
        <v>-4.7</v>
      </c>
      <c r="AF7">
        <v>1</v>
      </c>
      <c r="AH7" t="s">
        <v>232</v>
      </c>
      <c r="AI7">
        <v>292.2</v>
      </c>
      <c r="AJ7" t="s">
        <v>704</v>
      </c>
      <c r="AK7">
        <v>2521</v>
      </c>
      <c r="AL7">
        <v>2521</v>
      </c>
      <c r="AM7" t="s">
        <v>973</v>
      </c>
      <c r="AN7" s="207" t="s">
        <v>234</v>
      </c>
    </row>
    <row r="8" spans="1:40" ht="15">
      <c r="A8">
        <v>292.2</v>
      </c>
      <c r="B8" t="s">
        <v>704</v>
      </c>
      <c r="C8">
        <v>2520</v>
      </c>
      <c r="D8">
        <v>-1.4</v>
      </c>
      <c r="E8">
        <v>-4.7</v>
      </c>
      <c r="F8">
        <v>1</v>
      </c>
      <c r="H8">
        <f t="shared" si="1"/>
        <v>2520</v>
      </c>
      <c r="I8">
        <f t="shared" si="2"/>
        <v>-4.7</v>
      </c>
      <c r="J8">
        <f t="shared" si="3"/>
        <v>1</v>
      </c>
      <c r="L8">
        <v>2450</v>
      </c>
      <c r="M8">
        <v>-5.2</v>
      </c>
      <c r="N8">
        <v>0.3</v>
      </c>
      <c r="Q8">
        <f t="shared" ca="1" si="0"/>
        <v>555</v>
      </c>
      <c r="T8">
        <f t="shared" si="4"/>
        <v>-4.7</v>
      </c>
      <c r="U8">
        <f t="shared" si="5"/>
        <v>1</v>
      </c>
      <c r="W8" t="s">
        <v>232</v>
      </c>
      <c r="X8">
        <f t="shared" si="6"/>
        <v>292.2</v>
      </c>
      <c r="Y8" t="str">
        <f t="shared" si="7"/>
        <v>K. Naute Fm.</v>
      </c>
      <c r="Z8">
        <v>2521</v>
      </c>
      <c r="AA8">
        <f t="shared" si="8"/>
        <v>2521</v>
      </c>
      <c r="AB8" t="s">
        <v>973</v>
      </c>
      <c r="AE8">
        <v>1.7</v>
      </c>
      <c r="AF8">
        <v>2.7</v>
      </c>
      <c r="AH8" t="s">
        <v>232</v>
      </c>
      <c r="AI8">
        <v>299.89999999999998</v>
      </c>
      <c r="AJ8" t="s">
        <v>704</v>
      </c>
      <c r="AK8">
        <v>2521</v>
      </c>
      <c r="AL8">
        <v>2521</v>
      </c>
      <c r="AM8" t="s">
        <v>973</v>
      </c>
      <c r="AN8" s="207" t="s">
        <v>234</v>
      </c>
    </row>
    <row r="9" spans="1:40" ht="15">
      <c r="A9">
        <v>299.89999999999998</v>
      </c>
      <c r="B9" t="s">
        <v>704</v>
      </c>
      <c r="C9">
        <v>2520</v>
      </c>
      <c r="D9">
        <v>3.5</v>
      </c>
      <c r="E9">
        <v>1.7</v>
      </c>
      <c r="F9">
        <v>2.7</v>
      </c>
      <c r="H9">
        <f t="shared" si="1"/>
        <v>2520</v>
      </c>
      <c r="I9">
        <f t="shared" si="2"/>
        <v>1.7</v>
      </c>
      <c r="J9">
        <f t="shared" si="3"/>
        <v>2.7</v>
      </c>
      <c r="L9">
        <v>2450</v>
      </c>
      <c r="M9">
        <v>-4.5</v>
      </c>
      <c r="N9">
        <v>0.4</v>
      </c>
      <c r="Q9">
        <f t="shared" ca="1" si="0"/>
        <v>570</v>
      </c>
      <c r="T9">
        <f t="shared" si="4"/>
        <v>1.7</v>
      </c>
      <c r="U9">
        <f t="shared" si="5"/>
        <v>2.7</v>
      </c>
      <c r="W9" t="s">
        <v>232</v>
      </c>
      <c r="X9">
        <f t="shared" si="6"/>
        <v>299.89999999999998</v>
      </c>
      <c r="Y9" t="str">
        <f t="shared" si="7"/>
        <v>K. Naute Fm.</v>
      </c>
      <c r="Z9">
        <v>2521</v>
      </c>
      <c r="AA9">
        <f t="shared" si="8"/>
        <v>2521</v>
      </c>
      <c r="AB9" t="s">
        <v>973</v>
      </c>
      <c r="AE9">
        <v>3.1</v>
      </c>
      <c r="AF9">
        <v>1.4</v>
      </c>
      <c r="AH9" t="s">
        <v>232</v>
      </c>
      <c r="AI9">
        <v>306.2</v>
      </c>
      <c r="AJ9" t="s">
        <v>704</v>
      </c>
      <c r="AK9">
        <v>2521</v>
      </c>
      <c r="AL9">
        <v>2521</v>
      </c>
      <c r="AM9" t="s">
        <v>973</v>
      </c>
      <c r="AN9" s="207" t="s">
        <v>234</v>
      </c>
    </row>
    <row r="10" spans="1:40" ht="15">
      <c r="A10">
        <v>306.2</v>
      </c>
      <c r="B10" t="s">
        <v>704</v>
      </c>
      <c r="C10">
        <v>2520</v>
      </c>
      <c r="D10">
        <v>3</v>
      </c>
      <c r="E10">
        <v>3.1</v>
      </c>
      <c r="F10">
        <v>1.4</v>
      </c>
      <c r="H10">
        <f t="shared" si="1"/>
        <v>2520</v>
      </c>
      <c r="I10">
        <f t="shared" si="2"/>
        <v>3.1</v>
      </c>
      <c r="J10">
        <f t="shared" si="3"/>
        <v>1.4</v>
      </c>
      <c r="L10">
        <v>2515</v>
      </c>
      <c r="M10">
        <v>-3.5</v>
      </c>
      <c r="N10">
        <v>2.9</v>
      </c>
      <c r="Q10">
        <f t="shared" ca="1" si="0"/>
        <v>244</v>
      </c>
      <c r="T10">
        <f t="shared" si="4"/>
        <v>3.1</v>
      </c>
      <c r="U10">
        <f t="shared" si="5"/>
        <v>1.4</v>
      </c>
      <c r="W10" t="s">
        <v>232</v>
      </c>
      <c r="X10">
        <f t="shared" si="6"/>
        <v>306.2</v>
      </c>
      <c r="Y10" t="str">
        <f t="shared" si="7"/>
        <v>K. Naute Fm.</v>
      </c>
      <c r="Z10">
        <v>2521</v>
      </c>
      <c r="AA10">
        <f t="shared" si="8"/>
        <v>2521</v>
      </c>
      <c r="AB10" t="s">
        <v>973</v>
      </c>
      <c r="AE10">
        <v>-0.8</v>
      </c>
      <c r="AF10">
        <v>1.5</v>
      </c>
      <c r="AH10" t="s">
        <v>232</v>
      </c>
      <c r="AI10" t="s">
        <v>705</v>
      </c>
      <c r="AJ10" t="s">
        <v>706</v>
      </c>
      <c r="AK10">
        <v>2560</v>
      </c>
      <c r="AL10">
        <v>2560</v>
      </c>
      <c r="AM10" t="s">
        <v>973</v>
      </c>
      <c r="AN10" s="207" t="s">
        <v>234</v>
      </c>
    </row>
    <row r="11" spans="1:40" ht="15">
      <c r="A11" t="s">
        <v>705</v>
      </c>
      <c r="B11" t="s">
        <v>706</v>
      </c>
      <c r="C11">
        <v>2570</v>
      </c>
      <c r="D11">
        <v>1.1000000000000001</v>
      </c>
      <c r="E11">
        <v>-0.8</v>
      </c>
      <c r="F11">
        <v>1.5</v>
      </c>
      <c r="H11">
        <f t="shared" si="1"/>
        <v>2570</v>
      </c>
      <c r="I11">
        <f t="shared" si="2"/>
        <v>-0.8</v>
      </c>
      <c r="J11">
        <f t="shared" si="3"/>
        <v>1.5</v>
      </c>
      <c r="L11">
        <v>2515</v>
      </c>
      <c r="M11">
        <v>-6.9</v>
      </c>
      <c r="N11">
        <v>0.4</v>
      </c>
      <c r="Q11">
        <f t="shared" ca="1" si="0"/>
        <v>500</v>
      </c>
      <c r="T11">
        <f t="shared" si="4"/>
        <v>-0.8</v>
      </c>
      <c r="U11">
        <f t="shared" si="5"/>
        <v>1.5</v>
      </c>
      <c r="W11" t="s">
        <v>232</v>
      </c>
      <c r="X11" t="str">
        <f t="shared" si="6"/>
        <v>360.7d</v>
      </c>
      <c r="Y11" t="str">
        <f t="shared" si="7"/>
        <v>U. Nauga Fm.</v>
      </c>
      <c r="Z11">
        <v>2560</v>
      </c>
      <c r="AA11">
        <f t="shared" si="8"/>
        <v>2560</v>
      </c>
      <c r="AB11" t="s">
        <v>973</v>
      </c>
      <c r="AE11">
        <v>-11.9</v>
      </c>
      <c r="AF11">
        <v>0.3</v>
      </c>
      <c r="AH11" t="s">
        <v>232</v>
      </c>
      <c r="AI11" t="s">
        <v>707</v>
      </c>
      <c r="AJ11" t="s">
        <v>706</v>
      </c>
      <c r="AK11">
        <v>2560</v>
      </c>
      <c r="AL11">
        <v>2560</v>
      </c>
      <c r="AM11" t="s">
        <v>973</v>
      </c>
      <c r="AN11" s="207" t="s">
        <v>234</v>
      </c>
    </row>
    <row r="12" spans="1:40" ht="15">
      <c r="A12" t="s">
        <v>707</v>
      </c>
      <c r="B12" t="s">
        <v>706</v>
      </c>
      <c r="C12">
        <v>2570</v>
      </c>
      <c r="D12">
        <v>-5.9</v>
      </c>
      <c r="E12">
        <v>-11.9</v>
      </c>
      <c r="F12">
        <v>0.3</v>
      </c>
      <c r="H12">
        <f t="shared" si="1"/>
        <v>2570</v>
      </c>
      <c r="I12">
        <f t="shared" si="2"/>
        <v>-11.9</v>
      </c>
      <c r="J12">
        <f t="shared" si="3"/>
        <v>0.3</v>
      </c>
      <c r="L12">
        <v>2515</v>
      </c>
      <c r="M12">
        <v>-6.9</v>
      </c>
      <c r="N12">
        <v>-0.1</v>
      </c>
      <c r="Q12">
        <f t="shared" ca="1" si="0"/>
        <v>193</v>
      </c>
      <c r="T12">
        <f t="shared" si="4"/>
        <v>-11.9</v>
      </c>
      <c r="U12">
        <f t="shared" si="5"/>
        <v>0.3</v>
      </c>
      <c r="W12" t="s">
        <v>232</v>
      </c>
      <c r="X12" t="str">
        <f t="shared" si="6"/>
        <v>413.63d</v>
      </c>
      <c r="Y12" t="str">
        <f t="shared" si="7"/>
        <v>U. Nauga Fm.</v>
      </c>
      <c r="Z12">
        <v>2560</v>
      </c>
      <c r="AA12">
        <f t="shared" si="8"/>
        <v>2560</v>
      </c>
      <c r="AB12" t="s">
        <v>973</v>
      </c>
      <c r="AE12">
        <v>-1</v>
      </c>
      <c r="AF12">
        <v>2.1</v>
      </c>
      <c r="AH12" t="s">
        <v>232</v>
      </c>
      <c r="AI12">
        <v>486.75</v>
      </c>
      <c r="AJ12" t="s">
        <v>706</v>
      </c>
      <c r="AK12">
        <v>2560</v>
      </c>
      <c r="AL12">
        <v>2560</v>
      </c>
      <c r="AM12" t="s">
        <v>973</v>
      </c>
      <c r="AN12" s="207" t="s">
        <v>234</v>
      </c>
    </row>
    <row r="13" spans="1:40" ht="15">
      <c r="A13">
        <v>486.75</v>
      </c>
      <c r="B13" t="s">
        <v>706</v>
      </c>
      <c r="C13">
        <v>2570</v>
      </c>
      <c r="D13">
        <v>1.7</v>
      </c>
      <c r="E13">
        <v>-1</v>
      </c>
      <c r="F13">
        <v>2.1</v>
      </c>
      <c r="H13">
        <f t="shared" si="1"/>
        <v>2570</v>
      </c>
      <c r="I13">
        <f t="shared" si="2"/>
        <v>-1</v>
      </c>
      <c r="J13">
        <f t="shared" si="3"/>
        <v>2.1</v>
      </c>
      <c r="L13">
        <v>2515</v>
      </c>
      <c r="M13">
        <v>2.1</v>
      </c>
      <c r="N13">
        <v>3.7</v>
      </c>
      <c r="Q13">
        <f t="shared" ca="1" si="0"/>
        <v>431</v>
      </c>
      <c r="T13">
        <f t="shared" si="4"/>
        <v>-1</v>
      </c>
      <c r="U13">
        <f t="shared" si="5"/>
        <v>2.1</v>
      </c>
      <c r="W13" t="s">
        <v>232</v>
      </c>
      <c r="X13">
        <f t="shared" si="6"/>
        <v>486.75</v>
      </c>
      <c r="Y13" t="str">
        <f t="shared" si="7"/>
        <v>U. Nauga Fm.</v>
      </c>
      <c r="Z13">
        <v>2560</v>
      </c>
      <c r="AA13">
        <f t="shared" si="8"/>
        <v>2560</v>
      </c>
      <c r="AB13" t="s">
        <v>973</v>
      </c>
      <c r="AE13">
        <v>1.9</v>
      </c>
      <c r="AF13">
        <v>0.6</v>
      </c>
      <c r="AH13" t="s">
        <v>232</v>
      </c>
      <c r="AI13">
        <v>491.15</v>
      </c>
      <c r="AJ13" t="s">
        <v>706</v>
      </c>
      <c r="AK13">
        <v>2560</v>
      </c>
      <c r="AL13">
        <v>2560</v>
      </c>
      <c r="AM13" t="s">
        <v>973</v>
      </c>
      <c r="AN13" s="207" t="s">
        <v>234</v>
      </c>
    </row>
    <row r="14" spans="1:40" ht="15">
      <c r="A14">
        <v>491.15</v>
      </c>
      <c r="B14" t="s">
        <v>706</v>
      </c>
      <c r="C14">
        <v>2570</v>
      </c>
      <c r="D14">
        <v>1.5</v>
      </c>
      <c r="E14">
        <v>1.9</v>
      </c>
      <c r="F14">
        <v>0.6</v>
      </c>
      <c r="H14">
        <f t="shared" si="1"/>
        <v>2570</v>
      </c>
      <c r="I14">
        <f t="shared" si="2"/>
        <v>1.9</v>
      </c>
      <c r="J14">
        <f t="shared" si="3"/>
        <v>0.6</v>
      </c>
      <c r="L14">
        <v>2515</v>
      </c>
      <c r="M14">
        <v>2.6</v>
      </c>
      <c r="N14">
        <v>4</v>
      </c>
      <c r="Q14">
        <f t="shared" ca="1" si="0"/>
        <v>17</v>
      </c>
      <c r="T14">
        <f t="shared" si="4"/>
        <v>1.9</v>
      </c>
      <c r="U14">
        <f t="shared" si="5"/>
        <v>0.6</v>
      </c>
      <c r="W14" t="s">
        <v>232</v>
      </c>
      <c r="X14">
        <f t="shared" si="6"/>
        <v>491.15</v>
      </c>
      <c r="Y14" t="str">
        <f t="shared" si="7"/>
        <v>U. Nauga Fm.</v>
      </c>
      <c r="Z14">
        <v>2560</v>
      </c>
      <c r="AA14">
        <f t="shared" si="8"/>
        <v>2560</v>
      </c>
      <c r="AB14" t="s">
        <v>973</v>
      </c>
      <c r="AE14">
        <v>2.6</v>
      </c>
      <c r="AF14">
        <v>3</v>
      </c>
      <c r="AH14" t="s">
        <v>232</v>
      </c>
      <c r="AI14">
        <v>494.2</v>
      </c>
      <c r="AJ14" t="s">
        <v>706</v>
      </c>
      <c r="AK14">
        <v>2560</v>
      </c>
      <c r="AL14">
        <v>2560</v>
      </c>
      <c r="AM14" t="s">
        <v>973</v>
      </c>
      <c r="AN14" s="207" t="s">
        <v>234</v>
      </c>
    </row>
    <row r="15" spans="1:40" ht="15">
      <c r="A15">
        <v>494.2</v>
      </c>
      <c r="B15" t="s">
        <v>706</v>
      </c>
      <c r="C15">
        <v>2570</v>
      </c>
      <c r="D15">
        <v>4.4000000000000004</v>
      </c>
      <c r="E15">
        <v>2.6</v>
      </c>
      <c r="F15">
        <v>3</v>
      </c>
      <c r="H15">
        <f t="shared" si="1"/>
        <v>2570</v>
      </c>
      <c r="I15">
        <f t="shared" si="2"/>
        <v>2.6</v>
      </c>
      <c r="J15">
        <f t="shared" si="3"/>
        <v>3</v>
      </c>
      <c r="L15">
        <v>2515</v>
      </c>
      <c r="M15">
        <v>6</v>
      </c>
      <c r="N15">
        <v>6.4</v>
      </c>
      <c r="Q15">
        <f t="shared" ca="1" si="0"/>
        <v>526</v>
      </c>
      <c r="T15">
        <f t="shared" si="4"/>
        <v>2.6</v>
      </c>
      <c r="U15">
        <f t="shared" si="5"/>
        <v>3</v>
      </c>
      <c r="W15" t="s">
        <v>232</v>
      </c>
      <c r="X15">
        <f t="shared" si="6"/>
        <v>494.2</v>
      </c>
      <c r="Y15" t="str">
        <f t="shared" si="7"/>
        <v>U. Nauga Fm.</v>
      </c>
      <c r="Z15">
        <v>2560</v>
      </c>
      <c r="AA15">
        <f t="shared" si="8"/>
        <v>2560</v>
      </c>
      <c r="AB15" t="s">
        <v>973</v>
      </c>
      <c r="AE15">
        <v>1.6</v>
      </c>
      <c r="AF15">
        <v>3.5</v>
      </c>
      <c r="AH15" t="s">
        <v>232</v>
      </c>
      <c r="AI15">
        <v>495.5</v>
      </c>
      <c r="AJ15" t="s">
        <v>706</v>
      </c>
      <c r="AK15">
        <v>2560</v>
      </c>
      <c r="AL15">
        <v>2560</v>
      </c>
      <c r="AM15" t="s">
        <v>973</v>
      </c>
      <c r="AN15" s="207" t="s">
        <v>234</v>
      </c>
    </row>
    <row r="16" spans="1:40" ht="15">
      <c r="A16">
        <v>495.5</v>
      </c>
      <c r="B16" t="s">
        <v>706</v>
      </c>
      <c r="C16">
        <v>2570</v>
      </c>
      <c r="D16">
        <v>4.4000000000000004</v>
      </c>
      <c r="E16">
        <v>1.6</v>
      </c>
      <c r="F16">
        <v>3.5</v>
      </c>
      <c r="H16">
        <f t="shared" si="1"/>
        <v>2570</v>
      </c>
      <c r="I16">
        <f t="shared" si="2"/>
        <v>1.6</v>
      </c>
      <c r="J16">
        <f t="shared" si="3"/>
        <v>3.5</v>
      </c>
      <c r="L16">
        <v>2515</v>
      </c>
      <c r="M16">
        <v>10.8</v>
      </c>
      <c r="N16">
        <v>8.9</v>
      </c>
      <c r="Q16">
        <f t="shared" ca="1" si="0"/>
        <v>663</v>
      </c>
      <c r="T16">
        <f t="shared" si="4"/>
        <v>1.6</v>
      </c>
      <c r="U16">
        <f t="shared" si="5"/>
        <v>3.5</v>
      </c>
      <c r="W16" t="s">
        <v>232</v>
      </c>
      <c r="X16">
        <f t="shared" si="6"/>
        <v>495.5</v>
      </c>
      <c r="Y16" t="str">
        <f t="shared" si="7"/>
        <v>U. Nauga Fm.</v>
      </c>
      <c r="Z16">
        <v>2560</v>
      </c>
      <c r="AA16">
        <f t="shared" si="8"/>
        <v>2560</v>
      </c>
      <c r="AB16" t="s">
        <v>973</v>
      </c>
      <c r="AE16">
        <v>0.2</v>
      </c>
      <c r="AF16">
        <v>2.5</v>
      </c>
      <c r="AH16" t="s">
        <v>232</v>
      </c>
      <c r="AI16">
        <v>499.32</v>
      </c>
      <c r="AJ16" t="s">
        <v>706</v>
      </c>
      <c r="AK16">
        <v>2560</v>
      </c>
      <c r="AL16">
        <v>2560</v>
      </c>
      <c r="AM16" t="s">
        <v>973</v>
      </c>
      <c r="AN16" s="207" t="s">
        <v>234</v>
      </c>
    </row>
    <row r="17" spans="1:40" ht="15">
      <c r="A17">
        <v>499.32</v>
      </c>
      <c r="B17" t="s">
        <v>706</v>
      </c>
      <c r="C17">
        <v>2570</v>
      </c>
      <c r="D17">
        <v>2.6</v>
      </c>
      <c r="E17">
        <v>0.2</v>
      </c>
      <c r="F17">
        <v>2.5</v>
      </c>
      <c r="H17">
        <f t="shared" si="1"/>
        <v>2570</v>
      </c>
      <c r="I17">
        <f t="shared" si="2"/>
        <v>0.2</v>
      </c>
      <c r="J17">
        <f t="shared" si="3"/>
        <v>2.5</v>
      </c>
      <c r="L17">
        <v>2515</v>
      </c>
      <c r="M17">
        <v>9.9</v>
      </c>
      <c r="N17">
        <v>6.5</v>
      </c>
      <c r="Q17">
        <f t="shared" ca="1" si="0"/>
        <v>465</v>
      </c>
      <c r="T17">
        <f t="shared" si="4"/>
        <v>0.2</v>
      </c>
      <c r="U17">
        <f t="shared" si="5"/>
        <v>2.5</v>
      </c>
      <c r="W17" t="s">
        <v>232</v>
      </c>
      <c r="X17">
        <f t="shared" si="6"/>
        <v>499.32</v>
      </c>
      <c r="Y17" t="str">
        <f t="shared" si="7"/>
        <v>U. Nauga Fm.</v>
      </c>
      <c r="Z17">
        <v>2560</v>
      </c>
      <c r="AA17">
        <f t="shared" si="8"/>
        <v>2560</v>
      </c>
      <c r="AB17" t="s">
        <v>973</v>
      </c>
      <c r="AE17">
        <v>-0.8</v>
      </c>
      <c r="AF17">
        <v>5.0999999999999996</v>
      </c>
      <c r="AH17" t="s">
        <v>232</v>
      </c>
      <c r="AI17">
        <v>506.2</v>
      </c>
      <c r="AJ17" t="s">
        <v>706</v>
      </c>
      <c r="AK17">
        <v>2560</v>
      </c>
      <c r="AL17">
        <v>2560</v>
      </c>
      <c r="AM17" t="s">
        <v>973</v>
      </c>
      <c r="AN17" s="207" t="s">
        <v>234</v>
      </c>
    </row>
    <row r="18" spans="1:40" ht="15">
      <c r="A18">
        <v>506.2</v>
      </c>
      <c r="B18" t="s">
        <v>706</v>
      </c>
      <c r="C18">
        <v>2570</v>
      </c>
      <c r="D18">
        <v>4.7</v>
      </c>
      <c r="E18">
        <v>-0.8</v>
      </c>
      <c r="F18">
        <v>5.0999999999999996</v>
      </c>
      <c r="H18">
        <f t="shared" si="1"/>
        <v>2570</v>
      </c>
      <c r="I18">
        <f t="shared" si="2"/>
        <v>-0.8</v>
      </c>
      <c r="J18">
        <f t="shared" si="3"/>
        <v>5.0999999999999996</v>
      </c>
      <c r="L18">
        <v>2520</v>
      </c>
      <c r="M18">
        <v>-5.9</v>
      </c>
      <c r="N18">
        <v>0.9</v>
      </c>
      <c r="Q18">
        <f t="shared" ca="1" si="0"/>
        <v>447</v>
      </c>
      <c r="T18">
        <f t="shared" si="4"/>
        <v>-0.8</v>
      </c>
      <c r="U18">
        <f t="shared" si="5"/>
        <v>5.0999999999999996</v>
      </c>
      <c r="W18" t="s">
        <v>232</v>
      </c>
      <c r="X18">
        <f t="shared" si="6"/>
        <v>506.2</v>
      </c>
      <c r="Y18" t="str">
        <f t="shared" si="7"/>
        <v>U. Nauga Fm.</v>
      </c>
      <c r="Z18">
        <v>2560</v>
      </c>
      <c r="AA18">
        <f t="shared" si="8"/>
        <v>2560</v>
      </c>
      <c r="AB18" t="s">
        <v>973</v>
      </c>
      <c r="AE18">
        <v>-1.5</v>
      </c>
      <c r="AF18">
        <v>3.8</v>
      </c>
      <c r="AH18" t="s">
        <v>232</v>
      </c>
      <c r="AI18">
        <v>506.57</v>
      </c>
      <c r="AJ18" t="s">
        <v>706</v>
      </c>
      <c r="AK18">
        <v>2560</v>
      </c>
      <c r="AL18">
        <v>2560</v>
      </c>
      <c r="AM18" t="s">
        <v>973</v>
      </c>
      <c r="AN18" s="207" t="s">
        <v>234</v>
      </c>
    </row>
    <row r="19" spans="1:40" ht="15">
      <c r="A19">
        <v>506.57</v>
      </c>
      <c r="B19" t="s">
        <v>706</v>
      </c>
      <c r="C19">
        <v>2570</v>
      </c>
      <c r="D19">
        <v>3</v>
      </c>
      <c r="E19">
        <v>-1.5</v>
      </c>
      <c r="F19">
        <v>3.8</v>
      </c>
      <c r="H19">
        <f t="shared" si="1"/>
        <v>2570</v>
      </c>
      <c r="I19">
        <f t="shared" si="2"/>
        <v>-1.5</v>
      </c>
      <c r="J19">
        <f t="shared" si="3"/>
        <v>3.8</v>
      </c>
      <c r="L19">
        <v>2520</v>
      </c>
      <c r="M19">
        <v>-3.4</v>
      </c>
      <c r="N19">
        <v>-0.8</v>
      </c>
      <c r="Q19">
        <f t="shared" ca="1" si="0"/>
        <v>410</v>
      </c>
      <c r="T19">
        <f t="shared" si="4"/>
        <v>-1.5</v>
      </c>
      <c r="U19">
        <f t="shared" si="5"/>
        <v>3.8</v>
      </c>
      <c r="W19" t="s">
        <v>232</v>
      </c>
      <c r="X19">
        <f t="shared" si="6"/>
        <v>506.57</v>
      </c>
      <c r="Y19" t="str">
        <f t="shared" si="7"/>
        <v>U. Nauga Fm.</v>
      </c>
      <c r="Z19">
        <v>2560</v>
      </c>
      <c r="AA19">
        <f t="shared" si="8"/>
        <v>2560</v>
      </c>
      <c r="AB19" t="s">
        <v>973</v>
      </c>
      <c r="AE19">
        <v>-0.2</v>
      </c>
      <c r="AF19">
        <v>0.6</v>
      </c>
      <c r="AH19" t="s">
        <v>232</v>
      </c>
      <c r="AI19" t="s">
        <v>708</v>
      </c>
      <c r="AJ19" t="s">
        <v>706</v>
      </c>
      <c r="AK19">
        <v>2560</v>
      </c>
      <c r="AL19">
        <v>2560</v>
      </c>
      <c r="AM19" t="s">
        <v>973</v>
      </c>
      <c r="AN19" s="207" t="s">
        <v>234</v>
      </c>
    </row>
    <row r="20" spans="1:40" ht="15">
      <c r="A20" t="s">
        <v>708</v>
      </c>
      <c r="B20" t="s">
        <v>706</v>
      </c>
      <c r="C20">
        <v>2570</v>
      </c>
      <c r="D20">
        <v>0.5</v>
      </c>
      <c r="E20">
        <v>-0.2</v>
      </c>
      <c r="F20">
        <v>0.6</v>
      </c>
      <c r="H20">
        <f t="shared" si="1"/>
        <v>2570</v>
      </c>
      <c r="I20">
        <f t="shared" si="2"/>
        <v>-0.2</v>
      </c>
      <c r="J20">
        <f t="shared" si="3"/>
        <v>0.6</v>
      </c>
      <c r="L20">
        <v>2520</v>
      </c>
      <c r="M20">
        <v>-4.7</v>
      </c>
      <c r="N20">
        <v>1</v>
      </c>
      <c r="Q20">
        <f t="shared" ca="1" si="0"/>
        <v>379</v>
      </c>
      <c r="T20">
        <f t="shared" si="4"/>
        <v>-0.2</v>
      </c>
      <c r="U20">
        <f t="shared" si="5"/>
        <v>0.6</v>
      </c>
      <c r="W20" t="s">
        <v>232</v>
      </c>
      <c r="X20" t="str">
        <f t="shared" si="6"/>
        <v>515.95d</v>
      </c>
      <c r="Y20" t="str">
        <f t="shared" si="7"/>
        <v>U. Nauga Fm.</v>
      </c>
      <c r="Z20">
        <v>2560</v>
      </c>
      <c r="AA20">
        <f t="shared" si="8"/>
        <v>2560</v>
      </c>
      <c r="AB20" t="s">
        <v>973</v>
      </c>
      <c r="AE20">
        <v>4.2</v>
      </c>
      <c r="AF20">
        <v>6</v>
      </c>
      <c r="AH20" t="s">
        <v>232</v>
      </c>
      <c r="AI20" t="s">
        <v>709</v>
      </c>
      <c r="AJ20" t="s">
        <v>706</v>
      </c>
      <c r="AK20">
        <v>2560</v>
      </c>
      <c r="AL20">
        <v>2560</v>
      </c>
      <c r="AM20" t="s">
        <v>973</v>
      </c>
      <c r="AN20" s="207" t="s">
        <v>234</v>
      </c>
    </row>
    <row r="21" spans="1:40" ht="15">
      <c r="A21" t="s">
        <v>709</v>
      </c>
      <c r="B21" t="s">
        <v>706</v>
      </c>
      <c r="C21">
        <v>2570</v>
      </c>
      <c r="D21">
        <v>8.1999999999999993</v>
      </c>
      <c r="E21">
        <v>4.2</v>
      </c>
      <c r="F21">
        <v>6</v>
      </c>
      <c r="H21">
        <f t="shared" si="1"/>
        <v>2570</v>
      </c>
      <c r="I21">
        <f t="shared" si="2"/>
        <v>4.2</v>
      </c>
      <c r="J21">
        <f t="shared" si="3"/>
        <v>6</v>
      </c>
      <c r="L21">
        <v>2520</v>
      </c>
      <c r="M21">
        <v>1.7</v>
      </c>
      <c r="N21">
        <v>2.7</v>
      </c>
      <c r="Q21">
        <f t="shared" ca="1" si="0"/>
        <v>757</v>
      </c>
      <c r="T21">
        <f t="shared" si="4"/>
        <v>4.2</v>
      </c>
      <c r="U21">
        <f t="shared" si="5"/>
        <v>6</v>
      </c>
      <c r="W21" t="s">
        <v>232</v>
      </c>
      <c r="X21" t="str">
        <f t="shared" si="6"/>
        <v>574.76d</v>
      </c>
      <c r="Y21" t="str">
        <f t="shared" si="7"/>
        <v>U. Nauga Fm.</v>
      </c>
      <c r="Z21">
        <v>2560</v>
      </c>
      <c r="AA21">
        <f t="shared" si="8"/>
        <v>2560</v>
      </c>
      <c r="AB21" t="s">
        <v>973</v>
      </c>
      <c r="AE21">
        <v>0.5</v>
      </c>
      <c r="AF21">
        <v>1.6</v>
      </c>
      <c r="AH21" t="s">
        <v>232</v>
      </c>
      <c r="AI21">
        <v>614.54999999999995</v>
      </c>
      <c r="AJ21" t="s">
        <v>706</v>
      </c>
      <c r="AK21">
        <v>2560</v>
      </c>
      <c r="AL21">
        <v>2560</v>
      </c>
      <c r="AM21" t="s">
        <v>973</v>
      </c>
      <c r="AN21" s="207" t="s">
        <v>234</v>
      </c>
    </row>
    <row r="22" spans="1:40" ht="15">
      <c r="A22">
        <v>614.54999999999995</v>
      </c>
      <c r="B22" t="s">
        <v>706</v>
      </c>
      <c r="C22">
        <v>2570</v>
      </c>
      <c r="D22">
        <v>1.8</v>
      </c>
      <c r="E22">
        <v>0.5</v>
      </c>
      <c r="F22">
        <v>1.6</v>
      </c>
      <c r="H22">
        <f t="shared" si="1"/>
        <v>2570</v>
      </c>
      <c r="I22">
        <f t="shared" si="2"/>
        <v>0.5</v>
      </c>
      <c r="J22">
        <f t="shared" si="3"/>
        <v>1.6</v>
      </c>
      <c r="L22">
        <v>2520</v>
      </c>
      <c r="M22">
        <v>3.1</v>
      </c>
      <c r="N22">
        <v>1.4</v>
      </c>
      <c r="Q22">
        <f t="shared" ca="1" si="0"/>
        <v>156</v>
      </c>
      <c r="T22">
        <f t="shared" si="4"/>
        <v>0.5</v>
      </c>
      <c r="U22">
        <f t="shared" si="5"/>
        <v>1.6</v>
      </c>
      <c r="W22" t="s">
        <v>232</v>
      </c>
      <c r="X22">
        <f t="shared" si="6"/>
        <v>614.54999999999995</v>
      </c>
      <c r="Y22" t="str">
        <f t="shared" si="7"/>
        <v>U. Nauga Fm.</v>
      </c>
      <c r="Z22">
        <v>2560</v>
      </c>
      <c r="AA22">
        <f t="shared" si="8"/>
        <v>2560</v>
      </c>
      <c r="AB22" t="s">
        <v>973</v>
      </c>
      <c r="AE22">
        <v>2.9</v>
      </c>
      <c r="AF22">
        <v>5.4</v>
      </c>
      <c r="AH22" t="s">
        <v>232</v>
      </c>
      <c r="AI22">
        <v>626</v>
      </c>
      <c r="AJ22" t="s">
        <v>706</v>
      </c>
      <c r="AK22">
        <v>2560</v>
      </c>
      <c r="AL22">
        <v>2560</v>
      </c>
      <c r="AM22" t="s">
        <v>973</v>
      </c>
      <c r="AN22" s="207" t="s">
        <v>234</v>
      </c>
    </row>
    <row r="23" spans="1:40" ht="15">
      <c r="A23">
        <v>626</v>
      </c>
      <c r="B23" t="s">
        <v>706</v>
      </c>
      <c r="C23">
        <v>2570</v>
      </c>
      <c r="D23">
        <v>6.9</v>
      </c>
      <c r="E23">
        <v>2.9</v>
      </c>
      <c r="F23">
        <v>5.4</v>
      </c>
      <c r="H23">
        <f t="shared" si="1"/>
        <v>2570</v>
      </c>
      <c r="I23">
        <f t="shared" si="2"/>
        <v>2.9</v>
      </c>
      <c r="J23">
        <f t="shared" si="3"/>
        <v>5.4</v>
      </c>
      <c r="L23">
        <v>2570</v>
      </c>
      <c r="M23">
        <v>-0.8</v>
      </c>
      <c r="N23">
        <v>1.5</v>
      </c>
      <c r="Q23">
        <f t="shared" ca="1" si="0"/>
        <v>474</v>
      </c>
      <c r="T23">
        <f t="shared" si="4"/>
        <v>2.9</v>
      </c>
      <c r="U23">
        <f t="shared" si="5"/>
        <v>5.4</v>
      </c>
      <c r="W23" t="s">
        <v>232</v>
      </c>
      <c r="X23">
        <f t="shared" si="6"/>
        <v>626</v>
      </c>
      <c r="Y23" t="str">
        <f t="shared" si="7"/>
        <v>U. Nauga Fm.</v>
      </c>
      <c r="Z23">
        <v>2560</v>
      </c>
      <c r="AA23">
        <f t="shared" si="8"/>
        <v>2560</v>
      </c>
      <c r="AB23" t="s">
        <v>973</v>
      </c>
      <c r="AE23">
        <v>11.8</v>
      </c>
      <c r="AF23">
        <v>3.4</v>
      </c>
      <c r="AH23" t="s">
        <v>232</v>
      </c>
      <c r="AI23">
        <v>637</v>
      </c>
      <c r="AJ23" t="s">
        <v>706</v>
      </c>
      <c r="AK23">
        <v>2560</v>
      </c>
      <c r="AL23">
        <v>2560</v>
      </c>
      <c r="AM23" t="s">
        <v>973</v>
      </c>
      <c r="AN23" s="207" t="s">
        <v>234</v>
      </c>
    </row>
    <row r="24" spans="1:40" ht="15">
      <c r="A24">
        <v>637</v>
      </c>
      <c r="B24" t="s">
        <v>706</v>
      </c>
      <c r="C24">
        <v>2570</v>
      </c>
      <c r="D24">
        <v>9.5</v>
      </c>
      <c r="E24">
        <v>11.8</v>
      </c>
      <c r="F24">
        <v>3.4</v>
      </c>
      <c r="H24">
        <f t="shared" si="1"/>
        <v>2570</v>
      </c>
      <c r="I24">
        <f t="shared" si="2"/>
        <v>11.8</v>
      </c>
      <c r="J24">
        <f t="shared" si="3"/>
        <v>3.4</v>
      </c>
      <c r="L24">
        <v>2570</v>
      </c>
      <c r="M24">
        <v>-11.9</v>
      </c>
      <c r="N24">
        <v>0.3</v>
      </c>
      <c r="Q24">
        <f t="shared" ca="1" si="0"/>
        <v>560</v>
      </c>
      <c r="T24">
        <f t="shared" si="4"/>
        <v>11.8</v>
      </c>
      <c r="U24">
        <f t="shared" si="5"/>
        <v>3.4</v>
      </c>
      <c r="W24" t="s">
        <v>232</v>
      </c>
      <c r="X24">
        <f t="shared" si="6"/>
        <v>637</v>
      </c>
      <c r="Y24" t="str">
        <f t="shared" si="7"/>
        <v>U. Nauga Fm.</v>
      </c>
      <c r="Z24">
        <v>2560</v>
      </c>
      <c r="AA24">
        <f t="shared" si="8"/>
        <v>2560</v>
      </c>
      <c r="AB24" t="s">
        <v>973</v>
      </c>
      <c r="AE24">
        <v>4.2</v>
      </c>
      <c r="AF24">
        <v>3.8</v>
      </c>
      <c r="AH24" t="s">
        <v>232</v>
      </c>
      <c r="AI24">
        <v>640.29999999999995</v>
      </c>
      <c r="AJ24" t="s">
        <v>706</v>
      </c>
      <c r="AK24">
        <v>2560</v>
      </c>
      <c r="AL24">
        <v>2560</v>
      </c>
      <c r="AM24" t="s">
        <v>973</v>
      </c>
      <c r="AN24" s="207" t="s">
        <v>234</v>
      </c>
    </row>
    <row r="25" spans="1:40" ht="15">
      <c r="A25">
        <v>640.29999999999995</v>
      </c>
      <c r="B25" t="s">
        <v>706</v>
      </c>
      <c r="C25">
        <v>2570</v>
      </c>
      <c r="D25">
        <v>5.9</v>
      </c>
      <c r="E25">
        <v>4.2</v>
      </c>
      <c r="F25">
        <v>3.8</v>
      </c>
      <c r="H25">
        <f t="shared" si="1"/>
        <v>2570</v>
      </c>
      <c r="I25">
        <f t="shared" si="2"/>
        <v>4.2</v>
      </c>
      <c r="J25">
        <f t="shared" si="3"/>
        <v>3.8</v>
      </c>
      <c r="L25">
        <v>2570</v>
      </c>
      <c r="M25">
        <v>-1</v>
      </c>
      <c r="N25">
        <v>2.1</v>
      </c>
      <c r="Q25">
        <f t="shared" ca="1" si="0"/>
        <v>160</v>
      </c>
      <c r="T25">
        <f t="shared" si="4"/>
        <v>4.2</v>
      </c>
      <c r="U25">
        <f t="shared" si="5"/>
        <v>3.8</v>
      </c>
      <c r="W25" t="s">
        <v>232</v>
      </c>
      <c r="X25">
        <f t="shared" si="6"/>
        <v>640.29999999999995</v>
      </c>
      <c r="Y25" t="str">
        <f t="shared" si="7"/>
        <v>U. Nauga Fm.</v>
      </c>
      <c r="Z25">
        <v>2560</v>
      </c>
      <c r="AA25">
        <f t="shared" si="8"/>
        <v>2560</v>
      </c>
      <c r="AB25" t="s">
        <v>973</v>
      </c>
      <c r="AE25">
        <v>-1.5</v>
      </c>
      <c r="AF25">
        <v>2.2000000000000002</v>
      </c>
      <c r="AH25" t="s">
        <v>232</v>
      </c>
      <c r="AI25">
        <v>721.65</v>
      </c>
      <c r="AJ25" t="s">
        <v>710</v>
      </c>
      <c r="AK25">
        <v>2588</v>
      </c>
      <c r="AL25">
        <v>2588</v>
      </c>
      <c r="AM25" t="s">
        <v>973</v>
      </c>
      <c r="AN25" s="207" t="s">
        <v>234</v>
      </c>
    </row>
    <row r="26" spans="1:40" ht="15">
      <c r="A26">
        <v>721.65</v>
      </c>
      <c r="B26" t="s">
        <v>710</v>
      </c>
      <c r="C26">
        <v>2580</v>
      </c>
      <c r="D26">
        <v>1.4</v>
      </c>
      <c r="E26">
        <v>-1.5</v>
      </c>
      <c r="F26">
        <v>2.2000000000000002</v>
      </c>
      <c r="H26">
        <f t="shared" si="1"/>
        <v>2580</v>
      </c>
      <c r="I26">
        <f t="shared" si="2"/>
        <v>-1.5</v>
      </c>
      <c r="J26">
        <f t="shared" si="3"/>
        <v>2.2000000000000002</v>
      </c>
      <c r="L26">
        <v>2570</v>
      </c>
      <c r="M26">
        <v>1.9</v>
      </c>
      <c r="N26">
        <v>0.6</v>
      </c>
      <c r="Q26">
        <f t="shared" ca="1" si="0"/>
        <v>773</v>
      </c>
      <c r="T26">
        <f t="shared" si="4"/>
        <v>-1.5</v>
      </c>
      <c r="U26">
        <f t="shared" si="5"/>
        <v>2.2000000000000002</v>
      </c>
      <c r="W26" t="s">
        <v>232</v>
      </c>
      <c r="X26">
        <f t="shared" si="6"/>
        <v>721.65</v>
      </c>
      <c r="Y26" t="str">
        <f t="shared" si="7"/>
        <v>Reivilo Fm.</v>
      </c>
      <c r="Z26">
        <v>2588</v>
      </c>
      <c r="AA26">
        <f t="shared" si="8"/>
        <v>2588</v>
      </c>
      <c r="AB26" t="s">
        <v>973</v>
      </c>
      <c r="AE26">
        <v>-10.3</v>
      </c>
      <c r="AF26">
        <v>0.2</v>
      </c>
      <c r="AH26" t="s">
        <v>232</v>
      </c>
      <c r="AI26">
        <v>733.4</v>
      </c>
      <c r="AJ26" t="s">
        <v>710</v>
      </c>
      <c r="AK26">
        <v>2588</v>
      </c>
      <c r="AL26">
        <v>2588</v>
      </c>
      <c r="AM26" t="s">
        <v>973</v>
      </c>
      <c r="AN26" s="207" t="s">
        <v>234</v>
      </c>
    </row>
    <row r="27" spans="1:40" ht="15">
      <c r="A27">
        <v>733.4</v>
      </c>
      <c r="B27" t="s">
        <v>710</v>
      </c>
      <c r="C27">
        <v>2580</v>
      </c>
      <c r="D27">
        <v>-5.0999999999999996</v>
      </c>
      <c r="E27">
        <v>-10.3</v>
      </c>
      <c r="F27">
        <v>0.2</v>
      </c>
      <c r="H27">
        <f t="shared" si="1"/>
        <v>2580</v>
      </c>
      <c r="I27">
        <f t="shared" si="2"/>
        <v>-10.3</v>
      </c>
      <c r="J27">
        <f t="shared" si="3"/>
        <v>0.2</v>
      </c>
      <c r="L27">
        <v>2570</v>
      </c>
      <c r="M27">
        <v>2.6</v>
      </c>
      <c r="N27">
        <v>3</v>
      </c>
      <c r="Q27">
        <f t="shared" ca="1" si="0"/>
        <v>450</v>
      </c>
      <c r="T27">
        <f t="shared" si="4"/>
        <v>-10.3</v>
      </c>
      <c r="U27">
        <f t="shared" si="5"/>
        <v>0.2</v>
      </c>
      <c r="W27" t="s">
        <v>232</v>
      </c>
      <c r="X27">
        <f t="shared" si="6"/>
        <v>733.4</v>
      </c>
      <c r="Y27" t="str">
        <f t="shared" si="7"/>
        <v>Reivilo Fm.</v>
      </c>
      <c r="Z27">
        <v>2588</v>
      </c>
      <c r="AA27">
        <f t="shared" si="8"/>
        <v>2588</v>
      </c>
      <c r="AB27" t="s">
        <v>973</v>
      </c>
      <c r="AE27">
        <v>-1.4</v>
      </c>
      <c r="AF27">
        <v>2.4</v>
      </c>
      <c r="AH27" t="s">
        <v>232</v>
      </c>
      <c r="AI27">
        <v>738.95</v>
      </c>
      <c r="AJ27" t="s">
        <v>710</v>
      </c>
      <c r="AK27">
        <v>2588</v>
      </c>
      <c r="AL27">
        <v>2588</v>
      </c>
      <c r="AM27" t="s">
        <v>973</v>
      </c>
      <c r="AN27" s="207" t="s">
        <v>234</v>
      </c>
    </row>
    <row r="28" spans="1:40" ht="15">
      <c r="A28">
        <v>738.95</v>
      </c>
      <c r="B28" t="s">
        <v>710</v>
      </c>
      <c r="C28">
        <v>2580</v>
      </c>
      <c r="D28">
        <v>1.7</v>
      </c>
      <c r="E28">
        <v>-1.4</v>
      </c>
      <c r="F28">
        <v>2.4</v>
      </c>
      <c r="H28">
        <f t="shared" si="1"/>
        <v>2580</v>
      </c>
      <c r="I28">
        <f t="shared" si="2"/>
        <v>-1.4</v>
      </c>
      <c r="J28">
        <f t="shared" si="3"/>
        <v>2.4</v>
      </c>
      <c r="L28">
        <v>2570</v>
      </c>
      <c r="M28">
        <v>1.6</v>
      </c>
      <c r="N28">
        <v>3.5</v>
      </c>
      <c r="Q28">
        <f t="shared" ca="1" si="0"/>
        <v>221</v>
      </c>
      <c r="T28">
        <f t="shared" si="4"/>
        <v>-1.4</v>
      </c>
      <c r="U28">
        <f t="shared" si="5"/>
        <v>2.4</v>
      </c>
      <c r="W28" t="s">
        <v>232</v>
      </c>
      <c r="X28">
        <f t="shared" si="6"/>
        <v>738.95</v>
      </c>
      <c r="Y28" t="str">
        <f t="shared" si="7"/>
        <v>Reivilo Fm.</v>
      </c>
      <c r="Z28">
        <v>2588</v>
      </c>
      <c r="AA28">
        <f t="shared" si="8"/>
        <v>2588</v>
      </c>
      <c r="AB28" t="s">
        <v>973</v>
      </c>
      <c r="AE28">
        <v>0.2</v>
      </c>
      <c r="AF28">
        <v>4</v>
      </c>
      <c r="AH28" t="s">
        <v>232</v>
      </c>
      <c r="AI28">
        <v>743.1</v>
      </c>
      <c r="AJ28" t="s">
        <v>710</v>
      </c>
      <c r="AK28">
        <v>2588</v>
      </c>
      <c r="AL28">
        <v>2588</v>
      </c>
      <c r="AM28" t="s">
        <v>973</v>
      </c>
      <c r="AN28" s="207" t="s">
        <v>234</v>
      </c>
    </row>
    <row r="29" spans="1:40" ht="15">
      <c r="A29">
        <v>743.1</v>
      </c>
      <c r="B29" t="s">
        <v>710</v>
      </c>
      <c r="C29">
        <v>2580</v>
      </c>
      <c r="D29">
        <v>4.0999999999999996</v>
      </c>
      <c r="E29">
        <v>0.2</v>
      </c>
      <c r="F29">
        <v>4</v>
      </c>
      <c r="H29">
        <f t="shared" si="1"/>
        <v>2580</v>
      </c>
      <c r="I29">
        <f t="shared" si="2"/>
        <v>0.2</v>
      </c>
      <c r="J29">
        <f t="shared" si="3"/>
        <v>4</v>
      </c>
      <c r="L29">
        <v>2570</v>
      </c>
      <c r="M29">
        <v>0.2</v>
      </c>
      <c r="N29">
        <v>2.5</v>
      </c>
      <c r="Q29">
        <f t="shared" ca="1" si="0"/>
        <v>655</v>
      </c>
      <c r="T29">
        <f t="shared" si="4"/>
        <v>0.2</v>
      </c>
      <c r="U29">
        <f t="shared" si="5"/>
        <v>4</v>
      </c>
      <c r="W29" t="s">
        <v>232</v>
      </c>
      <c r="X29">
        <f t="shared" si="6"/>
        <v>743.1</v>
      </c>
      <c r="Y29" t="str">
        <f t="shared" si="7"/>
        <v>Reivilo Fm.</v>
      </c>
      <c r="Z29">
        <v>2588</v>
      </c>
      <c r="AA29">
        <f t="shared" si="8"/>
        <v>2588</v>
      </c>
      <c r="AB29" t="s">
        <v>973</v>
      </c>
      <c r="AE29">
        <v>3.3</v>
      </c>
      <c r="AF29">
        <v>2.9</v>
      </c>
      <c r="AH29" t="s">
        <v>232</v>
      </c>
      <c r="AI29">
        <v>798.5</v>
      </c>
      <c r="AJ29" t="s">
        <v>710</v>
      </c>
      <c r="AK29">
        <v>2588</v>
      </c>
      <c r="AL29">
        <v>2588</v>
      </c>
      <c r="AM29" t="s">
        <v>973</v>
      </c>
      <c r="AN29" s="207" t="s">
        <v>234</v>
      </c>
    </row>
    <row r="30" spans="1:40" ht="15">
      <c r="A30">
        <v>798.5</v>
      </c>
      <c r="B30" t="s">
        <v>710</v>
      </c>
      <c r="C30">
        <v>2580</v>
      </c>
      <c r="D30">
        <v>4.7</v>
      </c>
      <c r="E30">
        <v>3.3</v>
      </c>
      <c r="F30">
        <v>2.9</v>
      </c>
      <c r="H30">
        <f t="shared" si="1"/>
        <v>2580</v>
      </c>
      <c r="I30">
        <f t="shared" si="2"/>
        <v>3.3</v>
      </c>
      <c r="J30">
        <f t="shared" si="3"/>
        <v>2.9</v>
      </c>
      <c r="L30">
        <v>2570</v>
      </c>
      <c r="M30">
        <v>-0.8</v>
      </c>
      <c r="N30">
        <v>5.0999999999999996</v>
      </c>
      <c r="Q30">
        <f t="shared" ca="1" si="0"/>
        <v>678</v>
      </c>
      <c r="T30">
        <f t="shared" si="4"/>
        <v>3.3</v>
      </c>
      <c r="U30">
        <f t="shared" si="5"/>
        <v>2.9</v>
      </c>
      <c r="W30" t="s">
        <v>232</v>
      </c>
      <c r="X30">
        <f t="shared" si="6"/>
        <v>798.5</v>
      </c>
      <c r="Y30" t="str">
        <f t="shared" si="7"/>
        <v>Reivilo Fm.</v>
      </c>
      <c r="Z30">
        <v>2588</v>
      </c>
      <c r="AA30">
        <f t="shared" si="8"/>
        <v>2588</v>
      </c>
      <c r="AB30" t="s">
        <v>973</v>
      </c>
      <c r="AE30">
        <v>-11.4</v>
      </c>
      <c r="AF30">
        <v>0.9</v>
      </c>
      <c r="AH30" t="s">
        <v>232</v>
      </c>
      <c r="AI30">
        <v>871.83</v>
      </c>
      <c r="AJ30" t="s">
        <v>710</v>
      </c>
      <c r="AK30">
        <v>2588</v>
      </c>
      <c r="AL30">
        <v>2588</v>
      </c>
      <c r="AM30" t="s">
        <v>973</v>
      </c>
      <c r="AN30" s="207" t="s">
        <v>234</v>
      </c>
    </row>
    <row r="31" spans="1:40" ht="15">
      <c r="A31">
        <v>871.83</v>
      </c>
      <c r="B31" t="s">
        <v>710</v>
      </c>
      <c r="C31">
        <v>2580</v>
      </c>
      <c r="D31">
        <v>-5</v>
      </c>
      <c r="E31">
        <v>-11.4</v>
      </c>
      <c r="F31">
        <v>0.9</v>
      </c>
      <c r="H31">
        <f t="shared" si="1"/>
        <v>2580</v>
      </c>
      <c r="I31">
        <f t="shared" si="2"/>
        <v>-11.4</v>
      </c>
      <c r="J31">
        <f t="shared" si="3"/>
        <v>0.9</v>
      </c>
      <c r="L31">
        <v>2570</v>
      </c>
      <c r="M31">
        <v>-1.5</v>
      </c>
      <c r="N31">
        <v>3.8</v>
      </c>
      <c r="Q31">
        <f t="shared" ca="1" si="0"/>
        <v>395</v>
      </c>
      <c r="T31">
        <f t="shared" si="4"/>
        <v>-11.4</v>
      </c>
      <c r="U31">
        <f t="shared" si="5"/>
        <v>0.9</v>
      </c>
      <c r="W31" t="s">
        <v>232</v>
      </c>
      <c r="X31">
        <f t="shared" si="6"/>
        <v>871.83</v>
      </c>
      <c r="Y31" t="str">
        <f t="shared" si="7"/>
        <v>Reivilo Fm.</v>
      </c>
      <c r="Z31">
        <v>2588</v>
      </c>
      <c r="AA31">
        <f t="shared" si="8"/>
        <v>2588</v>
      </c>
      <c r="AB31" t="s">
        <v>973</v>
      </c>
      <c r="AE31">
        <v>1</v>
      </c>
      <c r="AF31">
        <v>2.8</v>
      </c>
      <c r="AH31" t="s">
        <v>232</v>
      </c>
      <c r="AI31">
        <v>891.25</v>
      </c>
      <c r="AJ31" t="s">
        <v>710</v>
      </c>
      <c r="AK31">
        <v>2588</v>
      </c>
      <c r="AL31">
        <v>2588</v>
      </c>
      <c r="AM31" t="s">
        <v>973</v>
      </c>
      <c r="AN31" s="207" t="s">
        <v>234</v>
      </c>
    </row>
    <row r="32" spans="1:40" ht="15">
      <c r="A32">
        <v>891.25</v>
      </c>
      <c r="B32" t="s">
        <v>710</v>
      </c>
      <c r="C32">
        <v>2580</v>
      </c>
      <c r="D32">
        <v>3.3</v>
      </c>
      <c r="E32">
        <v>1</v>
      </c>
      <c r="F32">
        <v>2.8</v>
      </c>
      <c r="H32">
        <f t="shared" si="1"/>
        <v>2580</v>
      </c>
      <c r="I32">
        <f t="shared" si="2"/>
        <v>1</v>
      </c>
      <c r="J32">
        <f t="shared" si="3"/>
        <v>2.8</v>
      </c>
      <c r="L32">
        <v>2570</v>
      </c>
      <c r="M32">
        <v>-0.2</v>
      </c>
      <c r="N32">
        <v>0.6</v>
      </c>
      <c r="Q32">
        <f t="shared" ca="1" si="0"/>
        <v>428</v>
      </c>
      <c r="T32">
        <f t="shared" si="4"/>
        <v>1</v>
      </c>
      <c r="U32">
        <f t="shared" si="5"/>
        <v>2.8</v>
      </c>
      <c r="W32" t="s">
        <v>232</v>
      </c>
      <c r="X32">
        <f t="shared" si="6"/>
        <v>891.25</v>
      </c>
      <c r="Y32" t="str">
        <f t="shared" si="7"/>
        <v>Reivilo Fm.</v>
      </c>
      <c r="Z32">
        <v>2588</v>
      </c>
      <c r="AA32">
        <f t="shared" si="8"/>
        <v>2588</v>
      </c>
      <c r="AB32" t="s">
        <v>973</v>
      </c>
      <c r="AE32">
        <v>-6.1</v>
      </c>
      <c r="AF32">
        <v>-0.2</v>
      </c>
      <c r="AH32" t="s">
        <v>232</v>
      </c>
      <c r="AI32">
        <v>892.4</v>
      </c>
      <c r="AJ32" t="s">
        <v>710</v>
      </c>
      <c r="AK32">
        <v>2588</v>
      </c>
      <c r="AL32">
        <v>2588</v>
      </c>
      <c r="AM32" t="s">
        <v>973</v>
      </c>
      <c r="AN32" s="207" t="s">
        <v>234</v>
      </c>
    </row>
    <row r="33" spans="1:40" ht="15">
      <c r="A33">
        <v>892.4</v>
      </c>
      <c r="B33" t="s">
        <v>710</v>
      </c>
      <c r="C33">
        <v>2580</v>
      </c>
      <c r="D33">
        <v>-3.4</v>
      </c>
      <c r="E33">
        <v>-6.1</v>
      </c>
      <c r="F33">
        <v>-0.2</v>
      </c>
      <c r="H33">
        <f t="shared" si="1"/>
        <v>2580</v>
      </c>
      <c r="I33">
        <f t="shared" si="2"/>
        <v>-6.1</v>
      </c>
      <c r="J33">
        <f t="shared" si="3"/>
        <v>-0.2</v>
      </c>
      <c r="L33">
        <v>2570</v>
      </c>
      <c r="M33">
        <v>4.2</v>
      </c>
      <c r="N33">
        <v>6</v>
      </c>
      <c r="Q33">
        <f t="shared" ca="1" si="0"/>
        <v>123</v>
      </c>
      <c r="T33">
        <f t="shared" si="4"/>
        <v>-6.1</v>
      </c>
      <c r="U33">
        <f t="shared" si="5"/>
        <v>-0.2</v>
      </c>
      <c r="W33" t="s">
        <v>232</v>
      </c>
      <c r="X33">
        <f t="shared" si="6"/>
        <v>892.4</v>
      </c>
      <c r="Y33" t="str">
        <f t="shared" si="7"/>
        <v>Reivilo Fm.</v>
      </c>
      <c r="Z33">
        <v>2588</v>
      </c>
      <c r="AA33">
        <f t="shared" si="8"/>
        <v>2588</v>
      </c>
      <c r="AB33" t="s">
        <v>973</v>
      </c>
      <c r="AE33">
        <v>6</v>
      </c>
      <c r="AF33">
        <v>4.5</v>
      </c>
      <c r="AH33" t="s">
        <v>232</v>
      </c>
      <c r="AI33">
        <v>965.1</v>
      </c>
      <c r="AJ33" t="s">
        <v>711</v>
      </c>
      <c r="AK33">
        <v>2602</v>
      </c>
      <c r="AL33">
        <v>2602</v>
      </c>
      <c r="AM33" t="s">
        <v>973</v>
      </c>
      <c r="AN33" s="207" t="s">
        <v>234</v>
      </c>
    </row>
    <row r="34" spans="1:40" ht="15">
      <c r="A34">
        <v>965.1</v>
      </c>
      <c r="B34" t="s">
        <v>711</v>
      </c>
      <c r="C34">
        <v>2600</v>
      </c>
      <c r="D34">
        <v>7.6</v>
      </c>
      <c r="E34">
        <v>6</v>
      </c>
      <c r="F34">
        <v>4.5</v>
      </c>
      <c r="H34">
        <f t="shared" si="1"/>
        <v>2600</v>
      </c>
      <c r="I34">
        <f t="shared" si="2"/>
        <v>6</v>
      </c>
      <c r="J34">
        <f t="shared" si="3"/>
        <v>4.5</v>
      </c>
      <c r="L34">
        <v>2570</v>
      </c>
      <c r="M34">
        <v>0.5</v>
      </c>
      <c r="N34">
        <v>1.6</v>
      </c>
      <c r="Q34">
        <f t="shared" ca="1" si="0"/>
        <v>218</v>
      </c>
      <c r="T34">
        <f t="shared" si="4"/>
        <v>6</v>
      </c>
      <c r="U34">
        <f t="shared" si="5"/>
        <v>4.5</v>
      </c>
      <c r="W34" t="s">
        <v>232</v>
      </c>
      <c r="X34">
        <f t="shared" si="6"/>
        <v>965.1</v>
      </c>
      <c r="Y34" t="str">
        <f t="shared" si="7"/>
        <v>Monteville Fm.</v>
      </c>
      <c r="Z34">
        <v>2602</v>
      </c>
      <c r="AA34">
        <f t="shared" si="8"/>
        <v>2602</v>
      </c>
      <c r="AB34" t="s">
        <v>973</v>
      </c>
      <c r="AE34">
        <v>5.2</v>
      </c>
      <c r="AF34">
        <v>1.6</v>
      </c>
      <c r="AH34" t="s">
        <v>232</v>
      </c>
      <c r="AI34">
        <v>970.75</v>
      </c>
      <c r="AJ34" t="s">
        <v>711</v>
      </c>
      <c r="AK34">
        <v>2602</v>
      </c>
      <c r="AL34">
        <v>2602</v>
      </c>
      <c r="AM34" t="s">
        <v>973</v>
      </c>
      <c r="AN34" s="207" t="s">
        <v>234</v>
      </c>
    </row>
    <row r="35" spans="1:40" ht="15">
      <c r="A35">
        <v>970.75</v>
      </c>
      <c r="B35" t="s">
        <v>711</v>
      </c>
      <c r="C35">
        <v>2600</v>
      </c>
      <c r="D35">
        <v>4.3</v>
      </c>
      <c r="E35">
        <v>5.2</v>
      </c>
      <c r="F35">
        <v>1.6</v>
      </c>
      <c r="H35">
        <f t="shared" si="1"/>
        <v>2600</v>
      </c>
      <c r="I35">
        <f t="shared" si="2"/>
        <v>5.2</v>
      </c>
      <c r="J35">
        <f t="shared" si="3"/>
        <v>1.6</v>
      </c>
      <c r="L35">
        <v>2570</v>
      </c>
      <c r="M35">
        <v>2.9</v>
      </c>
      <c r="N35">
        <v>5.4</v>
      </c>
      <c r="Q35">
        <f t="shared" ref="Q35:Q66" ca="1" si="9">RANDBETWEEN(1,773)</f>
        <v>619</v>
      </c>
      <c r="T35">
        <f t="shared" si="4"/>
        <v>5.2</v>
      </c>
      <c r="U35">
        <f t="shared" si="5"/>
        <v>1.6</v>
      </c>
      <c r="W35" t="s">
        <v>232</v>
      </c>
      <c r="X35">
        <f t="shared" si="6"/>
        <v>970.75</v>
      </c>
      <c r="Y35" t="str">
        <f t="shared" si="7"/>
        <v>Monteville Fm.</v>
      </c>
      <c r="Z35">
        <v>2602</v>
      </c>
      <c r="AA35">
        <f t="shared" si="8"/>
        <v>2602</v>
      </c>
      <c r="AB35" t="s">
        <v>973</v>
      </c>
      <c r="AE35">
        <v>1.7</v>
      </c>
      <c r="AF35">
        <v>1.7</v>
      </c>
      <c r="AH35" t="s">
        <v>232</v>
      </c>
      <c r="AI35">
        <v>974.05</v>
      </c>
      <c r="AJ35" t="s">
        <v>711</v>
      </c>
      <c r="AK35">
        <v>2602</v>
      </c>
      <c r="AL35">
        <v>2602</v>
      </c>
      <c r="AM35" t="s">
        <v>973</v>
      </c>
      <c r="AN35" s="207" t="s">
        <v>234</v>
      </c>
    </row>
    <row r="36" spans="1:40" ht="15">
      <c r="A36">
        <v>974.05</v>
      </c>
      <c r="B36" t="s">
        <v>711</v>
      </c>
      <c r="C36">
        <v>2600</v>
      </c>
      <c r="D36">
        <v>2.6</v>
      </c>
      <c r="E36">
        <v>1.7</v>
      </c>
      <c r="F36">
        <v>1.7</v>
      </c>
      <c r="H36">
        <f t="shared" si="1"/>
        <v>2600</v>
      </c>
      <c r="I36">
        <f t="shared" si="2"/>
        <v>1.7</v>
      </c>
      <c r="J36">
        <f t="shared" si="3"/>
        <v>1.7</v>
      </c>
      <c r="L36">
        <v>2570</v>
      </c>
      <c r="M36">
        <v>11.8</v>
      </c>
      <c r="N36">
        <v>3.4</v>
      </c>
      <c r="Q36">
        <f t="shared" ca="1" si="9"/>
        <v>314</v>
      </c>
      <c r="T36">
        <f t="shared" si="4"/>
        <v>1.7</v>
      </c>
      <c r="U36">
        <f t="shared" si="5"/>
        <v>1.7</v>
      </c>
      <c r="W36" t="s">
        <v>232</v>
      </c>
      <c r="X36">
        <f t="shared" si="6"/>
        <v>974.05</v>
      </c>
      <c r="Y36" t="str">
        <f t="shared" si="7"/>
        <v>Monteville Fm.</v>
      </c>
      <c r="Z36">
        <v>2602</v>
      </c>
      <c r="AA36">
        <f t="shared" si="8"/>
        <v>2602</v>
      </c>
      <c r="AB36" t="s">
        <v>973</v>
      </c>
      <c r="AE36">
        <v>8.1999999999999993</v>
      </c>
      <c r="AF36">
        <v>5.9</v>
      </c>
      <c r="AH36" t="s">
        <v>232</v>
      </c>
      <c r="AI36">
        <v>980</v>
      </c>
      <c r="AJ36" t="s">
        <v>711</v>
      </c>
      <c r="AK36">
        <v>2602</v>
      </c>
      <c r="AL36">
        <v>2602</v>
      </c>
      <c r="AM36" t="s">
        <v>973</v>
      </c>
      <c r="AN36" s="207" t="s">
        <v>234</v>
      </c>
    </row>
    <row r="37" spans="1:40" ht="15">
      <c r="A37">
        <v>980</v>
      </c>
      <c r="B37" t="s">
        <v>711</v>
      </c>
      <c r="C37">
        <v>2600</v>
      </c>
      <c r="D37">
        <v>10.1</v>
      </c>
      <c r="E37">
        <v>8.1999999999999993</v>
      </c>
      <c r="F37">
        <v>5.9</v>
      </c>
      <c r="H37">
        <f t="shared" si="1"/>
        <v>2600</v>
      </c>
      <c r="I37">
        <f t="shared" si="2"/>
        <v>8.1999999999999993</v>
      </c>
      <c r="J37">
        <f t="shared" si="3"/>
        <v>5.9</v>
      </c>
      <c r="L37">
        <v>2570</v>
      </c>
      <c r="M37">
        <v>4.2</v>
      </c>
      <c r="N37">
        <v>3.8</v>
      </c>
      <c r="Q37">
        <f t="shared" ca="1" si="9"/>
        <v>62</v>
      </c>
      <c r="T37">
        <f t="shared" si="4"/>
        <v>8.1999999999999993</v>
      </c>
      <c r="U37">
        <f t="shared" si="5"/>
        <v>5.9</v>
      </c>
      <c r="W37" t="s">
        <v>232</v>
      </c>
      <c r="X37">
        <f t="shared" si="6"/>
        <v>980</v>
      </c>
      <c r="Y37" t="str">
        <f t="shared" si="7"/>
        <v>Monteville Fm.</v>
      </c>
      <c r="Z37">
        <v>2602</v>
      </c>
      <c r="AA37">
        <f t="shared" si="8"/>
        <v>2602</v>
      </c>
      <c r="AB37" t="s">
        <v>973</v>
      </c>
      <c r="AE37">
        <v>21.4</v>
      </c>
      <c r="AF37">
        <v>8.9</v>
      </c>
      <c r="AH37" t="s">
        <v>232</v>
      </c>
      <c r="AI37" t="s">
        <v>712</v>
      </c>
      <c r="AJ37" t="s">
        <v>711</v>
      </c>
      <c r="AK37">
        <v>2602</v>
      </c>
      <c r="AL37">
        <v>2602</v>
      </c>
      <c r="AM37" t="s">
        <v>973</v>
      </c>
      <c r="AN37" s="207" t="s">
        <v>234</v>
      </c>
    </row>
    <row r="38" spans="1:40" ht="15">
      <c r="A38" t="s">
        <v>712</v>
      </c>
      <c r="B38" t="s">
        <v>711</v>
      </c>
      <c r="C38">
        <v>2600</v>
      </c>
      <c r="D38">
        <v>20</v>
      </c>
      <c r="E38">
        <v>21.4</v>
      </c>
      <c r="F38">
        <v>8.9</v>
      </c>
      <c r="H38">
        <f t="shared" si="1"/>
        <v>2600</v>
      </c>
      <c r="I38">
        <f t="shared" si="2"/>
        <v>21.4</v>
      </c>
      <c r="J38">
        <f t="shared" si="3"/>
        <v>8.9</v>
      </c>
      <c r="L38">
        <v>2570</v>
      </c>
      <c r="M38">
        <v>-0.2</v>
      </c>
      <c r="N38">
        <v>2.2000000000000002</v>
      </c>
      <c r="Q38">
        <f t="shared" ca="1" si="9"/>
        <v>237</v>
      </c>
      <c r="T38">
        <f t="shared" si="4"/>
        <v>21.4</v>
      </c>
      <c r="U38">
        <f t="shared" si="5"/>
        <v>8.9</v>
      </c>
      <c r="W38" t="s">
        <v>232</v>
      </c>
      <c r="X38" t="str">
        <f t="shared" si="6"/>
        <v>1012.1d</v>
      </c>
      <c r="Y38" t="str">
        <f t="shared" si="7"/>
        <v>Monteville Fm.</v>
      </c>
      <c r="Z38">
        <v>2602</v>
      </c>
      <c r="AA38">
        <f t="shared" si="8"/>
        <v>2602</v>
      </c>
      <c r="AB38" t="s">
        <v>973</v>
      </c>
      <c r="AE38">
        <v>11.8</v>
      </c>
      <c r="AF38">
        <v>7.1</v>
      </c>
      <c r="AH38" t="s">
        <v>232</v>
      </c>
      <c r="AI38">
        <v>1016.9</v>
      </c>
      <c r="AJ38" t="s">
        <v>711</v>
      </c>
      <c r="AK38">
        <v>2602</v>
      </c>
      <c r="AL38">
        <v>2602</v>
      </c>
      <c r="AM38" t="s">
        <v>973</v>
      </c>
      <c r="AN38" s="207" t="s">
        <v>234</v>
      </c>
    </row>
    <row r="39" spans="1:40" ht="15">
      <c r="A39">
        <v>1016.9</v>
      </c>
      <c r="B39" t="s">
        <v>711</v>
      </c>
      <c r="C39">
        <v>2600</v>
      </c>
      <c r="D39">
        <v>13.2</v>
      </c>
      <c r="E39">
        <v>11.8</v>
      </c>
      <c r="F39">
        <v>7.1</v>
      </c>
      <c r="H39">
        <f t="shared" si="1"/>
        <v>2600</v>
      </c>
      <c r="I39">
        <f t="shared" si="2"/>
        <v>11.8</v>
      </c>
      <c r="J39">
        <f t="shared" si="3"/>
        <v>7.1</v>
      </c>
      <c r="L39">
        <v>2570</v>
      </c>
      <c r="M39">
        <v>7.9</v>
      </c>
      <c r="N39">
        <v>6.4</v>
      </c>
      <c r="Q39">
        <f t="shared" ca="1" si="9"/>
        <v>678</v>
      </c>
      <c r="T39">
        <f t="shared" si="4"/>
        <v>11.8</v>
      </c>
      <c r="U39">
        <f t="shared" si="5"/>
        <v>7.1</v>
      </c>
      <c r="W39" t="s">
        <v>232</v>
      </c>
      <c r="X39">
        <f t="shared" si="6"/>
        <v>1016.9</v>
      </c>
      <c r="Y39" t="str">
        <f t="shared" si="7"/>
        <v>Monteville Fm.</v>
      </c>
      <c r="Z39">
        <v>2602</v>
      </c>
      <c r="AA39">
        <f t="shared" si="8"/>
        <v>2602</v>
      </c>
      <c r="AB39" t="s">
        <v>973</v>
      </c>
      <c r="AE39">
        <v>9.3000000000000007</v>
      </c>
      <c r="AF39">
        <v>3</v>
      </c>
      <c r="AH39" t="s">
        <v>232</v>
      </c>
      <c r="AI39">
        <v>1019.9</v>
      </c>
      <c r="AJ39" t="s">
        <v>711</v>
      </c>
      <c r="AK39">
        <v>2602</v>
      </c>
      <c r="AL39">
        <v>2602</v>
      </c>
      <c r="AM39" t="s">
        <v>973</v>
      </c>
      <c r="AN39" s="207" t="s">
        <v>234</v>
      </c>
    </row>
    <row r="40" spans="1:40" ht="15">
      <c r="A40">
        <v>1019.9</v>
      </c>
      <c r="B40" t="s">
        <v>711</v>
      </c>
      <c r="C40">
        <v>2600</v>
      </c>
      <c r="D40">
        <v>7.8</v>
      </c>
      <c r="E40">
        <v>9.3000000000000007</v>
      </c>
      <c r="F40">
        <v>3</v>
      </c>
      <c r="H40">
        <f t="shared" si="1"/>
        <v>2600</v>
      </c>
      <c r="I40">
        <f t="shared" si="2"/>
        <v>9.3000000000000007</v>
      </c>
      <c r="J40">
        <f t="shared" si="3"/>
        <v>3</v>
      </c>
      <c r="L40">
        <v>2570</v>
      </c>
      <c r="M40">
        <v>7</v>
      </c>
      <c r="N40">
        <v>6.4</v>
      </c>
      <c r="Q40">
        <f t="shared" ca="1" si="9"/>
        <v>286</v>
      </c>
      <c r="T40">
        <f t="shared" si="4"/>
        <v>9.3000000000000007</v>
      </c>
      <c r="U40">
        <f t="shared" si="5"/>
        <v>3</v>
      </c>
      <c r="W40" t="s">
        <v>232</v>
      </c>
      <c r="X40">
        <f t="shared" si="6"/>
        <v>1019.9</v>
      </c>
      <c r="Y40" t="str">
        <f t="shared" si="7"/>
        <v>Monteville Fm.</v>
      </c>
      <c r="Z40">
        <v>2602</v>
      </c>
      <c r="AA40">
        <f t="shared" si="8"/>
        <v>2602</v>
      </c>
      <c r="AB40" t="s">
        <v>973</v>
      </c>
      <c r="AE40">
        <v>6.5</v>
      </c>
      <c r="AF40">
        <v>6.1</v>
      </c>
      <c r="AH40" t="s">
        <v>232</v>
      </c>
      <c r="AI40">
        <v>1028.2</v>
      </c>
      <c r="AJ40" t="s">
        <v>711</v>
      </c>
      <c r="AK40">
        <v>2602</v>
      </c>
      <c r="AL40">
        <v>2602</v>
      </c>
      <c r="AM40" t="s">
        <v>973</v>
      </c>
      <c r="AN40" s="207" t="s">
        <v>234</v>
      </c>
    </row>
    <row r="41" spans="1:40" ht="15">
      <c r="A41">
        <v>1028.2</v>
      </c>
      <c r="B41" t="s">
        <v>711</v>
      </c>
      <c r="C41">
        <v>2600</v>
      </c>
      <c r="D41">
        <v>9.5</v>
      </c>
      <c r="E41">
        <v>6.5</v>
      </c>
      <c r="F41">
        <v>6.1</v>
      </c>
      <c r="H41">
        <f t="shared" si="1"/>
        <v>2600</v>
      </c>
      <c r="I41">
        <f t="shared" si="2"/>
        <v>6.5</v>
      </c>
      <c r="J41">
        <f t="shared" si="3"/>
        <v>6.1</v>
      </c>
      <c r="L41">
        <v>2570</v>
      </c>
      <c r="M41">
        <v>-2.9</v>
      </c>
      <c r="N41">
        <v>4.5</v>
      </c>
      <c r="Q41">
        <f t="shared" ca="1" si="9"/>
        <v>44</v>
      </c>
      <c r="T41">
        <f t="shared" si="4"/>
        <v>6.5</v>
      </c>
      <c r="U41">
        <f t="shared" si="5"/>
        <v>6.1</v>
      </c>
      <c r="W41" t="s">
        <v>232</v>
      </c>
      <c r="X41">
        <f t="shared" si="6"/>
        <v>1028.2</v>
      </c>
      <c r="Y41" t="str">
        <f t="shared" si="7"/>
        <v>Monteville Fm.</v>
      </c>
      <c r="Z41">
        <v>2602</v>
      </c>
      <c r="AA41">
        <f t="shared" si="8"/>
        <v>2602</v>
      </c>
      <c r="AB41" t="s">
        <v>973</v>
      </c>
      <c r="AE41">
        <v>11.9</v>
      </c>
      <c r="AF41">
        <v>4.9000000000000004</v>
      </c>
      <c r="AH41" t="s">
        <v>232</v>
      </c>
      <c r="AI41">
        <v>1035.7</v>
      </c>
      <c r="AJ41" t="s">
        <v>711</v>
      </c>
      <c r="AK41">
        <v>2602</v>
      </c>
      <c r="AL41">
        <v>2602</v>
      </c>
      <c r="AM41" t="s">
        <v>973</v>
      </c>
      <c r="AN41" s="207" t="s">
        <v>234</v>
      </c>
    </row>
    <row r="42" spans="1:40" ht="15">
      <c r="A42">
        <v>1035.7</v>
      </c>
      <c r="B42" t="s">
        <v>711</v>
      </c>
      <c r="C42">
        <v>2600</v>
      </c>
      <c r="D42">
        <v>11</v>
      </c>
      <c r="E42">
        <v>11.9</v>
      </c>
      <c r="F42">
        <v>4.9000000000000004</v>
      </c>
      <c r="H42">
        <f t="shared" si="1"/>
        <v>2600</v>
      </c>
      <c r="I42">
        <f t="shared" si="2"/>
        <v>11.9</v>
      </c>
      <c r="J42">
        <f t="shared" si="3"/>
        <v>4.9000000000000004</v>
      </c>
      <c r="L42">
        <v>2570</v>
      </c>
      <c r="M42">
        <v>2.5</v>
      </c>
      <c r="N42">
        <v>6.2</v>
      </c>
      <c r="Q42">
        <f t="shared" ca="1" si="9"/>
        <v>49</v>
      </c>
      <c r="T42">
        <f t="shared" si="4"/>
        <v>11.9</v>
      </c>
      <c r="U42">
        <f t="shared" si="5"/>
        <v>4.9000000000000004</v>
      </c>
      <c r="W42" t="s">
        <v>232</v>
      </c>
      <c r="X42">
        <f t="shared" si="6"/>
        <v>1035.7</v>
      </c>
      <c r="Y42" t="str">
        <f t="shared" si="7"/>
        <v>Monteville Fm.</v>
      </c>
      <c r="Z42">
        <v>2602</v>
      </c>
      <c r="AA42">
        <f t="shared" si="8"/>
        <v>2602</v>
      </c>
      <c r="AB42" t="s">
        <v>973</v>
      </c>
      <c r="AE42">
        <v>1.5</v>
      </c>
      <c r="AF42">
        <v>-0.1</v>
      </c>
      <c r="AH42" t="s">
        <v>232</v>
      </c>
      <c r="AI42">
        <v>1047.7</v>
      </c>
      <c r="AJ42" t="s">
        <v>711</v>
      </c>
      <c r="AK42">
        <v>2602</v>
      </c>
      <c r="AL42">
        <v>2602</v>
      </c>
      <c r="AM42" t="s">
        <v>973</v>
      </c>
      <c r="AN42" s="207" t="s">
        <v>234</v>
      </c>
    </row>
    <row r="43" spans="1:40" ht="15">
      <c r="A43">
        <v>1047.7</v>
      </c>
      <c r="B43" t="s">
        <v>711</v>
      </c>
      <c r="C43">
        <v>2600</v>
      </c>
      <c r="D43">
        <v>0.6</v>
      </c>
      <c r="E43">
        <v>1.5</v>
      </c>
      <c r="F43">
        <v>-0.1</v>
      </c>
      <c r="H43">
        <f t="shared" si="1"/>
        <v>2600</v>
      </c>
      <c r="I43">
        <f t="shared" si="2"/>
        <v>1.5</v>
      </c>
      <c r="J43">
        <f t="shared" si="3"/>
        <v>-0.1</v>
      </c>
      <c r="L43">
        <v>2570</v>
      </c>
      <c r="M43">
        <v>2.1</v>
      </c>
      <c r="N43">
        <v>2.8</v>
      </c>
      <c r="Q43">
        <f t="shared" ca="1" si="9"/>
        <v>26</v>
      </c>
      <c r="T43">
        <f t="shared" si="4"/>
        <v>1.5</v>
      </c>
      <c r="U43">
        <f t="shared" si="5"/>
        <v>-0.1</v>
      </c>
      <c r="W43" t="s">
        <v>232</v>
      </c>
      <c r="X43">
        <f t="shared" si="6"/>
        <v>1047.7</v>
      </c>
      <c r="Y43" t="str">
        <f t="shared" si="7"/>
        <v>Monteville Fm.</v>
      </c>
      <c r="Z43">
        <v>2602</v>
      </c>
      <c r="AA43">
        <f t="shared" si="8"/>
        <v>2602</v>
      </c>
      <c r="AB43" t="s">
        <v>973</v>
      </c>
      <c r="AE43">
        <v>4.2</v>
      </c>
      <c r="AF43">
        <v>5.6</v>
      </c>
      <c r="AH43" t="s">
        <v>232</v>
      </c>
      <c r="AI43">
        <v>1061.1500000000001</v>
      </c>
      <c r="AJ43" t="s">
        <v>713</v>
      </c>
      <c r="AK43">
        <v>2650</v>
      </c>
      <c r="AL43">
        <v>2650</v>
      </c>
      <c r="AM43" t="s">
        <v>973</v>
      </c>
      <c r="AN43" s="207" t="s">
        <v>234</v>
      </c>
    </row>
    <row r="44" spans="1:40" ht="15">
      <c r="A44">
        <v>1061.1500000000001</v>
      </c>
      <c r="B44" t="s">
        <v>713</v>
      </c>
      <c r="C44">
        <v>2610</v>
      </c>
      <c r="D44">
        <v>7.8</v>
      </c>
      <c r="E44">
        <v>4.2</v>
      </c>
      <c r="F44">
        <v>5.6</v>
      </c>
      <c r="H44">
        <f t="shared" si="1"/>
        <v>2610</v>
      </c>
      <c r="I44">
        <f t="shared" si="2"/>
        <v>4.2</v>
      </c>
      <c r="J44">
        <f t="shared" si="3"/>
        <v>5.6</v>
      </c>
      <c r="L44">
        <v>2570</v>
      </c>
      <c r="M44">
        <v>-0.3</v>
      </c>
      <c r="N44">
        <v>1.9</v>
      </c>
      <c r="Q44">
        <f t="shared" ca="1" si="9"/>
        <v>690</v>
      </c>
      <c r="T44">
        <f t="shared" si="4"/>
        <v>4.2</v>
      </c>
      <c r="U44">
        <f t="shared" si="5"/>
        <v>5.6</v>
      </c>
      <c r="W44" t="s">
        <v>232</v>
      </c>
      <c r="X44">
        <f t="shared" si="6"/>
        <v>1061.1500000000001</v>
      </c>
      <c r="Y44" t="str">
        <f t="shared" si="7"/>
        <v>Lokammona Fm.</v>
      </c>
      <c r="Z44">
        <v>2650</v>
      </c>
      <c r="AA44">
        <f t="shared" si="8"/>
        <v>2650</v>
      </c>
      <c r="AB44" t="s">
        <v>973</v>
      </c>
      <c r="AE44">
        <v>7.2</v>
      </c>
      <c r="AF44">
        <v>5.7</v>
      </c>
      <c r="AH44" t="s">
        <v>232</v>
      </c>
      <c r="AI44">
        <v>1077</v>
      </c>
      <c r="AJ44" t="s">
        <v>713</v>
      </c>
      <c r="AK44">
        <v>2650</v>
      </c>
      <c r="AL44">
        <v>2650</v>
      </c>
      <c r="AM44" t="s">
        <v>973</v>
      </c>
      <c r="AN44" s="207" t="s">
        <v>234</v>
      </c>
    </row>
    <row r="45" spans="1:40" ht="15">
      <c r="A45">
        <v>1077</v>
      </c>
      <c r="B45" t="s">
        <v>713</v>
      </c>
      <c r="C45">
        <v>2610</v>
      </c>
      <c r="D45">
        <v>9.3000000000000007</v>
      </c>
      <c r="E45">
        <v>7.2</v>
      </c>
      <c r="F45">
        <v>5.7</v>
      </c>
      <c r="H45">
        <f t="shared" si="1"/>
        <v>2610</v>
      </c>
      <c r="I45">
        <f t="shared" si="2"/>
        <v>7.2</v>
      </c>
      <c r="J45">
        <f t="shared" si="3"/>
        <v>5.7</v>
      </c>
      <c r="L45">
        <v>2570</v>
      </c>
      <c r="M45">
        <v>16.3</v>
      </c>
      <c r="N45">
        <v>0.9</v>
      </c>
      <c r="Q45">
        <f t="shared" ca="1" si="9"/>
        <v>497</v>
      </c>
      <c r="T45">
        <f t="shared" si="4"/>
        <v>7.2</v>
      </c>
      <c r="U45">
        <f t="shared" si="5"/>
        <v>5.7</v>
      </c>
      <c r="W45" t="s">
        <v>232</v>
      </c>
      <c r="X45">
        <f t="shared" si="6"/>
        <v>1077</v>
      </c>
      <c r="Y45" t="str">
        <f t="shared" si="7"/>
        <v>Lokammona Fm.</v>
      </c>
      <c r="Z45">
        <v>2650</v>
      </c>
      <c r="AA45">
        <f t="shared" si="8"/>
        <v>2650</v>
      </c>
      <c r="AB45" t="s">
        <v>973</v>
      </c>
      <c r="AE45">
        <v>5.6</v>
      </c>
      <c r="AF45">
        <v>4.8</v>
      </c>
      <c r="AH45" t="s">
        <v>232</v>
      </c>
      <c r="AI45">
        <v>1079.9000000000001</v>
      </c>
      <c r="AJ45" t="s">
        <v>713</v>
      </c>
      <c r="AK45">
        <v>2650</v>
      </c>
      <c r="AL45">
        <v>2650</v>
      </c>
      <c r="AM45" t="s">
        <v>973</v>
      </c>
      <c r="AN45" s="207" t="s">
        <v>234</v>
      </c>
    </row>
    <row r="46" spans="1:40" ht="15">
      <c r="A46">
        <v>1079.9000000000001</v>
      </c>
      <c r="B46" t="s">
        <v>713</v>
      </c>
      <c r="C46">
        <v>2610</v>
      </c>
      <c r="D46">
        <v>7.7</v>
      </c>
      <c r="E46">
        <v>5.6</v>
      </c>
      <c r="F46">
        <v>4.8</v>
      </c>
      <c r="H46">
        <f t="shared" si="1"/>
        <v>2610</v>
      </c>
      <c r="I46">
        <f t="shared" si="2"/>
        <v>5.6</v>
      </c>
      <c r="J46">
        <f t="shared" si="3"/>
        <v>4.8</v>
      </c>
      <c r="L46">
        <v>2570</v>
      </c>
      <c r="M46">
        <v>-2</v>
      </c>
      <c r="N46">
        <v>3.4</v>
      </c>
      <c r="Q46">
        <f t="shared" ca="1" si="9"/>
        <v>197</v>
      </c>
      <c r="T46">
        <f t="shared" si="4"/>
        <v>5.6</v>
      </c>
      <c r="U46">
        <f t="shared" si="5"/>
        <v>4.8</v>
      </c>
      <c r="W46" t="s">
        <v>232</v>
      </c>
      <c r="X46">
        <f t="shared" si="6"/>
        <v>1079.9000000000001</v>
      </c>
      <c r="Y46" t="str">
        <f t="shared" si="7"/>
        <v>Lokammona Fm.</v>
      </c>
      <c r="Z46">
        <v>2650</v>
      </c>
      <c r="AA46">
        <f t="shared" si="8"/>
        <v>2650</v>
      </c>
      <c r="AB46" t="s">
        <v>973</v>
      </c>
      <c r="AE46">
        <v>5.4</v>
      </c>
      <c r="AF46">
        <v>6.7</v>
      </c>
      <c r="AH46" t="s">
        <v>232</v>
      </c>
      <c r="AI46">
        <v>1081.75</v>
      </c>
      <c r="AJ46" t="s">
        <v>713</v>
      </c>
      <c r="AK46">
        <v>2650</v>
      </c>
      <c r="AL46">
        <v>2650</v>
      </c>
      <c r="AM46" t="s">
        <v>973</v>
      </c>
      <c r="AN46" s="207" t="s">
        <v>234</v>
      </c>
    </row>
    <row r="47" spans="1:40" ht="15">
      <c r="A47">
        <v>1081.75</v>
      </c>
      <c r="B47" t="s">
        <v>713</v>
      </c>
      <c r="C47">
        <v>2610</v>
      </c>
      <c r="D47">
        <v>9.5</v>
      </c>
      <c r="E47">
        <v>5.4</v>
      </c>
      <c r="F47">
        <v>6.7</v>
      </c>
      <c r="H47">
        <f t="shared" si="1"/>
        <v>2610</v>
      </c>
      <c r="I47">
        <f t="shared" si="2"/>
        <v>5.4</v>
      </c>
      <c r="J47">
        <f t="shared" si="3"/>
        <v>6.7</v>
      </c>
      <c r="L47">
        <v>2570</v>
      </c>
      <c r="M47">
        <v>-0.6</v>
      </c>
      <c r="N47">
        <v>1.3</v>
      </c>
      <c r="Q47">
        <f t="shared" ca="1" si="9"/>
        <v>643</v>
      </c>
      <c r="T47">
        <f t="shared" si="4"/>
        <v>5.4</v>
      </c>
      <c r="U47">
        <f t="shared" si="5"/>
        <v>6.7</v>
      </c>
      <c r="W47" t="s">
        <v>232</v>
      </c>
      <c r="X47">
        <f t="shared" si="6"/>
        <v>1081.75</v>
      </c>
      <c r="Y47" t="str">
        <f t="shared" si="7"/>
        <v>Lokammona Fm.</v>
      </c>
      <c r="Z47">
        <v>2650</v>
      </c>
      <c r="AA47">
        <f t="shared" si="8"/>
        <v>2650</v>
      </c>
      <c r="AB47" t="s">
        <v>973</v>
      </c>
      <c r="AE47">
        <v>3.5</v>
      </c>
      <c r="AF47">
        <v>4.3</v>
      </c>
      <c r="AH47" t="s">
        <v>232</v>
      </c>
      <c r="AI47">
        <v>1087.8</v>
      </c>
      <c r="AJ47" t="s">
        <v>713</v>
      </c>
      <c r="AK47">
        <v>2655</v>
      </c>
      <c r="AL47">
        <v>2655</v>
      </c>
      <c r="AM47" t="s">
        <v>973</v>
      </c>
      <c r="AN47" s="207" t="s">
        <v>234</v>
      </c>
    </row>
    <row r="48" spans="1:40" ht="15">
      <c r="A48">
        <v>1087.8</v>
      </c>
      <c r="B48" t="s">
        <v>713</v>
      </c>
      <c r="C48">
        <v>2610</v>
      </c>
      <c r="D48">
        <v>6.1</v>
      </c>
      <c r="E48">
        <v>3.5</v>
      </c>
      <c r="F48">
        <v>4.3</v>
      </c>
      <c r="H48">
        <f t="shared" si="1"/>
        <v>2610</v>
      </c>
      <c r="I48">
        <f t="shared" si="2"/>
        <v>3.5</v>
      </c>
      <c r="J48">
        <f t="shared" si="3"/>
        <v>4.3</v>
      </c>
      <c r="L48">
        <v>2570</v>
      </c>
      <c r="M48">
        <v>0.3</v>
      </c>
      <c r="N48">
        <v>1.8</v>
      </c>
      <c r="Q48">
        <f t="shared" ca="1" si="9"/>
        <v>249</v>
      </c>
      <c r="T48">
        <f t="shared" si="4"/>
        <v>3.5</v>
      </c>
      <c r="U48">
        <f t="shared" si="5"/>
        <v>4.3</v>
      </c>
      <c r="W48" t="s">
        <v>232</v>
      </c>
      <c r="X48">
        <f t="shared" si="6"/>
        <v>1087.8</v>
      </c>
      <c r="Y48" t="str">
        <f t="shared" si="7"/>
        <v>Lokammona Fm.</v>
      </c>
      <c r="Z48">
        <v>2655</v>
      </c>
      <c r="AA48">
        <f t="shared" si="8"/>
        <v>2655</v>
      </c>
      <c r="AB48" t="s">
        <v>973</v>
      </c>
      <c r="AE48">
        <v>3.5</v>
      </c>
      <c r="AF48">
        <v>4.7</v>
      </c>
      <c r="AH48" t="s">
        <v>232</v>
      </c>
      <c r="AI48">
        <v>1110.45</v>
      </c>
      <c r="AJ48" t="s">
        <v>714</v>
      </c>
      <c r="AK48">
        <v>2655</v>
      </c>
      <c r="AL48">
        <v>2655</v>
      </c>
      <c r="AM48" t="s">
        <v>973</v>
      </c>
      <c r="AN48" s="207" t="s">
        <v>234</v>
      </c>
    </row>
    <row r="49" spans="1:40" ht="15">
      <c r="A49">
        <v>1110.45</v>
      </c>
      <c r="B49" t="s">
        <v>714</v>
      </c>
      <c r="C49">
        <v>2620</v>
      </c>
      <c r="D49">
        <v>6.5</v>
      </c>
      <c r="E49">
        <v>3.5</v>
      </c>
      <c r="F49">
        <v>4.7</v>
      </c>
      <c r="H49">
        <f t="shared" si="1"/>
        <v>2620</v>
      </c>
      <c r="I49">
        <f t="shared" si="2"/>
        <v>3.5</v>
      </c>
      <c r="J49">
        <f t="shared" si="3"/>
        <v>4.7</v>
      </c>
      <c r="L49">
        <v>2570</v>
      </c>
      <c r="M49">
        <v>0.3</v>
      </c>
      <c r="N49">
        <v>2.4</v>
      </c>
      <c r="Q49">
        <f t="shared" ca="1" si="9"/>
        <v>540</v>
      </c>
      <c r="T49">
        <f t="shared" si="4"/>
        <v>3.5</v>
      </c>
      <c r="U49">
        <f t="shared" si="5"/>
        <v>4.7</v>
      </c>
      <c r="W49" t="s">
        <v>232</v>
      </c>
      <c r="X49">
        <f t="shared" si="6"/>
        <v>1110.45</v>
      </c>
      <c r="Y49" t="str">
        <f t="shared" si="7"/>
        <v>Boomplaas Fm.</v>
      </c>
      <c r="Z49">
        <v>2655</v>
      </c>
      <c r="AA49">
        <f t="shared" si="8"/>
        <v>2655</v>
      </c>
      <c r="AB49" t="s">
        <v>973</v>
      </c>
      <c r="AE49">
        <v>5.7</v>
      </c>
      <c r="AF49">
        <v>6.9</v>
      </c>
      <c r="AH49" t="s">
        <v>232</v>
      </c>
      <c r="AI49">
        <v>1114.7</v>
      </c>
      <c r="AJ49" t="s">
        <v>714</v>
      </c>
      <c r="AK49">
        <v>2655</v>
      </c>
      <c r="AL49">
        <v>2655</v>
      </c>
      <c r="AM49" t="s">
        <v>973</v>
      </c>
      <c r="AN49" s="207" t="s">
        <v>234</v>
      </c>
    </row>
    <row r="50" spans="1:40" ht="15">
      <c r="A50">
        <v>1114.7</v>
      </c>
      <c r="B50" t="s">
        <v>714</v>
      </c>
      <c r="C50">
        <v>2620</v>
      </c>
      <c r="D50">
        <v>9.8000000000000007</v>
      </c>
      <c r="E50">
        <v>5.7</v>
      </c>
      <c r="F50">
        <v>6.9</v>
      </c>
      <c r="H50">
        <f t="shared" si="1"/>
        <v>2620</v>
      </c>
      <c r="I50">
        <f t="shared" si="2"/>
        <v>5.7</v>
      </c>
      <c r="J50">
        <f t="shared" si="3"/>
        <v>6.9</v>
      </c>
      <c r="L50">
        <v>2570</v>
      </c>
      <c r="M50">
        <v>-1.9</v>
      </c>
      <c r="N50">
        <v>2.8</v>
      </c>
      <c r="Q50">
        <f t="shared" ca="1" si="9"/>
        <v>529</v>
      </c>
      <c r="T50">
        <f t="shared" si="4"/>
        <v>5.7</v>
      </c>
      <c r="U50">
        <f t="shared" si="5"/>
        <v>6.9</v>
      </c>
      <c r="W50" t="s">
        <v>232</v>
      </c>
      <c r="X50">
        <f t="shared" si="6"/>
        <v>1114.7</v>
      </c>
      <c r="Y50" t="str">
        <f t="shared" si="7"/>
        <v>Boomplaas Fm.</v>
      </c>
      <c r="Z50">
        <v>2655</v>
      </c>
      <c r="AA50">
        <f t="shared" si="8"/>
        <v>2655</v>
      </c>
      <c r="AB50" t="s">
        <v>973</v>
      </c>
      <c r="AE50">
        <v>1.5</v>
      </c>
      <c r="AF50">
        <v>1.9</v>
      </c>
      <c r="AH50" t="s">
        <v>232</v>
      </c>
      <c r="AI50">
        <v>1121.2</v>
      </c>
      <c r="AJ50" t="s">
        <v>714</v>
      </c>
      <c r="AK50">
        <v>2655</v>
      </c>
      <c r="AL50">
        <v>2655</v>
      </c>
      <c r="AM50" t="s">
        <v>973</v>
      </c>
      <c r="AN50" s="207" t="s">
        <v>234</v>
      </c>
    </row>
    <row r="51" spans="1:40" ht="15">
      <c r="A51">
        <v>1121.2</v>
      </c>
      <c r="B51" t="s">
        <v>714</v>
      </c>
      <c r="C51">
        <v>2620</v>
      </c>
      <c r="D51">
        <v>2.7</v>
      </c>
      <c r="E51">
        <v>1.5</v>
      </c>
      <c r="F51">
        <v>1.9</v>
      </c>
      <c r="H51">
        <f t="shared" si="1"/>
        <v>2620</v>
      </c>
      <c r="I51">
        <f t="shared" si="2"/>
        <v>1.5</v>
      </c>
      <c r="J51">
        <f t="shared" si="3"/>
        <v>1.9</v>
      </c>
      <c r="L51">
        <v>2570</v>
      </c>
      <c r="M51">
        <v>-0.1</v>
      </c>
      <c r="N51">
        <v>1.2</v>
      </c>
      <c r="Q51">
        <f t="shared" ca="1" si="9"/>
        <v>363</v>
      </c>
      <c r="T51">
        <f t="shared" si="4"/>
        <v>1.5</v>
      </c>
      <c r="U51">
        <f t="shared" si="5"/>
        <v>1.9</v>
      </c>
      <c r="W51" t="s">
        <v>232</v>
      </c>
      <c r="X51">
        <f t="shared" si="6"/>
        <v>1121.2</v>
      </c>
      <c r="Y51" t="str">
        <f t="shared" si="7"/>
        <v>Boomplaas Fm.</v>
      </c>
      <c r="Z51">
        <v>2655</v>
      </c>
      <c r="AA51">
        <f t="shared" si="8"/>
        <v>2655</v>
      </c>
      <c r="AB51" t="s">
        <v>973</v>
      </c>
      <c r="AE51">
        <v>4.2</v>
      </c>
      <c r="AF51">
        <v>5.4</v>
      </c>
      <c r="AH51" t="s">
        <v>232</v>
      </c>
      <c r="AI51">
        <v>1129.6500000000001</v>
      </c>
      <c r="AJ51" t="s">
        <v>714</v>
      </c>
      <c r="AK51">
        <v>2655</v>
      </c>
      <c r="AL51">
        <v>2655</v>
      </c>
      <c r="AM51" t="s">
        <v>973</v>
      </c>
      <c r="AN51" s="207" t="s">
        <v>234</v>
      </c>
    </row>
    <row r="52" spans="1:40" ht="15">
      <c r="A52">
        <v>1129.6500000000001</v>
      </c>
      <c r="B52" t="s">
        <v>714</v>
      </c>
      <c r="C52">
        <v>2620</v>
      </c>
      <c r="D52">
        <v>7.6</v>
      </c>
      <c r="E52">
        <v>4.2</v>
      </c>
      <c r="F52">
        <v>5.4</v>
      </c>
      <c r="H52">
        <f t="shared" si="1"/>
        <v>2620</v>
      </c>
      <c r="I52">
        <f t="shared" si="2"/>
        <v>4.2</v>
      </c>
      <c r="J52">
        <f t="shared" si="3"/>
        <v>5.4</v>
      </c>
      <c r="L52">
        <v>2570</v>
      </c>
      <c r="M52">
        <v>-1.4</v>
      </c>
      <c r="N52">
        <v>1.3</v>
      </c>
      <c r="Q52">
        <f t="shared" ca="1" si="9"/>
        <v>273</v>
      </c>
      <c r="T52">
        <f t="shared" si="4"/>
        <v>4.2</v>
      </c>
      <c r="U52">
        <f t="shared" si="5"/>
        <v>5.4</v>
      </c>
      <c r="W52" t="s">
        <v>232</v>
      </c>
      <c r="X52">
        <f t="shared" si="6"/>
        <v>1129.6500000000001</v>
      </c>
      <c r="Y52" t="str">
        <f t="shared" si="7"/>
        <v>Boomplaas Fm.</v>
      </c>
      <c r="Z52">
        <v>2655</v>
      </c>
      <c r="AA52">
        <f t="shared" si="8"/>
        <v>2655</v>
      </c>
      <c r="AB52" t="s">
        <v>973</v>
      </c>
      <c r="AE52">
        <v>5</v>
      </c>
      <c r="AF52">
        <v>6.4</v>
      </c>
      <c r="AH52" t="s">
        <v>232</v>
      </c>
      <c r="AI52">
        <v>1144.8</v>
      </c>
      <c r="AJ52" t="s">
        <v>714</v>
      </c>
      <c r="AK52">
        <v>2655</v>
      </c>
      <c r="AL52">
        <v>2655</v>
      </c>
      <c r="AM52" t="s">
        <v>973</v>
      </c>
      <c r="AN52" s="207" t="s">
        <v>234</v>
      </c>
    </row>
    <row r="53" spans="1:40" ht="15">
      <c r="A53">
        <v>1144.8</v>
      </c>
      <c r="B53" t="s">
        <v>714</v>
      </c>
      <c r="C53">
        <v>2620</v>
      </c>
      <c r="D53">
        <v>9</v>
      </c>
      <c r="E53">
        <v>5</v>
      </c>
      <c r="F53">
        <v>6.4</v>
      </c>
      <c r="H53">
        <f t="shared" si="1"/>
        <v>2620</v>
      </c>
      <c r="I53">
        <f t="shared" si="2"/>
        <v>5</v>
      </c>
      <c r="J53">
        <f t="shared" si="3"/>
        <v>6.4</v>
      </c>
      <c r="L53">
        <v>2570</v>
      </c>
      <c r="M53">
        <v>-3.3</v>
      </c>
      <c r="N53">
        <v>3.9</v>
      </c>
      <c r="Q53">
        <f t="shared" ca="1" si="9"/>
        <v>285</v>
      </c>
      <c r="T53">
        <f t="shared" si="4"/>
        <v>5</v>
      </c>
      <c r="U53">
        <f t="shared" si="5"/>
        <v>6.4</v>
      </c>
      <c r="W53" t="s">
        <v>232</v>
      </c>
      <c r="X53">
        <f t="shared" si="6"/>
        <v>1144.8</v>
      </c>
      <c r="Y53" t="str">
        <f t="shared" si="7"/>
        <v>Boomplaas Fm.</v>
      </c>
      <c r="Z53">
        <v>2655</v>
      </c>
      <c r="AA53">
        <f t="shared" si="8"/>
        <v>2655</v>
      </c>
      <c r="AB53" t="s">
        <v>973</v>
      </c>
      <c r="AE53">
        <v>4.5</v>
      </c>
      <c r="AF53">
        <v>4.5</v>
      </c>
      <c r="AH53" t="s">
        <v>232</v>
      </c>
      <c r="AI53">
        <v>1150.9000000000001</v>
      </c>
      <c r="AJ53" t="s">
        <v>714</v>
      </c>
      <c r="AK53">
        <v>2655</v>
      </c>
      <c r="AL53">
        <v>2655</v>
      </c>
      <c r="AM53" t="s">
        <v>973</v>
      </c>
      <c r="AN53" s="207" t="s">
        <v>234</v>
      </c>
    </row>
    <row r="54" spans="1:40" ht="15">
      <c r="A54">
        <v>1150.9000000000001</v>
      </c>
      <c r="B54" t="s">
        <v>714</v>
      </c>
      <c r="C54">
        <v>2620</v>
      </c>
      <c r="D54">
        <v>6.8</v>
      </c>
      <c r="E54">
        <v>4.5</v>
      </c>
      <c r="F54">
        <v>4.5</v>
      </c>
      <c r="H54">
        <f t="shared" si="1"/>
        <v>2620</v>
      </c>
      <c r="I54">
        <f t="shared" si="2"/>
        <v>4.5</v>
      </c>
      <c r="J54">
        <f t="shared" si="3"/>
        <v>4.5</v>
      </c>
      <c r="L54">
        <v>2570</v>
      </c>
      <c r="M54">
        <v>-3.4</v>
      </c>
      <c r="N54">
        <v>4.8</v>
      </c>
      <c r="Q54">
        <f t="shared" ca="1" si="9"/>
        <v>54</v>
      </c>
      <c r="T54">
        <f t="shared" si="4"/>
        <v>4.5</v>
      </c>
      <c r="U54">
        <f t="shared" si="5"/>
        <v>4.5</v>
      </c>
      <c r="W54" t="s">
        <v>232</v>
      </c>
      <c r="X54">
        <f t="shared" si="6"/>
        <v>1150.9000000000001</v>
      </c>
      <c r="Y54" t="str">
        <f t="shared" si="7"/>
        <v>Boomplaas Fm.</v>
      </c>
      <c r="Z54">
        <v>2655</v>
      </c>
      <c r="AA54">
        <f t="shared" si="8"/>
        <v>2655</v>
      </c>
      <c r="AB54" t="s">
        <v>973</v>
      </c>
      <c r="AE54">
        <v>0.7</v>
      </c>
      <c r="AF54">
        <v>2.1</v>
      </c>
      <c r="AH54" t="s">
        <v>232</v>
      </c>
      <c r="AI54">
        <v>1155.1500000000001</v>
      </c>
      <c r="AJ54" t="s">
        <v>714</v>
      </c>
      <c r="AK54">
        <v>2655</v>
      </c>
      <c r="AL54">
        <v>2655</v>
      </c>
      <c r="AM54" t="s">
        <v>973</v>
      </c>
      <c r="AN54" s="207" t="s">
        <v>234</v>
      </c>
    </row>
    <row r="55" spans="1:40" ht="15">
      <c r="A55">
        <v>1155.1500000000001</v>
      </c>
      <c r="B55" t="s">
        <v>714</v>
      </c>
      <c r="C55">
        <v>2620</v>
      </c>
      <c r="D55">
        <v>2.4</v>
      </c>
      <c r="E55">
        <v>0.7</v>
      </c>
      <c r="F55">
        <v>2.1</v>
      </c>
      <c r="H55">
        <f t="shared" si="1"/>
        <v>2620</v>
      </c>
      <c r="I55">
        <f t="shared" si="2"/>
        <v>0.7</v>
      </c>
      <c r="J55">
        <f t="shared" si="3"/>
        <v>2.1</v>
      </c>
      <c r="L55">
        <v>2570</v>
      </c>
      <c r="M55">
        <v>-1.5</v>
      </c>
      <c r="N55">
        <v>5.3</v>
      </c>
      <c r="Q55">
        <f t="shared" ca="1" si="9"/>
        <v>604</v>
      </c>
      <c r="T55">
        <f t="shared" si="4"/>
        <v>0.7</v>
      </c>
      <c r="U55">
        <f t="shared" si="5"/>
        <v>2.1</v>
      </c>
      <c r="W55" t="s">
        <v>232</v>
      </c>
      <c r="X55">
        <f t="shared" si="6"/>
        <v>1155.1500000000001</v>
      </c>
      <c r="Y55" t="str">
        <f t="shared" si="7"/>
        <v>Boomplaas Fm.</v>
      </c>
      <c r="Z55">
        <v>2655</v>
      </c>
      <c r="AA55">
        <f t="shared" si="8"/>
        <v>2655</v>
      </c>
      <c r="AB55" t="s">
        <v>973</v>
      </c>
      <c r="AE55">
        <v>1.9</v>
      </c>
      <c r="AF55">
        <v>4.3</v>
      </c>
      <c r="AH55" t="s">
        <v>232</v>
      </c>
      <c r="AI55">
        <v>1163</v>
      </c>
      <c r="AJ55" t="s">
        <v>714</v>
      </c>
      <c r="AK55">
        <v>2655</v>
      </c>
      <c r="AL55">
        <v>2655</v>
      </c>
      <c r="AM55" t="s">
        <v>973</v>
      </c>
      <c r="AN55" s="207" t="s">
        <v>234</v>
      </c>
    </row>
    <row r="56" spans="1:40" ht="15">
      <c r="A56">
        <v>1163</v>
      </c>
      <c r="B56" t="s">
        <v>714</v>
      </c>
      <c r="C56">
        <v>2620</v>
      </c>
      <c r="D56">
        <v>5.3</v>
      </c>
      <c r="E56">
        <v>1.9</v>
      </c>
      <c r="F56">
        <v>4.3</v>
      </c>
      <c r="H56">
        <f t="shared" si="1"/>
        <v>2620</v>
      </c>
      <c r="I56">
        <f t="shared" si="2"/>
        <v>1.9</v>
      </c>
      <c r="J56">
        <f t="shared" si="3"/>
        <v>4.3</v>
      </c>
      <c r="L56">
        <v>2570</v>
      </c>
      <c r="M56">
        <v>-3.5</v>
      </c>
      <c r="N56">
        <v>7.2</v>
      </c>
      <c r="Q56">
        <f t="shared" ca="1" si="9"/>
        <v>542</v>
      </c>
      <c r="T56">
        <f t="shared" si="4"/>
        <v>1.9</v>
      </c>
      <c r="U56">
        <f t="shared" si="5"/>
        <v>4.3</v>
      </c>
      <c r="W56" t="s">
        <v>232</v>
      </c>
      <c r="X56">
        <f t="shared" si="6"/>
        <v>1163</v>
      </c>
      <c r="Y56" t="str">
        <f t="shared" si="7"/>
        <v>Boomplaas Fm.</v>
      </c>
      <c r="Z56">
        <v>2655</v>
      </c>
      <c r="AA56">
        <f t="shared" si="8"/>
        <v>2655</v>
      </c>
      <c r="AB56" t="s">
        <v>973</v>
      </c>
      <c r="AE56">
        <v>2.9</v>
      </c>
      <c r="AF56">
        <v>4.7</v>
      </c>
      <c r="AH56" t="s">
        <v>232</v>
      </c>
      <c r="AI56">
        <v>1176.5999999999999</v>
      </c>
      <c r="AJ56" t="s">
        <v>714</v>
      </c>
      <c r="AK56">
        <v>2655</v>
      </c>
      <c r="AL56">
        <v>2655</v>
      </c>
      <c r="AM56" t="s">
        <v>973</v>
      </c>
      <c r="AN56" s="207" t="s">
        <v>234</v>
      </c>
    </row>
    <row r="57" spans="1:40" ht="15">
      <c r="A57">
        <v>1176.5999999999999</v>
      </c>
      <c r="B57" t="s">
        <v>714</v>
      </c>
      <c r="C57">
        <v>2620</v>
      </c>
      <c r="D57">
        <v>6.2</v>
      </c>
      <c r="E57">
        <v>2.9</v>
      </c>
      <c r="F57">
        <v>4.7</v>
      </c>
      <c r="H57">
        <f t="shared" si="1"/>
        <v>2620</v>
      </c>
      <c r="I57">
        <f t="shared" si="2"/>
        <v>2.9</v>
      </c>
      <c r="J57">
        <f t="shared" si="3"/>
        <v>4.7</v>
      </c>
      <c r="L57">
        <v>2570</v>
      </c>
      <c r="M57">
        <v>0.8</v>
      </c>
      <c r="N57">
        <v>1.9</v>
      </c>
      <c r="Q57">
        <f t="shared" ca="1" si="9"/>
        <v>707</v>
      </c>
      <c r="T57">
        <f t="shared" si="4"/>
        <v>2.9</v>
      </c>
      <c r="U57">
        <f t="shared" si="5"/>
        <v>4.7</v>
      </c>
      <c r="W57" t="s">
        <v>232</v>
      </c>
      <c r="X57">
        <f t="shared" si="6"/>
        <v>1176.5999999999999</v>
      </c>
      <c r="Y57" t="str">
        <f t="shared" si="7"/>
        <v>Boomplaas Fm.</v>
      </c>
      <c r="Z57">
        <v>2655</v>
      </c>
      <c r="AA57">
        <f t="shared" si="8"/>
        <v>2655</v>
      </c>
      <c r="AB57" t="s">
        <v>973</v>
      </c>
      <c r="AE57">
        <v>3.5</v>
      </c>
      <c r="AF57">
        <v>5.5</v>
      </c>
      <c r="AH57" t="s">
        <v>232</v>
      </c>
      <c r="AI57">
        <v>1180.2</v>
      </c>
      <c r="AJ57" t="s">
        <v>714</v>
      </c>
      <c r="AK57">
        <v>2655</v>
      </c>
      <c r="AL57">
        <v>2655</v>
      </c>
      <c r="AM57" t="s">
        <v>973</v>
      </c>
      <c r="AN57" s="207" t="s">
        <v>234</v>
      </c>
    </row>
    <row r="58" spans="1:40" ht="15">
      <c r="A58">
        <v>1180.2</v>
      </c>
      <c r="B58" t="s">
        <v>714</v>
      </c>
      <c r="C58">
        <v>2620</v>
      </c>
      <c r="D58">
        <v>7.2</v>
      </c>
      <c r="E58">
        <v>3.5</v>
      </c>
      <c r="F58">
        <v>5.5</v>
      </c>
      <c r="H58">
        <f t="shared" si="1"/>
        <v>2620</v>
      </c>
      <c r="I58">
        <f t="shared" si="2"/>
        <v>3.5</v>
      </c>
      <c r="J58">
        <f t="shared" si="3"/>
        <v>5.5</v>
      </c>
      <c r="L58">
        <v>2570</v>
      </c>
      <c r="M58">
        <v>1.3</v>
      </c>
      <c r="N58">
        <v>3.9</v>
      </c>
      <c r="Q58">
        <f t="shared" ca="1" si="9"/>
        <v>343</v>
      </c>
      <c r="T58">
        <f t="shared" si="4"/>
        <v>3.5</v>
      </c>
      <c r="U58">
        <f t="shared" si="5"/>
        <v>5.5</v>
      </c>
      <c r="W58" t="s">
        <v>232</v>
      </c>
      <c r="X58">
        <f t="shared" si="6"/>
        <v>1180.2</v>
      </c>
      <c r="Y58" t="str">
        <f t="shared" si="7"/>
        <v>Boomplaas Fm.</v>
      </c>
      <c r="Z58">
        <v>2655</v>
      </c>
      <c r="AA58">
        <f t="shared" si="8"/>
        <v>2655</v>
      </c>
      <c r="AB58" t="s">
        <v>973</v>
      </c>
      <c r="AE58">
        <v>4.5999999999999996</v>
      </c>
      <c r="AF58">
        <v>4.5999999999999996</v>
      </c>
      <c r="AH58" t="s">
        <v>232</v>
      </c>
      <c r="AI58">
        <v>1186.56</v>
      </c>
      <c r="AJ58" t="s">
        <v>715</v>
      </c>
      <c r="AK58">
        <v>2669</v>
      </c>
      <c r="AL58">
        <v>2669</v>
      </c>
      <c r="AM58" t="s">
        <v>973</v>
      </c>
      <c r="AN58" s="207" t="s">
        <v>234</v>
      </c>
    </row>
    <row r="59" spans="1:40" ht="15">
      <c r="A59">
        <v>1186.56</v>
      </c>
      <c r="B59" t="s">
        <v>715</v>
      </c>
      <c r="C59">
        <v>2642</v>
      </c>
      <c r="D59">
        <v>6.9</v>
      </c>
      <c r="E59">
        <v>4.5999999999999996</v>
      </c>
      <c r="F59">
        <v>4.5999999999999996</v>
      </c>
      <c r="H59">
        <f t="shared" si="1"/>
        <v>2642</v>
      </c>
      <c r="I59">
        <f t="shared" si="2"/>
        <v>4.5999999999999996</v>
      </c>
      <c r="J59">
        <f t="shared" si="3"/>
        <v>4.5999999999999996</v>
      </c>
      <c r="L59">
        <v>2570</v>
      </c>
      <c r="M59">
        <v>0.5</v>
      </c>
      <c r="N59">
        <v>4.5</v>
      </c>
      <c r="Q59">
        <f t="shared" ca="1" si="9"/>
        <v>422</v>
      </c>
      <c r="T59">
        <f t="shared" si="4"/>
        <v>4.5999999999999996</v>
      </c>
      <c r="U59">
        <f t="shared" si="5"/>
        <v>4.5999999999999996</v>
      </c>
      <c r="W59" t="s">
        <v>232</v>
      </c>
      <c r="X59">
        <f t="shared" si="6"/>
        <v>1186.56</v>
      </c>
      <c r="Y59" t="str">
        <f t="shared" si="7"/>
        <v>Vryburg Fm.</v>
      </c>
      <c r="Z59">
        <v>2669</v>
      </c>
      <c r="AA59">
        <f t="shared" si="8"/>
        <v>2669</v>
      </c>
      <c r="AB59" t="s">
        <v>973</v>
      </c>
      <c r="AE59">
        <v>0.8</v>
      </c>
      <c r="AF59">
        <v>1.6</v>
      </c>
      <c r="AH59" t="s">
        <v>232</v>
      </c>
      <c r="AI59">
        <v>1187.7</v>
      </c>
      <c r="AJ59" t="s">
        <v>715</v>
      </c>
      <c r="AK59">
        <v>2669</v>
      </c>
      <c r="AL59">
        <v>2669</v>
      </c>
      <c r="AM59" t="s">
        <v>973</v>
      </c>
      <c r="AN59" s="207" t="s">
        <v>234</v>
      </c>
    </row>
    <row r="60" spans="1:40" ht="15">
      <c r="A60">
        <v>1187.7</v>
      </c>
      <c r="B60" t="s">
        <v>715</v>
      </c>
      <c r="C60">
        <v>2642</v>
      </c>
      <c r="D60">
        <v>2.1</v>
      </c>
      <c r="E60">
        <v>0.8</v>
      </c>
      <c r="F60">
        <v>1.6</v>
      </c>
      <c r="H60">
        <f t="shared" si="1"/>
        <v>2642</v>
      </c>
      <c r="I60">
        <f t="shared" si="2"/>
        <v>0.8</v>
      </c>
      <c r="J60">
        <f t="shared" si="3"/>
        <v>1.6</v>
      </c>
      <c r="L60">
        <v>2570</v>
      </c>
      <c r="M60">
        <v>3.3</v>
      </c>
      <c r="N60">
        <v>6.2</v>
      </c>
      <c r="Q60">
        <f t="shared" ca="1" si="9"/>
        <v>356</v>
      </c>
      <c r="T60">
        <f t="shared" si="4"/>
        <v>0.8</v>
      </c>
      <c r="U60">
        <f t="shared" si="5"/>
        <v>1.6</v>
      </c>
      <c r="W60" t="s">
        <v>232</v>
      </c>
      <c r="X60">
        <f t="shared" si="6"/>
        <v>1187.7</v>
      </c>
      <c r="Y60" t="str">
        <f t="shared" si="7"/>
        <v>Vryburg Fm.</v>
      </c>
      <c r="Z60">
        <v>2669</v>
      </c>
      <c r="AA60">
        <f t="shared" si="8"/>
        <v>2669</v>
      </c>
      <c r="AB60" t="s">
        <v>973</v>
      </c>
      <c r="AE60">
        <v>4.5</v>
      </c>
      <c r="AF60">
        <v>4.0999999999999996</v>
      </c>
      <c r="AH60" t="s">
        <v>232</v>
      </c>
      <c r="AI60">
        <v>1191.0999999999999</v>
      </c>
      <c r="AJ60" t="s">
        <v>715</v>
      </c>
      <c r="AK60">
        <v>2669</v>
      </c>
      <c r="AL60">
        <v>2669</v>
      </c>
      <c r="AM60" t="s">
        <v>973</v>
      </c>
      <c r="AN60" s="207" t="s">
        <v>234</v>
      </c>
    </row>
    <row r="61" spans="1:40" ht="15">
      <c r="A61">
        <v>1191.0999999999999</v>
      </c>
      <c r="B61" t="s">
        <v>715</v>
      </c>
      <c r="C61">
        <v>2642</v>
      </c>
      <c r="D61">
        <v>6.5</v>
      </c>
      <c r="E61">
        <v>4.5</v>
      </c>
      <c r="F61">
        <v>4.0999999999999996</v>
      </c>
      <c r="H61">
        <f t="shared" si="1"/>
        <v>2642</v>
      </c>
      <c r="I61">
        <f t="shared" si="2"/>
        <v>4.5</v>
      </c>
      <c r="J61">
        <f t="shared" si="3"/>
        <v>4.0999999999999996</v>
      </c>
      <c r="L61">
        <v>2570</v>
      </c>
      <c r="M61">
        <v>6.3</v>
      </c>
      <c r="N61">
        <v>6.5</v>
      </c>
      <c r="Q61">
        <f t="shared" ca="1" si="9"/>
        <v>321</v>
      </c>
      <c r="T61">
        <f t="shared" si="4"/>
        <v>4.5</v>
      </c>
      <c r="U61">
        <f t="shared" si="5"/>
        <v>4.0999999999999996</v>
      </c>
      <c r="W61" t="s">
        <v>232</v>
      </c>
      <c r="X61">
        <f t="shared" si="6"/>
        <v>1191.0999999999999</v>
      </c>
      <c r="Y61" t="str">
        <f t="shared" si="7"/>
        <v>Vryburg Fm.</v>
      </c>
      <c r="Z61">
        <v>2669</v>
      </c>
      <c r="AA61">
        <f t="shared" si="8"/>
        <v>2669</v>
      </c>
      <c r="AB61" t="s">
        <v>973</v>
      </c>
      <c r="AE61">
        <v>4.0999999999999996</v>
      </c>
      <c r="AF61">
        <v>3.6</v>
      </c>
      <c r="AH61" t="s">
        <v>232</v>
      </c>
      <c r="AI61">
        <v>1195.9000000000001</v>
      </c>
      <c r="AJ61" t="s">
        <v>715</v>
      </c>
      <c r="AK61">
        <v>2669</v>
      </c>
      <c r="AL61">
        <v>2669</v>
      </c>
      <c r="AM61" t="s">
        <v>973</v>
      </c>
      <c r="AN61" s="207" t="s">
        <v>234</v>
      </c>
    </row>
    <row r="62" spans="1:40" ht="15">
      <c r="A62">
        <v>1195.9000000000001</v>
      </c>
      <c r="B62" t="s">
        <v>715</v>
      </c>
      <c r="C62">
        <v>2642</v>
      </c>
      <c r="D62">
        <v>5.7</v>
      </c>
      <c r="E62">
        <v>4.0999999999999996</v>
      </c>
      <c r="F62">
        <v>3.6</v>
      </c>
      <c r="H62">
        <f t="shared" si="1"/>
        <v>2642</v>
      </c>
      <c r="I62">
        <f t="shared" si="2"/>
        <v>4.0999999999999996</v>
      </c>
      <c r="J62">
        <f t="shared" si="3"/>
        <v>3.6</v>
      </c>
      <c r="L62">
        <v>2570</v>
      </c>
      <c r="M62">
        <v>9.4</v>
      </c>
      <c r="N62">
        <v>6.4</v>
      </c>
      <c r="Q62">
        <f t="shared" ca="1" si="9"/>
        <v>176</v>
      </c>
      <c r="T62">
        <f t="shared" si="4"/>
        <v>4.0999999999999996</v>
      </c>
      <c r="U62">
        <f t="shared" si="5"/>
        <v>3.6</v>
      </c>
      <c r="W62" t="s">
        <v>232</v>
      </c>
      <c r="X62">
        <f t="shared" si="6"/>
        <v>1195.9000000000001</v>
      </c>
      <c r="Y62" t="str">
        <f t="shared" si="7"/>
        <v>Vryburg Fm.</v>
      </c>
      <c r="Z62">
        <v>2669</v>
      </c>
      <c r="AA62">
        <f t="shared" si="8"/>
        <v>2669</v>
      </c>
      <c r="AB62" t="s">
        <v>973</v>
      </c>
      <c r="AE62">
        <v>2.9</v>
      </c>
      <c r="AF62">
        <v>1.8</v>
      </c>
      <c r="AH62" t="s">
        <v>232</v>
      </c>
      <c r="AI62">
        <v>1200.95</v>
      </c>
      <c r="AJ62" t="s">
        <v>715</v>
      </c>
      <c r="AK62">
        <v>2669</v>
      </c>
      <c r="AL62">
        <v>2669</v>
      </c>
      <c r="AM62" t="s">
        <v>973</v>
      </c>
      <c r="AN62" s="207" t="s">
        <v>234</v>
      </c>
    </row>
    <row r="63" spans="1:40" ht="15">
      <c r="A63">
        <v>1200.95</v>
      </c>
      <c r="B63" t="s">
        <v>715</v>
      </c>
      <c r="C63">
        <v>2642</v>
      </c>
      <c r="D63">
        <v>3.3</v>
      </c>
      <c r="E63">
        <v>2.9</v>
      </c>
      <c r="F63">
        <v>1.8</v>
      </c>
      <c r="H63">
        <f t="shared" si="1"/>
        <v>2642</v>
      </c>
      <c r="I63">
        <f t="shared" si="2"/>
        <v>2.9</v>
      </c>
      <c r="J63">
        <f t="shared" si="3"/>
        <v>1.8</v>
      </c>
      <c r="L63">
        <v>2570</v>
      </c>
      <c r="M63">
        <v>4.3</v>
      </c>
      <c r="N63">
        <v>8</v>
      </c>
      <c r="Q63">
        <f t="shared" ca="1" si="9"/>
        <v>389</v>
      </c>
      <c r="T63">
        <f t="shared" si="4"/>
        <v>2.9</v>
      </c>
      <c r="U63">
        <f t="shared" si="5"/>
        <v>1.8</v>
      </c>
      <c r="W63" t="s">
        <v>232</v>
      </c>
      <c r="X63">
        <f t="shared" si="6"/>
        <v>1200.95</v>
      </c>
      <c r="Y63" t="str">
        <f t="shared" si="7"/>
        <v>Vryburg Fm.</v>
      </c>
      <c r="Z63">
        <v>2669</v>
      </c>
      <c r="AA63">
        <f t="shared" si="8"/>
        <v>2669</v>
      </c>
      <c r="AB63" t="s">
        <v>973</v>
      </c>
      <c r="AE63">
        <v>2.1</v>
      </c>
      <c r="AF63">
        <v>1.2</v>
      </c>
      <c r="AH63" t="s">
        <v>232</v>
      </c>
      <c r="AI63">
        <v>1204.2</v>
      </c>
      <c r="AJ63" t="s">
        <v>715</v>
      </c>
      <c r="AK63">
        <v>2669</v>
      </c>
      <c r="AL63">
        <v>2669</v>
      </c>
      <c r="AM63" t="s">
        <v>973</v>
      </c>
      <c r="AN63" s="207" t="s">
        <v>234</v>
      </c>
    </row>
    <row r="64" spans="1:40" ht="15">
      <c r="A64">
        <v>1204.2</v>
      </c>
      <c r="B64" t="s">
        <v>715</v>
      </c>
      <c r="C64">
        <v>2642</v>
      </c>
      <c r="D64">
        <v>2.2999999999999998</v>
      </c>
      <c r="E64">
        <v>2.1</v>
      </c>
      <c r="F64">
        <v>1.2</v>
      </c>
      <c r="H64">
        <f t="shared" si="1"/>
        <v>2642</v>
      </c>
      <c r="I64">
        <f t="shared" si="2"/>
        <v>2.1</v>
      </c>
      <c r="J64">
        <f t="shared" si="3"/>
        <v>1.2</v>
      </c>
      <c r="L64">
        <v>2580</v>
      </c>
      <c r="M64">
        <v>-1.5</v>
      </c>
      <c r="N64">
        <v>2.2000000000000002</v>
      </c>
      <c r="Q64">
        <f t="shared" ca="1" si="9"/>
        <v>358</v>
      </c>
      <c r="T64">
        <f t="shared" si="4"/>
        <v>2.1</v>
      </c>
      <c r="U64">
        <f t="shared" si="5"/>
        <v>1.2</v>
      </c>
      <c r="W64" t="s">
        <v>232</v>
      </c>
      <c r="X64">
        <f t="shared" si="6"/>
        <v>1204.2</v>
      </c>
      <c r="Y64" t="str">
        <f t="shared" si="7"/>
        <v>Vryburg Fm.</v>
      </c>
      <c r="Z64">
        <v>2669</v>
      </c>
      <c r="AA64">
        <f t="shared" si="8"/>
        <v>2669</v>
      </c>
      <c r="AB64" t="s">
        <v>973</v>
      </c>
      <c r="AE64">
        <v>1.4</v>
      </c>
      <c r="AF64">
        <v>1.5</v>
      </c>
      <c r="AH64" t="s">
        <v>232</v>
      </c>
      <c r="AI64">
        <v>1206.17</v>
      </c>
      <c r="AJ64" t="s">
        <v>715</v>
      </c>
      <c r="AK64">
        <v>2669</v>
      </c>
      <c r="AL64">
        <v>2669</v>
      </c>
      <c r="AM64" t="s">
        <v>973</v>
      </c>
      <c r="AN64" s="207" t="s">
        <v>234</v>
      </c>
    </row>
    <row r="65" spans="1:40" ht="15">
      <c r="A65">
        <v>1206.17</v>
      </c>
      <c r="B65" t="s">
        <v>715</v>
      </c>
      <c r="C65">
        <v>2642</v>
      </c>
      <c r="D65">
        <v>2.2999999999999998</v>
      </c>
      <c r="E65">
        <v>1.4</v>
      </c>
      <c r="F65">
        <v>1.5</v>
      </c>
      <c r="H65">
        <f t="shared" si="1"/>
        <v>2642</v>
      </c>
      <c r="I65">
        <f t="shared" si="2"/>
        <v>1.4</v>
      </c>
      <c r="J65">
        <f t="shared" si="3"/>
        <v>1.5</v>
      </c>
      <c r="L65">
        <v>2580</v>
      </c>
      <c r="M65">
        <v>-10.3</v>
      </c>
      <c r="N65">
        <v>0.2</v>
      </c>
      <c r="Q65">
        <f t="shared" ca="1" si="9"/>
        <v>677</v>
      </c>
      <c r="T65">
        <f t="shared" si="4"/>
        <v>1.4</v>
      </c>
      <c r="U65">
        <f t="shared" si="5"/>
        <v>1.5</v>
      </c>
      <c r="W65" t="s">
        <v>232</v>
      </c>
      <c r="X65">
        <f t="shared" si="6"/>
        <v>1206.17</v>
      </c>
      <c r="Y65" t="str">
        <f t="shared" si="7"/>
        <v>Vryburg Fm.</v>
      </c>
      <c r="Z65">
        <v>2669</v>
      </c>
      <c r="AA65">
        <f t="shared" si="8"/>
        <v>2669</v>
      </c>
      <c r="AB65" t="s">
        <v>973</v>
      </c>
      <c r="AE65">
        <v>1.7</v>
      </c>
      <c r="AF65">
        <v>0.6</v>
      </c>
      <c r="AH65" t="s">
        <v>232</v>
      </c>
      <c r="AI65">
        <v>1207.3399999999999</v>
      </c>
      <c r="AJ65" t="s">
        <v>715</v>
      </c>
      <c r="AK65">
        <v>2669</v>
      </c>
      <c r="AL65">
        <v>2669</v>
      </c>
      <c r="AM65" t="s">
        <v>973</v>
      </c>
      <c r="AN65" s="207" t="s">
        <v>234</v>
      </c>
    </row>
    <row r="66" spans="1:40" ht="15">
      <c r="A66">
        <v>1207.3399999999999</v>
      </c>
      <c r="B66" t="s">
        <v>715</v>
      </c>
      <c r="C66">
        <v>2642</v>
      </c>
      <c r="D66">
        <v>1.5</v>
      </c>
      <c r="E66">
        <v>1.7</v>
      </c>
      <c r="F66">
        <v>0.6</v>
      </c>
      <c r="H66">
        <f t="shared" si="1"/>
        <v>2642</v>
      </c>
      <c r="I66">
        <f t="shared" si="2"/>
        <v>1.7</v>
      </c>
      <c r="J66">
        <f t="shared" si="3"/>
        <v>0.6</v>
      </c>
      <c r="L66">
        <v>2580</v>
      </c>
      <c r="M66">
        <v>-1.4</v>
      </c>
      <c r="N66">
        <v>2.4</v>
      </c>
      <c r="Q66">
        <f t="shared" ca="1" si="9"/>
        <v>743</v>
      </c>
      <c r="T66">
        <f t="shared" si="4"/>
        <v>1.7</v>
      </c>
      <c r="U66">
        <f t="shared" si="5"/>
        <v>0.6</v>
      </c>
      <c r="W66" t="s">
        <v>232</v>
      </c>
      <c r="X66">
        <f t="shared" si="6"/>
        <v>1207.3399999999999</v>
      </c>
      <c r="Y66" t="str">
        <f t="shared" si="7"/>
        <v>Vryburg Fm.</v>
      </c>
      <c r="Z66">
        <v>2669</v>
      </c>
      <c r="AA66">
        <f t="shared" si="8"/>
        <v>2669</v>
      </c>
      <c r="AB66" t="s">
        <v>973</v>
      </c>
      <c r="AE66">
        <v>2.4</v>
      </c>
      <c r="AF66">
        <v>0.9</v>
      </c>
      <c r="AH66" t="s">
        <v>232</v>
      </c>
      <c r="AI66">
        <v>1209.4000000000001</v>
      </c>
      <c r="AJ66" t="s">
        <v>715</v>
      </c>
      <c r="AK66">
        <v>2669</v>
      </c>
      <c r="AL66">
        <v>2669</v>
      </c>
      <c r="AM66" t="s">
        <v>973</v>
      </c>
      <c r="AN66" s="207" t="s">
        <v>234</v>
      </c>
    </row>
    <row r="67" spans="1:40" ht="15">
      <c r="A67">
        <v>1209.4000000000001</v>
      </c>
      <c r="B67" t="s">
        <v>715</v>
      </c>
      <c r="C67">
        <v>2642</v>
      </c>
      <c r="D67">
        <v>2.2000000000000002</v>
      </c>
      <c r="E67">
        <v>2.4</v>
      </c>
      <c r="F67">
        <v>0.9</v>
      </c>
      <c r="H67">
        <f t="shared" si="1"/>
        <v>2642</v>
      </c>
      <c r="I67">
        <f t="shared" si="2"/>
        <v>2.4</v>
      </c>
      <c r="J67">
        <f t="shared" si="3"/>
        <v>0.9</v>
      </c>
      <c r="L67">
        <v>2580</v>
      </c>
      <c r="M67">
        <v>0.2</v>
      </c>
      <c r="N67">
        <v>4</v>
      </c>
      <c r="Q67">
        <f t="shared" ref="Q67:Q76" ca="1" si="10">RANDBETWEEN(1,773)</f>
        <v>263</v>
      </c>
      <c r="T67">
        <f t="shared" si="4"/>
        <v>2.4</v>
      </c>
      <c r="U67">
        <f t="shared" si="5"/>
        <v>0.9</v>
      </c>
      <c r="W67" t="s">
        <v>232</v>
      </c>
      <c r="X67">
        <f t="shared" si="6"/>
        <v>1209.4000000000001</v>
      </c>
      <c r="Y67" t="str">
        <f t="shared" si="7"/>
        <v>Vryburg Fm.</v>
      </c>
      <c r="Z67">
        <v>2669</v>
      </c>
      <c r="AA67">
        <f t="shared" si="8"/>
        <v>2669</v>
      </c>
      <c r="AB67" t="s">
        <v>973</v>
      </c>
      <c r="AE67">
        <v>1.3</v>
      </c>
      <c r="AF67">
        <v>0.8</v>
      </c>
      <c r="AH67" t="s">
        <v>232</v>
      </c>
      <c r="AI67">
        <v>1214.45</v>
      </c>
      <c r="AJ67" t="s">
        <v>715</v>
      </c>
      <c r="AK67">
        <v>2669</v>
      </c>
      <c r="AL67">
        <v>2669</v>
      </c>
      <c r="AM67" t="s">
        <v>973</v>
      </c>
      <c r="AN67" s="207" t="s">
        <v>234</v>
      </c>
    </row>
    <row r="68" spans="1:40" ht="15">
      <c r="A68">
        <v>1214.45</v>
      </c>
      <c r="B68" t="s">
        <v>715</v>
      </c>
      <c r="C68">
        <v>2642</v>
      </c>
      <c r="D68">
        <v>1.5</v>
      </c>
      <c r="E68">
        <v>1.3</v>
      </c>
      <c r="F68">
        <v>0.8</v>
      </c>
      <c r="H68">
        <f t="shared" ref="H68:H76" si="11">C68</f>
        <v>2642</v>
      </c>
      <c r="I68">
        <f t="shared" ref="I68:I76" si="12">E68</f>
        <v>1.3</v>
      </c>
      <c r="J68">
        <f t="shared" ref="J68:J76" si="13">F68</f>
        <v>0.8</v>
      </c>
      <c r="L68">
        <v>2580</v>
      </c>
      <c r="M68">
        <v>3.3</v>
      </c>
      <c r="N68">
        <v>2.9</v>
      </c>
      <c r="Q68">
        <f t="shared" ca="1" si="10"/>
        <v>720</v>
      </c>
      <c r="T68">
        <f t="shared" ref="T68:T131" si="14">E68</f>
        <v>1.3</v>
      </c>
      <c r="U68">
        <f t="shared" ref="U68:U131" si="15">F68</f>
        <v>0.8</v>
      </c>
      <c r="W68" t="s">
        <v>232</v>
      </c>
      <c r="X68">
        <f t="shared" ref="X68:X131" si="16">A68</f>
        <v>1214.45</v>
      </c>
      <c r="Y68" t="str">
        <f t="shared" ref="Y68:Y131" si="17">B68</f>
        <v>Vryburg Fm.</v>
      </c>
      <c r="Z68">
        <v>2669</v>
      </c>
      <c r="AA68">
        <f t="shared" ref="AA68:AA131" si="18">Z68</f>
        <v>2669</v>
      </c>
      <c r="AB68" t="s">
        <v>973</v>
      </c>
      <c r="AE68">
        <v>2.2999999999999998</v>
      </c>
      <c r="AF68">
        <v>1.5</v>
      </c>
      <c r="AH68" t="s">
        <v>232</v>
      </c>
      <c r="AI68">
        <v>1220.2</v>
      </c>
      <c r="AJ68" t="s">
        <v>715</v>
      </c>
      <c r="AK68">
        <v>2669</v>
      </c>
      <c r="AL68">
        <v>2669</v>
      </c>
      <c r="AM68" t="s">
        <v>973</v>
      </c>
      <c r="AN68" s="207" t="s">
        <v>234</v>
      </c>
    </row>
    <row r="69" spans="1:40" ht="15">
      <c r="A69">
        <v>1220.2</v>
      </c>
      <c r="B69" t="s">
        <v>715</v>
      </c>
      <c r="C69">
        <v>2642</v>
      </c>
      <c r="D69">
        <v>2.6</v>
      </c>
      <c r="E69">
        <v>2.2999999999999998</v>
      </c>
      <c r="F69">
        <v>1.5</v>
      </c>
      <c r="H69">
        <f t="shared" si="11"/>
        <v>2642</v>
      </c>
      <c r="I69">
        <f t="shared" si="12"/>
        <v>2.2999999999999998</v>
      </c>
      <c r="J69">
        <f t="shared" si="13"/>
        <v>1.5</v>
      </c>
      <c r="L69">
        <v>2580</v>
      </c>
      <c r="M69">
        <v>-11.4</v>
      </c>
      <c r="N69">
        <v>0.9</v>
      </c>
      <c r="Q69">
        <f t="shared" ca="1" si="10"/>
        <v>454</v>
      </c>
      <c r="T69">
        <f t="shared" si="14"/>
        <v>2.2999999999999998</v>
      </c>
      <c r="U69">
        <f t="shared" si="15"/>
        <v>1.5</v>
      </c>
      <c r="W69" t="s">
        <v>232</v>
      </c>
      <c r="X69">
        <f t="shared" si="16"/>
        <v>1220.2</v>
      </c>
      <c r="Y69" t="str">
        <f t="shared" si="17"/>
        <v>Vryburg Fm.</v>
      </c>
      <c r="Z69">
        <v>2669</v>
      </c>
      <c r="AA69">
        <f t="shared" si="18"/>
        <v>2669</v>
      </c>
      <c r="AB69" t="s">
        <v>973</v>
      </c>
      <c r="AE69">
        <v>2.4</v>
      </c>
      <c r="AF69">
        <v>1.6</v>
      </c>
      <c r="AH69" t="s">
        <v>232</v>
      </c>
      <c r="AI69">
        <v>1224.5999999999999</v>
      </c>
      <c r="AJ69" t="s">
        <v>715</v>
      </c>
      <c r="AK69">
        <v>2669</v>
      </c>
      <c r="AL69">
        <v>2669</v>
      </c>
      <c r="AM69" t="s">
        <v>973</v>
      </c>
      <c r="AN69" s="207" t="s">
        <v>234</v>
      </c>
    </row>
    <row r="70" spans="1:40" ht="15">
      <c r="A70">
        <v>1224.5999999999999</v>
      </c>
      <c r="B70" t="s">
        <v>715</v>
      </c>
      <c r="C70">
        <v>2642</v>
      </c>
      <c r="D70">
        <v>2.9</v>
      </c>
      <c r="E70">
        <v>2.4</v>
      </c>
      <c r="F70">
        <v>1.6</v>
      </c>
      <c r="H70">
        <f t="shared" si="11"/>
        <v>2642</v>
      </c>
      <c r="I70">
        <f t="shared" si="12"/>
        <v>2.4</v>
      </c>
      <c r="J70">
        <f t="shared" si="13"/>
        <v>1.6</v>
      </c>
      <c r="L70">
        <v>2580</v>
      </c>
      <c r="M70">
        <v>1</v>
      </c>
      <c r="N70">
        <v>2.8</v>
      </c>
      <c r="Q70">
        <f t="shared" ca="1" si="10"/>
        <v>757</v>
      </c>
      <c r="T70">
        <f t="shared" si="14"/>
        <v>2.4</v>
      </c>
      <c r="U70">
        <f t="shared" si="15"/>
        <v>1.6</v>
      </c>
      <c r="W70" t="s">
        <v>232</v>
      </c>
      <c r="X70">
        <f t="shared" si="16"/>
        <v>1224.5999999999999</v>
      </c>
      <c r="Y70" t="str">
        <f t="shared" si="17"/>
        <v>Vryburg Fm.</v>
      </c>
      <c r="Z70">
        <v>2669</v>
      </c>
      <c r="AA70">
        <f t="shared" si="18"/>
        <v>2669</v>
      </c>
      <c r="AB70" t="s">
        <v>973</v>
      </c>
      <c r="AE70">
        <v>1.7</v>
      </c>
      <c r="AF70">
        <v>1.4</v>
      </c>
      <c r="AH70" t="s">
        <v>232</v>
      </c>
      <c r="AI70">
        <v>1231</v>
      </c>
      <c r="AJ70" t="s">
        <v>715</v>
      </c>
      <c r="AK70">
        <v>2669</v>
      </c>
      <c r="AL70">
        <v>2669</v>
      </c>
      <c r="AM70" t="s">
        <v>973</v>
      </c>
      <c r="AN70" s="207" t="s">
        <v>234</v>
      </c>
    </row>
    <row r="71" spans="1:40" ht="15">
      <c r="A71">
        <v>1231</v>
      </c>
      <c r="B71" t="s">
        <v>715</v>
      </c>
      <c r="C71">
        <v>2642</v>
      </c>
      <c r="D71">
        <v>2.2000000000000002</v>
      </c>
      <c r="E71">
        <v>1.7</v>
      </c>
      <c r="F71">
        <v>1.4</v>
      </c>
      <c r="H71">
        <f t="shared" si="11"/>
        <v>2642</v>
      </c>
      <c r="I71">
        <f t="shared" si="12"/>
        <v>1.7</v>
      </c>
      <c r="J71">
        <f t="shared" si="13"/>
        <v>1.4</v>
      </c>
      <c r="L71">
        <v>2580</v>
      </c>
      <c r="M71">
        <v>-6.1</v>
      </c>
      <c r="N71">
        <v>-0.2</v>
      </c>
      <c r="Q71">
        <f t="shared" ca="1" si="10"/>
        <v>11</v>
      </c>
      <c r="T71">
        <f t="shared" si="14"/>
        <v>1.7</v>
      </c>
      <c r="U71">
        <f t="shared" si="15"/>
        <v>1.4</v>
      </c>
      <c r="W71" t="s">
        <v>232</v>
      </c>
      <c r="X71">
        <f t="shared" si="16"/>
        <v>1231</v>
      </c>
      <c r="Y71" t="str">
        <f t="shared" si="17"/>
        <v>Vryburg Fm.</v>
      </c>
      <c r="Z71">
        <v>2669</v>
      </c>
      <c r="AA71">
        <f t="shared" si="18"/>
        <v>2669</v>
      </c>
      <c r="AB71" t="s">
        <v>973</v>
      </c>
      <c r="AE71">
        <v>1.7</v>
      </c>
      <c r="AF71">
        <v>1.9</v>
      </c>
      <c r="AH71" t="s">
        <v>232</v>
      </c>
      <c r="AI71">
        <v>1236.4000000000001</v>
      </c>
      <c r="AJ71" t="s">
        <v>715</v>
      </c>
      <c r="AK71">
        <v>2669</v>
      </c>
      <c r="AL71">
        <v>2669</v>
      </c>
      <c r="AM71" t="s">
        <v>973</v>
      </c>
      <c r="AN71" s="207" t="s">
        <v>234</v>
      </c>
    </row>
    <row r="72" spans="1:40" ht="15">
      <c r="A72">
        <v>1236.4000000000001</v>
      </c>
      <c r="B72" t="s">
        <v>715</v>
      </c>
      <c r="C72">
        <v>2642</v>
      </c>
      <c r="D72">
        <v>2.8</v>
      </c>
      <c r="E72">
        <v>1.7</v>
      </c>
      <c r="F72">
        <v>1.9</v>
      </c>
      <c r="H72">
        <f t="shared" si="11"/>
        <v>2642</v>
      </c>
      <c r="I72">
        <f t="shared" si="12"/>
        <v>1.7</v>
      </c>
      <c r="J72">
        <f t="shared" si="13"/>
        <v>1.9</v>
      </c>
      <c r="L72">
        <v>2580</v>
      </c>
      <c r="M72">
        <v>7.5</v>
      </c>
      <c r="N72">
        <v>2.6</v>
      </c>
      <c r="Q72">
        <f t="shared" ca="1" si="10"/>
        <v>269</v>
      </c>
      <c r="T72">
        <f t="shared" si="14"/>
        <v>1.7</v>
      </c>
      <c r="U72">
        <f t="shared" si="15"/>
        <v>1.9</v>
      </c>
      <c r="W72" t="s">
        <v>232</v>
      </c>
      <c r="X72">
        <f t="shared" si="16"/>
        <v>1236.4000000000001</v>
      </c>
      <c r="Y72" t="str">
        <f t="shared" si="17"/>
        <v>Vryburg Fm.</v>
      </c>
      <c r="Z72">
        <v>2669</v>
      </c>
      <c r="AA72">
        <f t="shared" si="18"/>
        <v>2669</v>
      </c>
      <c r="AB72" t="s">
        <v>973</v>
      </c>
      <c r="AE72">
        <v>0.7</v>
      </c>
      <c r="AF72">
        <v>1.4</v>
      </c>
      <c r="AH72" t="s">
        <v>232</v>
      </c>
      <c r="AI72">
        <v>1272.0999999999999</v>
      </c>
      <c r="AJ72" t="s">
        <v>715</v>
      </c>
      <c r="AK72">
        <v>2669</v>
      </c>
      <c r="AL72">
        <v>2669</v>
      </c>
      <c r="AM72" t="s">
        <v>973</v>
      </c>
      <c r="AN72" s="207" t="s">
        <v>234</v>
      </c>
    </row>
    <row r="73" spans="1:40" ht="15">
      <c r="A73">
        <v>1272.0999999999999</v>
      </c>
      <c r="B73" t="s">
        <v>715</v>
      </c>
      <c r="C73">
        <v>2642</v>
      </c>
      <c r="D73">
        <v>1.8</v>
      </c>
      <c r="E73">
        <v>0.7</v>
      </c>
      <c r="F73">
        <v>1.4</v>
      </c>
      <c r="H73">
        <f t="shared" si="11"/>
        <v>2642</v>
      </c>
      <c r="I73">
        <f t="shared" si="12"/>
        <v>0.7</v>
      </c>
      <c r="J73">
        <f t="shared" si="13"/>
        <v>1.4</v>
      </c>
      <c r="L73">
        <v>2580</v>
      </c>
      <c r="M73">
        <v>17.5</v>
      </c>
      <c r="N73">
        <v>4.4000000000000004</v>
      </c>
      <c r="Q73">
        <f t="shared" ca="1" si="10"/>
        <v>524</v>
      </c>
      <c r="T73">
        <f t="shared" si="14"/>
        <v>0.7</v>
      </c>
      <c r="U73">
        <f t="shared" si="15"/>
        <v>1.4</v>
      </c>
      <c r="W73" t="s">
        <v>232</v>
      </c>
      <c r="X73">
        <f t="shared" si="16"/>
        <v>1272.0999999999999</v>
      </c>
      <c r="Y73" t="str">
        <f t="shared" si="17"/>
        <v>Vryburg Fm.</v>
      </c>
      <c r="Z73">
        <v>2669</v>
      </c>
      <c r="AA73">
        <f t="shared" si="18"/>
        <v>2669</v>
      </c>
      <c r="AB73" t="s">
        <v>973</v>
      </c>
      <c r="AE73">
        <v>1.2</v>
      </c>
      <c r="AF73">
        <v>2.7</v>
      </c>
      <c r="AH73" t="s">
        <v>232</v>
      </c>
      <c r="AI73">
        <v>1277.4000000000001</v>
      </c>
      <c r="AJ73" t="s">
        <v>715</v>
      </c>
      <c r="AK73">
        <v>2669</v>
      </c>
      <c r="AL73">
        <v>2669</v>
      </c>
      <c r="AM73" t="s">
        <v>973</v>
      </c>
      <c r="AN73" s="207" t="s">
        <v>234</v>
      </c>
    </row>
    <row r="74" spans="1:40" ht="15">
      <c r="A74">
        <v>1277.4000000000001</v>
      </c>
      <c r="B74" t="s">
        <v>715</v>
      </c>
      <c r="C74">
        <v>2642</v>
      </c>
      <c r="D74">
        <v>3.3</v>
      </c>
      <c r="E74">
        <v>1.2</v>
      </c>
      <c r="F74">
        <v>2.7</v>
      </c>
      <c r="H74">
        <f t="shared" si="11"/>
        <v>2642</v>
      </c>
      <c r="I74">
        <f t="shared" si="12"/>
        <v>1.2</v>
      </c>
      <c r="J74">
        <f t="shared" si="13"/>
        <v>2.7</v>
      </c>
      <c r="L74">
        <v>2580</v>
      </c>
      <c r="M74">
        <v>14</v>
      </c>
      <c r="N74">
        <v>6.2</v>
      </c>
      <c r="Q74">
        <f t="shared" ca="1" si="10"/>
        <v>388</v>
      </c>
      <c r="T74">
        <f t="shared" si="14"/>
        <v>1.2</v>
      </c>
      <c r="U74">
        <f t="shared" si="15"/>
        <v>2.7</v>
      </c>
      <c r="W74" t="s">
        <v>232</v>
      </c>
      <c r="X74">
        <f t="shared" si="16"/>
        <v>1277.4000000000001</v>
      </c>
      <c r="Y74" t="str">
        <f t="shared" si="17"/>
        <v>Vryburg Fm.</v>
      </c>
      <c r="Z74">
        <v>2669</v>
      </c>
      <c r="AA74">
        <f t="shared" si="18"/>
        <v>2669</v>
      </c>
      <c r="AB74" t="s">
        <v>973</v>
      </c>
      <c r="AE74">
        <v>1.5</v>
      </c>
      <c r="AF74">
        <v>0.2</v>
      </c>
      <c r="AH74" t="s">
        <v>232</v>
      </c>
      <c r="AI74">
        <v>1282.5999999999999</v>
      </c>
      <c r="AJ74" t="s">
        <v>715</v>
      </c>
      <c r="AK74">
        <v>2669</v>
      </c>
      <c r="AL74">
        <v>2669</v>
      </c>
      <c r="AM74" t="s">
        <v>973</v>
      </c>
      <c r="AN74" s="207" t="s">
        <v>234</v>
      </c>
    </row>
    <row r="75" spans="1:40" ht="15">
      <c r="A75">
        <v>1282.5999999999999</v>
      </c>
      <c r="B75" t="s">
        <v>715</v>
      </c>
      <c r="C75">
        <v>2642</v>
      </c>
      <c r="D75">
        <v>1</v>
      </c>
      <c r="E75">
        <v>1.5</v>
      </c>
      <c r="F75">
        <v>0.2</v>
      </c>
      <c r="H75">
        <f t="shared" si="11"/>
        <v>2642</v>
      </c>
      <c r="I75">
        <f t="shared" si="12"/>
        <v>1.5</v>
      </c>
      <c r="J75">
        <f t="shared" si="13"/>
        <v>0.2</v>
      </c>
      <c r="L75">
        <v>2580</v>
      </c>
      <c r="M75">
        <v>8.9</v>
      </c>
      <c r="N75">
        <v>5.9</v>
      </c>
      <c r="Q75">
        <f t="shared" ca="1" si="10"/>
        <v>8</v>
      </c>
      <c r="T75">
        <f t="shared" si="14"/>
        <v>1.5</v>
      </c>
      <c r="U75">
        <f t="shared" si="15"/>
        <v>0.2</v>
      </c>
      <c r="W75" t="s">
        <v>232</v>
      </c>
      <c r="X75">
        <f t="shared" si="16"/>
        <v>1282.5999999999999</v>
      </c>
      <c r="Y75" t="str">
        <f t="shared" si="17"/>
        <v>Vryburg Fm.</v>
      </c>
      <c r="Z75">
        <v>2669</v>
      </c>
      <c r="AA75">
        <f t="shared" si="18"/>
        <v>2669</v>
      </c>
      <c r="AB75" t="s">
        <v>973</v>
      </c>
      <c r="AE75">
        <v>-0.3</v>
      </c>
      <c r="AF75">
        <v>2.2000000000000002</v>
      </c>
      <c r="AH75" t="s">
        <v>232</v>
      </c>
      <c r="AI75">
        <v>1302.3499999999999</v>
      </c>
      <c r="AJ75" t="s">
        <v>715</v>
      </c>
      <c r="AK75">
        <v>2669</v>
      </c>
      <c r="AL75">
        <v>2669</v>
      </c>
      <c r="AM75" t="s">
        <v>973</v>
      </c>
      <c r="AN75" s="207" t="s">
        <v>234</v>
      </c>
    </row>
    <row r="76" spans="1:40" ht="15">
      <c r="A76">
        <v>1302.3499999999999</v>
      </c>
      <c r="B76" t="s">
        <v>715</v>
      </c>
      <c r="C76">
        <v>2642</v>
      </c>
      <c r="D76">
        <v>2.1</v>
      </c>
      <c r="E76">
        <v>-0.3</v>
      </c>
      <c r="F76">
        <v>2.2000000000000002</v>
      </c>
      <c r="H76">
        <f t="shared" si="11"/>
        <v>2642</v>
      </c>
      <c r="I76">
        <f t="shared" si="12"/>
        <v>-0.3</v>
      </c>
      <c r="J76">
        <f t="shared" si="13"/>
        <v>2.2000000000000002</v>
      </c>
      <c r="L76">
        <v>2580</v>
      </c>
      <c r="M76">
        <v>6</v>
      </c>
      <c r="N76">
        <v>6.3</v>
      </c>
      <c r="Q76">
        <f t="shared" ca="1" si="10"/>
        <v>540</v>
      </c>
      <c r="T76">
        <f t="shared" si="14"/>
        <v>-0.3</v>
      </c>
      <c r="U76">
        <f t="shared" si="15"/>
        <v>2.2000000000000002</v>
      </c>
      <c r="W76" t="s">
        <v>232</v>
      </c>
      <c r="X76">
        <f t="shared" si="16"/>
        <v>1302.3499999999999</v>
      </c>
      <c r="Y76" t="str">
        <f t="shared" si="17"/>
        <v>Vryburg Fm.</v>
      </c>
      <c r="Z76">
        <v>2669</v>
      </c>
      <c r="AA76">
        <f t="shared" si="18"/>
        <v>2669</v>
      </c>
      <c r="AB76" t="s">
        <v>973</v>
      </c>
      <c r="AE76">
        <v>3.7</v>
      </c>
      <c r="AF76">
        <v>2.4</v>
      </c>
      <c r="AH76" t="s">
        <v>232</v>
      </c>
      <c r="AI76">
        <v>207.9</v>
      </c>
      <c r="AJ76" t="s">
        <v>703</v>
      </c>
      <c r="AK76">
        <v>2495</v>
      </c>
      <c r="AL76">
        <v>2495</v>
      </c>
      <c r="AM76" t="s">
        <v>973</v>
      </c>
      <c r="AN76" s="207" t="s">
        <v>239</v>
      </c>
    </row>
    <row r="77" spans="1:40" ht="15">
      <c r="AE77">
        <v>2.2000000000000002</v>
      </c>
      <c r="AF77">
        <v>0.4</v>
      </c>
      <c r="AH77" t="s">
        <v>232</v>
      </c>
      <c r="AI77">
        <v>209.8</v>
      </c>
      <c r="AJ77" t="s">
        <v>703</v>
      </c>
      <c r="AK77">
        <v>2495</v>
      </c>
      <c r="AL77">
        <v>2495</v>
      </c>
      <c r="AM77" t="s">
        <v>973</v>
      </c>
      <c r="AN77" s="207" t="s">
        <v>239</v>
      </c>
    </row>
    <row r="78" spans="1:40" ht="15">
      <c r="A78">
        <v>207.9</v>
      </c>
      <c r="B78" t="s">
        <v>703</v>
      </c>
      <c r="C78" s="125">
        <f>0.0401*A78+2501</f>
        <v>2509.3367899999998</v>
      </c>
      <c r="D78">
        <v>4.3</v>
      </c>
      <c r="E78">
        <v>3.7</v>
      </c>
      <c r="F78">
        <v>2.4</v>
      </c>
      <c r="H78">
        <f t="shared" ref="H78:H141" si="19">C78</f>
        <v>2509.3367899999998</v>
      </c>
      <c r="I78">
        <f t="shared" ref="I78:I141" si="20">E78</f>
        <v>3.7</v>
      </c>
      <c r="J78">
        <f>F78</f>
        <v>2.4</v>
      </c>
      <c r="L78">
        <v>2580</v>
      </c>
      <c r="M78">
        <v>11.8</v>
      </c>
      <c r="N78">
        <v>4.3</v>
      </c>
      <c r="Q78">
        <f t="shared" ref="Q78:Q141" ca="1" si="21">RANDBETWEEN(1,773)</f>
        <v>424</v>
      </c>
      <c r="T78">
        <f t="shared" si="14"/>
        <v>3.7</v>
      </c>
      <c r="U78">
        <f t="shared" si="15"/>
        <v>2.4</v>
      </c>
      <c r="W78" t="s">
        <v>232</v>
      </c>
      <c r="X78">
        <f t="shared" si="16"/>
        <v>207.9</v>
      </c>
      <c r="Y78" t="str">
        <f t="shared" si="17"/>
        <v>Kuruman Fm.</v>
      </c>
      <c r="Z78">
        <v>2495</v>
      </c>
      <c r="AA78">
        <f t="shared" si="18"/>
        <v>2495</v>
      </c>
      <c r="AB78" t="s">
        <v>973</v>
      </c>
      <c r="AE78">
        <v>-5.2</v>
      </c>
      <c r="AF78">
        <v>0.3</v>
      </c>
      <c r="AH78" t="s">
        <v>232</v>
      </c>
      <c r="AI78">
        <v>221.65</v>
      </c>
      <c r="AJ78" t="s">
        <v>703</v>
      </c>
      <c r="AK78">
        <v>2495</v>
      </c>
      <c r="AL78">
        <v>2495</v>
      </c>
      <c r="AM78" t="s">
        <v>973</v>
      </c>
      <c r="AN78" s="207" t="s">
        <v>239</v>
      </c>
    </row>
    <row r="79" spans="1:40" ht="15">
      <c r="A79">
        <v>209.8</v>
      </c>
      <c r="B79" t="s">
        <v>703</v>
      </c>
      <c r="C79" s="125">
        <f t="shared" ref="C79:C142" si="22">0.0401*A79+2501</f>
        <v>2509.4129800000001</v>
      </c>
      <c r="D79">
        <v>1.5</v>
      </c>
      <c r="E79">
        <v>2.2000000000000002</v>
      </c>
      <c r="F79">
        <v>0.4</v>
      </c>
      <c r="H79">
        <f t="shared" si="19"/>
        <v>2509.4129800000001</v>
      </c>
      <c r="I79">
        <f t="shared" si="20"/>
        <v>2.2000000000000002</v>
      </c>
      <c r="J79">
        <f t="shared" ref="J79:J141" si="23">F79</f>
        <v>0.4</v>
      </c>
      <c r="L79">
        <v>2580</v>
      </c>
      <c r="M79">
        <v>25.5</v>
      </c>
      <c r="N79">
        <v>1.9</v>
      </c>
      <c r="Q79">
        <f t="shared" ca="1" si="21"/>
        <v>13</v>
      </c>
      <c r="T79">
        <f t="shared" si="14"/>
        <v>2.2000000000000002</v>
      </c>
      <c r="U79">
        <f t="shared" si="15"/>
        <v>0.4</v>
      </c>
      <c r="W79" t="s">
        <v>232</v>
      </c>
      <c r="X79">
        <f t="shared" si="16"/>
        <v>209.8</v>
      </c>
      <c r="Y79" t="str">
        <f t="shared" si="17"/>
        <v>Kuruman Fm.</v>
      </c>
      <c r="Z79">
        <v>2495</v>
      </c>
      <c r="AA79">
        <f t="shared" si="18"/>
        <v>2495</v>
      </c>
      <c r="AB79" t="s">
        <v>973</v>
      </c>
      <c r="AE79">
        <v>-4.5</v>
      </c>
      <c r="AF79">
        <v>0.4</v>
      </c>
      <c r="AH79" t="s">
        <v>232</v>
      </c>
      <c r="AI79">
        <v>231</v>
      </c>
      <c r="AJ79" t="s">
        <v>703</v>
      </c>
      <c r="AK79">
        <v>2495</v>
      </c>
      <c r="AL79">
        <v>2495</v>
      </c>
      <c r="AM79" t="s">
        <v>973</v>
      </c>
      <c r="AN79" s="207" t="s">
        <v>239</v>
      </c>
    </row>
    <row r="80" spans="1:40" ht="15">
      <c r="A80">
        <v>221.65</v>
      </c>
      <c r="B80" t="s">
        <v>703</v>
      </c>
      <c r="C80" s="125">
        <f t="shared" si="22"/>
        <v>2509.8881649999998</v>
      </c>
      <c r="D80">
        <v>-2.4</v>
      </c>
      <c r="E80">
        <v>-5.2</v>
      </c>
      <c r="F80">
        <v>0.3</v>
      </c>
      <c r="H80">
        <f t="shared" si="19"/>
        <v>2509.8881649999998</v>
      </c>
      <c r="I80">
        <f t="shared" si="20"/>
        <v>-5.2</v>
      </c>
      <c r="J80">
        <f t="shared" si="23"/>
        <v>0.3</v>
      </c>
      <c r="L80">
        <v>2580</v>
      </c>
      <c r="M80">
        <v>18.5</v>
      </c>
      <c r="N80">
        <v>2.9</v>
      </c>
      <c r="Q80">
        <f t="shared" ca="1" si="21"/>
        <v>157</v>
      </c>
      <c r="T80">
        <f t="shared" si="14"/>
        <v>-5.2</v>
      </c>
      <c r="U80">
        <f t="shared" si="15"/>
        <v>0.3</v>
      </c>
      <c r="W80" t="s">
        <v>232</v>
      </c>
      <c r="X80">
        <f t="shared" si="16"/>
        <v>221.65</v>
      </c>
      <c r="Y80" t="str">
        <f t="shared" si="17"/>
        <v>Kuruman Fm.</v>
      </c>
      <c r="Z80">
        <v>2495</v>
      </c>
      <c r="AA80">
        <f t="shared" si="18"/>
        <v>2495</v>
      </c>
      <c r="AB80" t="s">
        <v>973</v>
      </c>
      <c r="AE80">
        <v>-3.5</v>
      </c>
      <c r="AF80">
        <v>2.9</v>
      </c>
      <c r="AH80" t="s">
        <v>232</v>
      </c>
      <c r="AI80">
        <v>233.95</v>
      </c>
      <c r="AJ80" t="s">
        <v>704</v>
      </c>
      <c r="AK80">
        <v>2516</v>
      </c>
      <c r="AL80">
        <v>2516</v>
      </c>
      <c r="AM80" t="s">
        <v>973</v>
      </c>
      <c r="AN80" s="207" t="s">
        <v>239</v>
      </c>
    </row>
    <row r="81" spans="1:40" ht="15">
      <c r="A81">
        <v>231</v>
      </c>
      <c r="B81" t="s">
        <v>703</v>
      </c>
      <c r="C81" s="125">
        <f t="shared" si="22"/>
        <v>2510.2631000000001</v>
      </c>
      <c r="D81">
        <v>-1.9</v>
      </c>
      <c r="E81">
        <v>-4.5</v>
      </c>
      <c r="F81">
        <v>0.4</v>
      </c>
      <c r="H81">
        <f t="shared" si="19"/>
        <v>2510.2631000000001</v>
      </c>
      <c r="I81">
        <f t="shared" si="20"/>
        <v>-4.5</v>
      </c>
      <c r="J81">
        <f t="shared" si="23"/>
        <v>0.4</v>
      </c>
      <c r="L81">
        <v>2580</v>
      </c>
      <c r="M81">
        <v>1</v>
      </c>
      <c r="N81">
        <v>5.2</v>
      </c>
      <c r="Q81">
        <f t="shared" ca="1" si="21"/>
        <v>219</v>
      </c>
      <c r="T81">
        <f t="shared" si="14"/>
        <v>-4.5</v>
      </c>
      <c r="U81">
        <f t="shared" si="15"/>
        <v>0.4</v>
      </c>
      <c r="W81" t="s">
        <v>232</v>
      </c>
      <c r="X81">
        <f t="shared" si="16"/>
        <v>231</v>
      </c>
      <c r="Y81" t="str">
        <f t="shared" si="17"/>
        <v>Kuruman Fm.</v>
      </c>
      <c r="Z81">
        <v>2495</v>
      </c>
      <c r="AA81">
        <f t="shared" si="18"/>
        <v>2495</v>
      </c>
      <c r="AB81" t="s">
        <v>973</v>
      </c>
      <c r="AE81">
        <v>-6.9</v>
      </c>
      <c r="AF81">
        <v>0.4</v>
      </c>
      <c r="AH81" t="s">
        <v>232</v>
      </c>
      <c r="AI81">
        <v>241.35</v>
      </c>
      <c r="AJ81" t="s">
        <v>716</v>
      </c>
      <c r="AK81">
        <v>2516</v>
      </c>
      <c r="AL81">
        <v>2516</v>
      </c>
      <c r="AM81" t="s">
        <v>973</v>
      </c>
      <c r="AN81" s="207" t="s">
        <v>239</v>
      </c>
    </row>
    <row r="82" spans="1:40" ht="15">
      <c r="A82">
        <v>233.95</v>
      </c>
      <c r="B82" t="s">
        <v>704</v>
      </c>
      <c r="C82" s="125">
        <f t="shared" si="22"/>
        <v>2510.3813949999999</v>
      </c>
      <c r="D82">
        <v>1.1000000000000001</v>
      </c>
      <c r="E82">
        <v>-3.5</v>
      </c>
      <c r="F82">
        <v>2.9</v>
      </c>
      <c r="H82">
        <f t="shared" si="19"/>
        <v>2510.3813949999999</v>
      </c>
      <c r="I82">
        <f t="shared" si="20"/>
        <v>-3.5</v>
      </c>
      <c r="J82">
        <f t="shared" si="23"/>
        <v>2.9</v>
      </c>
      <c r="L82">
        <v>2580</v>
      </c>
      <c r="M82">
        <v>1.3</v>
      </c>
      <c r="N82">
        <v>4.0999999999999996</v>
      </c>
      <c r="Q82">
        <f t="shared" ca="1" si="21"/>
        <v>673</v>
      </c>
      <c r="T82">
        <f t="shared" si="14"/>
        <v>-3.5</v>
      </c>
      <c r="U82">
        <f t="shared" si="15"/>
        <v>2.9</v>
      </c>
      <c r="W82" t="s">
        <v>232</v>
      </c>
      <c r="X82">
        <f t="shared" si="16"/>
        <v>233.95</v>
      </c>
      <c r="Y82" t="str">
        <f t="shared" si="17"/>
        <v>K. Naute Fm.</v>
      </c>
      <c r="Z82">
        <v>2516</v>
      </c>
      <c r="AA82">
        <f t="shared" si="18"/>
        <v>2516</v>
      </c>
      <c r="AB82" t="s">
        <v>973</v>
      </c>
      <c r="AE82">
        <v>-6.9</v>
      </c>
      <c r="AF82">
        <v>-0.1</v>
      </c>
      <c r="AH82" t="s">
        <v>232</v>
      </c>
      <c r="AI82">
        <v>247</v>
      </c>
      <c r="AJ82" t="s">
        <v>716</v>
      </c>
      <c r="AK82">
        <v>2516</v>
      </c>
      <c r="AL82">
        <v>2516</v>
      </c>
      <c r="AM82" t="s">
        <v>973</v>
      </c>
      <c r="AN82" s="207" t="s">
        <v>239</v>
      </c>
    </row>
    <row r="83" spans="1:40" ht="15">
      <c r="A83">
        <v>241.35</v>
      </c>
      <c r="B83" t="s">
        <v>716</v>
      </c>
      <c r="C83" s="125">
        <f t="shared" si="22"/>
        <v>2510.6781350000001</v>
      </c>
      <c r="D83">
        <v>-3.2</v>
      </c>
      <c r="E83">
        <v>-6.9</v>
      </c>
      <c r="F83">
        <v>0.4</v>
      </c>
      <c r="H83">
        <f t="shared" si="19"/>
        <v>2510.6781350000001</v>
      </c>
      <c r="I83">
        <f t="shared" si="20"/>
        <v>-6.9</v>
      </c>
      <c r="J83">
        <f t="shared" si="23"/>
        <v>0.4</v>
      </c>
      <c r="L83">
        <v>2580</v>
      </c>
      <c r="M83">
        <v>5.4</v>
      </c>
      <c r="N83">
        <v>4.8</v>
      </c>
      <c r="Q83">
        <f t="shared" ca="1" si="21"/>
        <v>294</v>
      </c>
      <c r="T83">
        <f t="shared" si="14"/>
        <v>-6.9</v>
      </c>
      <c r="U83">
        <f t="shared" si="15"/>
        <v>0.4</v>
      </c>
      <c r="W83" t="s">
        <v>232</v>
      </c>
      <c r="X83">
        <f t="shared" si="16"/>
        <v>241.35</v>
      </c>
      <c r="Y83" t="str">
        <f t="shared" si="17"/>
        <v>U. K. Naute Fm.</v>
      </c>
      <c r="Z83">
        <v>2516</v>
      </c>
      <c r="AA83">
        <f t="shared" si="18"/>
        <v>2516</v>
      </c>
      <c r="AB83" t="s">
        <v>973</v>
      </c>
      <c r="AE83">
        <v>2.1</v>
      </c>
      <c r="AF83">
        <v>3.7</v>
      </c>
      <c r="AH83" t="s">
        <v>232</v>
      </c>
      <c r="AI83">
        <v>270.10000000000002</v>
      </c>
      <c r="AJ83" t="s">
        <v>716</v>
      </c>
      <c r="AK83">
        <v>2516</v>
      </c>
      <c r="AL83">
        <v>2516</v>
      </c>
      <c r="AM83" t="s">
        <v>973</v>
      </c>
      <c r="AN83" s="207" t="s">
        <v>239</v>
      </c>
    </row>
    <row r="84" spans="1:40" ht="15">
      <c r="A84">
        <v>247</v>
      </c>
      <c r="B84" t="s">
        <v>716</v>
      </c>
      <c r="C84" s="125">
        <f t="shared" si="22"/>
        <v>2510.9047</v>
      </c>
      <c r="D84">
        <v>-3.7</v>
      </c>
      <c r="E84">
        <v>-6.9</v>
      </c>
      <c r="F84">
        <v>-0.1</v>
      </c>
      <c r="H84">
        <f t="shared" si="19"/>
        <v>2510.9047</v>
      </c>
      <c r="I84">
        <f t="shared" si="20"/>
        <v>-6.9</v>
      </c>
      <c r="J84">
        <f t="shared" si="23"/>
        <v>-0.1</v>
      </c>
      <c r="L84">
        <v>2580</v>
      </c>
      <c r="M84">
        <v>8.6</v>
      </c>
      <c r="N84">
        <v>6.8</v>
      </c>
      <c r="Q84">
        <f t="shared" ca="1" si="21"/>
        <v>549</v>
      </c>
      <c r="T84">
        <f t="shared" si="14"/>
        <v>-6.9</v>
      </c>
      <c r="U84">
        <f t="shared" si="15"/>
        <v>-0.1</v>
      </c>
      <c r="W84" t="s">
        <v>232</v>
      </c>
      <c r="X84">
        <f t="shared" si="16"/>
        <v>247</v>
      </c>
      <c r="Y84" t="str">
        <f t="shared" si="17"/>
        <v>U. K. Naute Fm.</v>
      </c>
      <c r="Z84">
        <v>2516</v>
      </c>
      <c r="AA84">
        <f t="shared" si="18"/>
        <v>2516</v>
      </c>
      <c r="AB84" t="s">
        <v>973</v>
      </c>
      <c r="AE84">
        <v>2.6</v>
      </c>
      <c r="AF84">
        <v>4</v>
      </c>
      <c r="AH84" t="s">
        <v>232</v>
      </c>
      <c r="AI84">
        <v>274.02999999999997</v>
      </c>
      <c r="AJ84" t="s">
        <v>716</v>
      </c>
      <c r="AK84">
        <v>2516</v>
      </c>
      <c r="AL84">
        <v>2516</v>
      </c>
      <c r="AM84" t="s">
        <v>973</v>
      </c>
      <c r="AN84" s="207" t="s">
        <v>239</v>
      </c>
    </row>
    <row r="85" spans="1:40" ht="15">
      <c r="A85">
        <v>270.10000000000002</v>
      </c>
      <c r="B85" t="s">
        <v>716</v>
      </c>
      <c r="C85" s="125">
        <f t="shared" si="22"/>
        <v>2511.8310099999999</v>
      </c>
      <c r="D85">
        <v>4.8</v>
      </c>
      <c r="E85">
        <v>2.1</v>
      </c>
      <c r="F85">
        <v>3.7</v>
      </c>
      <c r="H85">
        <f t="shared" si="19"/>
        <v>2511.8310099999999</v>
      </c>
      <c r="I85">
        <f t="shared" si="20"/>
        <v>2.1</v>
      </c>
      <c r="J85">
        <f t="shared" si="23"/>
        <v>3.7</v>
      </c>
      <c r="L85">
        <v>2580</v>
      </c>
      <c r="M85">
        <v>4.3</v>
      </c>
      <c r="N85">
        <v>7.2</v>
      </c>
      <c r="Q85">
        <f t="shared" ca="1" si="21"/>
        <v>15</v>
      </c>
      <c r="T85">
        <f t="shared" si="14"/>
        <v>2.1</v>
      </c>
      <c r="U85">
        <f t="shared" si="15"/>
        <v>3.7</v>
      </c>
      <c r="W85" t="s">
        <v>232</v>
      </c>
      <c r="X85">
        <f t="shared" si="16"/>
        <v>270.10000000000002</v>
      </c>
      <c r="Y85" t="str">
        <f t="shared" si="17"/>
        <v>U. K. Naute Fm.</v>
      </c>
      <c r="Z85">
        <v>2516</v>
      </c>
      <c r="AA85">
        <f t="shared" si="18"/>
        <v>2516</v>
      </c>
      <c r="AB85" t="s">
        <v>973</v>
      </c>
      <c r="AE85">
        <v>6</v>
      </c>
      <c r="AF85">
        <v>6.4</v>
      </c>
      <c r="AH85" t="s">
        <v>232</v>
      </c>
      <c r="AI85">
        <v>280</v>
      </c>
      <c r="AJ85" t="s">
        <v>717</v>
      </c>
      <c r="AK85">
        <v>2521</v>
      </c>
      <c r="AL85">
        <v>2521</v>
      </c>
      <c r="AM85" t="s">
        <v>973</v>
      </c>
      <c r="AN85" s="207" t="s">
        <v>239</v>
      </c>
    </row>
    <row r="86" spans="1:40" ht="15">
      <c r="A86">
        <v>274.02999999999997</v>
      </c>
      <c r="B86" t="s">
        <v>716</v>
      </c>
      <c r="C86" s="125">
        <f t="shared" si="22"/>
        <v>2511.9886029999998</v>
      </c>
      <c r="D86">
        <v>5.3</v>
      </c>
      <c r="E86">
        <v>2.6</v>
      </c>
      <c r="F86">
        <v>4</v>
      </c>
      <c r="H86">
        <f t="shared" si="19"/>
        <v>2511.9886029999998</v>
      </c>
      <c r="I86">
        <f t="shared" si="20"/>
        <v>2.6</v>
      </c>
      <c r="J86">
        <f t="shared" si="23"/>
        <v>4</v>
      </c>
      <c r="L86">
        <v>2580</v>
      </c>
      <c r="M86">
        <v>2</v>
      </c>
      <c r="N86">
        <v>4.3</v>
      </c>
      <c r="Q86">
        <f t="shared" ca="1" si="21"/>
        <v>483</v>
      </c>
      <c r="T86">
        <f t="shared" si="14"/>
        <v>2.6</v>
      </c>
      <c r="U86">
        <f t="shared" si="15"/>
        <v>4</v>
      </c>
      <c r="W86" t="s">
        <v>232</v>
      </c>
      <c r="X86">
        <f t="shared" si="16"/>
        <v>274.02999999999997</v>
      </c>
      <c r="Y86" t="str">
        <f t="shared" si="17"/>
        <v>U. K. Naute Fm.</v>
      </c>
      <c r="Z86">
        <v>2516</v>
      </c>
      <c r="AA86">
        <f t="shared" si="18"/>
        <v>2516</v>
      </c>
      <c r="AB86" t="s">
        <v>973</v>
      </c>
      <c r="AE86">
        <v>10.8</v>
      </c>
      <c r="AF86">
        <v>8.9</v>
      </c>
      <c r="AH86" t="s">
        <v>232</v>
      </c>
      <c r="AI86">
        <v>287.60000000000002</v>
      </c>
      <c r="AJ86" t="s">
        <v>717</v>
      </c>
      <c r="AK86">
        <v>2521</v>
      </c>
      <c r="AL86">
        <v>2521</v>
      </c>
      <c r="AM86" t="s">
        <v>973</v>
      </c>
      <c r="AN86" s="207" t="s">
        <v>239</v>
      </c>
    </row>
    <row r="87" spans="1:40" ht="15">
      <c r="A87">
        <v>280</v>
      </c>
      <c r="B87" t="s">
        <v>717</v>
      </c>
      <c r="C87" s="125">
        <f t="shared" si="22"/>
        <v>2512.2280000000001</v>
      </c>
      <c r="D87">
        <v>9.5</v>
      </c>
      <c r="E87">
        <v>6</v>
      </c>
      <c r="F87">
        <v>6.4</v>
      </c>
      <c r="H87">
        <f t="shared" si="19"/>
        <v>2512.2280000000001</v>
      </c>
      <c r="I87">
        <f t="shared" si="20"/>
        <v>6</v>
      </c>
      <c r="J87">
        <f t="shared" si="23"/>
        <v>6.4</v>
      </c>
      <c r="L87">
        <v>2580</v>
      </c>
      <c r="M87">
        <v>9.9</v>
      </c>
      <c r="N87">
        <v>6.9</v>
      </c>
      <c r="Q87">
        <f t="shared" ca="1" si="21"/>
        <v>192</v>
      </c>
      <c r="T87">
        <f t="shared" si="14"/>
        <v>6</v>
      </c>
      <c r="U87">
        <f t="shared" si="15"/>
        <v>6.4</v>
      </c>
      <c r="W87" t="s">
        <v>232</v>
      </c>
      <c r="X87">
        <f t="shared" si="16"/>
        <v>280</v>
      </c>
      <c r="Y87" t="str">
        <f t="shared" si="17"/>
        <v>L. K. Naute Fm.</v>
      </c>
      <c r="Z87">
        <v>2521</v>
      </c>
      <c r="AA87">
        <f t="shared" si="18"/>
        <v>2521</v>
      </c>
      <c r="AB87" t="s">
        <v>973</v>
      </c>
      <c r="AE87">
        <v>9.9</v>
      </c>
      <c r="AF87">
        <v>6.5</v>
      </c>
      <c r="AH87" t="s">
        <v>232</v>
      </c>
      <c r="AI87">
        <v>288.10000000000002</v>
      </c>
      <c r="AJ87" t="s">
        <v>717</v>
      </c>
      <c r="AK87">
        <v>2521</v>
      </c>
      <c r="AL87">
        <v>2521</v>
      </c>
      <c r="AM87" t="s">
        <v>973</v>
      </c>
      <c r="AN87" s="207" t="s">
        <v>239</v>
      </c>
    </row>
    <row r="88" spans="1:40" ht="15">
      <c r="A88">
        <v>287.60000000000002</v>
      </c>
      <c r="B88" t="s">
        <v>717</v>
      </c>
      <c r="C88" s="125">
        <f t="shared" si="22"/>
        <v>2512.5327600000001</v>
      </c>
      <c r="D88">
        <v>14.5</v>
      </c>
      <c r="E88">
        <v>10.8</v>
      </c>
      <c r="F88">
        <v>8.9</v>
      </c>
      <c r="H88">
        <f t="shared" si="19"/>
        <v>2512.5327600000001</v>
      </c>
      <c r="I88">
        <f t="shared" si="20"/>
        <v>10.8</v>
      </c>
      <c r="J88">
        <f t="shared" si="23"/>
        <v>8.9</v>
      </c>
      <c r="L88">
        <v>2580</v>
      </c>
      <c r="M88">
        <v>10.1</v>
      </c>
      <c r="N88">
        <v>5.2</v>
      </c>
      <c r="Q88">
        <f t="shared" ca="1" si="21"/>
        <v>542</v>
      </c>
      <c r="T88">
        <f t="shared" si="14"/>
        <v>10.8</v>
      </c>
      <c r="U88">
        <f t="shared" si="15"/>
        <v>8.9</v>
      </c>
      <c r="W88" t="s">
        <v>232</v>
      </c>
      <c r="X88">
        <f t="shared" si="16"/>
        <v>287.60000000000002</v>
      </c>
      <c r="Y88" t="str">
        <f t="shared" si="17"/>
        <v>L. K. Naute Fm.</v>
      </c>
      <c r="Z88">
        <v>2521</v>
      </c>
      <c r="AA88">
        <f t="shared" si="18"/>
        <v>2521</v>
      </c>
      <c r="AB88" t="s">
        <v>973</v>
      </c>
      <c r="AE88">
        <v>-0.2</v>
      </c>
      <c r="AF88">
        <v>2.2000000000000002</v>
      </c>
      <c r="AH88" t="s">
        <v>232</v>
      </c>
      <c r="AI88">
        <v>302.75</v>
      </c>
      <c r="AJ88" t="s">
        <v>706</v>
      </c>
      <c r="AK88">
        <v>2560</v>
      </c>
      <c r="AL88">
        <v>2560</v>
      </c>
      <c r="AM88" t="s">
        <v>973</v>
      </c>
      <c r="AN88" s="207" t="s">
        <v>239</v>
      </c>
    </row>
    <row r="89" spans="1:40" ht="15">
      <c r="A89">
        <v>288.10000000000002</v>
      </c>
      <c r="B89" t="s">
        <v>717</v>
      </c>
      <c r="C89" s="125">
        <f t="shared" si="22"/>
        <v>2512.5528100000001</v>
      </c>
      <c r="D89">
        <v>11.6</v>
      </c>
      <c r="E89">
        <v>9.9</v>
      </c>
      <c r="F89">
        <v>6.5</v>
      </c>
      <c r="H89">
        <f t="shared" si="19"/>
        <v>2512.5528100000001</v>
      </c>
      <c r="I89">
        <f t="shared" si="20"/>
        <v>9.9</v>
      </c>
      <c r="J89">
        <f t="shared" si="23"/>
        <v>6.5</v>
      </c>
      <c r="L89">
        <v>2580</v>
      </c>
      <c r="M89">
        <v>12</v>
      </c>
      <c r="N89">
        <v>3.3</v>
      </c>
      <c r="Q89">
        <f t="shared" ca="1" si="21"/>
        <v>285</v>
      </c>
      <c r="T89">
        <f t="shared" si="14"/>
        <v>9.9</v>
      </c>
      <c r="U89">
        <f t="shared" si="15"/>
        <v>6.5</v>
      </c>
      <c r="W89" t="s">
        <v>232</v>
      </c>
      <c r="X89">
        <f t="shared" si="16"/>
        <v>288.10000000000002</v>
      </c>
      <c r="Y89" t="str">
        <f t="shared" si="17"/>
        <v>L. K. Naute Fm.</v>
      </c>
      <c r="Z89">
        <v>2521</v>
      </c>
      <c r="AA89">
        <f t="shared" si="18"/>
        <v>2521</v>
      </c>
      <c r="AB89" t="s">
        <v>973</v>
      </c>
      <c r="AE89">
        <v>7.9</v>
      </c>
      <c r="AF89">
        <v>6.4</v>
      </c>
      <c r="AH89" t="s">
        <v>232</v>
      </c>
      <c r="AI89">
        <v>331.9</v>
      </c>
      <c r="AJ89" t="s">
        <v>706</v>
      </c>
      <c r="AK89">
        <v>2560</v>
      </c>
      <c r="AL89">
        <v>2560</v>
      </c>
      <c r="AM89" t="s">
        <v>973</v>
      </c>
      <c r="AN89" s="207" t="s">
        <v>239</v>
      </c>
    </row>
    <row r="90" spans="1:40" ht="15">
      <c r="A90">
        <v>302.75</v>
      </c>
      <c r="B90" t="s">
        <v>706</v>
      </c>
      <c r="C90" s="125">
        <f t="shared" si="22"/>
        <v>2513.1402750000002</v>
      </c>
      <c r="D90">
        <v>2.1</v>
      </c>
      <c r="E90">
        <v>-0.2</v>
      </c>
      <c r="F90">
        <v>2.2000000000000002</v>
      </c>
      <c r="H90">
        <f t="shared" si="19"/>
        <v>2513.1402750000002</v>
      </c>
      <c r="I90">
        <f t="shared" si="20"/>
        <v>-0.2</v>
      </c>
      <c r="J90">
        <f t="shared" si="23"/>
        <v>2.2000000000000002</v>
      </c>
      <c r="L90">
        <v>2600</v>
      </c>
      <c r="M90">
        <v>6</v>
      </c>
      <c r="N90">
        <v>4.5</v>
      </c>
      <c r="Q90">
        <f t="shared" ca="1" si="21"/>
        <v>733</v>
      </c>
      <c r="T90">
        <f t="shared" si="14"/>
        <v>-0.2</v>
      </c>
      <c r="U90">
        <f t="shared" si="15"/>
        <v>2.2000000000000002</v>
      </c>
      <c r="W90" t="s">
        <v>232</v>
      </c>
      <c r="X90">
        <f t="shared" si="16"/>
        <v>302.75</v>
      </c>
      <c r="Y90" t="str">
        <f t="shared" si="17"/>
        <v>U. Nauga Fm.</v>
      </c>
      <c r="Z90">
        <v>2560</v>
      </c>
      <c r="AA90">
        <f t="shared" si="18"/>
        <v>2560</v>
      </c>
      <c r="AB90" t="s">
        <v>973</v>
      </c>
      <c r="AE90">
        <v>7</v>
      </c>
      <c r="AF90">
        <v>6.4</v>
      </c>
      <c r="AH90" t="s">
        <v>232</v>
      </c>
      <c r="AI90">
        <v>365.12</v>
      </c>
      <c r="AJ90" t="s">
        <v>706</v>
      </c>
      <c r="AK90">
        <v>2560</v>
      </c>
      <c r="AL90">
        <v>2560</v>
      </c>
      <c r="AM90" t="s">
        <v>973</v>
      </c>
      <c r="AN90" s="207" t="s">
        <v>239</v>
      </c>
    </row>
    <row r="91" spans="1:40" ht="15">
      <c r="A91">
        <v>331.9</v>
      </c>
      <c r="B91" t="s">
        <v>706</v>
      </c>
      <c r="C91" s="125">
        <f t="shared" si="22"/>
        <v>2514.3091899999999</v>
      </c>
      <c r="D91">
        <v>10.5</v>
      </c>
      <c r="E91">
        <v>7.9</v>
      </c>
      <c r="F91">
        <v>6.4</v>
      </c>
      <c r="H91">
        <f t="shared" si="19"/>
        <v>2514.3091899999999</v>
      </c>
      <c r="I91">
        <f t="shared" si="20"/>
        <v>7.9</v>
      </c>
      <c r="J91">
        <f t="shared" si="23"/>
        <v>6.4</v>
      </c>
      <c r="L91">
        <v>2600</v>
      </c>
      <c r="M91">
        <v>5.2</v>
      </c>
      <c r="N91">
        <v>1.6</v>
      </c>
      <c r="Q91">
        <f t="shared" ca="1" si="21"/>
        <v>426</v>
      </c>
      <c r="T91">
        <f t="shared" si="14"/>
        <v>7.9</v>
      </c>
      <c r="U91">
        <f t="shared" si="15"/>
        <v>6.4</v>
      </c>
      <c r="W91" t="s">
        <v>232</v>
      </c>
      <c r="X91">
        <f t="shared" si="16"/>
        <v>331.9</v>
      </c>
      <c r="Y91" t="str">
        <f t="shared" si="17"/>
        <v>U. Nauga Fm.</v>
      </c>
      <c r="Z91">
        <v>2560</v>
      </c>
      <c r="AA91">
        <f t="shared" si="18"/>
        <v>2560</v>
      </c>
      <c r="AB91" t="s">
        <v>973</v>
      </c>
      <c r="AE91">
        <v>-2.9</v>
      </c>
      <c r="AF91">
        <v>4.5</v>
      </c>
      <c r="AH91" t="s">
        <v>232</v>
      </c>
      <c r="AI91">
        <v>499.4</v>
      </c>
      <c r="AJ91" t="s">
        <v>706</v>
      </c>
      <c r="AK91">
        <v>2560</v>
      </c>
      <c r="AL91">
        <v>2560</v>
      </c>
      <c r="AM91" t="s">
        <v>973</v>
      </c>
      <c r="AN91" s="207" t="s">
        <v>239</v>
      </c>
    </row>
    <row r="92" spans="1:40" ht="15">
      <c r="A92">
        <v>365.12</v>
      </c>
      <c r="B92" t="s">
        <v>706</v>
      </c>
      <c r="C92" s="125">
        <f t="shared" si="22"/>
        <v>2515.6413120000002</v>
      </c>
      <c r="D92">
        <v>10</v>
      </c>
      <c r="E92">
        <v>7</v>
      </c>
      <c r="F92">
        <v>6.4</v>
      </c>
      <c r="H92">
        <f t="shared" si="19"/>
        <v>2515.6413120000002</v>
      </c>
      <c r="I92">
        <f t="shared" si="20"/>
        <v>7</v>
      </c>
      <c r="J92">
        <f t="shared" si="23"/>
        <v>6.4</v>
      </c>
      <c r="L92">
        <v>2600</v>
      </c>
      <c r="M92">
        <v>1.7</v>
      </c>
      <c r="N92">
        <v>1.7</v>
      </c>
      <c r="Q92">
        <f t="shared" ca="1" si="21"/>
        <v>645</v>
      </c>
      <c r="T92">
        <f t="shared" si="14"/>
        <v>7</v>
      </c>
      <c r="U92">
        <f t="shared" si="15"/>
        <v>6.4</v>
      </c>
      <c r="W92" t="s">
        <v>232</v>
      </c>
      <c r="X92">
        <f t="shared" si="16"/>
        <v>365.12</v>
      </c>
      <c r="Y92" t="str">
        <f t="shared" si="17"/>
        <v>U. Nauga Fm.</v>
      </c>
      <c r="Z92">
        <v>2560</v>
      </c>
      <c r="AA92">
        <f t="shared" si="18"/>
        <v>2560</v>
      </c>
      <c r="AB92" t="s">
        <v>973</v>
      </c>
      <c r="AE92">
        <v>2.5</v>
      </c>
      <c r="AF92">
        <v>6.2</v>
      </c>
      <c r="AH92" t="s">
        <v>232</v>
      </c>
      <c r="AI92">
        <v>505.76</v>
      </c>
      <c r="AJ92" t="s">
        <v>706</v>
      </c>
      <c r="AK92">
        <v>2560</v>
      </c>
      <c r="AL92">
        <v>2560</v>
      </c>
      <c r="AM92" t="s">
        <v>973</v>
      </c>
      <c r="AN92" s="207" t="s">
        <v>239</v>
      </c>
    </row>
    <row r="93" spans="1:40" ht="15">
      <c r="A93">
        <v>499.4</v>
      </c>
      <c r="B93" t="s">
        <v>706</v>
      </c>
      <c r="C93" s="125">
        <f t="shared" si="22"/>
        <v>2521.02594</v>
      </c>
      <c r="D93">
        <v>3</v>
      </c>
      <c r="E93">
        <v>-2.9</v>
      </c>
      <c r="F93">
        <v>4.5</v>
      </c>
      <c r="H93">
        <f t="shared" si="19"/>
        <v>2521.02594</v>
      </c>
      <c r="I93">
        <f t="shared" si="20"/>
        <v>-2.9</v>
      </c>
      <c r="J93">
        <f t="shared" si="23"/>
        <v>4.5</v>
      </c>
      <c r="L93">
        <v>2600</v>
      </c>
      <c r="M93">
        <v>8.1999999999999993</v>
      </c>
      <c r="N93">
        <v>5.9</v>
      </c>
      <c r="Q93">
        <f t="shared" ca="1" si="21"/>
        <v>627</v>
      </c>
      <c r="T93">
        <f t="shared" si="14"/>
        <v>-2.9</v>
      </c>
      <c r="U93">
        <f t="shared" si="15"/>
        <v>4.5</v>
      </c>
      <c r="W93" t="s">
        <v>232</v>
      </c>
      <c r="X93">
        <f t="shared" si="16"/>
        <v>499.4</v>
      </c>
      <c r="Y93" t="str">
        <f t="shared" si="17"/>
        <v>U. Nauga Fm.</v>
      </c>
      <c r="Z93">
        <v>2560</v>
      </c>
      <c r="AA93">
        <f t="shared" si="18"/>
        <v>2560</v>
      </c>
      <c r="AB93" t="s">
        <v>973</v>
      </c>
      <c r="AE93">
        <v>2.1</v>
      </c>
      <c r="AF93">
        <v>2.8</v>
      </c>
      <c r="AH93" t="s">
        <v>232</v>
      </c>
      <c r="AI93">
        <v>553.80999999999995</v>
      </c>
      <c r="AJ93" t="s">
        <v>706</v>
      </c>
      <c r="AK93">
        <v>2560</v>
      </c>
      <c r="AL93">
        <v>2560</v>
      </c>
      <c r="AM93" t="s">
        <v>973</v>
      </c>
      <c r="AN93" s="207" t="s">
        <v>239</v>
      </c>
    </row>
    <row r="94" spans="1:40" ht="15">
      <c r="A94">
        <v>505.76</v>
      </c>
      <c r="B94" t="s">
        <v>706</v>
      </c>
      <c r="C94" s="125">
        <f t="shared" si="22"/>
        <v>2521.280976</v>
      </c>
      <c r="D94">
        <v>7.5</v>
      </c>
      <c r="E94">
        <v>2.5</v>
      </c>
      <c r="F94">
        <v>6.2</v>
      </c>
      <c r="H94">
        <f t="shared" si="19"/>
        <v>2521.280976</v>
      </c>
      <c r="I94">
        <f t="shared" si="20"/>
        <v>2.5</v>
      </c>
      <c r="J94">
        <f t="shared" si="23"/>
        <v>6.2</v>
      </c>
      <c r="L94">
        <v>2600</v>
      </c>
      <c r="M94">
        <v>21.4</v>
      </c>
      <c r="N94">
        <v>8.9</v>
      </c>
      <c r="Q94">
        <f t="shared" ca="1" si="21"/>
        <v>396</v>
      </c>
      <c r="T94">
        <f t="shared" si="14"/>
        <v>2.5</v>
      </c>
      <c r="U94">
        <f t="shared" si="15"/>
        <v>6.2</v>
      </c>
      <c r="W94" t="s">
        <v>232</v>
      </c>
      <c r="X94">
        <f t="shared" si="16"/>
        <v>505.76</v>
      </c>
      <c r="Y94" t="str">
        <f t="shared" si="17"/>
        <v>U. Nauga Fm.</v>
      </c>
      <c r="Z94">
        <v>2560</v>
      </c>
      <c r="AA94">
        <f t="shared" si="18"/>
        <v>2560</v>
      </c>
      <c r="AB94" t="s">
        <v>973</v>
      </c>
      <c r="AE94">
        <v>-0.3</v>
      </c>
      <c r="AF94">
        <v>1.9</v>
      </c>
      <c r="AH94" t="s">
        <v>232</v>
      </c>
      <c r="AI94">
        <v>560.48</v>
      </c>
      <c r="AJ94" t="s">
        <v>706</v>
      </c>
      <c r="AK94">
        <v>2560</v>
      </c>
      <c r="AL94">
        <v>2560</v>
      </c>
      <c r="AM94" t="s">
        <v>973</v>
      </c>
      <c r="AN94" s="207" t="s">
        <v>239</v>
      </c>
    </row>
    <row r="95" spans="1:40" ht="15">
      <c r="A95">
        <v>553.80999999999995</v>
      </c>
      <c r="B95" t="s">
        <v>706</v>
      </c>
      <c r="C95" s="125">
        <f t="shared" si="22"/>
        <v>2523.2077810000001</v>
      </c>
      <c r="D95">
        <v>3.9</v>
      </c>
      <c r="E95">
        <v>2.1</v>
      </c>
      <c r="F95">
        <v>2.8</v>
      </c>
      <c r="H95">
        <f t="shared" si="19"/>
        <v>2523.2077810000001</v>
      </c>
      <c r="I95">
        <f t="shared" si="20"/>
        <v>2.1</v>
      </c>
      <c r="J95">
        <f t="shared" si="23"/>
        <v>2.8</v>
      </c>
      <c r="L95">
        <v>2600</v>
      </c>
      <c r="M95">
        <v>11.8</v>
      </c>
      <c r="N95">
        <v>7.1</v>
      </c>
      <c r="Q95">
        <f t="shared" ca="1" si="21"/>
        <v>600</v>
      </c>
      <c r="T95">
        <f t="shared" si="14"/>
        <v>2.1</v>
      </c>
      <c r="U95">
        <f t="shared" si="15"/>
        <v>2.8</v>
      </c>
      <c r="W95" t="s">
        <v>232</v>
      </c>
      <c r="X95">
        <f t="shared" si="16"/>
        <v>553.80999999999995</v>
      </c>
      <c r="Y95" t="str">
        <f t="shared" si="17"/>
        <v>U. Nauga Fm.</v>
      </c>
      <c r="Z95">
        <v>2560</v>
      </c>
      <c r="AA95">
        <f t="shared" si="18"/>
        <v>2560</v>
      </c>
      <c r="AB95" t="s">
        <v>973</v>
      </c>
      <c r="AE95">
        <v>16.3</v>
      </c>
      <c r="AF95">
        <v>0.9</v>
      </c>
      <c r="AH95" t="s">
        <v>232</v>
      </c>
      <c r="AI95">
        <v>581.82000000000005</v>
      </c>
      <c r="AJ95" t="s">
        <v>706</v>
      </c>
      <c r="AK95">
        <v>2560</v>
      </c>
      <c r="AL95">
        <v>2560</v>
      </c>
      <c r="AM95" t="s">
        <v>973</v>
      </c>
      <c r="AN95" s="207" t="s">
        <v>239</v>
      </c>
    </row>
    <row r="96" spans="1:40" ht="15">
      <c r="A96">
        <v>560.48</v>
      </c>
      <c r="B96" t="s">
        <v>706</v>
      </c>
      <c r="C96" s="125">
        <f t="shared" si="22"/>
        <v>2523.4752480000002</v>
      </c>
      <c r="D96">
        <v>1.7</v>
      </c>
      <c r="E96">
        <v>-0.3</v>
      </c>
      <c r="F96">
        <v>1.9</v>
      </c>
      <c r="H96">
        <f t="shared" si="19"/>
        <v>2523.4752480000002</v>
      </c>
      <c r="I96">
        <f t="shared" si="20"/>
        <v>-0.3</v>
      </c>
      <c r="J96">
        <f t="shared" si="23"/>
        <v>1.9</v>
      </c>
      <c r="L96">
        <v>2600</v>
      </c>
      <c r="M96">
        <v>9.3000000000000007</v>
      </c>
      <c r="N96">
        <v>3</v>
      </c>
      <c r="Q96">
        <f t="shared" ca="1" si="21"/>
        <v>12</v>
      </c>
      <c r="T96">
        <f t="shared" si="14"/>
        <v>-0.3</v>
      </c>
      <c r="U96">
        <f t="shared" si="15"/>
        <v>1.9</v>
      </c>
      <c r="W96" t="s">
        <v>232</v>
      </c>
      <c r="X96">
        <f t="shared" si="16"/>
        <v>560.48</v>
      </c>
      <c r="Y96" t="str">
        <f t="shared" si="17"/>
        <v>U. Nauga Fm.</v>
      </c>
      <c r="Z96">
        <v>2560</v>
      </c>
      <c r="AA96">
        <f t="shared" si="18"/>
        <v>2560</v>
      </c>
      <c r="AB96" t="s">
        <v>973</v>
      </c>
      <c r="AE96">
        <v>-2</v>
      </c>
      <c r="AF96">
        <v>3.4</v>
      </c>
      <c r="AH96" t="s">
        <v>232</v>
      </c>
      <c r="AI96">
        <v>617</v>
      </c>
      <c r="AJ96" t="s">
        <v>706</v>
      </c>
      <c r="AK96">
        <v>2560</v>
      </c>
      <c r="AL96">
        <v>2560</v>
      </c>
      <c r="AM96" t="s">
        <v>973</v>
      </c>
      <c r="AN96" s="207" t="s">
        <v>239</v>
      </c>
    </row>
    <row r="97" spans="1:40" ht="15">
      <c r="A97">
        <v>581.82000000000005</v>
      </c>
      <c r="B97" t="s">
        <v>706</v>
      </c>
      <c r="C97" s="125">
        <f t="shared" si="22"/>
        <v>2524.3309819999999</v>
      </c>
      <c r="D97">
        <v>9.1999999999999993</v>
      </c>
      <c r="E97">
        <v>16.3</v>
      </c>
      <c r="F97">
        <v>0.9</v>
      </c>
      <c r="H97">
        <f t="shared" si="19"/>
        <v>2524.3309819999999</v>
      </c>
      <c r="I97">
        <f t="shared" si="20"/>
        <v>16.3</v>
      </c>
      <c r="J97">
        <f t="shared" si="23"/>
        <v>0.9</v>
      </c>
      <c r="L97">
        <v>2600</v>
      </c>
      <c r="M97">
        <v>6.5</v>
      </c>
      <c r="N97">
        <v>6.1</v>
      </c>
      <c r="Q97">
        <f t="shared" ca="1" si="21"/>
        <v>605</v>
      </c>
      <c r="T97">
        <f t="shared" si="14"/>
        <v>16.3</v>
      </c>
      <c r="U97">
        <f t="shared" si="15"/>
        <v>0.9</v>
      </c>
      <c r="W97" t="s">
        <v>232</v>
      </c>
      <c r="X97">
        <f t="shared" si="16"/>
        <v>581.82000000000005</v>
      </c>
      <c r="Y97" t="str">
        <f t="shared" si="17"/>
        <v>U. Nauga Fm.</v>
      </c>
      <c r="Z97">
        <v>2560</v>
      </c>
      <c r="AA97">
        <f t="shared" si="18"/>
        <v>2560</v>
      </c>
      <c r="AB97" t="s">
        <v>973</v>
      </c>
      <c r="AE97">
        <v>-0.6</v>
      </c>
      <c r="AF97">
        <v>1.3</v>
      </c>
      <c r="AH97" t="s">
        <v>232</v>
      </c>
      <c r="AI97">
        <v>620.88</v>
      </c>
      <c r="AJ97" t="s">
        <v>706</v>
      </c>
      <c r="AK97">
        <v>2560</v>
      </c>
      <c r="AL97">
        <v>2560</v>
      </c>
      <c r="AM97" t="s">
        <v>973</v>
      </c>
      <c r="AN97" s="207" t="s">
        <v>239</v>
      </c>
    </row>
    <row r="98" spans="1:40" ht="15">
      <c r="A98">
        <v>617</v>
      </c>
      <c r="B98" t="s">
        <v>706</v>
      </c>
      <c r="C98" s="125">
        <f t="shared" si="22"/>
        <v>2525.7417</v>
      </c>
      <c r="D98">
        <v>2.4</v>
      </c>
      <c r="E98">
        <v>-2</v>
      </c>
      <c r="F98">
        <v>3.4</v>
      </c>
      <c r="H98">
        <f t="shared" si="19"/>
        <v>2525.7417</v>
      </c>
      <c r="I98">
        <f t="shared" si="20"/>
        <v>-2</v>
      </c>
      <c r="J98">
        <f t="shared" si="23"/>
        <v>3.4</v>
      </c>
      <c r="L98">
        <v>2600</v>
      </c>
      <c r="M98">
        <v>11.9</v>
      </c>
      <c r="N98">
        <v>4.9000000000000004</v>
      </c>
      <c r="Q98">
        <f t="shared" ca="1" si="21"/>
        <v>45</v>
      </c>
      <c r="T98">
        <f t="shared" si="14"/>
        <v>-2</v>
      </c>
      <c r="U98">
        <f t="shared" si="15"/>
        <v>3.4</v>
      </c>
      <c r="W98" t="s">
        <v>232</v>
      </c>
      <c r="X98">
        <f t="shared" si="16"/>
        <v>617</v>
      </c>
      <c r="Y98" t="str">
        <f t="shared" si="17"/>
        <v>U. Nauga Fm.</v>
      </c>
      <c r="Z98">
        <v>2560</v>
      </c>
      <c r="AA98">
        <f t="shared" si="18"/>
        <v>2560</v>
      </c>
      <c r="AB98" t="s">
        <v>973</v>
      </c>
      <c r="AE98">
        <v>0.3</v>
      </c>
      <c r="AF98">
        <v>1.8</v>
      </c>
      <c r="AH98" t="s">
        <v>232</v>
      </c>
      <c r="AI98">
        <v>627.54999999999995</v>
      </c>
      <c r="AJ98" t="s">
        <v>706</v>
      </c>
      <c r="AK98">
        <v>2560</v>
      </c>
      <c r="AL98">
        <v>2560</v>
      </c>
      <c r="AM98" t="s">
        <v>973</v>
      </c>
      <c r="AN98" s="207" t="s">
        <v>239</v>
      </c>
    </row>
    <row r="99" spans="1:40" ht="15">
      <c r="A99">
        <v>620.88</v>
      </c>
      <c r="B99" t="s">
        <v>706</v>
      </c>
      <c r="C99" s="125">
        <f t="shared" si="22"/>
        <v>2525.8972880000001</v>
      </c>
      <c r="D99">
        <v>1</v>
      </c>
      <c r="E99">
        <v>-0.6</v>
      </c>
      <c r="F99">
        <v>1.3</v>
      </c>
      <c r="H99">
        <f t="shared" si="19"/>
        <v>2525.8972880000001</v>
      </c>
      <c r="I99">
        <f t="shared" si="20"/>
        <v>-0.6</v>
      </c>
      <c r="J99">
        <f t="shared" si="23"/>
        <v>1.3</v>
      </c>
      <c r="L99">
        <v>2600</v>
      </c>
      <c r="M99">
        <v>1.5</v>
      </c>
      <c r="N99">
        <v>-0.1</v>
      </c>
      <c r="Q99">
        <f t="shared" ca="1" si="21"/>
        <v>210</v>
      </c>
      <c r="T99">
        <f t="shared" si="14"/>
        <v>-0.6</v>
      </c>
      <c r="U99">
        <f t="shared" si="15"/>
        <v>1.3</v>
      </c>
      <c r="W99" t="s">
        <v>232</v>
      </c>
      <c r="X99">
        <f t="shared" si="16"/>
        <v>620.88</v>
      </c>
      <c r="Y99" t="str">
        <f t="shared" si="17"/>
        <v>U. Nauga Fm.</v>
      </c>
      <c r="Z99">
        <v>2560</v>
      </c>
      <c r="AA99">
        <f t="shared" si="18"/>
        <v>2560</v>
      </c>
      <c r="AB99" t="s">
        <v>973</v>
      </c>
      <c r="AE99">
        <v>0.3</v>
      </c>
      <c r="AF99">
        <v>2.4</v>
      </c>
      <c r="AH99" t="s">
        <v>232</v>
      </c>
      <c r="AI99">
        <v>645.71</v>
      </c>
      <c r="AJ99" t="s">
        <v>706</v>
      </c>
      <c r="AK99">
        <v>2560</v>
      </c>
      <c r="AL99">
        <v>2560</v>
      </c>
      <c r="AM99" t="s">
        <v>973</v>
      </c>
      <c r="AN99" s="207" t="s">
        <v>239</v>
      </c>
    </row>
    <row r="100" spans="1:40" ht="15">
      <c r="A100">
        <v>627.54999999999995</v>
      </c>
      <c r="B100" t="s">
        <v>706</v>
      </c>
      <c r="C100" s="125">
        <f t="shared" si="22"/>
        <v>2526.1647549999998</v>
      </c>
      <c r="D100">
        <v>1.9</v>
      </c>
      <c r="E100">
        <v>0.3</v>
      </c>
      <c r="F100">
        <v>1.8</v>
      </c>
      <c r="H100">
        <f t="shared" si="19"/>
        <v>2526.1647549999998</v>
      </c>
      <c r="I100">
        <f t="shared" si="20"/>
        <v>0.3</v>
      </c>
      <c r="J100">
        <f t="shared" si="23"/>
        <v>1.8</v>
      </c>
      <c r="L100">
        <v>2600</v>
      </c>
      <c r="M100">
        <v>5</v>
      </c>
      <c r="N100">
        <v>1.8</v>
      </c>
      <c r="Q100">
        <f t="shared" ca="1" si="21"/>
        <v>739</v>
      </c>
      <c r="T100">
        <f t="shared" si="14"/>
        <v>0.3</v>
      </c>
      <c r="U100">
        <f t="shared" si="15"/>
        <v>1.8</v>
      </c>
      <c r="W100" t="s">
        <v>232</v>
      </c>
      <c r="X100">
        <f t="shared" si="16"/>
        <v>627.54999999999995</v>
      </c>
      <c r="Y100" t="str">
        <f t="shared" si="17"/>
        <v>U. Nauga Fm.</v>
      </c>
      <c r="Z100">
        <v>2560</v>
      </c>
      <c r="AA100">
        <f t="shared" si="18"/>
        <v>2560</v>
      </c>
      <c r="AB100" t="s">
        <v>973</v>
      </c>
      <c r="AE100">
        <v>-1.9</v>
      </c>
      <c r="AF100">
        <v>2.8</v>
      </c>
      <c r="AH100" t="s">
        <v>232</v>
      </c>
      <c r="AI100">
        <v>663.98</v>
      </c>
      <c r="AJ100" t="s">
        <v>706</v>
      </c>
      <c r="AK100">
        <v>2560</v>
      </c>
      <c r="AL100">
        <v>2560</v>
      </c>
      <c r="AM100" t="s">
        <v>973</v>
      </c>
      <c r="AN100" s="207" t="s">
        <v>239</v>
      </c>
    </row>
    <row r="101" spans="1:40" ht="15">
      <c r="A101">
        <v>645.71</v>
      </c>
      <c r="B101" t="s">
        <v>706</v>
      </c>
      <c r="C101" s="125">
        <f t="shared" si="22"/>
        <v>2526.8929710000002</v>
      </c>
      <c r="D101">
        <v>2.5</v>
      </c>
      <c r="E101">
        <v>0.3</v>
      </c>
      <c r="F101">
        <v>2.4</v>
      </c>
      <c r="H101">
        <f t="shared" si="19"/>
        <v>2526.8929710000002</v>
      </c>
      <c r="I101">
        <f t="shared" si="20"/>
        <v>0.3</v>
      </c>
      <c r="J101">
        <f t="shared" si="23"/>
        <v>2.4</v>
      </c>
      <c r="L101">
        <v>2600</v>
      </c>
      <c r="M101">
        <v>9.1</v>
      </c>
      <c r="N101">
        <v>4.2</v>
      </c>
      <c r="Q101">
        <f t="shared" ca="1" si="21"/>
        <v>692</v>
      </c>
      <c r="T101">
        <f t="shared" si="14"/>
        <v>0.3</v>
      </c>
      <c r="U101">
        <f t="shared" si="15"/>
        <v>2.4</v>
      </c>
      <c r="W101" t="s">
        <v>232</v>
      </c>
      <c r="X101">
        <f t="shared" si="16"/>
        <v>645.71</v>
      </c>
      <c r="Y101" t="str">
        <f t="shared" si="17"/>
        <v>U. Nauga Fm.</v>
      </c>
      <c r="Z101">
        <v>2560</v>
      </c>
      <c r="AA101">
        <f t="shared" si="18"/>
        <v>2560</v>
      </c>
      <c r="AB101" t="s">
        <v>973</v>
      </c>
      <c r="AE101">
        <v>-0.1</v>
      </c>
      <c r="AF101">
        <v>1.2</v>
      </c>
      <c r="AH101" t="s">
        <v>232</v>
      </c>
      <c r="AI101">
        <v>670.02</v>
      </c>
      <c r="AJ101" t="s">
        <v>706</v>
      </c>
      <c r="AK101">
        <v>2560</v>
      </c>
      <c r="AL101">
        <v>2560</v>
      </c>
      <c r="AM101" t="s">
        <v>973</v>
      </c>
      <c r="AN101" s="207" t="s">
        <v>239</v>
      </c>
    </row>
    <row r="102" spans="1:40" ht="15">
      <c r="A102">
        <v>663.98</v>
      </c>
      <c r="B102" t="s">
        <v>706</v>
      </c>
      <c r="C102" s="125">
        <f t="shared" si="22"/>
        <v>2527.6255980000001</v>
      </c>
      <c r="D102">
        <v>1.8</v>
      </c>
      <c r="E102">
        <v>-1.9</v>
      </c>
      <c r="F102">
        <v>2.8</v>
      </c>
      <c r="H102">
        <f t="shared" si="19"/>
        <v>2527.6255980000001</v>
      </c>
      <c r="I102">
        <f t="shared" si="20"/>
        <v>-1.9</v>
      </c>
      <c r="J102">
        <f t="shared" si="23"/>
        <v>2.8</v>
      </c>
      <c r="L102">
        <v>2600</v>
      </c>
      <c r="M102">
        <v>1.2</v>
      </c>
      <c r="N102">
        <v>0.8</v>
      </c>
      <c r="Q102">
        <f t="shared" ca="1" si="21"/>
        <v>223</v>
      </c>
      <c r="T102">
        <f t="shared" si="14"/>
        <v>-1.9</v>
      </c>
      <c r="U102">
        <f t="shared" si="15"/>
        <v>2.8</v>
      </c>
      <c r="W102" t="s">
        <v>232</v>
      </c>
      <c r="X102">
        <f t="shared" si="16"/>
        <v>663.98</v>
      </c>
      <c r="Y102" t="str">
        <f t="shared" si="17"/>
        <v>U. Nauga Fm.</v>
      </c>
      <c r="Z102">
        <v>2560</v>
      </c>
      <c r="AA102">
        <f t="shared" si="18"/>
        <v>2560</v>
      </c>
      <c r="AB102" t="s">
        <v>973</v>
      </c>
      <c r="AE102">
        <v>-1.4</v>
      </c>
      <c r="AF102">
        <v>1.3</v>
      </c>
      <c r="AH102" t="s">
        <v>232</v>
      </c>
      <c r="AI102">
        <v>674.92</v>
      </c>
      <c r="AJ102" t="s">
        <v>706</v>
      </c>
      <c r="AK102">
        <v>2560</v>
      </c>
      <c r="AL102">
        <v>2560</v>
      </c>
      <c r="AM102" t="s">
        <v>973</v>
      </c>
      <c r="AN102" s="207" t="s">
        <v>239</v>
      </c>
    </row>
    <row r="103" spans="1:40" ht="15">
      <c r="A103">
        <v>670.02</v>
      </c>
      <c r="B103" t="s">
        <v>706</v>
      </c>
      <c r="C103" s="125">
        <f t="shared" si="22"/>
        <v>2527.8678020000002</v>
      </c>
      <c r="D103">
        <v>1.1000000000000001</v>
      </c>
      <c r="E103">
        <v>-0.1</v>
      </c>
      <c r="F103">
        <v>1.2</v>
      </c>
      <c r="H103">
        <f t="shared" si="19"/>
        <v>2527.8678020000002</v>
      </c>
      <c r="I103">
        <f t="shared" si="20"/>
        <v>-0.1</v>
      </c>
      <c r="J103">
        <f t="shared" si="23"/>
        <v>1.2</v>
      </c>
      <c r="L103">
        <v>2600</v>
      </c>
      <c r="M103">
        <v>4.9000000000000004</v>
      </c>
      <c r="N103">
        <v>6.6</v>
      </c>
      <c r="Q103">
        <f t="shared" ca="1" si="21"/>
        <v>487</v>
      </c>
      <c r="T103">
        <f t="shared" si="14"/>
        <v>-0.1</v>
      </c>
      <c r="U103">
        <f t="shared" si="15"/>
        <v>1.2</v>
      </c>
      <c r="W103" t="s">
        <v>232</v>
      </c>
      <c r="X103">
        <f t="shared" si="16"/>
        <v>670.02</v>
      </c>
      <c r="Y103" t="str">
        <f t="shared" si="17"/>
        <v>U. Nauga Fm.</v>
      </c>
      <c r="Z103">
        <v>2560</v>
      </c>
      <c r="AA103">
        <f t="shared" si="18"/>
        <v>2560</v>
      </c>
      <c r="AB103" t="s">
        <v>973</v>
      </c>
      <c r="AE103">
        <v>-3.3</v>
      </c>
      <c r="AF103">
        <v>3.9</v>
      </c>
      <c r="AH103" t="s">
        <v>232</v>
      </c>
      <c r="AI103">
        <v>676.44</v>
      </c>
      <c r="AJ103" t="s">
        <v>706</v>
      </c>
      <c r="AK103">
        <v>2560</v>
      </c>
      <c r="AL103">
        <v>2560</v>
      </c>
      <c r="AM103" t="s">
        <v>973</v>
      </c>
      <c r="AN103" s="207" t="s">
        <v>239</v>
      </c>
    </row>
    <row r="104" spans="1:40" ht="15">
      <c r="A104">
        <v>674.92</v>
      </c>
      <c r="B104" t="s">
        <v>706</v>
      </c>
      <c r="C104" s="125">
        <f t="shared" si="22"/>
        <v>2528.064292</v>
      </c>
      <c r="D104">
        <v>0.6</v>
      </c>
      <c r="E104">
        <v>-1.4</v>
      </c>
      <c r="F104">
        <v>1.3</v>
      </c>
      <c r="H104">
        <f t="shared" si="19"/>
        <v>2528.064292</v>
      </c>
      <c r="I104">
        <f t="shared" si="20"/>
        <v>-1.4</v>
      </c>
      <c r="J104">
        <f t="shared" si="23"/>
        <v>1.3</v>
      </c>
      <c r="L104">
        <v>2600</v>
      </c>
      <c r="M104">
        <v>9.1999999999999993</v>
      </c>
      <c r="N104">
        <v>5.0999999999999996</v>
      </c>
      <c r="Q104">
        <f t="shared" ca="1" si="21"/>
        <v>264</v>
      </c>
      <c r="T104">
        <f t="shared" si="14"/>
        <v>-1.4</v>
      </c>
      <c r="U104">
        <f t="shared" si="15"/>
        <v>1.3</v>
      </c>
      <c r="W104" t="s">
        <v>232</v>
      </c>
      <c r="X104">
        <f t="shared" si="16"/>
        <v>674.92</v>
      </c>
      <c r="Y104" t="str">
        <f t="shared" si="17"/>
        <v>U. Nauga Fm.</v>
      </c>
      <c r="Z104">
        <v>2560</v>
      </c>
      <c r="AA104">
        <f t="shared" si="18"/>
        <v>2560</v>
      </c>
      <c r="AB104" t="s">
        <v>973</v>
      </c>
      <c r="AE104">
        <v>-3.4</v>
      </c>
      <c r="AF104">
        <v>4.8</v>
      </c>
      <c r="AH104" t="s">
        <v>232</v>
      </c>
      <c r="AI104">
        <v>681</v>
      </c>
      <c r="AJ104" t="s">
        <v>706</v>
      </c>
      <c r="AK104">
        <v>2560</v>
      </c>
      <c r="AL104">
        <v>2560</v>
      </c>
      <c r="AM104" t="s">
        <v>973</v>
      </c>
      <c r="AN104" s="207" t="s">
        <v>239</v>
      </c>
    </row>
    <row r="105" spans="1:40" ht="15">
      <c r="A105">
        <v>676.44</v>
      </c>
      <c r="B105" t="s">
        <v>706</v>
      </c>
      <c r="C105" s="125">
        <f t="shared" si="22"/>
        <v>2528.1252439999998</v>
      </c>
      <c r="D105">
        <v>2.2000000000000002</v>
      </c>
      <c r="E105">
        <v>-3.3</v>
      </c>
      <c r="F105">
        <v>3.9</v>
      </c>
      <c r="H105">
        <f t="shared" si="19"/>
        <v>2528.1252439999998</v>
      </c>
      <c r="I105">
        <f t="shared" si="20"/>
        <v>-3.3</v>
      </c>
      <c r="J105">
        <f t="shared" si="23"/>
        <v>3.9</v>
      </c>
      <c r="L105">
        <v>2610</v>
      </c>
      <c r="M105">
        <v>4.2</v>
      </c>
      <c r="N105">
        <v>5.6</v>
      </c>
      <c r="Q105">
        <f t="shared" ca="1" si="21"/>
        <v>478</v>
      </c>
      <c r="T105">
        <f t="shared" si="14"/>
        <v>-3.3</v>
      </c>
      <c r="U105">
        <f t="shared" si="15"/>
        <v>3.9</v>
      </c>
      <c r="W105" t="s">
        <v>232</v>
      </c>
      <c r="X105">
        <f t="shared" si="16"/>
        <v>676.44</v>
      </c>
      <c r="Y105" t="str">
        <f t="shared" si="17"/>
        <v>U. Nauga Fm.</v>
      </c>
      <c r="Z105">
        <v>2560</v>
      </c>
      <c r="AA105">
        <f t="shared" si="18"/>
        <v>2560</v>
      </c>
      <c r="AB105" t="s">
        <v>973</v>
      </c>
      <c r="AE105">
        <v>-1.5</v>
      </c>
      <c r="AF105">
        <v>5.3</v>
      </c>
      <c r="AH105" t="s">
        <v>232</v>
      </c>
      <c r="AI105">
        <v>696.28</v>
      </c>
      <c r="AJ105" t="s">
        <v>706</v>
      </c>
      <c r="AK105">
        <v>2560</v>
      </c>
      <c r="AL105">
        <v>2560</v>
      </c>
      <c r="AM105" t="s">
        <v>973</v>
      </c>
      <c r="AN105" s="207" t="s">
        <v>239</v>
      </c>
    </row>
    <row r="106" spans="1:40" ht="15">
      <c r="A106">
        <v>681</v>
      </c>
      <c r="B106" t="s">
        <v>706</v>
      </c>
      <c r="C106" s="125">
        <f t="shared" si="22"/>
        <v>2528.3081000000002</v>
      </c>
      <c r="D106">
        <v>3.1</v>
      </c>
      <c r="E106">
        <v>-3.4</v>
      </c>
      <c r="F106">
        <v>4.8</v>
      </c>
      <c r="H106">
        <f t="shared" si="19"/>
        <v>2528.3081000000002</v>
      </c>
      <c r="I106">
        <f t="shared" si="20"/>
        <v>-3.4</v>
      </c>
      <c r="J106">
        <f t="shared" si="23"/>
        <v>4.8</v>
      </c>
      <c r="L106">
        <v>2610</v>
      </c>
      <c r="M106">
        <v>7.2</v>
      </c>
      <c r="N106">
        <v>5.7</v>
      </c>
      <c r="Q106">
        <f t="shared" ca="1" si="21"/>
        <v>37</v>
      </c>
      <c r="T106">
        <f t="shared" si="14"/>
        <v>-3.4</v>
      </c>
      <c r="U106">
        <f t="shared" si="15"/>
        <v>4.8</v>
      </c>
      <c r="W106" t="s">
        <v>232</v>
      </c>
      <c r="X106">
        <f t="shared" si="16"/>
        <v>681</v>
      </c>
      <c r="Y106" t="str">
        <f t="shared" si="17"/>
        <v>U. Nauga Fm.</v>
      </c>
      <c r="Z106">
        <v>2560</v>
      </c>
      <c r="AA106">
        <f t="shared" si="18"/>
        <v>2560</v>
      </c>
      <c r="AB106" t="s">
        <v>973</v>
      </c>
      <c r="AE106">
        <v>-3.5</v>
      </c>
      <c r="AF106">
        <v>7.2</v>
      </c>
      <c r="AH106" t="s">
        <v>232</v>
      </c>
      <c r="AI106">
        <v>720.29</v>
      </c>
      <c r="AJ106" t="s">
        <v>706</v>
      </c>
      <c r="AK106">
        <v>2560</v>
      </c>
      <c r="AL106">
        <v>2560</v>
      </c>
      <c r="AM106" t="s">
        <v>973</v>
      </c>
      <c r="AN106" s="207" t="s">
        <v>239</v>
      </c>
    </row>
    <row r="107" spans="1:40" ht="15">
      <c r="A107">
        <v>696.28</v>
      </c>
      <c r="B107" t="s">
        <v>706</v>
      </c>
      <c r="C107" s="125">
        <f t="shared" si="22"/>
        <v>2528.9208279999998</v>
      </c>
      <c r="D107">
        <v>4.5</v>
      </c>
      <c r="E107">
        <v>-1.5</v>
      </c>
      <c r="F107">
        <v>5.3</v>
      </c>
      <c r="H107">
        <f t="shared" si="19"/>
        <v>2528.9208279999998</v>
      </c>
      <c r="I107">
        <f t="shared" si="20"/>
        <v>-1.5</v>
      </c>
      <c r="J107">
        <f t="shared" si="23"/>
        <v>5.3</v>
      </c>
      <c r="L107">
        <v>2610</v>
      </c>
      <c r="M107">
        <v>5.6</v>
      </c>
      <c r="N107">
        <v>4.8</v>
      </c>
      <c r="Q107">
        <f t="shared" ca="1" si="21"/>
        <v>156</v>
      </c>
      <c r="T107">
        <f t="shared" si="14"/>
        <v>-1.5</v>
      </c>
      <c r="U107">
        <f t="shared" si="15"/>
        <v>5.3</v>
      </c>
      <c r="W107" t="s">
        <v>232</v>
      </c>
      <c r="X107">
        <f t="shared" si="16"/>
        <v>696.28</v>
      </c>
      <c r="Y107" t="str">
        <f t="shared" si="17"/>
        <v>U. Nauga Fm.</v>
      </c>
      <c r="Z107">
        <v>2560</v>
      </c>
      <c r="AA107">
        <f t="shared" si="18"/>
        <v>2560</v>
      </c>
      <c r="AB107" t="s">
        <v>973</v>
      </c>
      <c r="AE107">
        <v>0.8</v>
      </c>
      <c r="AF107">
        <v>1.9</v>
      </c>
      <c r="AH107" t="s">
        <v>232</v>
      </c>
      <c r="AI107">
        <v>726.8</v>
      </c>
      <c r="AJ107" t="s">
        <v>706</v>
      </c>
      <c r="AK107">
        <v>2560</v>
      </c>
      <c r="AL107">
        <v>2560</v>
      </c>
      <c r="AM107" t="s">
        <v>973</v>
      </c>
      <c r="AN107" s="207" t="s">
        <v>239</v>
      </c>
    </row>
    <row r="108" spans="1:40" ht="15">
      <c r="A108">
        <v>720.29</v>
      </c>
      <c r="B108" t="s">
        <v>706</v>
      </c>
      <c r="C108" s="125">
        <f t="shared" si="22"/>
        <v>2529.8836289999999</v>
      </c>
      <c r="D108">
        <v>5.4</v>
      </c>
      <c r="E108">
        <v>-3.5</v>
      </c>
      <c r="F108">
        <v>7.2</v>
      </c>
      <c r="H108">
        <f t="shared" si="19"/>
        <v>2529.8836289999999</v>
      </c>
      <c r="I108">
        <f t="shared" si="20"/>
        <v>-3.5</v>
      </c>
      <c r="J108">
        <f t="shared" si="23"/>
        <v>7.2</v>
      </c>
      <c r="L108">
        <v>2610</v>
      </c>
      <c r="M108">
        <v>5.4</v>
      </c>
      <c r="N108">
        <v>6.7</v>
      </c>
      <c r="Q108">
        <f t="shared" ca="1" si="21"/>
        <v>188</v>
      </c>
      <c r="T108">
        <f t="shared" si="14"/>
        <v>-3.5</v>
      </c>
      <c r="U108">
        <f t="shared" si="15"/>
        <v>7.2</v>
      </c>
      <c r="W108" t="s">
        <v>232</v>
      </c>
      <c r="X108">
        <f t="shared" si="16"/>
        <v>720.29</v>
      </c>
      <c r="Y108" t="str">
        <f t="shared" si="17"/>
        <v>U. Nauga Fm.</v>
      </c>
      <c r="Z108">
        <v>2560</v>
      </c>
      <c r="AA108">
        <f t="shared" si="18"/>
        <v>2560</v>
      </c>
      <c r="AB108" t="s">
        <v>973</v>
      </c>
      <c r="AE108">
        <v>1.3</v>
      </c>
      <c r="AF108">
        <v>3.9</v>
      </c>
      <c r="AH108" t="s">
        <v>232</v>
      </c>
      <c r="AI108">
        <v>751.52</v>
      </c>
      <c r="AJ108" t="s">
        <v>706</v>
      </c>
      <c r="AK108">
        <v>2560</v>
      </c>
      <c r="AL108">
        <v>2560</v>
      </c>
      <c r="AM108" t="s">
        <v>973</v>
      </c>
      <c r="AN108" s="207" t="s">
        <v>239</v>
      </c>
    </row>
    <row r="109" spans="1:40" ht="15">
      <c r="A109">
        <v>726.8</v>
      </c>
      <c r="B109" t="s">
        <v>706</v>
      </c>
      <c r="C109" s="125">
        <f t="shared" si="22"/>
        <v>2530.1446799999999</v>
      </c>
      <c r="D109">
        <v>2.2999999999999998</v>
      </c>
      <c r="E109">
        <v>0.8</v>
      </c>
      <c r="F109">
        <v>1.9</v>
      </c>
      <c r="H109">
        <f t="shared" si="19"/>
        <v>2530.1446799999999</v>
      </c>
      <c r="I109">
        <f t="shared" si="20"/>
        <v>0.8</v>
      </c>
      <c r="J109">
        <f t="shared" si="23"/>
        <v>1.9</v>
      </c>
      <c r="L109">
        <v>2610</v>
      </c>
      <c r="M109">
        <v>3.5</v>
      </c>
      <c r="N109">
        <v>4.3</v>
      </c>
      <c r="Q109">
        <f t="shared" ca="1" si="21"/>
        <v>448</v>
      </c>
      <c r="T109">
        <f t="shared" si="14"/>
        <v>0.8</v>
      </c>
      <c r="U109">
        <f t="shared" si="15"/>
        <v>1.9</v>
      </c>
      <c r="W109" t="s">
        <v>232</v>
      </c>
      <c r="X109">
        <f t="shared" si="16"/>
        <v>726.8</v>
      </c>
      <c r="Y109" t="str">
        <f t="shared" si="17"/>
        <v>U. Nauga Fm.</v>
      </c>
      <c r="Z109">
        <v>2560</v>
      </c>
      <c r="AA109">
        <f t="shared" si="18"/>
        <v>2560</v>
      </c>
      <c r="AB109" t="s">
        <v>973</v>
      </c>
      <c r="AE109">
        <v>0.5</v>
      </c>
      <c r="AF109">
        <v>4.5</v>
      </c>
      <c r="AH109" t="s">
        <v>232</v>
      </c>
      <c r="AI109">
        <v>756.72</v>
      </c>
      <c r="AJ109" t="s">
        <v>706</v>
      </c>
      <c r="AK109">
        <v>2560</v>
      </c>
      <c r="AL109">
        <v>2560</v>
      </c>
      <c r="AM109" t="s">
        <v>973</v>
      </c>
      <c r="AN109" s="207" t="s">
        <v>239</v>
      </c>
    </row>
    <row r="110" spans="1:40" ht="15">
      <c r="A110">
        <v>751.52</v>
      </c>
      <c r="B110" t="s">
        <v>706</v>
      </c>
      <c r="C110" s="125">
        <f t="shared" si="22"/>
        <v>2531.1359520000001</v>
      </c>
      <c r="D110">
        <v>4.5</v>
      </c>
      <c r="E110">
        <v>1.3</v>
      </c>
      <c r="F110">
        <v>3.9</v>
      </c>
      <c r="H110">
        <f t="shared" si="19"/>
        <v>2531.1359520000001</v>
      </c>
      <c r="I110">
        <f t="shared" si="20"/>
        <v>1.3</v>
      </c>
      <c r="J110">
        <f t="shared" si="23"/>
        <v>3.9</v>
      </c>
      <c r="L110">
        <v>2610</v>
      </c>
      <c r="M110">
        <v>3.6</v>
      </c>
      <c r="N110">
        <v>6.3</v>
      </c>
      <c r="Q110">
        <f t="shared" ca="1" si="21"/>
        <v>524</v>
      </c>
      <c r="T110">
        <f t="shared" si="14"/>
        <v>1.3</v>
      </c>
      <c r="U110">
        <f t="shared" si="15"/>
        <v>3.9</v>
      </c>
      <c r="W110" t="s">
        <v>232</v>
      </c>
      <c r="X110">
        <f t="shared" si="16"/>
        <v>751.52</v>
      </c>
      <c r="Y110" t="str">
        <f t="shared" si="17"/>
        <v>U. Nauga Fm.</v>
      </c>
      <c r="Z110">
        <v>2560</v>
      </c>
      <c r="AA110">
        <f t="shared" si="18"/>
        <v>2560</v>
      </c>
      <c r="AB110" t="s">
        <v>973</v>
      </c>
      <c r="AE110">
        <v>3.3</v>
      </c>
      <c r="AF110">
        <v>6.2</v>
      </c>
      <c r="AH110" t="s">
        <v>232</v>
      </c>
      <c r="AI110">
        <v>759.13</v>
      </c>
      <c r="AJ110" t="s">
        <v>706</v>
      </c>
      <c r="AK110">
        <v>2560</v>
      </c>
      <c r="AL110">
        <v>2560</v>
      </c>
      <c r="AM110" t="s">
        <v>973</v>
      </c>
      <c r="AN110" s="207" t="s">
        <v>239</v>
      </c>
    </row>
    <row r="111" spans="1:40" ht="15">
      <c r="A111">
        <v>756.72</v>
      </c>
      <c r="B111" t="s">
        <v>706</v>
      </c>
      <c r="C111" s="125">
        <f t="shared" si="22"/>
        <v>2531.3444720000002</v>
      </c>
      <c r="D111">
        <v>4.8</v>
      </c>
      <c r="E111">
        <v>0.5</v>
      </c>
      <c r="F111">
        <v>4.5</v>
      </c>
      <c r="H111">
        <f t="shared" si="19"/>
        <v>2531.3444720000002</v>
      </c>
      <c r="I111">
        <f t="shared" si="20"/>
        <v>0.5</v>
      </c>
      <c r="J111">
        <f t="shared" si="23"/>
        <v>4.5</v>
      </c>
      <c r="L111">
        <v>2610</v>
      </c>
      <c r="M111">
        <v>4.5</v>
      </c>
      <c r="N111">
        <v>6.1</v>
      </c>
      <c r="Q111">
        <f t="shared" ca="1" si="21"/>
        <v>225</v>
      </c>
      <c r="T111">
        <f t="shared" si="14"/>
        <v>0.5</v>
      </c>
      <c r="U111">
        <f t="shared" si="15"/>
        <v>4.5</v>
      </c>
      <c r="W111" t="s">
        <v>232</v>
      </c>
      <c r="X111">
        <f t="shared" si="16"/>
        <v>756.72</v>
      </c>
      <c r="Y111" t="str">
        <f t="shared" si="17"/>
        <v>U. Nauga Fm.</v>
      </c>
      <c r="Z111">
        <v>2560</v>
      </c>
      <c r="AA111">
        <f t="shared" si="18"/>
        <v>2560</v>
      </c>
      <c r="AB111" t="s">
        <v>973</v>
      </c>
      <c r="AE111">
        <v>6.3</v>
      </c>
      <c r="AF111">
        <v>6.5</v>
      </c>
      <c r="AH111" t="s">
        <v>232</v>
      </c>
      <c r="AI111">
        <v>787.67</v>
      </c>
      <c r="AJ111" t="s">
        <v>706</v>
      </c>
      <c r="AK111">
        <v>2560</v>
      </c>
      <c r="AL111">
        <v>2560</v>
      </c>
      <c r="AM111" t="s">
        <v>973</v>
      </c>
      <c r="AN111" s="207" t="s">
        <v>239</v>
      </c>
    </row>
    <row r="112" spans="1:40" ht="15">
      <c r="A112">
        <v>759.13</v>
      </c>
      <c r="B112" t="s">
        <v>706</v>
      </c>
      <c r="C112" s="125">
        <f t="shared" si="22"/>
        <v>2531.4411129999999</v>
      </c>
      <c r="D112">
        <v>8</v>
      </c>
      <c r="E112">
        <v>3.3</v>
      </c>
      <c r="F112">
        <v>6.2</v>
      </c>
      <c r="H112">
        <f t="shared" si="19"/>
        <v>2531.4411129999999</v>
      </c>
      <c r="I112">
        <f t="shared" si="20"/>
        <v>3.3</v>
      </c>
      <c r="J112">
        <f t="shared" si="23"/>
        <v>6.2</v>
      </c>
      <c r="L112">
        <v>2610</v>
      </c>
      <c r="M112">
        <v>5.2</v>
      </c>
      <c r="N112">
        <v>6.9</v>
      </c>
      <c r="Q112">
        <f t="shared" ca="1" si="21"/>
        <v>216</v>
      </c>
      <c r="T112">
        <f t="shared" si="14"/>
        <v>3.3</v>
      </c>
      <c r="U112">
        <f t="shared" si="15"/>
        <v>6.2</v>
      </c>
      <c r="W112" t="s">
        <v>232</v>
      </c>
      <c r="X112">
        <f t="shared" si="16"/>
        <v>759.13</v>
      </c>
      <c r="Y112" t="str">
        <f t="shared" si="17"/>
        <v>U. Nauga Fm.</v>
      </c>
      <c r="Z112">
        <v>2560</v>
      </c>
      <c r="AA112">
        <f t="shared" si="18"/>
        <v>2560</v>
      </c>
      <c r="AB112" t="s">
        <v>973</v>
      </c>
      <c r="AE112">
        <v>9.4</v>
      </c>
      <c r="AF112">
        <v>6.4</v>
      </c>
      <c r="AH112" t="s">
        <v>232</v>
      </c>
      <c r="AI112">
        <v>835.95</v>
      </c>
      <c r="AJ112" t="s">
        <v>706</v>
      </c>
      <c r="AK112">
        <v>2560</v>
      </c>
      <c r="AL112">
        <v>2560</v>
      </c>
      <c r="AM112" t="s">
        <v>973</v>
      </c>
      <c r="AN112" s="207" t="s">
        <v>239</v>
      </c>
    </row>
    <row r="113" spans="1:40" ht="15">
      <c r="A113">
        <v>787.67</v>
      </c>
      <c r="B113" t="s">
        <v>706</v>
      </c>
      <c r="C113" s="125">
        <f t="shared" si="22"/>
        <v>2532.5855670000001</v>
      </c>
      <c r="D113">
        <v>9.8000000000000007</v>
      </c>
      <c r="E113">
        <v>6.3</v>
      </c>
      <c r="F113">
        <v>6.5</v>
      </c>
      <c r="H113">
        <f t="shared" si="19"/>
        <v>2532.5855670000001</v>
      </c>
      <c r="I113">
        <f t="shared" si="20"/>
        <v>6.3</v>
      </c>
      <c r="J113">
        <f t="shared" si="23"/>
        <v>6.5</v>
      </c>
      <c r="L113">
        <v>2610</v>
      </c>
      <c r="M113">
        <v>6.6</v>
      </c>
      <c r="N113">
        <v>7.5</v>
      </c>
      <c r="Q113">
        <f t="shared" ca="1" si="21"/>
        <v>575</v>
      </c>
      <c r="T113">
        <f t="shared" si="14"/>
        <v>6.3</v>
      </c>
      <c r="U113">
        <f t="shared" si="15"/>
        <v>6.5</v>
      </c>
      <c r="W113" t="s">
        <v>232</v>
      </c>
      <c r="X113">
        <f t="shared" si="16"/>
        <v>787.67</v>
      </c>
      <c r="Y113" t="str">
        <f t="shared" si="17"/>
        <v>U. Nauga Fm.</v>
      </c>
      <c r="Z113">
        <v>2560</v>
      </c>
      <c r="AA113">
        <f t="shared" si="18"/>
        <v>2560</v>
      </c>
      <c r="AB113" t="s">
        <v>973</v>
      </c>
      <c r="AE113">
        <v>4.3</v>
      </c>
      <c r="AF113">
        <v>8</v>
      </c>
      <c r="AH113" t="s">
        <v>232</v>
      </c>
      <c r="AI113">
        <v>866.17</v>
      </c>
      <c r="AJ113" t="s">
        <v>706</v>
      </c>
      <c r="AK113">
        <v>2560</v>
      </c>
      <c r="AL113">
        <v>2560</v>
      </c>
      <c r="AM113" t="s">
        <v>973</v>
      </c>
      <c r="AN113" s="207" t="s">
        <v>239</v>
      </c>
    </row>
    <row r="114" spans="1:40" ht="15">
      <c r="A114">
        <v>835.95</v>
      </c>
      <c r="B114" t="s">
        <v>706</v>
      </c>
      <c r="C114" s="125">
        <f t="shared" si="22"/>
        <v>2534.5215950000002</v>
      </c>
      <c r="D114">
        <v>11.3</v>
      </c>
      <c r="E114">
        <v>9.4</v>
      </c>
      <c r="F114">
        <v>6.4</v>
      </c>
      <c r="H114">
        <f t="shared" si="19"/>
        <v>2534.5215950000002</v>
      </c>
      <c r="I114">
        <f t="shared" si="20"/>
        <v>9.4</v>
      </c>
      <c r="J114">
        <f t="shared" si="23"/>
        <v>6.4</v>
      </c>
      <c r="L114">
        <v>2610</v>
      </c>
      <c r="M114">
        <v>6.9</v>
      </c>
      <c r="N114">
        <v>6.4</v>
      </c>
      <c r="Q114">
        <f t="shared" ca="1" si="21"/>
        <v>161</v>
      </c>
      <c r="T114">
        <f t="shared" si="14"/>
        <v>9.4</v>
      </c>
      <c r="U114">
        <f t="shared" si="15"/>
        <v>6.4</v>
      </c>
      <c r="W114" t="s">
        <v>232</v>
      </c>
      <c r="X114">
        <f t="shared" si="16"/>
        <v>835.95</v>
      </c>
      <c r="Y114" t="str">
        <f t="shared" si="17"/>
        <v>U. Nauga Fm.</v>
      </c>
      <c r="Z114">
        <v>2560</v>
      </c>
      <c r="AA114">
        <f t="shared" si="18"/>
        <v>2560</v>
      </c>
      <c r="AB114" t="s">
        <v>973</v>
      </c>
      <c r="AE114">
        <v>7.5</v>
      </c>
      <c r="AF114">
        <v>2.6</v>
      </c>
      <c r="AH114" t="s">
        <v>232</v>
      </c>
      <c r="AI114">
        <v>906.55</v>
      </c>
      <c r="AJ114" t="s">
        <v>710</v>
      </c>
      <c r="AK114">
        <v>2588</v>
      </c>
      <c r="AL114">
        <v>2588</v>
      </c>
      <c r="AM114" t="s">
        <v>973</v>
      </c>
      <c r="AN114" s="207" t="s">
        <v>239</v>
      </c>
    </row>
    <row r="115" spans="1:40" ht="15">
      <c r="A115">
        <v>866.17</v>
      </c>
      <c r="B115" t="s">
        <v>706</v>
      </c>
      <c r="C115" s="125">
        <f t="shared" si="22"/>
        <v>2535.7334169999999</v>
      </c>
      <c r="D115">
        <v>10.199999999999999</v>
      </c>
      <c r="E115">
        <v>4.3</v>
      </c>
      <c r="F115">
        <v>8</v>
      </c>
      <c r="H115">
        <f t="shared" si="19"/>
        <v>2535.7334169999999</v>
      </c>
      <c r="I115">
        <f t="shared" si="20"/>
        <v>4.3</v>
      </c>
      <c r="J115">
        <f t="shared" si="23"/>
        <v>8</v>
      </c>
      <c r="L115">
        <v>2610</v>
      </c>
      <c r="M115">
        <v>5.0999999999999996</v>
      </c>
      <c r="N115">
        <v>5.0999999999999996</v>
      </c>
      <c r="Q115">
        <f t="shared" ca="1" si="21"/>
        <v>317</v>
      </c>
      <c r="T115">
        <f t="shared" si="14"/>
        <v>4.3</v>
      </c>
      <c r="U115">
        <f t="shared" si="15"/>
        <v>8</v>
      </c>
      <c r="W115" t="s">
        <v>232</v>
      </c>
      <c r="X115">
        <f t="shared" si="16"/>
        <v>866.17</v>
      </c>
      <c r="Y115" t="str">
        <f t="shared" si="17"/>
        <v>U. Nauga Fm.</v>
      </c>
      <c r="Z115">
        <v>2560</v>
      </c>
      <c r="AA115">
        <f t="shared" si="18"/>
        <v>2560</v>
      </c>
      <c r="AB115" t="s">
        <v>973</v>
      </c>
      <c r="AE115">
        <v>17.5</v>
      </c>
      <c r="AF115">
        <v>4.4000000000000004</v>
      </c>
      <c r="AH115" t="s">
        <v>232</v>
      </c>
      <c r="AI115">
        <v>930.7</v>
      </c>
      <c r="AJ115" t="s">
        <v>710</v>
      </c>
      <c r="AK115">
        <v>2588</v>
      </c>
      <c r="AL115">
        <v>2588</v>
      </c>
      <c r="AM115" t="s">
        <v>973</v>
      </c>
      <c r="AN115" s="207" t="s">
        <v>239</v>
      </c>
    </row>
    <row r="116" spans="1:40" ht="15">
      <c r="A116">
        <v>906.55</v>
      </c>
      <c r="B116" t="s">
        <v>710</v>
      </c>
      <c r="C116" s="125">
        <f t="shared" si="22"/>
        <v>2537.3526550000001</v>
      </c>
      <c r="D116">
        <v>6.5</v>
      </c>
      <c r="E116">
        <v>7.5</v>
      </c>
      <c r="F116">
        <v>2.6</v>
      </c>
      <c r="H116">
        <f t="shared" si="19"/>
        <v>2537.3526550000001</v>
      </c>
      <c r="I116">
        <f t="shared" si="20"/>
        <v>7.5</v>
      </c>
      <c r="J116">
        <f t="shared" si="23"/>
        <v>2.6</v>
      </c>
      <c r="L116">
        <v>2620</v>
      </c>
      <c r="M116">
        <v>3.5</v>
      </c>
      <c r="N116">
        <v>4.7</v>
      </c>
      <c r="Q116">
        <f t="shared" ca="1" si="21"/>
        <v>614</v>
      </c>
      <c r="T116">
        <f t="shared" si="14"/>
        <v>7.5</v>
      </c>
      <c r="U116">
        <f t="shared" si="15"/>
        <v>2.6</v>
      </c>
      <c r="W116" t="s">
        <v>232</v>
      </c>
      <c r="X116">
        <f t="shared" si="16"/>
        <v>906.55</v>
      </c>
      <c r="Y116" t="str">
        <f t="shared" si="17"/>
        <v>Reivilo Fm.</v>
      </c>
      <c r="Z116">
        <v>2588</v>
      </c>
      <c r="AA116">
        <f t="shared" si="18"/>
        <v>2588</v>
      </c>
      <c r="AB116" t="s">
        <v>973</v>
      </c>
      <c r="AE116">
        <v>14</v>
      </c>
      <c r="AF116">
        <v>6.2</v>
      </c>
      <c r="AH116" t="s">
        <v>232</v>
      </c>
      <c r="AI116">
        <v>961.87</v>
      </c>
      <c r="AJ116" t="s">
        <v>710</v>
      </c>
      <c r="AK116">
        <v>2588</v>
      </c>
      <c r="AL116">
        <v>2588</v>
      </c>
      <c r="AM116" t="s">
        <v>973</v>
      </c>
      <c r="AN116" s="207" t="s">
        <v>239</v>
      </c>
    </row>
    <row r="117" spans="1:40" ht="15">
      <c r="A117">
        <v>930.7</v>
      </c>
      <c r="B117" t="s">
        <v>710</v>
      </c>
      <c r="C117" s="125">
        <f t="shared" si="22"/>
        <v>2538.32107</v>
      </c>
      <c r="D117">
        <v>13.4</v>
      </c>
      <c r="E117">
        <v>17.5</v>
      </c>
      <c r="F117">
        <v>4.4000000000000004</v>
      </c>
      <c r="H117">
        <f t="shared" si="19"/>
        <v>2538.32107</v>
      </c>
      <c r="I117">
        <f t="shared" si="20"/>
        <v>17.5</v>
      </c>
      <c r="J117">
        <f t="shared" si="23"/>
        <v>4.4000000000000004</v>
      </c>
      <c r="L117">
        <v>2620</v>
      </c>
      <c r="M117">
        <v>5.7</v>
      </c>
      <c r="N117">
        <v>6.9</v>
      </c>
      <c r="Q117">
        <f t="shared" ca="1" si="21"/>
        <v>490</v>
      </c>
      <c r="T117">
        <f t="shared" si="14"/>
        <v>17.5</v>
      </c>
      <c r="U117">
        <f t="shared" si="15"/>
        <v>4.4000000000000004</v>
      </c>
      <c r="W117" t="s">
        <v>232</v>
      </c>
      <c r="X117">
        <f t="shared" si="16"/>
        <v>930.7</v>
      </c>
      <c r="Y117" t="str">
        <f t="shared" si="17"/>
        <v>Reivilo Fm.</v>
      </c>
      <c r="Z117">
        <v>2588</v>
      </c>
      <c r="AA117">
        <f t="shared" si="18"/>
        <v>2588</v>
      </c>
      <c r="AB117" t="s">
        <v>973</v>
      </c>
      <c r="AE117">
        <v>8.9</v>
      </c>
      <c r="AF117">
        <v>5.9</v>
      </c>
      <c r="AH117" t="s">
        <v>232</v>
      </c>
      <c r="AI117">
        <v>966.23</v>
      </c>
      <c r="AJ117" t="s">
        <v>710</v>
      </c>
      <c r="AK117">
        <v>2588</v>
      </c>
      <c r="AL117">
        <v>2588</v>
      </c>
      <c r="AM117" t="s">
        <v>973</v>
      </c>
      <c r="AN117" s="207" t="s">
        <v>239</v>
      </c>
    </row>
    <row r="118" spans="1:40" ht="15">
      <c r="A118">
        <v>961.87</v>
      </c>
      <c r="B118" t="s">
        <v>710</v>
      </c>
      <c r="C118" s="125">
        <f t="shared" si="22"/>
        <v>2539.5709870000001</v>
      </c>
      <c r="D118">
        <v>13.4</v>
      </c>
      <c r="E118">
        <v>14</v>
      </c>
      <c r="F118">
        <v>6.2</v>
      </c>
      <c r="H118">
        <f t="shared" si="19"/>
        <v>2539.5709870000001</v>
      </c>
      <c r="I118">
        <f t="shared" si="20"/>
        <v>14</v>
      </c>
      <c r="J118">
        <f t="shared" si="23"/>
        <v>6.2</v>
      </c>
      <c r="L118">
        <v>2620</v>
      </c>
      <c r="M118">
        <v>1.5</v>
      </c>
      <c r="N118">
        <v>1.9</v>
      </c>
      <c r="Q118">
        <f t="shared" ca="1" si="21"/>
        <v>489</v>
      </c>
      <c r="T118">
        <f t="shared" si="14"/>
        <v>14</v>
      </c>
      <c r="U118">
        <f t="shared" si="15"/>
        <v>6.2</v>
      </c>
      <c r="W118" t="s">
        <v>232</v>
      </c>
      <c r="X118">
        <f t="shared" si="16"/>
        <v>961.87</v>
      </c>
      <c r="Y118" t="str">
        <f t="shared" si="17"/>
        <v>Reivilo Fm.</v>
      </c>
      <c r="Z118">
        <v>2588</v>
      </c>
      <c r="AA118">
        <f t="shared" si="18"/>
        <v>2588</v>
      </c>
      <c r="AB118" t="s">
        <v>973</v>
      </c>
      <c r="AE118">
        <v>6</v>
      </c>
      <c r="AF118">
        <v>6.3</v>
      </c>
      <c r="AH118" t="s">
        <v>232</v>
      </c>
      <c r="AI118">
        <v>966.97</v>
      </c>
      <c r="AJ118" t="s">
        <v>710</v>
      </c>
      <c r="AK118">
        <v>2588</v>
      </c>
      <c r="AL118">
        <v>2588</v>
      </c>
      <c r="AM118" t="s">
        <v>973</v>
      </c>
      <c r="AN118" s="207" t="s">
        <v>239</v>
      </c>
    </row>
    <row r="119" spans="1:40" ht="15">
      <c r="A119">
        <v>966.23</v>
      </c>
      <c r="B119" t="s">
        <v>710</v>
      </c>
      <c r="C119" s="125">
        <f t="shared" si="22"/>
        <v>2539.7458230000002</v>
      </c>
      <c r="D119">
        <v>10.4</v>
      </c>
      <c r="E119">
        <v>8.9</v>
      </c>
      <c r="F119">
        <v>5.9</v>
      </c>
      <c r="H119">
        <f t="shared" si="19"/>
        <v>2539.7458230000002</v>
      </c>
      <c r="I119">
        <f t="shared" si="20"/>
        <v>8.9</v>
      </c>
      <c r="J119">
        <f t="shared" si="23"/>
        <v>5.9</v>
      </c>
      <c r="L119">
        <v>2620</v>
      </c>
      <c r="M119">
        <v>4.2</v>
      </c>
      <c r="N119">
        <v>5.4</v>
      </c>
      <c r="Q119">
        <f t="shared" ca="1" si="21"/>
        <v>411</v>
      </c>
      <c r="T119">
        <f t="shared" si="14"/>
        <v>8.9</v>
      </c>
      <c r="U119">
        <f t="shared" si="15"/>
        <v>5.9</v>
      </c>
      <c r="W119" t="s">
        <v>232</v>
      </c>
      <c r="X119">
        <f t="shared" si="16"/>
        <v>966.23</v>
      </c>
      <c r="Y119" t="str">
        <f t="shared" si="17"/>
        <v>Reivilo Fm.</v>
      </c>
      <c r="Z119">
        <v>2588</v>
      </c>
      <c r="AA119">
        <f t="shared" si="18"/>
        <v>2588</v>
      </c>
      <c r="AB119" t="s">
        <v>973</v>
      </c>
      <c r="AE119">
        <v>11.9</v>
      </c>
      <c r="AF119">
        <v>1.6</v>
      </c>
      <c r="AH119" t="s">
        <v>232</v>
      </c>
      <c r="AI119">
        <v>976.94</v>
      </c>
      <c r="AJ119" t="s">
        <v>710</v>
      </c>
      <c r="AK119">
        <v>2588</v>
      </c>
      <c r="AL119">
        <v>2588</v>
      </c>
      <c r="AM119" t="s">
        <v>973</v>
      </c>
      <c r="AN119" s="207" t="s">
        <v>239</v>
      </c>
    </row>
    <row r="120" spans="1:40" ht="15">
      <c r="A120">
        <v>966.97</v>
      </c>
      <c r="B120" t="s">
        <v>710</v>
      </c>
      <c r="C120" s="125">
        <f t="shared" si="22"/>
        <v>2539.7754970000001</v>
      </c>
      <c r="D120">
        <v>9.3000000000000007</v>
      </c>
      <c r="E120">
        <v>6</v>
      </c>
      <c r="F120">
        <v>6.3</v>
      </c>
      <c r="H120">
        <f t="shared" si="19"/>
        <v>2539.7754970000001</v>
      </c>
      <c r="I120">
        <f t="shared" si="20"/>
        <v>6</v>
      </c>
      <c r="J120">
        <f t="shared" si="23"/>
        <v>6.3</v>
      </c>
      <c r="L120">
        <v>2620</v>
      </c>
      <c r="M120">
        <v>5</v>
      </c>
      <c r="N120">
        <v>6.4</v>
      </c>
      <c r="Q120">
        <f t="shared" ca="1" si="21"/>
        <v>310</v>
      </c>
      <c r="T120">
        <f t="shared" si="14"/>
        <v>6</v>
      </c>
      <c r="U120">
        <f t="shared" si="15"/>
        <v>6.3</v>
      </c>
      <c r="W120" t="s">
        <v>232</v>
      </c>
      <c r="X120">
        <f t="shared" si="16"/>
        <v>966.97</v>
      </c>
      <c r="Y120" t="str">
        <f t="shared" si="17"/>
        <v>Reivilo Fm.</v>
      </c>
      <c r="Z120">
        <v>2588</v>
      </c>
      <c r="AA120">
        <f t="shared" si="18"/>
        <v>2588</v>
      </c>
      <c r="AB120" t="s">
        <v>973</v>
      </c>
      <c r="AE120">
        <v>11.8</v>
      </c>
      <c r="AF120">
        <v>4.3</v>
      </c>
      <c r="AH120" t="s">
        <v>232</v>
      </c>
      <c r="AI120">
        <v>981.79</v>
      </c>
      <c r="AJ120" t="s">
        <v>710</v>
      </c>
      <c r="AK120">
        <v>2588</v>
      </c>
      <c r="AL120">
        <v>2588</v>
      </c>
      <c r="AM120" t="s">
        <v>973</v>
      </c>
      <c r="AN120" s="207" t="s">
        <v>239</v>
      </c>
    </row>
    <row r="121" spans="1:40" ht="15">
      <c r="A121">
        <v>976.94</v>
      </c>
      <c r="B121" t="s">
        <v>710</v>
      </c>
      <c r="C121" s="125">
        <f t="shared" si="22"/>
        <v>2540.1752940000001</v>
      </c>
      <c r="D121">
        <v>7.7</v>
      </c>
      <c r="E121">
        <v>11.9</v>
      </c>
      <c r="F121">
        <v>1.6</v>
      </c>
      <c r="H121">
        <f t="shared" si="19"/>
        <v>2540.1752940000001</v>
      </c>
      <c r="I121">
        <f t="shared" si="20"/>
        <v>11.9</v>
      </c>
      <c r="J121">
        <f t="shared" si="23"/>
        <v>1.6</v>
      </c>
      <c r="L121">
        <v>2620</v>
      </c>
      <c r="M121">
        <v>4.5</v>
      </c>
      <c r="N121">
        <v>4.5</v>
      </c>
      <c r="Q121">
        <f t="shared" ca="1" si="21"/>
        <v>587</v>
      </c>
      <c r="T121">
        <f t="shared" si="14"/>
        <v>11.9</v>
      </c>
      <c r="U121">
        <f t="shared" si="15"/>
        <v>1.6</v>
      </c>
      <c r="W121" t="s">
        <v>232</v>
      </c>
      <c r="X121">
        <f t="shared" si="16"/>
        <v>976.94</v>
      </c>
      <c r="Y121" t="str">
        <f t="shared" si="17"/>
        <v>Reivilo Fm.</v>
      </c>
      <c r="Z121">
        <v>2588</v>
      </c>
      <c r="AA121">
        <f t="shared" si="18"/>
        <v>2588</v>
      </c>
      <c r="AB121" t="s">
        <v>973</v>
      </c>
      <c r="AE121">
        <v>25.5</v>
      </c>
      <c r="AF121">
        <v>1.9</v>
      </c>
      <c r="AH121" t="s">
        <v>232</v>
      </c>
      <c r="AI121">
        <v>991.53</v>
      </c>
      <c r="AJ121" t="s">
        <v>710</v>
      </c>
      <c r="AK121">
        <v>2588</v>
      </c>
      <c r="AL121">
        <v>2588</v>
      </c>
      <c r="AM121" t="s">
        <v>973</v>
      </c>
      <c r="AN121" s="207" t="s">
        <v>239</v>
      </c>
    </row>
    <row r="122" spans="1:40" ht="15">
      <c r="A122">
        <v>981.79</v>
      </c>
      <c r="B122" t="s">
        <v>710</v>
      </c>
      <c r="C122" s="125">
        <f t="shared" si="22"/>
        <v>2540.3697790000001</v>
      </c>
      <c r="D122">
        <v>10.4</v>
      </c>
      <c r="E122">
        <v>11.8</v>
      </c>
      <c r="F122">
        <v>4.3</v>
      </c>
      <c r="H122">
        <f t="shared" si="19"/>
        <v>2540.3697790000001</v>
      </c>
      <c r="I122">
        <f t="shared" si="20"/>
        <v>11.8</v>
      </c>
      <c r="J122">
        <f t="shared" si="23"/>
        <v>4.3</v>
      </c>
      <c r="L122">
        <v>2620</v>
      </c>
      <c r="M122">
        <v>0.7</v>
      </c>
      <c r="N122">
        <v>2.1</v>
      </c>
      <c r="Q122">
        <f t="shared" ca="1" si="21"/>
        <v>147</v>
      </c>
      <c r="T122">
        <f t="shared" si="14"/>
        <v>11.8</v>
      </c>
      <c r="U122">
        <f t="shared" si="15"/>
        <v>4.3</v>
      </c>
      <c r="W122" t="s">
        <v>232</v>
      </c>
      <c r="X122">
        <f t="shared" si="16"/>
        <v>981.79</v>
      </c>
      <c r="Y122" t="str">
        <f t="shared" si="17"/>
        <v>Reivilo Fm.</v>
      </c>
      <c r="Z122">
        <v>2588</v>
      </c>
      <c r="AA122">
        <f t="shared" si="18"/>
        <v>2588</v>
      </c>
      <c r="AB122" t="s">
        <v>973</v>
      </c>
      <c r="AE122">
        <v>18.5</v>
      </c>
      <c r="AF122">
        <v>2.9</v>
      </c>
      <c r="AH122" t="s">
        <v>232</v>
      </c>
      <c r="AI122">
        <v>995.85</v>
      </c>
      <c r="AJ122" t="s">
        <v>710</v>
      </c>
      <c r="AK122">
        <v>2588</v>
      </c>
      <c r="AL122">
        <v>2588</v>
      </c>
      <c r="AM122" t="s">
        <v>973</v>
      </c>
      <c r="AN122" s="207" t="s">
        <v>239</v>
      </c>
    </row>
    <row r="123" spans="1:40" ht="15">
      <c r="A123">
        <v>991.53</v>
      </c>
      <c r="B123" t="s">
        <v>710</v>
      </c>
      <c r="C123" s="125">
        <f t="shared" si="22"/>
        <v>2540.7603530000001</v>
      </c>
      <c r="D123">
        <v>15</v>
      </c>
      <c r="E123">
        <v>25.5</v>
      </c>
      <c r="F123">
        <v>1.9</v>
      </c>
      <c r="H123">
        <f t="shared" si="19"/>
        <v>2540.7603530000001</v>
      </c>
      <c r="I123">
        <f t="shared" si="20"/>
        <v>25.5</v>
      </c>
      <c r="J123">
        <f t="shared" si="23"/>
        <v>1.9</v>
      </c>
      <c r="L123">
        <v>2620</v>
      </c>
      <c r="M123">
        <v>1.9</v>
      </c>
      <c r="N123">
        <v>4.3</v>
      </c>
      <c r="Q123">
        <f t="shared" ca="1" si="21"/>
        <v>486</v>
      </c>
      <c r="T123">
        <f t="shared" si="14"/>
        <v>25.5</v>
      </c>
      <c r="U123">
        <f t="shared" si="15"/>
        <v>1.9</v>
      </c>
      <c r="W123" t="s">
        <v>232</v>
      </c>
      <c r="X123">
        <f t="shared" si="16"/>
        <v>991.53</v>
      </c>
      <c r="Y123" t="str">
        <f t="shared" si="17"/>
        <v>Reivilo Fm.</v>
      </c>
      <c r="Z123">
        <v>2588</v>
      </c>
      <c r="AA123">
        <f t="shared" si="18"/>
        <v>2588</v>
      </c>
      <c r="AB123" t="s">
        <v>973</v>
      </c>
      <c r="AE123">
        <v>1</v>
      </c>
      <c r="AF123">
        <v>5.2</v>
      </c>
      <c r="AH123" t="s">
        <v>232</v>
      </c>
      <c r="AI123">
        <v>1043.8</v>
      </c>
      <c r="AJ123" t="s">
        <v>710</v>
      </c>
      <c r="AK123">
        <v>2588</v>
      </c>
      <c r="AL123">
        <v>2588</v>
      </c>
      <c r="AM123" t="s">
        <v>973</v>
      </c>
      <c r="AN123" s="207" t="s">
        <v>239</v>
      </c>
    </row>
    <row r="124" spans="1:40" ht="15">
      <c r="A124">
        <v>995.85</v>
      </c>
      <c r="B124" t="s">
        <v>710</v>
      </c>
      <c r="C124" s="125">
        <f t="shared" si="22"/>
        <v>2540.9335850000002</v>
      </c>
      <c r="D124">
        <v>12.4</v>
      </c>
      <c r="E124">
        <v>18.5</v>
      </c>
      <c r="F124">
        <v>2.9</v>
      </c>
      <c r="H124">
        <f t="shared" si="19"/>
        <v>2540.9335850000002</v>
      </c>
      <c r="I124">
        <f t="shared" si="20"/>
        <v>18.5</v>
      </c>
      <c r="J124">
        <f t="shared" si="23"/>
        <v>2.9</v>
      </c>
      <c r="L124">
        <v>2620</v>
      </c>
      <c r="M124">
        <v>2.9</v>
      </c>
      <c r="N124">
        <v>4.7</v>
      </c>
      <c r="Q124">
        <f t="shared" ca="1" si="21"/>
        <v>516</v>
      </c>
      <c r="T124">
        <f t="shared" si="14"/>
        <v>18.5</v>
      </c>
      <c r="U124">
        <f t="shared" si="15"/>
        <v>2.9</v>
      </c>
      <c r="W124" t="s">
        <v>232</v>
      </c>
      <c r="X124">
        <f t="shared" si="16"/>
        <v>995.85</v>
      </c>
      <c r="Y124" t="str">
        <f t="shared" si="17"/>
        <v>Reivilo Fm.</v>
      </c>
      <c r="Z124">
        <v>2588</v>
      </c>
      <c r="AA124">
        <f t="shared" si="18"/>
        <v>2588</v>
      </c>
      <c r="AB124" t="s">
        <v>973</v>
      </c>
      <c r="AE124">
        <v>1.3</v>
      </c>
      <c r="AF124">
        <v>4.0999999999999996</v>
      </c>
      <c r="AH124" t="s">
        <v>232</v>
      </c>
      <c r="AI124">
        <v>1044.2</v>
      </c>
      <c r="AJ124" t="s">
        <v>710</v>
      </c>
      <c r="AK124">
        <v>2588</v>
      </c>
      <c r="AL124">
        <v>2588</v>
      </c>
      <c r="AM124" t="s">
        <v>973</v>
      </c>
      <c r="AN124" s="207" t="s">
        <v>239</v>
      </c>
    </row>
    <row r="125" spans="1:40" ht="15">
      <c r="A125">
        <v>1043.8</v>
      </c>
      <c r="B125" t="s">
        <v>710</v>
      </c>
      <c r="C125" s="125">
        <f t="shared" si="22"/>
        <v>2542.8563800000002</v>
      </c>
      <c r="D125">
        <v>5.7</v>
      </c>
      <c r="E125">
        <v>1</v>
      </c>
      <c r="F125">
        <v>5.2</v>
      </c>
      <c r="H125">
        <f t="shared" si="19"/>
        <v>2542.8563800000002</v>
      </c>
      <c r="I125">
        <f t="shared" si="20"/>
        <v>1</v>
      </c>
      <c r="J125">
        <f t="shared" si="23"/>
        <v>5.2</v>
      </c>
      <c r="L125">
        <v>2620</v>
      </c>
      <c r="M125">
        <v>3.5</v>
      </c>
      <c r="N125">
        <v>5.5</v>
      </c>
      <c r="Q125">
        <f t="shared" ca="1" si="21"/>
        <v>489</v>
      </c>
      <c r="T125">
        <f t="shared" si="14"/>
        <v>1</v>
      </c>
      <c r="U125">
        <f t="shared" si="15"/>
        <v>5.2</v>
      </c>
      <c r="W125" t="s">
        <v>232</v>
      </c>
      <c r="X125">
        <f t="shared" si="16"/>
        <v>1043.8</v>
      </c>
      <c r="Y125" t="str">
        <f t="shared" si="17"/>
        <v>Reivilo Fm.</v>
      </c>
      <c r="Z125">
        <v>2588</v>
      </c>
      <c r="AA125">
        <f t="shared" si="18"/>
        <v>2588</v>
      </c>
      <c r="AB125" t="s">
        <v>973</v>
      </c>
      <c r="AE125">
        <v>5.4</v>
      </c>
      <c r="AF125">
        <v>4.8</v>
      </c>
      <c r="AH125" t="s">
        <v>232</v>
      </c>
      <c r="AI125">
        <v>1092.32</v>
      </c>
      <c r="AJ125" t="s">
        <v>710</v>
      </c>
      <c r="AK125">
        <v>2588</v>
      </c>
      <c r="AL125">
        <v>2588</v>
      </c>
      <c r="AM125" t="s">
        <v>973</v>
      </c>
      <c r="AN125" s="207" t="s">
        <v>239</v>
      </c>
    </row>
    <row r="126" spans="1:40" ht="15">
      <c r="A126">
        <v>1044.2</v>
      </c>
      <c r="B126" t="s">
        <v>710</v>
      </c>
      <c r="C126" s="125">
        <f t="shared" si="22"/>
        <v>2542.8724200000001</v>
      </c>
      <c r="D126">
        <v>4.8</v>
      </c>
      <c r="E126">
        <v>1.3</v>
      </c>
      <c r="F126">
        <v>4.0999999999999996</v>
      </c>
      <c r="H126">
        <f t="shared" si="19"/>
        <v>2542.8724200000001</v>
      </c>
      <c r="I126">
        <f t="shared" si="20"/>
        <v>1.3</v>
      </c>
      <c r="J126">
        <f t="shared" si="23"/>
        <v>4.0999999999999996</v>
      </c>
      <c r="L126">
        <v>2642</v>
      </c>
      <c r="M126">
        <v>4.5999999999999996</v>
      </c>
      <c r="N126">
        <v>4.5999999999999996</v>
      </c>
      <c r="Q126">
        <f t="shared" ca="1" si="21"/>
        <v>461</v>
      </c>
      <c r="T126">
        <f t="shared" si="14"/>
        <v>1.3</v>
      </c>
      <c r="U126">
        <f t="shared" si="15"/>
        <v>4.0999999999999996</v>
      </c>
      <c r="W126" t="s">
        <v>232</v>
      </c>
      <c r="X126">
        <f t="shared" si="16"/>
        <v>1044.2</v>
      </c>
      <c r="Y126" t="str">
        <f t="shared" si="17"/>
        <v>Reivilo Fm.</v>
      </c>
      <c r="Z126">
        <v>2588</v>
      </c>
      <c r="AA126">
        <f t="shared" si="18"/>
        <v>2588</v>
      </c>
      <c r="AB126" t="s">
        <v>973</v>
      </c>
      <c r="AE126">
        <v>8.6</v>
      </c>
      <c r="AF126">
        <v>6.8</v>
      </c>
      <c r="AH126" t="s">
        <v>232</v>
      </c>
      <c r="AI126">
        <v>1129.3800000000001</v>
      </c>
      <c r="AJ126" t="s">
        <v>710</v>
      </c>
      <c r="AK126">
        <v>2588</v>
      </c>
      <c r="AL126">
        <v>2588</v>
      </c>
      <c r="AM126" t="s">
        <v>973</v>
      </c>
      <c r="AN126" s="207" t="s">
        <v>239</v>
      </c>
    </row>
    <row r="127" spans="1:40" ht="15">
      <c r="A127">
        <v>1092.32</v>
      </c>
      <c r="B127" t="s">
        <v>710</v>
      </c>
      <c r="C127" s="125">
        <f t="shared" si="22"/>
        <v>2544.8020320000001</v>
      </c>
      <c r="D127">
        <v>7.6</v>
      </c>
      <c r="E127">
        <v>5.4</v>
      </c>
      <c r="F127">
        <v>4.8</v>
      </c>
      <c r="H127">
        <f t="shared" si="19"/>
        <v>2544.8020320000001</v>
      </c>
      <c r="I127">
        <f t="shared" si="20"/>
        <v>5.4</v>
      </c>
      <c r="J127">
        <f t="shared" si="23"/>
        <v>4.8</v>
      </c>
      <c r="L127">
        <v>2642</v>
      </c>
      <c r="M127">
        <v>0.8</v>
      </c>
      <c r="N127">
        <v>1.6</v>
      </c>
      <c r="Q127">
        <f t="shared" ca="1" si="21"/>
        <v>513</v>
      </c>
      <c r="T127">
        <f t="shared" si="14"/>
        <v>5.4</v>
      </c>
      <c r="U127">
        <f t="shared" si="15"/>
        <v>4.8</v>
      </c>
      <c r="W127" t="s">
        <v>232</v>
      </c>
      <c r="X127">
        <f t="shared" si="16"/>
        <v>1092.32</v>
      </c>
      <c r="Y127" t="str">
        <f t="shared" si="17"/>
        <v>Reivilo Fm.</v>
      </c>
      <c r="Z127">
        <v>2588</v>
      </c>
      <c r="AA127">
        <f t="shared" si="18"/>
        <v>2588</v>
      </c>
      <c r="AB127" t="s">
        <v>973</v>
      </c>
      <c r="AE127">
        <v>4.3</v>
      </c>
      <c r="AF127">
        <v>7.2</v>
      </c>
      <c r="AH127" t="s">
        <v>232</v>
      </c>
      <c r="AI127">
        <v>1141.78</v>
      </c>
      <c r="AJ127" t="s">
        <v>710</v>
      </c>
      <c r="AK127">
        <v>2588</v>
      </c>
      <c r="AL127">
        <v>2588</v>
      </c>
      <c r="AM127" t="s">
        <v>973</v>
      </c>
      <c r="AN127" s="207" t="s">
        <v>239</v>
      </c>
    </row>
    <row r="128" spans="1:40" ht="15">
      <c r="A128">
        <v>1129.3800000000001</v>
      </c>
      <c r="B128" t="s">
        <v>710</v>
      </c>
      <c r="C128" s="125">
        <f t="shared" si="22"/>
        <v>2546.2881379999999</v>
      </c>
      <c r="D128">
        <v>11.2</v>
      </c>
      <c r="E128">
        <v>8.6</v>
      </c>
      <c r="F128">
        <v>6.8</v>
      </c>
      <c r="H128">
        <f t="shared" si="19"/>
        <v>2546.2881379999999</v>
      </c>
      <c r="I128">
        <f t="shared" si="20"/>
        <v>8.6</v>
      </c>
      <c r="J128">
        <f t="shared" si="23"/>
        <v>6.8</v>
      </c>
      <c r="L128">
        <v>2642</v>
      </c>
      <c r="M128">
        <v>4.5</v>
      </c>
      <c r="N128">
        <v>4.0999999999999996</v>
      </c>
      <c r="Q128">
        <f t="shared" ca="1" si="21"/>
        <v>377</v>
      </c>
      <c r="T128">
        <f t="shared" si="14"/>
        <v>8.6</v>
      </c>
      <c r="U128">
        <f t="shared" si="15"/>
        <v>6.8</v>
      </c>
      <c r="W128" t="s">
        <v>232</v>
      </c>
      <c r="X128">
        <f t="shared" si="16"/>
        <v>1129.3800000000001</v>
      </c>
      <c r="Y128" t="str">
        <f t="shared" si="17"/>
        <v>Reivilo Fm.</v>
      </c>
      <c r="Z128">
        <v>2588</v>
      </c>
      <c r="AA128">
        <f t="shared" si="18"/>
        <v>2588</v>
      </c>
      <c r="AB128" t="s">
        <v>973</v>
      </c>
      <c r="AE128">
        <v>2</v>
      </c>
      <c r="AF128">
        <v>4.3</v>
      </c>
      <c r="AH128" t="s">
        <v>232</v>
      </c>
      <c r="AI128">
        <v>1165.4000000000001</v>
      </c>
      <c r="AJ128" t="s">
        <v>710</v>
      </c>
      <c r="AK128">
        <v>2588</v>
      </c>
      <c r="AL128">
        <v>2588</v>
      </c>
      <c r="AM128" t="s">
        <v>973</v>
      </c>
      <c r="AN128" s="207" t="s">
        <v>239</v>
      </c>
    </row>
    <row r="129" spans="1:40" ht="15">
      <c r="A129">
        <v>1141.78</v>
      </c>
      <c r="B129" t="s">
        <v>710</v>
      </c>
      <c r="C129" s="125">
        <f t="shared" si="22"/>
        <v>2546.785378</v>
      </c>
      <c r="D129">
        <v>9.4</v>
      </c>
      <c r="E129">
        <v>4.3</v>
      </c>
      <c r="F129">
        <v>7.2</v>
      </c>
      <c r="H129">
        <f t="shared" si="19"/>
        <v>2546.785378</v>
      </c>
      <c r="I129">
        <f t="shared" si="20"/>
        <v>4.3</v>
      </c>
      <c r="J129">
        <f t="shared" si="23"/>
        <v>7.2</v>
      </c>
      <c r="L129">
        <v>2642</v>
      </c>
      <c r="M129">
        <v>4.0999999999999996</v>
      </c>
      <c r="N129">
        <v>3.6</v>
      </c>
      <c r="Q129">
        <f t="shared" ca="1" si="21"/>
        <v>602</v>
      </c>
      <c r="T129">
        <f t="shared" si="14"/>
        <v>4.3</v>
      </c>
      <c r="U129">
        <f t="shared" si="15"/>
        <v>7.2</v>
      </c>
      <c r="W129" t="s">
        <v>232</v>
      </c>
      <c r="X129">
        <f t="shared" si="16"/>
        <v>1141.78</v>
      </c>
      <c r="Y129" t="str">
        <f t="shared" si="17"/>
        <v>Reivilo Fm.</v>
      </c>
      <c r="Z129">
        <v>2588</v>
      </c>
      <c r="AA129">
        <f t="shared" si="18"/>
        <v>2588</v>
      </c>
      <c r="AB129" t="s">
        <v>973</v>
      </c>
      <c r="AE129">
        <v>9.9</v>
      </c>
      <c r="AF129">
        <v>6.9</v>
      </c>
      <c r="AH129" t="s">
        <v>232</v>
      </c>
      <c r="AI129">
        <v>1185.1600000000001</v>
      </c>
      <c r="AJ129" t="s">
        <v>710</v>
      </c>
      <c r="AK129">
        <v>2588</v>
      </c>
      <c r="AL129">
        <v>2588</v>
      </c>
      <c r="AM129" t="s">
        <v>973</v>
      </c>
      <c r="AN129" s="207" t="s">
        <v>239</v>
      </c>
    </row>
    <row r="130" spans="1:40" ht="15">
      <c r="A130">
        <v>1165.4000000000001</v>
      </c>
      <c r="B130" t="s">
        <v>710</v>
      </c>
      <c r="C130" s="125">
        <f t="shared" si="22"/>
        <v>2547.73254</v>
      </c>
      <c r="D130">
        <v>5.3</v>
      </c>
      <c r="E130">
        <v>2</v>
      </c>
      <c r="F130">
        <v>4.3</v>
      </c>
      <c r="H130">
        <f t="shared" si="19"/>
        <v>2547.73254</v>
      </c>
      <c r="I130">
        <f t="shared" si="20"/>
        <v>2</v>
      </c>
      <c r="J130">
        <f t="shared" si="23"/>
        <v>4.3</v>
      </c>
      <c r="L130">
        <v>2642</v>
      </c>
      <c r="M130">
        <v>2.9</v>
      </c>
      <c r="N130">
        <v>1.8</v>
      </c>
      <c r="Q130">
        <f t="shared" ca="1" si="21"/>
        <v>280</v>
      </c>
      <c r="T130">
        <f t="shared" si="14"/>
        <v>2</v>
      </c>
      <c r="U130">
        <f t="shared" si="15"/>
        <v>4.3</v>
      </c>
      <c r="W130" t="s">
        <v>232</v>
      </c>
      <c r="X130">
        <f t="shared" si="16"/>
        <v>1165.4000000000001</v>
      </c>
      <c r="Y130" t="str">
        <f t="shared" si="17"/>
        <v>Reivilo Fm.</v>
      </c>
      <c r="Z130">
        <v>2588</v>
      </c>
      <c r="AA130">
        <f t="shared" si="18"/>
        <v>2588</v>
      </c>
      <c r="AB130" t="s">
        <v>973</v>
      </c>
      <c r="AE130">
        <v>10.1</v>
      </c>
      <c r="AF130">
        <v>5.2</v>
      </c>
      <c r="AH130" t="s">
        <v>232</v>
      </c>
      <c r="AI130">
        <v>1192.78</v>
      </c>
      <c r="AJ130" t="s">
        <v>710</v>
      </c>
      <c r="AK130">
        <v>2588</v>
      </c>
      <c r="AL130">
        <v>2588</v>
      </c>
      <c r="AM130" t="s">
        <v>973</v>
      </c>
      <c r="AN130" s="207" t="s">
        <v>239</v>
      </c>
    </row>
    <row r="131" spans="1:40" ht="15">
      <c r="A131">
        <v>1185.1600000000001</v>
      </c>
      <c r="B131" t="s">
        <v>710</v>
      </c>
      <c r="C131" s="125">
        <f t="shared" si="22"/>
        <v>2548.5249159999998</v>
      </c>
      <c r="D131">
        <v>12</v>
      </c>
      <c r="E131">
        <v>9.9</v>
      </c>
      <c r="F131">
        <v>6.9</v>
      </c>
      <c r="H131">
        <f t="shared" si="19"/>
        <v>2548.5249159999998</v>
      </c>
      <c r="I131">
        <f t="shared" si="20"/>
        <v>9.9</v>
      </c>
      <c r="J131">
        <f t="shared" si="23"/>
        <v>6.9</v>
      </c>
      <c r="L131">
        <v>2642</v>
      </c>
      <c r="M131">
        <v>2.1</v>
      </c>
      <c r="N131">
        <v>1.2</v>
      </c>
      <c r="Q131">
        <f t="shared" ca="1" si="21"/>
        <v>10</v>
      </c>
      <c r="T131">
        <f t="shared" si="14"/>
        <v>9.9</v>
      </c>
      <c r="U131">
        <f t="shared" si="15"/>
        <v>6.9</v>
      </c>
      <c r="W131" t="s">
        <v>232</v>
      </c>
      <c r="X131">
        <f t="shared" si="16"/>
        <v>1185.1600000000001</v>
      </c>
      <c r="Y131" t="str">
        <f t="shared" si="17"/>
        <v>Reivilo Fm.</v>
      </c>
      <c r="Z131">
        <v>2588</v>
      </c>
      <c r="AA131">
        <f t="shared" si="18"/>
        <v>2588</v>
      </c>
      <c r="AB131" t="s">
        <v>973</v>
      </c>
      <c r="AE131">
        <v>12</v>
      </c>
      <c r="AF131">
        <v>3.3</v>
      </c>
      <c r="AH131" t="s">
        <v>232</v>
      </c>
      <c r="AI131">
        <v>1244</v>
      </c>
      <c r="AJ131" t="s">
        <v>710</v>
      </c>
      <c r="AK131">
        <v>2588</v>
      </c>
      <c r="AL131">
        <v>2588</v>
      </c>
      <c r="AM131" t="s">
        <v>973</v>
      </c>
      <c r="AN131" s="207" t="s">
        <v>239</v>
      </c>
    </row>
    <row r="132" spans="1:40" ht="15">
      <c r="A132">
        <v>1192.78</v>
      </c>
      <c r="B132" t="s">
        <v>710</v>
      </c>
      <c r="C132" s="125">
        <f t="shared" si="22"/>
        <v>2548.8304779999999</v>
      </c>
      <c r="D132">
        <v>10.4</v>
      </c>
      <c r="E132">
        <v>10.1</v>
      </c>
      <c r="F132">
        <v>5.2</v>
      </c>
      <c r="H132">
        <f t="shared" si="19"/>
        <v>2548.8304779999999</v>
      </c>
      <c r="I132">
        <f t="shared" si="20"/>
        <v>10.1</v>
      </c>
      <c r="J132">
        <f t="shared" si="23"/>
        <v>5.2</v>
      </c>
      <c r="L132">
        <v>2642</v>
      </c>
      <c r="M132">
        <v>1.4</v>
      </c>
      <c r="N132">
        <v>1.5</v>
      </c>
      <c r="Q132">
        <f t="shared" ca="1" si="21"/>
        <v>769</v>
      </c>
      <c r="T132">
        <f t="shared" ref="T132:T144" si="24">E132</f>
        <v>10.1</v>
      </c>
      <c r="U132">
        <f t="shared" ref="U132:U144" si="25">F132</f>
        <v>5.2</v>
      </c>
      <c r="W132" t="s">
        <v>232</v>
      </c>
      <c r="X132">
        <f t="shared" ref="X132:X144" si="26">A132</f>
        <v>1192.78</v>
      </c>
      <c r="Y132" t="str">
        <f t="shared" ref="Y132:Y144" si="27">B132</f>
        <v>Reivilo Fm.</v>
      </c>
      <c r="Z132">
        <v>2588</v>
      </c>
      <c r="AA132">
        <f t="shared" ref="AA132:AA144" si="28">Z132</f>
        <v>2588</v>
      </c>
      <c r="AB132" t="s">
        <v>973</v>
      </c>
      <c r="AE132">
        <v>5</v>
      </c>
      <c r="AF132">
        <v>1.8</v>
      </c>
      <c r="AH132" t="s">
        <v>232</v>
      </c>
      <c r="AI132">
        <v>1322.4</v>
      </c>
      <c r="AJ132" t="s">
        <v>711</v>
      </c>
      <c r="AK132">
        <v>2602</v>
      </c>
      <c r="AL132">
        <v>2602</v>
      </c>
      <c r="AM132" t="s">
        <v>973</v>
      </c>
      <c r="AN132" s="207" t="s">
        <v>239</v>
      </c>
    </row>
    <row r="133" spans="1:40" ht="15">
      <c r="A133">
        <v>1244</v>
      </c>
      <c r="B133" t="s">
        <v>710</v>
      </c>
      <c r="C133" s="125">
        <f t="shared" si="22"/>
        <v>2550.8843999999999</v>
      </c>
      <c r="D133">
        <v>9.5</v>
      </c>
      <c r="E133">
        <v>12</v>
      </c>
      <c r="F133">
        <v>3.3</v>
      </c>
      <c r="H133">
        <f t="shared" si="19"/>
        <v>2550.8843999999999</v>
      </c>
      <c r="I133">
        <f t="shared" si="20"/>
        <v>12</v>
      </c>
      <c r="J133">
        <f t="shared" si="23"/>
        <v>3.3</v>
      </c>
      <c r="L133">
        <v>2642</v>
      </c>
      <c r="M133">
        <v>1.7</v>
      </c>
      <c r="N133">
        <v>0.6</v>
      </c>
      <c r="Q133">
        <f t="shared" ca="1" si="21"/>
        <v>89</v>
      </c>
      <c r="T133">
        <f t="shared" si="24"/>
        <v>12</v>
      </c>
      <c r="U133">
        <f t="shared" si="25"/>
        <v>3.3</v>
      </c>
      <c r="W133" t="s">
        <v>232</v>
      </c>
      <c r="X133">
        <f t="shared" si="26"/>
        <v>1244</v>
      </c>
      <c r="Y133" t="str">
        <f t="shared" si="27"/>
        <v>Reivilo Fm.</v>
      </c>
      <c r="Z133">
        <v>2588</v>
      </c>
      <c r="AA133">
        <f t="shared" si="28"/>
        <v>2588</v>
      </c>
      <c r="AB133" t="s">
        <v>973</v>
      </c>
      <c r="AE133">
        <v>9.1</v>
      </c>
      <c r="AF133">
        <v>4.2</v>
      </c>
      <c r="AH133" t="s">
        <v>232</v>
      </c>
      <c r="AI133">
        <v>1348.81</v>
      </c>
      <c r="AJ133" t="s">
        <v>711</v>
      </c>
      <c r="AK133">
        <v>2602</v>
      </c>
      <c r="AL133">
        <v>2602</v>
      </c>
      <c r="AM133" t="s">
        <v>973</v>
      </c>
      <c r="AN133" s="207" t="s">
        <v>239</v>
      </c>
    </row>
    <row r="134" spans="1:40" ht="15">
      <c r="A134">
        <v>1322.4</v>
      </c>
      <c r="B134" t="s">
        <v>711</v>
      </c>
      <c r="C134" s="125">
        <f t="shared" si="22"/>
        <v>2554.0282400000001</v>
      </c>
      <c r="D134">
        <v>4.4000000000000004</v>
      </c>
      <c r="E134">
        <v>5</v>
      </c>
      <c r="F134">
        <v>1.8</v>
      </c>
      <c r="H134">
        <f t="shared" si="19"/>
        <v>2554.0282400000001</v>
      </c>
      <c r="I134">
        <f t="shared" si="20"/>
        <v>5</v>
      </c>
      <c r="J134">
        <f t="shared" si="23"/>
        <v>1.8</v>
      </c>
      <c r="L134">
        <v>2642</v>
      </c>
      <c r="M134">
        <v>2.4</v>
      </c>
      <c r="N134">
        <v>0.9</v>
      </c>
      <c r="Q134">
        <f t="shared" ca="1" si="21"/>
        <v>87</v>
      </c>
      <c r="T134">
        <f t="shared" si="24"/>
        <v>5</v>
      </c>
      <c r="U134">
        <f t="shared" si="25"/>
        <v>1.8</v>
      </c>
      <c r="W134" t="s">
        <v>232</v>
      </c>
      <c r="X134">
        <f t="shared" si="26"/>
        <v>1322.4</v>
      </c>
      <c r="Y134" t="str">
        <f t="shared" si="27"/>
        <v>Monteville Fm.</v>
      </c>
      <c r="Z134">
        <v>2602</v>
      </c>
      <c r="AA134">
        <f t="shared" si="28"/>
        <v>2602</v>
      </c>
      <c r="AB134" t="s">
        <v>973</v>
      </c>
      <c r="AE134">
        <v>1.2</v>
      </c>
      <c r="AF134">
        <v>0.8</v>
      </c>
      <c r="AH134" t="s">
        <v>232</v>
      </c>
      <c r="AI134">
        <v>1364.76</v>
      </c>
      <c r="AJ134" t="s">
        <v>711</v>
      </c>
      <c r="AK134">
        <v>2602</v>
      </c>
      <c r="AL134">
        <v>2602</v>
      </c>
      <c r="AM134" t="s">
        <v>973</v>
      </c>
      <c r="AN134" s="207" t="s">
        <v>239</v>
      </c>
    </row>
    <row r="135" spans="1:40" ht="15">
      <c r="A135">
        <v>1348.81</v>
      </c>
      <c r="B135" t="s">
        <v>711</v>
      </c>
      <c r="C135" s="125">
        <f t="shared" si="22"/>
        <v>2555.0872810000001</v>
      </c>
      <c r="D135">
        <v>8.9</v>
      </c>
      <c r="E135">
        <v>9.1</v>
      </c>
      <c r="F135">
        <v>4.2</v>
      </c>
      <c r="H135">
        <f t="shared" si="19"/>
        <v>2555.0872810000001</v>
      </c>
      <c r="I135">
        <f t="shared" si="20"/>
        <v>9.1</v>
      </c>
      <c r="J135">
        <f t="shared" si="23"/>
        <v>4.2</v>
      </c>
      <c r="L135">
        <v>2642</v>
      </c>
      <c r="M135">
        <v>1.3</v>
      </c>
      <c r="N135">
        <v>0.8</v>
      </c>
      <c r="Q135">
        <f t="shared" ca="1" si="21"/>
        <v>248</v>
      </c>
      <c r="T135">
        <f t="shared" si="24"/>
        <v>9.1</v>
      </c>
      <c r="U135">
        <f t="shared" si="25"/>
        <v>4.2</v>
      </c>
      <c r="W135" t="s">
        <v>232</v>
      </c>
      <c r="X135">
        <f t="shared" si="26"/>
        <v>1348.81</v>
      </c>
      <c r="Y135" t="str">
        <f t="shared" si="27"/>
        <v>Monteville Fm.</v>
      </c>
      <c r="Z135">
        <v>2602</v>
      </c>
      <c r="AA135">
        <f t="shared" si="28"/>
        <v>2602</v>
      </c>
      <c r="AB135" t="s">
        <v>973</v>
      </c>
      <c r="AE135">
        <v>4.9000000000000004</v>
      </c>
      <c r="AF135">
        <v>6.6</v>
      </c>
      <c r="AH135" t="s">
        <v>232</v>
      </c>
      <c r="AI135">
        <v>1389.13</v>
      </c>
      <c r="AJ135" t="s">
        <v>711</v>
      </c>
      <c r="AK135">
        <v>2602</v>
      </c>
      <c r="AL135">
        <v>2602</v>
      </c>
      <c r="AM135" t="s">
        <v>973</v>
      </c>
      <c r="AN135" s="207" t="s">
        <v>239</v>
      </c>
    </row>
    <row r="136" spans="1:40" ht="15">
      <c r="A136">
        <v>1364.76</v>
      </c>
      <c r="B136" t="s">
        <v>711</v>
      </c>
      <c r="C136" s="125">
        <f t="shared" si="22"/>
        <v>2555.7268760000002</v>
      </c>
      <c r="D136">
        <v>1.5</v>
      </c>
      <c r="E136">
        <v>1.2</v>
      </c>
      <c r="F136">
        <v>0.8</v>
      </c>
      <c r="H136">
        <f t="shared" si="19"/>
        <v>2555.7268760000002</v>
      </c>
      <c r="I136">
        <f t="shared" si="20"/>
        <v>1.2</v>
      </c>
      <c r="J136">
        <f t="shared" si="23"/>
        <v>0.8</v>
      </c>
      <c r="L136">
        <v>2642</v>
      </c>
      <c r="M136">
        <v>2.2999999999999998</v>
      </c>
      <c r="N136">
        <v>1.5</v>
      </c>
      <c r="Q136">
        <f t="shared" ca="1" si="21"/>
        <v>682</v>
      </c>
      <c r="T136">
        <f t="shared" si="24"/>
        <v>1.2</v>
      </c>
      <c r="U136">
        <f t="shared" si="25"/>
        <v>0.8</v>
      </c>
      <c r="W136" t="s">
        <v>232</v>
      </c>
      <c r="X136">
        <f t="shared" si="26"/>
        <v>1364.76</v>
      </c>
      <c r="Y136" t="str">
        <f t="shared" si="27"/>
        <v>Monteville Fm.</v>
      </c>
      <c r="Z136">
        <v>2602</v>
      </c>
      <c r="AA136">
        <f t="shared" si="28"/>
        <v>2602</v>
      </c>
      <c r="AB136" t="s">
        <v>973</v>
      </c>
      <c r="AE136">
        <v>9.1999999999999993</v>
      </c>
      <c r="AF136">
        <v>5.0999999999999996</v>
      </c>
      <c r="AH136" t="s">
        <v>232</v>
      </c>
      <c r="AI136">
        <v>1395.37</v>
      </c>
      <c r="AJ136" t="s">
        <v>711</v>
      </c>
      <c r="AK136">
        <v>2602</v>
      </c>
      <c r="AL136">
        <v>2602</v>
      </c>
      <c r="AM136" t="s">
        <v>973</v>
      </c>
      <c r="AN136" s="207" t="s">
        <v>239</v>
      </c>
    </row>
    <row r="137" spans="1:40" ht="15">
      <c r="A137">
        <v>1389.13</v>
      </c>
      <c r="B137" t="s">
        <v>711</v>
      </c>
      <c r="C137" s="125">
        <f t="shared" si="22"/>
        <v>2556.7041129999998</v>
      </c>
      <c r="D137">
        <v>9.1999999999999993</v>
      </c>
      <c r="E137">
        <v>4.9000000000000004</v>
      </c>
      <c r="F137">
        <v>6.6</v>
      </c>
      <c r="H137">
        <f t="shared" si="19"/>
        <v>2556.7041129999998</v>
      </c>
      <c r="I137">
        <f t="shared" si="20"/>
        <v>4.9000000000000004</v>
      </c>
      <c r="J137">
        <f t="shared" si="23"/>
        <v>6.6</v>
      </c>
      <c r="L137">
        <v>2642</v>
      </c>
      <c r="M137">
        <v>2.4</v>
      </c>
      <c r="N137">
        <v>1.6</v>
      </c>
      <c r="Q137">
        <f t="shared" ca="1" si="21"/>
        <v>353</v>
      </c>
      <c r="T137">
        <f t="shared" si="24"/>
        <v>4.9000000000000004</v>
      </c>
      <c r="U137">
        <f t="shared" si="25"/>
        <v>6.6</v>
      </c>
      <c r="W137" t="s">
        <v>232</v>
      </c>
      <c r="X137">
        <f t="shared" si="26"/>
        <v>1389.13</v>
      </c>
      <c r="Y137" t="str">
        <f t="shared" si="27"/>
        <v>Monteville Fm.</v>
      </c>
      <c r="Z137">
        <v>2602</v>
      </c>
      <c r="AA137">
        <f t="shared" si="28"/>
        <v>2602</v>
      </c>
      <c r="AB137" t="s">
        <v>973</v>
      </c>
      <c r="AE137">
        <v>3.6</v>
      </c>
      <c r="AF137">
        <v>6.3</v>
      </c>
      <c r="AH137" t="s">
        <v>232</v>
      </c>
      <c r="AI137">
        <v>1440.26</v>
      </c>
      <c r="AJ137" t="s">
        <v>713</v>
      </c>
      <c r="AK137">
        <v>2650</v>
      </c>
      <c r="AL137">
        <v>2650</v>
      </c>
      <c r="AM137" t="s">
        <v>973</v>
      </c>
      <c r="AN137" s="207" t="s">
        <v>239</v>
      </c>
    </row>
    <row r="138" spans="1:40" ht="15">
      <c r="A138">
        <v>1395.37</v>
      </c>
      <c r="B138" t="s">
        <v>711</v>
      </c>
      <c r="C138" s="125">
        <f t="shared" si="22"/>
        <v>2556.9543370000001</v>
      </c>
      <c r="D138">
        <v>9.8000000000000007</v>
      </c>
      <c r="E138">
        <v>9.1999999999999993</v>
      </c>
      <c r="F138">
        <v>5.0999999999999996</v>
      </c>
      <c r="H138">
        <f t="shared" si="19"/>
        <v>2556.9543370000001</v>
      </c>
      <c r="I138">
        <f t="shared" si="20"/>
        <v>9.1999999999999993</v>
      </c>
      <c r="J138">
        <f t="shared" si="23"/>
        <v>5.0999999999999996</v>
      </c>
      <c r="L138">
        <v>2642</v>
      </c>
      <c r="M138">
        <v>1.7</v>
      </c>
      <c r="N138">
        <v>1.4</v>
      </c>
      <c r="Q138">
        <f t="shared" ca="1" si="21"/>
        <v>16</v>
      </c>
      <c r="T138">
        <f t="shared" si="24"/>
        <v>9.1999999999999993</v>
      </c>
      <c r="U138">
        <f t="shared" si="25"/>
        <v>5.0999999999999996</v>
      </c>
      <c r="W138" t="s">
        <v>232</v>
      </c>
      <c r="X138">
        <f t="shared" si="26"/>
        <v>1395.37</v>
      </c>
      <c r="Y138" t="str">
        <f t="shared" si="27"/>
        <v>Monteville Fm.</v>
      </c>
      <c r="Z138">
        <v>2602</v>
      </c>
      <c r="AA138">
        <f t="shared" si="28"/>
        <v>2602</v>
      </c>
      <c r="AB138" t="s">
        <v>973</v>
      </c>
      <c r="AE138">
        <v>4.5</v>
      </c>
      <c r="AF138">
        <v>6.1</v>
      </c>
      <c r="AH138" t="s">
        <v>232</v>
      </c>
      <c r="AI138">
        <v>1452.33</v>
      </c>
      <c r="AJ138" t="s">
        <v>713</v>
      </c>
      <c r="AK138">
        <v>2650</v>
      </c>
      <c r="AL138">
        <v>2650</v>
      </c>
      <c r="AM138" t="s">
        <v>973</v>
      </c>
      <c r="AN138" s="207" t="s">
        <v>239</v>
      </c>
    </row>
    <row r="139" spans="1:40" ht="15">
      <c r="A139">
        <v>1440.26</v>
      </c>
      <c r="B139" t="s">
        <v>713</v>
      </c>
      <c r="C139" s="125">
        <f t="shared" si="22"/>
        <v>2558.754426</v>
      </c>
      <c r="D139">
        <v>8.1</v>
      </c>
      <c r="E139">
        <v>3.6</v>
      </c>
      <c r="F139">
        <v>6.3</v>
      </c>
      <c r="H139">
        <f t="shared" si="19"/>
        <v>2558.754426</v>
      </c>
      <c r="I139">
        <f t="shared" si="20"/>
        <v>3.6</v>
      </c>
      <c r="J139">
        <f t="shared" si="23"/>
        <v>6.3</v>
      </c>
      <c r="L139">
        <v>2642</v>
      </c>
      <c r="M139">
        <v>1.7</v>
      </c>
      <c r="N139">
        <v>1.9</v>
      </c>
      <c r="Q139">
        <f t="shared" ca="1" si="21"/>
        <v>152</v>
      </c>
      <c r="T139">
        <f t="shared" si="24"/>
        <v>3.6</v>
      </c>
      <c r="U139">
        <f t="shared" si="25"/>
        <v>6.3</v>
      </c>
      <c r="W139" t="s">
        <v>232</v>
      </c>
      <c r="X139">
        <f t="shared" si="26"/>
        <v>1440.26</v>
      </c>
      <c r="Y139" t="str">
        <f t="shared" si="27"/>
        <v>Lokammona Fm.</v>
      </c>
      <c r="Z139">
        <v>2650</v>
      </c>
      <c r="AA139">
        <f t="shared" si="28"/>
        <v>2650</v>
      </c>
      <c r="AB139" t="s">
        <v>973</v>
      </c>
      <c r="AE139">
        <v>5.2</v>
      </c>
      <c r="AF139">
        <v>6.9</v>
      </c>
      <c r="AH139" t="s">
        <v>232</v>
      </c>
      <c r="AI139">
        <v>1464.61</v>
      </c>
      <c r="AJ139" t="s">
        <v>713</v>
      </c>
      <c r="AK139">
        <v>2650</v>
      </c>
      <c r="AL139">
        <v>2650</v>
      </c>
      <c r="AM139" t="s">
        <v>973</v>
      </c>
      <c r="AN139" s="207" t="s">
        <v>239</v>
      </c>
    </row>
    <row r="140" spans="1:40" ht="15">
      <c r="A140">
        <v>1452.33</v>
      </c>
      <c r="B140" t="s">
        <v>713</v>
      </c>
      <c r="C140" s="125">
        <f t="shared" si="22"/>
        <v>2559.238433</v>
      </c>
      <c r="D140">
        <v>8.5</v>
      </c>
      <c r="E140">
        <v>4.5</v>
      </c>
      <c r="F140">
        <v>6.1</v>
      </c>
      <c r="H140">
        <f t="shared" si="19"/>
        <v>2559.238433</v>
      </c>
      <c r="I140">
        <f t="shared" si="20"/>
        <v>4.5</v>
      </c>
      <c r="J140">
        <f t="shared" si="23"/>
        <v>6.1</v>
      </c>
      <c r="L140">
        <v>2642</v>
      </c>
      <c r="M140">
        <v>0.7</v>
      </c>
      <c r="N140">
        <v>1.4</v>
      </c>
      <c r="Q140">
        <f t="shared" ca="1" si="21"/>
        <v>687</v>
      </c>
      <c r="T140">
        <f t="shared" si="24"/>
        <v>4.5</v>
      </c>
      <c r="U140">
        <f t="shared" si="25"/>
        <v>6.1</v>
      </c>
      <c r="W140" t="s">
        <v>232</v>
      </c>
      <c r="X140">
        <f t="shared" si="26"/>
        <v>1452.33</v>
      </c>
      <c r="Y140" t="str">
        <f t="shared" si="27"/>
        <v>Lokammona Fm.</v>
      </c>
      <c r="Z140">
        <v>2650</v>
      </c>
      <c r="AA140">
        <f t="shared" si="28"/>
        <v>2650</v>
      </c>
      <c r="AB140" t="s">
        <v>973</v>
      </c>
      <c r="AE140">
        <v>6.6</v>
      </c>
      <c r="AF140">
        <v>7.5</v>
      </c>
      <c r="AH140" t="s">
        <v>232</v>
      </c>
      <c r="AI140">
        <v>1469.45</v>
      </c>
      <c r="AJ140" t="s">
        <v>713</v>
      </c>
      <c r="AK140">
        <v>2650</v>
      </c>
      <c r="AL140">
        <v>2650</v>
      </c>
      <c r="AM140" t="s">
        <v>973</v>
      </c>
      <c r="AN140" s="207" t="s">
        <v>239</v>
      </c>
    </row>
    <row r="141" spans="1:40" ht="15">
      <c r="A141">
        <v>1464.61</v>
      </c>
      <c r="B141" t="s">
        <v>713</v>
      </c>
      <c r="C141" s="125">
        <f t="shared" si="22"/>
        <v>2559.730861</v>
      </c>
      <c r="D141">
        <v>9.5</v>
      </c>
      <c r="E141">
        <v>5.2</v>
      </c>
      <c r="F141">
        <v>6.9</v>
      </c>
      <c r="H141">
        <f t="shared" si="19"/>
        <v>2559.730861</v>
      </c>
      <c r="I141">
        <f t="shared" si="20"/>
        <v>5.2</v>
      </c>
      <c r="J141">
        <f t="shared" si="23"/>
        <v>6.9</v>
      </c>
      <c r="L141">
        <v>2642</v>
      </c>
      <c r="M141">
        <v>1.2</v>
      </c>
      <c r="N141">
        <v>2.7</v>
      </c>
      <c r="Q141">
        <f t="shared" ca="1" si="21"/>
        <v>537</v>
      </c>
      <c r="T141">
        <f t="shared" si="24"/>
        <v>5.2</v>
      </c>
      <c r="U141">
        <f t="shared" si="25"/>
        <v>6.9</v>
      </c>
      <c r="W141" t="s">
        <v>232</v>
      </c>
      <c r="X141">
        <f t="shared" si="26"/>
        <v>1464.61</v>
      </c>
      <c r="Y141" t="str">
        <f t="shared" si="27"/>
        <v>Lokammona Fm.</v>
      </c>
      <c r="Z141">
        <v>2650</v>
      </c>
      <c r="AA141">
        <f t="shared" si="28"/>
        <v>2650</v>
      </c>
      <c r="AB141" t="s">
        <v>973</v>
      </c>
      <c r="AE141">
        <v>6.9</v>
      </c>
      <c r="AF141">
        <v>6.4</v>
      </c>
      <c r="AH141" t="s">
        <v>232</v>
      </c>
      <c r="AI141">
        <v>1477.37</v>
      </c>
      <c r="AJ141" t="s">
        <v>713</v>
      </c>
      <c r="AK141">
        <v>2650</v>
      </c>
      <c r="AL141">
        <v>2650</v>
      </c>
      <c r="AM141" t="s">
        <v>973</v>
      </c>
      <c r="AN141" s="207" t="s">
        <v>239</v>
      </c>
    </row>
    <row r="142" spans="1:40" ht="15">
      <c r="A142">
        <v>1469.45</v>
      </c>
      <c r="B142" t="s">
        <v>713</v>
      </c>
      <c r="C142" s="125">
        <f t="shared" si="22"/>
        <v>2559.9249450000002</v>
      </c>
      <c r="D142">
        <v>10.9</v>
      </c>
      <c r="E142">
        <v>6.6</v>
      </c>
      <c r="F142">
        <v>7.5</v>
      </c>
      <c r="H142">
        <f>C142</f>
        <v>2559.9249450000002</v>
      </c>
      <c r="I142">
        <f t="shared" ref="I142:J144" si="29">E142</f>
        <v>6.6</v>
      </c>
      <c r="J142">
        <f t="shared" si="29"/>
        <v>7.5</v>
      </c>
      <c r="L142">
        <v>2642</v>
      </c>
      <c r="M142">
        <v>1.5</v>
      </c>
      <c r="N142">
        <v>0.2</v>
      </c>
      <c r="Q142">
        <f t="shared" ref="Q142:Q205" ca="1" si="30">RANDBETWEEN(1,773)</f>
        <v>265</v>
      </c>
      <c r="T142">
        <f t="shared" si="24"/>
        <v>6.6</v>
      </c>
      <c r="U142">
        <f t="shared" si="25"/>
        <v>7.5</v>
      </c>
      <c r="W142" t="s">
        <v>232</v>
      </c>
      <c r="X142">
        <f t="shared" si="26"/>
        <v>1469.45</v>
      </c>
      <c r="Y142" t="str">
        <f t="shared" si="27"/>
        <v>Lokammona Fm.</v>
      </c>
      <c r="Z142">
        <v>2650</v>
      </c>
      <c r="AA142">
        <f t="shared" si="28"/>
        <v>2650</v>
      </c>
      <c r="AB142" t="s">
        <v>973</v>
      </c>
      <c r="AE142">
        <v>5.0999999999999996</v>
      </c>
      <c r="AF142">
        <v>5.0999999999999996</v>
      </c>
      <c r="AH142" t="s">
        <v>232</v>
      </c>
      <c r="AI142">
        <v>1479.8</v>
      </c>
      <c r="AJ142" t="s">
        <v>713</v>
      </c>
      <c r="AK142">
        <v>2650</v>
      </c>
      <c r="AL142">
        <v>2650</v>
      </c>
      <c r="AM142" t="s">
        <v>973</v>
      </c>
      <c r="AN142" s="207" t="s">
        <v>239</v>
      </c>
    </row>
    <row r="143" spans="1:40">
      <c r="A143">
        <v>1477.37</v>
      </c>
      <c r="B143" t="s">
        <v>713</v>
      </c>
      <c r="C143" s="125">
        <f>0.0401*A143+2501</f>
        <v>2560.2425370000001</v>
      </c>
      <c r="D143">
        <v>9.9</v>
      </c>
      <c r="E143">
        <v>6.9</v>
      </c>
      <c r="F143">
        <v>6.4</v>
      </c>
      <c r="H143">
        <f>C143</f>
        <v>2560.2425370000001</v>
      </c>
      <c r="I143">
        <f t="shared" si="29"/>
        <v>6.9</v>
      </c>
      <c r="J143">
        <f t="shared" si="29"/>
        <v>6.4</v>
      </c>
      <c r="L143">
        <v>2642</v>
      </c>
      <c r="M143">
        <v>-0.3</v>
      </c>
      <c r="N143">
        <v>2.2000000000000002</v>
      </c>
      <c r="Q143">
        <f t="shared" ca="1" si="30"/>
        <v>544</v>
      </c>
      <c r="T143">
        <f t="shared" si="24"/>
        <v>6.9</v>
      </c>
      <c r="U143">
        <f t="shared" si="25"/>
        <v>6.4</v>
      </c>
      <c r="W143" t="s">
        <v>232</v>
      </c>
      <c r="X143">
        <f t="shared" si="26"/>
        <v>1477.37</v>
      </c>
      <c r="Y143" t="str">
        <f t="shared" si="27"/>
        <v>Lokammona Fm.</v>
      </c>
      <c r="Z143">
        <v>2650</v>
      </c>
      <c r="AA143">
        <f t="shared" si="28"/>
        <v>2650</v>
      </c>
      <c r="AB143" t="s">
        <v>973</v>
      </c>
    </row>
    <row r="144" spans="1:40">
      <c r="A144">
        <v>1479.8</v>
      </c>
      <c r="B144" t="s">
        <v>713</v>
      </c>
      <c r="C144" s="125">
        <f>0.0401*A144+2501</f>
        <v>2560.3399800000002</v>
      </c>
      <c r="D144">
        <v>7.8</v>
      </c>
      <c r="E144">
        <v>5.0999999999999996</v>
      </c>
      <c r="F144">
        <v>5.0999999999999996</v>
      </c>
      <c r="H144">
        <f>C144</f>
        <v>2560.3399800000002</v>
      </c>
      <c r="I144">
        <f t="shared" si="29"/>
        <v>5.0999999999999996</v>
      </c>
      <c r="J144">
        <f t="shared" si="29"/>
        <v>5.0999999999999996</v>
      </c>
      <c r="Q144">
        <f t="shared" ca="1" si="30"/>
        <v>368</v>
      </c>
      <c r="T144">
        <f t="shared" si="24"/>
        <v>5.0999999999999996</v>
      </c>
      <c r="U144">
        <f t="shared" si="25"/>
        <v>5.0999999999999996</v>
      </c>
      <c r="W144" t="s">
        <v>232</v>
      </c>
      <c r="X144">
        <f t="shared" si="26"/>
        <v>1479.8</v>
      </c>
      <c r="Y144" t="str">
        <f t="shared" si="27"/>
        <v>Lokammona Fm.</v>
      </c>
      <c r="Z144">
        <v>2650</v>
      </c>
      <c r="AA144">
        <f t="shared" si="28"/>
        <v>2650</v>
      </c>
      <c r="AB144" t="s">
        <v>973</v>
      </c>
    </row>
    <row r="145" spans="17:17">
      <c r="Q145">
        <f t="shared" ca="1" si="30"/>
        <v>599</v>
      </c>
    </row>
    <row r="146" spans="17:17">
      <c r="Q146">
        <f t="shared" ca="1" si="30"/>
        <v>465</v>
      </c>
    </row>
    <row r="147" spans="17:17">
      <c r="Q147">
        <f t="shared" ca="1" si="30"/>
        <v>631</v>
      </c>
    </row>
    <row r="148" spans="17:17">
      <c r="Q148">
        <f t="shared" ca="1" si="30"/>
        <v>607</v>
      </c>
    </row>
    <row r="149" spans="17:17">
      <c r="Q149">
        <f t="shared" ca="1" si="30"/>
        <v>695</v>
      </c>
    </row>
    <row r="150" spans="17:17">
      <c r="Q150">
        <f t="shared" ca="1" si="30"/>
        <v>765</v>
      </c>
    </row>
    <row r="151" spans="17:17">
      <c r="Q151">
        <f t="shared" ca="1" si="30"/>
        <v>711</v>
      </c>
    </row>
    <row r="152" spans="17:17">
      <c r="Q152">
        <f t="shared" ca="1" si="30"/>
        <v>613</v>
      </c>
    </row>
    <row r="153" spans="17:17">
      <c r="Q153">
        <f t="shared" ca="1" si="30"/>
        <v>91</v>
      </c>
    </row>
    <row r="154" spans="17:17">
      <c r="Q154">
        <f t="shared" ca="1" si="30"/>
        <v>120</v>
      </c>
    </row>
    <row r="155" spans="17:17">
      <c r="Q155">
        <f t="shared" ca="1" si="30"/>
        <v>445</v>
      </c>
    </row>
    <row r="156" spans="17:17">
      <c r="Q156">
        <f t="shared" ca="1" si="30"/>
        <v>705</v>
      </c>
    </row>
    <row r="157" spans="17:17">
      <c r="Q157">
        <f t="shared" ca="1" si="30"/>
        <v>747</v>
      </c>
    </row>
    <row r="158" spans="17:17">
      <c r="Q158">
        <f t="shared" ca="1" si="30"/>
        <v>3</v>
      </c>
    </row>
    <row r="159" spans="17:17">
      <c r="Q159">
        <f t="shared" ca="1" si="30"/>
        <v>117</v>
      </c>
    </row>
    <row r="160" spans="17:17">
      <c r="Q160">
        <f t="shared" ca="1" si="30"/>
        <v>538</v>
      </c>
    </row>
    <row r="161" spans="17:17">
      <c r="Q161">
        <f t="shared" ca="1" si="30"/>
        <v>242</v>
      </c>
    </row>
    <row r="162" spans="17:17">
      <c r="Q162">
        <f t="shared" ca="1" si="30"/>
        <v>113</v>
      </c>
    </row>
    <row r="163" spans="17:17">
      <c r="Q163">
        <f t="shared" ca="1" si="30"/>
        <v>530</v>
      </c>
    </row>
    <row r="164" spans="17:17">
      <c r="Q164">
        <f t="shared" ca="1" si="30"/>
        <v>603</v>
      </c>
    </row>
    <row r="165" spans="17:17">
      <c r="Q165">
        <f t="shared" ca="1" si="30"/>
        <v>427</v>
      </c>
    </row>
    <row r="166" spans="17:17">
      <c r="Q166">
        <f t="shared" ca="1" si="30"/>
        <v>138</v>
      </c>
    </row>
    <row r="167" spans="17:17">
      <c r="Q167">
        <f t="shared" ca="1" si="30"/>
        <v>239</v>
      </c>
    </row>
    <row r="168" spans="17:17">
      <c r="Q168">
        <f t="shared" ca="1" si="30"/>
        <v>220</v>
      </c>
    </row>
    <row r="169" spans="17:17">
      <c r="Q169">
        <f t="shared" ca="1" si="30"/>
        <v>375</v>
      </c>
    </row>
    <row r="170" spans="17:17">
      <c r="Q170">
        <f t="shared" ca="1" si="30"/>
        <v>416</v>
      </c>
    </row>
    <row r="171" spans="17:17">
      <c r="Q171">
        <f t="shared" ca="1" si="30"/>
        <v>43</v>
      </c>
    </row>
    <row r="172" spans="17:17">
      <c r="Q172">
        <f t="shared" ca="1" si="30"/>
        <v>360</v>
      </c>
    </row>
    <row r="173" spans="17:17">
      <c r="Q173">
        <f t="shared" ca="1" si="30"/>
        <v>193</v>
      </c>
    </row>
    <row r="174" spans="17:17">
      <c r="Q174">
        <f t="shared" ca="1" si="30"/>
        <v>460</v>
      </c>
    </row>
    <row r="175" spans="17:17">
      <c r="Q175">
        <f t="shared" ca="1" si="30"/>
        <v>542</v>
      </c>
    </row>
    <row r="176" spans="17:17">
      <c r="Q176">
        <f t="shared" ca="1" si="30"/>
        <v>201</v>
      </c>
    </row>
    <row r="177" spans="17:17">
      <c r="Q177">
        <f t="shared" ca="1" si="30"/>
        <v>531</v>
      </c>
    </row>
    <row r="178" spans="17:17">
      <c r="Q178">
        <f t="shared" ca="1" si="30"/>
        <v>141</v>
      </c>
    </row>
    <row r="179" spans="17:17">
      <c r="Q179">
        <f t="shared" ca="1" si="30"/>
        <v>500</v>
      </c>
    </row>
    <row r="180" spans="17:17">
      <c r="Q180">
        <f t="shared" ca="1" si="30"/>
        <v>650</v>
      </c>
    </row>
    <row r="181" spans="17:17">
      <c r="Q181">
        <f t="shared" ca="1" si="30"/>
        <v>667</v>
      </c>
    </row>
    <row r="182" spans="17:17">
      <c r="Q182">
        <f t="shared" ca="1" si="30"/>
        <v>485</v>
      </c>
    </row>
    <row r="183" spans="17:17">
      <c r="Q183">
        <f t="shared" ca="1" si="30"/>
        <v>60</v>
      </c>
    </row>
    <row r="184" spans="17:17">
      <c r="Q184">
        <f t="shared" ca="1" si="30"/>
        <v>567</v>
      </c>
    </row>
    <row r="185" spans="17:17">
      <c r="Q185">
        <f t="shared" ca="1" si="30"/>
        <v>405</v>
      </c>
    </row>
    <row r="186" spans="17:17">
      <c r="Q186">
        <f t="shared" ca="1" si="30"/>
        <v>520</v>
      </c>
    </row>
    <row r="187" spans="17:17">
      <c r="Q187">
        <f t="shared" ca="1" si="30"/>
        <v>538</v>
      </c>
    </row>
    <row r="188" spans="17:17">
      <c r="Q188">
        <f t="shared" ca="1" si="30"/>
        <v>55</v>
      </c>
    </row>
    <row r="189" spans="17:17">
      <c r="Q189">
        <f t="shared" ca="1" si="30"/>
        <v>148</v>
      </c>
    </row>
    <row r="190" spans="17:17">
      <c r="Q190">
        <f t="shared" ca="1" si="30"/>
        <v>361</v>
      </c>
    </row>
    <row r="191" spans="17:17">
      <c r="Q191">
        <f t="shared" ca="1" si="30"/>
        <v>320</v>
      </c>
    </row>
    <row r="192" spans="17:17">
      <c r="Q192">
        <f t="shared" ca="1" si="30"/>
        <v>199</v>
      </c>
    </row>
    <row r="193" spans="17:17">
      <c r="Q193">
        <f t="shared" ca="1" si="30"/>
        <v>100</v>
      </c>
    </row>
    <row r="194" spans="17:17">
      <c r="Q194">
        <f t="shared" ca="1" si="30"/>
        <v>145</v>
      </c>
    </row>
    <row r="195" spans="17:17">
      <c r="Q195">
        <f t="shared" ca="1" si="30"/>
        <v>567</v>
      </c>
    </row>
    <row r="196" spans="17:17">
      <c r="Q196">
        <f t="shared" ca="1" si="30"/>
        <v>329</v>
      </c>
    </row>
    <row r="197" spans="17:17">
      <c r="Q197">
        <f t="shared" ca="1" si="30"/>
        <v>485</v>
      </c>
    </row>
    <row r="198" spans="17:17">
      <c r="Q198">
        <f t="shared" ca="1" si="30"/>
        <v>525</v>
      </c>
    </row>
    <row r="199" spans="17:17">
      <c r="Q199">
        <f t="shared" ca="1" si="30"/>
        <v>162</v>
      </c>
    </row>
    <row r="200" spans="17:17">
      <c r="Q200">
        <f t="shared" ca="1" si="30"/>
        <v>636</v>
      </c>
    </row>
    <row r="201" spans="17:17">
      <c r="Q201">
        <f t="shared" ca="1" si="30"/>
        <v>652</v>
      </c>
    </row>
    <row r="202" spans="17:17">
      <c r="Q202">
        <f t="shared" ca="1" si="30"/>
        <v>63</v>
      </c>
    </row>
    <row r="203" spans="17:17">
      <c r="Q203">
        <f t="shared" ca="1" si="30"/>
        <v>725</v>
      </c>
    </row>
    <row r="204" spans="17:17">
      <c r="Q204">
        <f t="shared" ca="1" si="30"/>
        <v>35</v>
      </c>
    </row>
    <row r="205" spans="17:17">
      <c r="Q205">
        <f t="shared" ca="1" si="30"/>
        <v>743</v>
      </c>
    </row>
    <row r="206" spans="17:17">
      <c r="Q206">
        <f t="shared" ref="Q206:Q269" ca="1" si="31">RANDBETWEEN(1,773)</f>
        <v>216</v>
      </c>
    </row>
    <row r="207" spans="17:17">
      <c r="Q207">
        <f t="shared" ca="1" si="31"/>
        <v>93</v>
      </c>
    </row>
    <row r="208" spans="17:17">
      <c r="Q208">
        <f t="shared" ca="1" si="31"/>
        <v>617</v>
      </c>
    </row>
    <row r="209" spans="17:17">
      <c r="Q209">
        <f t="shared" ca="1" si="31"/>
        <v>281</v>
      </c>
    </row>
    <row r="210" spans="17:17">
      <c r="Q210">
        <f t="shared" ca="1" si="31"/>
        <v>421</v>
      </c>
    </row>
    <row r="211" spans="17:17">
      <c r="Q211">
        <f t="shared" ca="1" si="31"/>
        <v>45</v>
      </c>
    </row>
    <row r="212" spans="17:17">
      <c r="Q212">
        <f t="shared" ca="1" si="31"/>
        <v>547</v>
      </c>
    </row>
    <row r="213" spans="17:17">
      <c r="Q213">
        <f t="shared" ca="1" si="31"/>
        <v>284</v>
      </c>
    </row>
    <row r="214" spans="17:17">
      <c r="Q214">
        <f t="shared" ca="1" si="31"/>
        <v>634</v>
      </c>
    </row>
    <row r="215" spans="17:17">
      <c r="Q215">
        <f t="shared" ca="1" si="31"/>
        <v>366</v>
      </c>
    </row>
    <row r="216" spans="17:17">
      <c r="Q216">
        <f t="shared" ca="1" si="31"/>
        <v>463</v>
      </c>
    </row>
    <row r="217" spans="17:17">
      <c r="Q217">
        <f t="shared" ca="1" si="31"/>
        <v>280</v>
      </c>
    </row>
    <row r="218" spans="17:17">
      <c r="Q218">
        <f t="shared" ca="1" si="31"/>
        <v>606</v>
      </c>
    </row>
    <row r="219" spans="17:17">
      <c r="Q219">
        <f t="shared" ca="1" si="31"/>
        <v>243</v>
      </c>
    </row>
    <row r="220" spans="17:17">
      <c r="Q220">
        <f t="shared" ca="1" si="31"/>
        <v>114</v>
      </c>
    </row>
    <row r="221" spans="17:17">
      <c r="Q221">
        <f t="shared" ca="1" si="31"/>
        <v>316</v>
      </c>
    </row>
    <row r="222" spans="17:17">
      <c r="Q222">
        <f t="shared" ca="1" si="31"/>
        <v>543</v>
      </c>
    </row>
    <row r="223" spans="17:17">
      <c r="Q223">
        <f t="shared" ca="1" si="31"/>
        <v>68</v>
      </c>
    </row>
    <row r="224" spans="17:17">
      <c r="Q224">
        <f t="shared" ca="1" si="31"/>
        <v>387</v>
      </c>
    </row>
    <row r="225" spans="17:17">
      <c r="Q225">
        <f t="shared" ca="1" si="31"/>
        <v>549</v>
      </c>
    </row>
    <row r="226" spans="17:17">
      <c r="Q226">
        <f t="shared" ca="1" si="31"/>
        <v>135</v>
      </c>
    </row>
    <row r="227" spans="17:17">
      <c r="Q227">
        <f t="shared" ca="1" si="31"/>
        <v>354</v>
      </c>
    </row>
    <row r="228" spans="17:17">
      <c r="Q228">
        <f t="shared" ca="1" si="31"/>
        <v>439</v>
      </c>
    </row>
    <row r="229" spans="17:17">
      <c r="Q229">
        <f t="shared" ca="1" si="31"/>
        <v>471</v>
      </c>
    </row>
    <row r="230" spans="17:17">
      <c r="Q230">
        <f t="shared" ca="1" si="31"/>
        <v>130</v>
      </c>
    </row>
    <row r="231" spans="17:17">
      <c r="Q231">
        <f t="shared" ca="1" si="31"/>
        <v>119</v>
      </c>
    </row>
    <row r="232" spans="17:17">
      <c r="Q232">
        <f t="shared" ca="1" si="31"/>
        <v>34</v>
      </c>
    </row>
    <row r="233" spans="17:17">
      <c r="Q233">
        <f t="shared" ca="1" si="31"/>
        <v>359</v>
      </c>
    </row>
    <row r="234" spans="17:17">
      <c r="Q234">
        <f t="shared" ca="1" si="31"/>
        <v>723</v>
      </c>
    </row>
    <row r="235" spans="17:17">
      <c r="Q235">
        <f t="shared" ca="1" si="31"/>
        <v>169</v>
      </c>
    </row>
    <row r="236" spans="17:17">
      <c r="Q236">
        <f t="shared" ca="1" si="31"/>
        <v>577</v>
      </c>
    </row>
    <row r="237" spans="17:17">
      <c r="Q237">
        <f t="shared" ca="1" si="31"/>
        <v>678</v>
      </c>
    </row>
    <row r="238" spans="17:17">
      <c r="Q238">
        <f t="shared" ca="1" si="31"/>
        <v>263</v>
      </c>
    </row>
    <row r="239" spans="17:17">
      <c r="Q239">
        <f t="shared" ca="1" si="31"/>
        <v>63</v>
      </c>
    </row>
    <row r="240" spans="17:17">
      <c r="Q240">
        <f t="shared" ca="1" si="31"/>
        <v>346</v>
      </c>
    </row>
    <row r="241" spans="17:17">
      <c r="Q241">
        <f t="shared" ca="1" si="31"/>
        <v>668</v>
      </c>
    </row>
    <row r="242" spans="17:17">
      <c r="Q242">
        <f t="shared" ca="1" si="31"/>
        <v>749</v>
      </c>
    </row>
    <row r="243" spans="17:17">
      <c r="Q243">
        <f t="shared" ca="1" si="31"/>
        <v>128</v>
      </c>
    </row>
    <row r="244" spans="17:17">
      <c r="Q244">
        <f t="shared" ca="1" si="31"/>
        <v>210</v>
      </c>
    </row>
    <row r="245" spans="17:17">
      <c r="Q245">
        <f t="shared" ca="1" si="31"/>
        <v>553</v>
      </c>
    </row>
    <row r="246" spans="17:17">
      <c r="Q246">
        <f t="shared" ca="1" si="31"/>
        <v>686</v>
      </c>
    </row>
    <row r="247" spans="17:17">
      <c r="Q247">
        <f t="shared" ca="1" si="31"/>
        <v>663</v>
      </c>
    </row>
    <row r="248" spans="17:17">
      <c r="Q248">
        <f t="shared" ca="1" si="31"/>
        <v>88</v>
      </c>
    </row>
    <row r="249" spans="17:17">
      <c r="Q249">
        <f t="shared" ca="1" si="31"/>
        <v>178</v>
      </c>
    </row>
    <row r="250" spans="17:17">
      <c r="Q250">
        <f t="shared" ca="1" si="31"/>
        <v>664</v>
      </c>
    </row>
    <row r="251" spans="17:17">
      <c r="Q251">
        <f t="shared" ca="1" si="31"/>
        <v>370</v>
      </c>
    </row>
    <row r="252" spans="17:17">
      <c r="Q252">
        <f t="shared" ca="1" si="31"/>
        <v>347</v>
      </c>
    </row>
    <row r="253" spans="17:17">
      <c r="Q253">
        <f t="shared" ca="1" si="31"/>
        <v>733</v>
      </c>
    </row>
    <row r="254" spans="17:17">
      <c r="Q254">
        <f t="shared" ca="1" si="31"/>
        <v>47</v>
      </c>
    </row>
    <row r="255" spans="17:17">
      <c r="Q255">
        <f t="shared" ca="1" si="31"/>
        <v>694</v>
      </c>
    </row>
    <row r="256" spans="17:17">
      <c r="Q256">
        <f t="shared" ca="1" si="31"/>
        <v>723</v>
      </c>
    </row>
    <row r="257" spans="17:17">
      <c r="Q257">
        <f t="shared" ca="1" si="31"/>
        <v>607</v>
      </c>
    </row>
    <row r="258" spans="17:17">
      <c r="Q258">
        <f t="shared" ca="1" si="31"/>
        <v>759</v>
      </c>
    </row>
    <row r="259" spans="17:17">
      <c r="Q259">
        <f t="shared" ca="1" si="31"/>
        <v>71</v>
      </c>
    </row>
    <row r="260" spans="17:17">
      <c r="Q260">
        <f t="shared" ca="1" si="31"/>
        <v>705</v>
      </c>
    </row>
    <row r="261" spans="17:17">
      <c r="Q261">
        <f t="shared" ca="1" si="31"/>
        <v>159</v>
      </c>
    </row>
    <row r="262" spans="17:17">
      <c r="Q262">
        <f t="shared" ca="1" si="31"/>
        <v>728</v>
      </c>
    </row>
    <row r="263" spans="17:17">
      <c r="Q263">
        <f t="shared" ca="1" si="31"/>
        <v>574</v>
      </c>
    </row>
    <row r="264" spans="17:17">
      <c r="Q264">
        <f t="shared" ca="1" si="31"/>
        <v>646</v>
      </c>
    </row>
    <row r="265" spans="17:17">
      <c r="Q265">
        <f t="shared" ca="1" si="31"/>
        <v>622</v>
      </c>
    </row>
    <row r="266" spans="17:17">
      <c r="Q266">
        <f t="shared" ca="1" si="31"/>
        <v>148</v>
      </c>
    </row>
    <row r="267" spans="17:17">
      <c r="Q267">
        <f t="shared" ca="1" si="31"/>
        <v>451</v>
      </c>
    </row>
    <row r="268" spans="17:17">
      <c r="Q268">
        <f t="shared" ca="1" si="31"/>
        <v>141</v>
      </c>
    </row>
    <row r="269" spans="17:17">
      <c r="Q269">
        <f t="shared" ca="1" si="31"/>
        <v>526</v>
      </c>
    </row>
    <row r="270" spans="17:17">
      <c r="Q270">
        <f t="shared" ref="Q270:Q333" ca="1" si="32">RANDBETWEEN(1,773)</f>
        <v>588</v>
      </c>
    </row>
    <row r="271" spans="17:17">
      <c r="Q271">
        <f t="shared" ca="1" si="32"/>
        <v>360</v>
      </c>
    </row>
    <row r="272" spans="17:17">
      <c r="Q272">
        <f t="shared" ca="1" si="32"/>
        <v>546</v>
      </c>
    </row>
    <row r="273" spans="17:17">
      <c r="Q273">
        <f t="shared" ca="1" si="32"/>
        <v>505</v>
      </c>
    </row>
    <row r="274" spans="17:17">
      <c r="Q274">
        <f t="shared" ca="1" si="32"/>
        <v>533</v>
      </c>
    </row>
    <row r="275" spans="17:17">
      <c r="Q275">
        <f t="shared" ca="1" si="32"/>
        <v>233</v>
      </c>
    </row>
    <row r="276" spans="17:17">
      <c r="Q276">
        <f t="shared" ca="1" si="32"/>
        <v>240</v>
      </c>
    </row>
    <row r="277" spans="17:17">
      <c r="Q277">
        <f t="shared" ca="1" si="32"/>
        <v>585</v>
      </c>
    </row>
    <row r="278" spans="17:17">
      <c r="Q278">
        <f t="shared" ca="1" si="32"/>
        <v>104</v>
      </c>
    </row>
    <row r="279" spans="17:17">
      <c r="Q279">
        <f t="shared" ca="1" si="32"/>
        <v>552</v>
      </c>
    </row>
    <row r="280" spans="17:17">
      <c r="Q280">
        <f t="shared" ca="1" si="32"/>
        <v>60</v>
      </c>
    </row>
    <row r="281" spans="17:17">
      <c r="Q281">
        <f t="shared" ca="1" si="32"/>
        <v>456</v>
      </c>
    </row>
    <row r="282" spans="17:17">
      <c r="Q282">
        <f t="shared" ca="1" si="32"/>
        <v>760</v>
      </c>
    </row>
    <row r="283" spans="17:17">
      <c r="Q283">
        <f t="shared" ca="1" si="32"/>
        <v>473</v>
      </c>
    </row>
    <row r="284" spans="17:17">
      <c r="Q284">
        <f t="shared" ca="1" si="32"/>
        <v>392</v>
      </c>
    </row>
    <row r="285" spans="17:17">
      <c r="Q285">
        <f t="shared" ca="1" si="32"/>
        <v>266</v>
      </c>
    </row>
    <row r="286" spans="17:17">
      <c r="Q286">
        <f t="shared" ca="1" si="32"/>
        <v>106</v>
      </c>
    </row>
    <row r="287" spans="17:17">
      <c r="Q287">
        <f t="shared" ca="1" si="32"/>
        <v>409</v>
      </c>
    </row>
    <row r="288" spans="17:17">
      <c r="Q288">
        <f t="shared" ca="1" si="32"/>
        <v>498</v>
      </c>
    </row>
    <row r="289" spans="17:17">
      <c r="Q289">
        <f t="shared" ca="1" si="32"/>
        <v>90</v>
      </c>
    </row>
    <row r="290" spans="17:17">
      <c r="Q290">
        <f t="shared" ca="1" si="32"/>
        <v>108</v>
      </c>
    </row>
    <row r="291" spans="17:17">
      <c r="Q291">
        <f t="shared" ca="1" si="32"/>
        <v>172</v>
      </c>
    </row>
    <row r="292" spans="17:17">
      <c r="Q292">
        <f t="shared" ca="1" si="32"/>
        <v>436</v>
      </c>
    </row>
    <row r="293" spans="17:17">
      <c r="Q293">
        <f t="shared" ca="1" si="32"/>
        <v>59</v>
      </c>
    </row>
    <row r="294" spans="17:17">
      <c r="Q294">
        <f t="shared" ca="1" si="32"/>
        <v>575</v>
      </c>
    </row>
    <row r="295" spans="17:17">
      <c r="Q295">
        <f t="shared" ca="1" si="32"/>
        <v>180</v>
      </c>
    </row>
    <row r="296" spans="17:17">
      <c r="Q296">
        <f t="shared" ca="1" si="32"/>
        <v>594</v>
      </c>
    </row>
    <row r="297" spans="17:17">
      <c r="Q297">
        <f t="shared" ca="1" si="32"/>
        <v>484</v>
      </c>
    </row>
    <row r="298" spans="17:17">
      <c r="Q298">
        <f t="shared" ca="1" si="32"/>
        <v>318</v>
      </c>
    </row>
    <row r="299" spans="17:17">
      <c r="Q299">
        <f t="shared" ca="1" si="32"/>
        <v>743</v>
      </c>
    </row>
    <row r="300" spans="17:17">
      <c r="Q300">
        <f t="shared" ca="1" si="32"/>
        <v>199</v>
      </c>
    </row>
    <row r="301" spans="17:17">
      <c r="Q301">
        <f t="shared" ca="1" si="32"/>
        <v>615</v>
      </c>
    </row>
    <row r="302" spans="17:17">
      <c r="Q302">
        <f t="shared" ca="1" si="32"/>
        <v>119</v>
      </c>
    </row>
    <row r="303" spans="17:17">
      <c r="Q303">
        <f t="shared" ca="1" si="32"/>
        <v>47</v>
      </c>
    </row>
    <row r="304" spans="17:17">
      <c r="Q304">
        <f t="shared" ca="1" si="32"/>
        <v>158</v>
      </c>
    </row>
    <row r="305" spans="17:17">
      <c r="Q305">
        <f t="shared" ca="1" si="32"/>
        <v>312</v>
      </c>
    </row>
    <row r="306" spans="17:17">
      <c r="Q306">
        <f t="shared" ca="1" si="32"/>
        <v>569</v>
      </c>
    </row>
    <row r="307" spans="17:17">
      <c r="Q307">
        <f t="shared" ca="1" si="32"/>
        <v>497</v>
      </c>
    </row>
    <row r="308" spans="17:17">
      <c r="Q308">
        <f t="shared" ca="1" si="32"/>
        <v>236</v>
      </c>
    </row>
    <row r="309" spans="17:17">
      <c r="Q309">
        <f t="shared" ca="1" si="32"/>
        <v>234</v>
      </c>
    </row>
    <row r="310" spans="17:17">
      <c r="Q310">
        <f t="shared" ca="1" si="32"/>
        <v>721</v>
      </c>
    </row>
    <row r="311" spans="17:17">
      <c r="Q311">
        <f t="shared" ca="1" si="32"/>
        <v>102</v>
      </c>
    </row>
    <row r="312" spans="17:17">
      <c r="Q312">
        <f t="shared" ca="1" si="32"/>
        <v>286</v>
      </c>
    </row>
    <row r="313" spans="17:17">
      <c r="Q313">
        <f t="shared" ca="1" si="32"/>
        <v>242</v>
      </c>
    </row>
    <row r="314" spans="17:17">
      <c r="Q314">
        <f t="shared" ca="1" si="32"/>
        <v>687</v>
      </c>
    </row>
    <row r="315" spans="17:17">
      <c r="Q315">
        <f t="shared" ca="1" si="32"/>
        <v>617</v>
      </c>
    </row>
    <row r="316" spans="17:17">
      <c r="Q316">
        <f t="shared" ca="1" si="32"/>
        <v>145</v>
      </c>
    </row>
    <row r="317" spans="17:17">
      <c r="Q317">
        <f t="shared" ca="1" si="32"/>
        <v>414</v>
      </c>
    </row>
    <row r="318" spans="17:17">
      <c r="Q318">
        <f t="shared" ca="1" si="32"/>
        <v>149</v>
      </c>
    </row>
    <row r="319" spans="17:17">
      <c r="Q319">
        <f t="shared" ca="1" si="32"/>
        <v>396</v>
      </c>
    </row>
    <row r="320" spans="17:17">
      <c r="Q320">
        <f t="shared" ca="1" si="32"/>
        <v>90</v>
      </c>
    </row>
    <row r="321" spans="17:17">
      <c r="Q321">
        <f t="shared" ca="1" si="32"/>
        <v>706</v>
      </c>
    </row>
    <row r="322" spans="17:17">
      <c r="Q322">
        <f t="shared" ca="1" si="32"/>
        <v>474</v>
      </c>
    </row>
    <row r="323" spans="17:17">
      <c r="Q323">
        <f t="shared" ca="1" si="32"/>
        <v>737</v>
      </c>
    </row>
    <row r="324" spans="17:17">
      <c r="Q324">
        <f t="shared" ca="1" si="32"/>
        <v>619</v>
      </c>
    </row>
    <row r="325" spans="17:17">
      <c r="Q325">
        <f t="shared" ca="1" si="32"/>
        <v>392</v>
      </c>
    </row>
    <row r="326" spans="17:17">
      <c r="Q326">
        <f t="shared" ca="1" si="32"/>
        <v>330</v>
      </c>
    </row>
    <row r="327" spans="17:17">
      <c r="Q327">
        <f t="shared" ca="1" si="32"/>
        <v>495</v>
      </c>
    </row>
    <row r="328" spans="17:17">
      <c r="Q328">
        <f t="shared" ca="1" si="32"/>
        <v>499</v>
      </c>
    </row>
    <row r="329" spans="17:17">
      <c r="Q329">
        <f t="shared" ca="1" si="32"/>
        <v>206</v>
      </c>
    </row>
    <row r="330" spans="17:17">
      <c r="Q330">
        <f t="shared" ca="1" si="32"/>
        <v>724</v>
      </c>
    </row>
    <row r="331" spans="17:17">
      <c r="Q331">
        <f t="shared" ca="1" si="32"/>
        <v>39</v>
      </c>
    </row>
    <row r="332" spans="17:17">
      <c r="Q332">
        <f t="shared" ca="1" si="32"/>
        <v>300</v>
      </c>
    </row>
    <row r="333" spans="17:17">
      <c r="Q333">
        <f t="shared" ca="1" si="32"/>
        <v>648</v>
      </c>
    </row>
    <row r="334" spans="17:17">
      <c r="Q334">
        <f t="shared" ref="Q334:Q397" ca="1" si="33">RANDBETWEEN(1,773)</f>
        <v>539</v>
      </c>
    </row>
    <row r="335" spans="17:17">
      <c r="Q335">
        <f t="shared" ca="1" si="33"/>
        <v>616</v>
      </c>
    </row>
    <row r="336" spans="17:17">
      <c r="Q336">
        <f t="shared" ca="1" si="33"/>
        <v>753</v>
      </c>
    </row>
    <row r="337" spans="17:17">
      <c r="Q337">
        <f t="shared" ca="1" si="33"/>
        <v>616</v>
      </c>
    </row>
    <row r="338" spans="17:17">
      <c r="Q338">
        <f t="shared" ca="1" si="33"/>
        <v>708</v>
      </c>
    </row>
    <row r="339" spans="17:17">
      <c r="Q339">
        <f t="shared" ca="1" si="33"/>
        <v>34</v>
      </c>
    </row>
    <row r="340" spans="17:17">
      <c r="Q340">
        <f t="shared" ca="1" si="33"/>
        <v>57</v>
      </c>
    </row>
    <row r="341" spans="17:17">
      <c r="Q341">
        <f t="shared" ca="1" si="33"/>
        <v>408</v>
      </c>
    </row>
    <row r="342" spans="17:17">
      <c r="Q342">
        <f t="shared" ca="1" si="33"/>
        <v>261</v>
      </c>
    </row>
    <row r="343" spans="17:17">
      <c r="Q343">
        <f t="shared" ca="1" si="33"/>
        <v>116</v>
      </c>
    </row>
    <row r="344" spans="17:17">
      <c r="Q344">
        <f t="shared" ca="1" si="33"/>
        <v>643</v>
      </c>
    </row>
    <row r="345" spans="17:17">
      <c r="Q345">
        <f t="shared" ca="1" si="33"/>
        <v>696</v>
      </c>
    </row>
    <row r="346" spans="17:17">
      <c r="Q346">
        <f t="shared" ca="1" si="33"/>
        <v>240</v>
      </c>
    </row>
    <row r="347" spans="17:17">
      <c r="Q347">
        <f t="shared" ca="1" si="33"/>
        <v>105</v>
      </c>
    </row>
    <row r="348" spans="17:17">
      <c r="Q348">
        <f t="shared" ca="1" si="33"/>
        <v>709</v>
      </c>
    </row>
    <row r="349" spans="17:17">
      <c r="Q349">
        <f t="shared" ca="1" si="33"/>
        <v>373</v>
      </c>
    </row>
    <row r="350" spans="17:17">
      <c r="Q350">
        <f t="shared" ca="1" si="33"/>
        <v>459</v>
      </c>
    </row>
    <row r="351" spans="17:17">
      <c r="Q351">
        <f t="shared" ca="1" si="33"/>
        <v>695</v>
      </c>
    </row>
    <row r="352" spans="17:17">
      <c r="Q352">
        <f t="shared" ca="1" si="33"/>
        <v>638</v>
      </c>
    </row>
    <row r="353" spans="17:17">
      <c r="Q353">
        <f t="shared" ca="1" si="33"/>
        <v>87</v>
      </c>
    </row>
    <row r="354" spans="17:17">
      <c r="Q354">
        <f t="shared" ca="1" si="33"/>
        <v>269</v>
      </c>
    </row>
    <row r="355" spans="17:17">
      <c r="Q355">
        <f t="shared" ca="1" si="33"/>
        <v>360</v>
      </c>
    </row>
    <row r="356" spans="17:17">
      <c r="Q356">
        <f t="shared" ca="1" si="33"/>
        <v>406</v>
      </c>
    </row>
    <row r="357" spans="17:17">
      <c r="Q357">
        <f t="shared" ca="1" si="33"/>
        <v>455</v>
      </c>
    </row>
    <row r="358" spans="17:17">
      <c r="Q358">
        <f t="shared" ca="1" si="33"/>
        <v>179</v>
      </c>
    </row>
    <row r="359" spans="17:17">
      <c r="Q359">
        <f t="shared" ca="1" si="33"/>
        <v>320</v>
      </c>
    </row>
    <row r="360" spans="17:17">
      <c r="Q360">
        <f t="shared" ca="1" si="33"/>
        <v>322</v>
      </c>
    </row>
    <row r="361" spans="17:17">
      <c r="Q361">
        <f t="shared" ca="1" si="33"/>
        <v>227</v>
      </c>
    </row>
    <row r="362" spans="17:17">
      <c r="Q362">
        <f t="shared" ca="1" si="33"/>
        <v>226</v>
      </c>
    </row>
    <row r="363" spans="17:17">
      <c r="Q363">
        <f t="shared" ca="1" si="33"/>
        <v>41</v>
      </c>
    </row>
    <row r="364" spans="17:17">
      <c r="Q364">
        <f t="shared" ca="1" si="33"/>
        <v>192</v>
      </c>
    </row>
    <row r="365" spans="17:17">
      <c r="Q365">
        <f t="shared" ca="1" si="33"/>
        <v>37</v>
      </c>
    </row>
    <row r="366" spans="17:17">
      <c r="Q366">
        <f t="shared" ca="1" si="33"/>
        <v>441</v>
      </c>
    </row>
    <row r="367" spans="17:17">
      <c r="Q367">
        <f t="shared" ca="1" si="33"/>
        <v>431</v>
      </c>
    </row>
    <row r="368" spans="17:17">
      <c r="Q368">
        <f t="shared" ca="1" si="33"/>
        <v>10</v>
      </c>
    </row>
    <row r="369" spans="17:17">
      <c r="Q369">
        <f t="shared" ca="1" si="33"/>
        <v>148</v>
      </c>
    </row>
    <row r="370" spans="17:17">
      <c r="Q370">
        <f t="shared" ca="1" si="33"/>
        <v>111</v>
      </c>
    </row>
    <row r="371" spans="17:17">
      <c r="Q371">
        <f t="shared" ca="1" si="33"/>
        <v>167</v>
      </c>
    </row>
    <row r="372" spans="17:17">
      <c r="Q372">
        <f t="shared" ca="1" si="33"/>
        <v>583</v>
      </c>
    </row>
    <row r="373" spans="17:17">
      <c r="Q373">
        <f t="shared" ca="1" si="33"/>
        <v>724</v>
      </c>
    </row>
    <row r="374" spans="17:17">
      <c r="Q374">
        <f t="shared" ca="1" si="33"/>
        <v>396</v>
      </c>
    </row>
    <row r="375" spans="17:17">
      <c r="Q375">
        <f t="shared" ca="1" si="33"/>
        <v>560</v>
      </c>
    </row>
    <row r="376" spans="17:17">
      <c r="Q376">
        <f t="shared" ca="1" si="33"/>
        <v>721</v>
      </c>
    </row>
    <row r="377" spans="17:17">
      <c r="Q377">
        <f t="shared" ca="1" si="33"/>
        <v>185</v>
      </c>
    </row>
    <row r="378" spans="17:17">
      <c r="Q378">
        <f t="shared" ca="1" si="33"/>
        <v>516</v>
      </c>
    </row>
    <row r="379" spans="17:17">
      <c r="Q379">
        <f t="shared" ca="1" si="33"/>
        <v>148</v>
      </c>
    </row>
    <row r="380" spans="17:17">
      <c r="Q380">
        <f t="shared" ca="1" si="33"/>
        <v>49</v>
      </c>
    </row>
    <row r="381" spans="17:17">
      <c r="Q381">
        <f t="shared" ca="1" si="33"/>
        <v>316</v>
      </c>
    </row>
    <row r="382" spans="17:17">
      <c r="Q382">
        <f t="shared" ca="1" si="33"/>
        <v>727</v>
      </c>
    </row>
    <row r="383" spans="17:17">
      <c r="Q383">
        <f t="shared" ca="1" si="33"/>
        <v>298</v>
      </c>
    </row>
    <row r="384" spans="17:17">
      <c r="Q384">
        <f t="shared" ca="1" si="33"/>
        <v>69</v>
      </c>
    </row>
    <row r="385" spans="17:17">
      <c r="Q385">
        <f t="shared" ca="1" si="33"/>
        <v>395</v>
      </c>
    </row>
    <row r="386" spans="17:17">
      <c r="Q386">
        <f t="shared" ca="1" si="33"/>
        <v>197</v>
      </c>
    </row>
    <row r="387" spans="17:17">
      <c r="Q387">
        <f t="shared" ca="1" si="33"/>
        <v>198</v>
      </c>
    </row>
    <row r="388" spans="17:17">
      <c r="Q388">
        <f t="shared" ca="1" si="33"/>
        <v>145</v>
      </c>
    </row>
    <row r="389" spans="17:17">
      <c r="Q389">
        <f t="shared" ca="1" si="33"/>
        <v>112</v>
      </c>
    </row>
    <row r="390" spans="17:17">
      <c r="Q390">
        <f t="shared" ca="1" si="33"/>
        <v>683</v>
      </c>
    </row>
    <row r="391" spans="17:17">
      <c r="Q391">
        <f t="shared" ca="1" si="33"/>
        <v>241</v>
      </c>
    </row>
    <row r="392" spans="17:17">
      <c r="Q392">
        <f t="shared" ca="1" si="33"/>
        <v>753</v>
      </c>
    </row>
    <row r="393" spans="17:17">
      <c r="Q393">
        <f t="shared" ca="1" si="33"/>
        <v>444</v>
      </c>
    </row>
    <row r="394" spans="17:17">
      <c r="Q394">
        <f t="shared" ca="1" si="33"/>
        <v>392</v>
      </c>
    </row>
    <row r="395" spans="17:17">
      <c r="Q395">
        <f t="shared" ca="1" si="33"/>
        <v>701</v>
      </c>
    </row>
    <row r="396" spans="17:17">
      <c r="Q396">
        <f t="shared" ca="1" si="33"/>
        <v>649</v>
      </c>
    </row>
    <row r="397" spans="17:17">
      <c r="Q397">
        <f t="shared" ca="1" si="33"/>
        <v>452</v>
      </c>
    </row>
    <row r="398" spans="17:17">
      <c r="Q398">
        <f t="shared" ref="Q398:Q461" ca="1" si="34">RANDBETWEEN(1,773)</f>
        <v>233</v>
      </c>
    </row>
    <row r="399" spans="17:17">
      <c r="Q399">
        <f t="shared" ca="1" si="34"/>
        <v>586</v>
      </c>
    </row>
    <row r="400" spans="17:17">
      <c r="Q400">
        <f t="shared" ca="1" si="34"/>
        <v>98</v>
      </c>
    </row>
    <row r="401" spans="17:17">
      <c r="Q401">
        <f t="shared" ca="1" si="34"/>
        <v>427</v>
      </c>
    </row>
    <row r="402" spans="17:17">
      <c r="Q402">
        <f t="shared" ca="1" si="34"/>
        <v>603</v>
      </c>
    </row>
    <row r="403" spans="17:17">
      <c r="Q403">
        <f t="shared" ca="1" si="34"/>
        <v>554</v>
      </c>
    </row>
    <row r="404" spans="17:17">
      <c r="Q404">
        <f t="shared" ca="1" si="34"/>
        <v>395</v>
      </c>
    </row>
    <row r="405" spans="17:17">
      <c r="Q405">
        <f t="shared" ca="1" si="34"/>
        <v>453</v>
      </c>
    </row>
    <row r="406" spans="17:17">
      <c r="Q406">
        <f t="shared" ca="1" si="34"/>
        <v>1</v>
      </c>
    </row>
    <row r="407" spans="17:17">
      <c r="Q407">
        <f t="shared" ca="1" si="34"/>
        <v>37</v>
      </c>
    </row>
    <row r="408" spans="17:17">
      <c r="Q408">
        <f t="shared" ca="1" si="34"/>
        <v>46</v>
      </c>
    </row>
    <row r="409" spans="17:17">
      <c r="Q409">
        <f t="shared" ca="1" si="34"/>
        <v>769</v>
      </c>
    </row>
    <row r="410" spans="17:17">
      <c r="Q410">
        <f t="shared" ca="1" si="34"/>
        <v>689</v>
      </c>
    </row>
    <row r="411" spans="17:17">
      <c r="Q411">
        <f t="shared" ca="1" si="34"/>
        <v>214</v>
      </c>
    </row>
    <row r="412" spans="17:17">
      <c r="Q412">
        <f t="shared" ca="1" si="34"/>
        <v>263</v>
      </c>
    </row>
    <row r="413" spans="17:17">
      <c r="Q413">
        <f t="shared" ca="1" si="34"/>
        <v>81</v>
      </c>
    </row>
    <row r="414" spans="17:17">
      <c r="Q414">
        <f t="shared" ca="1" si="34"/>
        <v>170</v>
      </c>
    </row>
    <row r="415" spans="17:17">
      <c r="Q415">
        <f t="shared" ca="1" si="34"/>
        <v>550</v>
      </c>
    </row>
    <row r="416" spans="17:17">
      <c r="Q416">
        <f t="shared" ca="1" si="34"/>
        <v>366</v>
      </c>
    </row>
    <row r="417" spans="17:17">
      <c r="Q417">
        <f t="shared" ca="1" si="34"/>
        <v>157</v>
      </c>
    </row>
    <row r="418" spans="17:17">
      <c r="Q418">
        <f t="shared" ca="1" si="34"/>
        <v>622</v>
      </c>
    </row>
    <row r="419" spans="17:17">
      <c r="Q419">
        <f t="shared" ca="1" si="34"/>
        <v>744</v>
      </c>
    </row>
    <row r="420" spans="17:17">
      <c r="Q420">
        <f t="shared" ca="1" si="34"/>
        <v>700</v>
      </c>
    </row>
    <row r="421" spans="17:17">
      <c r="Q421">
        <f t="shared" ca="1" si="34"/>
        <v>274</v>
      </c>
    </row>
    <row r="422" spans="17:17">
      <c r="Q422">
        <f t="shared" ca="1" si="34"/>
        <v>365</v>
      </c>
    </row>
    <row r="423" spans="17:17">
      <c r="Q423">
        <f t="shared" ca="1" si="34"/>
        <v>7</v>
      </c>
    </row>
    <row r="424" spans="17:17">
      <c r="Q424">
        <f t="shared" ca="1" si="34"/>
        <v>735</v>
      </c>
    </row>
    <row r="425" spans="17:17">
      <c r="Q425">
        <f t="shared" ca="1" si="34"/>
        <v>513</v>
      </c>
    </row>
    <row r="426" spans="17:17">
      <c r="Q426">
        <f t="shared" ca="1" si="34"/>
        <v>53</v>
      </c>
    </row>
    <row r="427" spans="17:17">
      <c r="Q427">
        <f t="shared" ca="1" si="34"/>
        <v>721</v>
      </c>
    </row>
    <row r="428" spans="17:17">
      <c r="Q428">
        <f t="shared" ca="1" si="34"/>
        <v>234</v>
      </c>
    </row>
    <row r="429" spans="17:17">
      <c r="Q429">
        <f t="shared" ca="1" si="34"/>
        <v>498</v>
      </c>
    </row>
    <row r="430" spans="17:17">
      <c r="Q430">
        <f t="shared" ca="1" si="34"/>
        <v>630</v>
      </c>
    </row>
    <row r="431" spans="17:17">
      <c r="Q431">
        <f t="shared" ca="1" si="34"/>
        <v>307</v>
      </c>
    </row>
    <row r="432" spans="17:17">
      <c r="Q432">
        <f t="shared" ca="1" si="34"/>
        <v>494</v>
      </c>
    </row>
    <row r="433" spans="17:17">
      <c r="Q433">
        <f t="shared" ca="1" si="34"/>
        <v>221</v>
      </c>
    </row>
    <row r="434" spans="17:17">
      <c r="Q434">
        <f t="shared" ca="1" si="34"/>
        <v>295</v>
      </c>
    </row>
    <row r="435" spans="17:17">
      <c r="Q435">
        <f t="shared" ca="1" si="34"/>
        <v>763</v>
      </c>
    </row>
    <row r="436" spans="17:17">
      <c r="Q436">
        <f t="shared" ca="1" si="34"/>
        <v>651</v>
      </c>
    </row>
    <row r="437" spans="17:17">
      <c r="Q437">
        <f t="shared" ca="1" si="34"/>
        <v>28</v>
      </c>
    </row>
    <row r="438" spans="17:17">
      <c r="Q438">
        <f t="shared" ca="1" si="34"/>
        <v>147</v>
      </c>
    </row>
    <row r="439" spans="17:17">
      <c r="Q439">
        <f t="shared" ca="1" si="34"/>
        <v>633</v>
      </c>
    </row>
    <row r="440" spans="17:17">
      <c r="Q440">
        <f t="shared" ca="1" si="34"/>
        <v>462</v>
      </c>
    </row>
    <row r="441" spans="17:17">
      <c r="Q441">
        <f t="shared" ca="1" si="34"/>
        <v>549</v>
      </c>
    </row>
    <row r="442" spans="17:17">
      <c r="Q442">
        <f t="shared" ca="1" si="34"/>
        <v>366</v>
      </c>
    </row>
    <row r="443" spans="17:17">
      <c r="Q443">
        <f t="shared" ca="1" si="34"/>
        <v>336</v>
      </c>
    </row>
    <row r="444" spans="17:17">
      <c r="Q444">
        <f t="shared" ca="1" si="34"/>
        <v>259</v>
      </c>
    </row>
    <row r="445" spans="17:17">
      <c r="Q445">
        <f t="shared" ca="1" si="34"/>
        <v>368</v>
      </c>
    </row>
    <row r="446" spans="17:17">
      <c r="Q446">
        <f t="shared" ca="1" si="34"/>
        <v>428</v>
      </c>
    </row>
    <row r="447" spans="17:17">
      <c r="Q447">
        <f t="shared" ca="1" si="34"/>
        <v>638</v>
      </c>
    </row>
    <row r="448" spans="17:17">
      <c r="Q448">
        <f t="shared" ca="1" si="34"/>
        <v>67</v>
      </c>
    </row>
    <row r="449" spans="17:17">
      <c r="Q449">
        <f t="shared" ca="1" si="34"/>
        <v>570</v>
      </c>
    </row>
    <row r="450" spans="17:17">
      <c r="Q450">
        <f t="shared" ca="1" si="34"/>
        <v>445</v>
      </c>
    </row>
    <row r="451" spans="17:17">
      <c r="Q451">
        <f t="shared" ca="1" si="34"/>
        <v>667</v>
      </c>
    </row>
    <row r="452" spans="17:17">
      <c r="Q452">
        <f t="shared" ca="1" si="34"/>
        <v>576</v>
      </c>
    </row>
    <row r="453" spans="17:17">
      <c r="Q453">
        <f t="shared" ca="1" si="34"/>
        <v>467</v>
      </c>
    </row>
    <row r="454" spans="17:17">
      <c r="Q454">
        <f t="shared" ca="1" si="34"/>
        <v>327</v>
      </c>
    </row>
    <row r="455" spans="17:17">
      <c r="Q455">
        <f t="shared" ca="1" si="34"/>
        <v>613</v>
      </c>
    </row>
    <row r="456" spans="17:17">
      <c r="Q456">
        <f t="shared" ca="1" si="34"/>
        <v>314</v>
      </c>
    </row>
    <row r="457" spans="17:17">
      <c r="Q457">
        <f t="shared" ca="1" si="34"/>
        <v>467</v>
      </c>
    </row>
    <row r="458" spans="17:17">
      <c r="Q458">
        <f t="shared" ca="1" si="34"/>
        <v>307</v>
      </c>
    </row>
    <row r="459" spans="17:17">
      <c r="Q459">
        <f t="shared" ca="1" si="34"/>
        <v>480</v>
      </c>
    </row>
    <row r="460" spans="17:17">
      <c r="Q460">
        <f t="shared" ca="1" si="34"/>
        <v>279</v>
      </c>
    </row>
    <row r="461" spans="17:17">
      <c r="Q461">
        <f t="shared" ca="1" si="34"/>
        <v>721</v>
      </c>
    </row>
    <row r="462" spans="17:17">
      <c r="Q462">
        <f t="shared" ref="Q462:Q525" ca="1" si="35">RANDBETWEEN(1,773)</f>
        <v>622</v>
      </c>
    </row>
    <row r="463" spans="17:17">
      <c r="Q463">
        <f t="shared" ca="1" si="35"/>
        <v>66</v>
      </c>
    </row>
    <row r="464" spans="17:17">
      <c r="Q464">
        <f t="shared" ca="1" si="35"/>
        <v>557</v>
      </c>
    </row>
    <row r="465" spans="17:17">
      <c r="Q465">
        <f t="shared" ca="1" si="35"/>
        <v>440</v>
      </c>
    </row>
    <row r="466" spans="17:17">
      <c r="Q466">
        <f t="shared" ca="1" si="35"/>
        <v>757</v>
      </c>
    </row>
    <row r="467" spans="17:17">
      <c r="Q467">
        <f t="shared" ca="1" si="35"/>
        <v>563</v>
      </c>
    </row>
    <row r="468" spans="17:17">
      <c r="Q468">
        <f t="shared" ca="1" si="35"/>
        <v>609</v>
      </c>
    </row>
    <row r="469" spans="17:17">
      <c r="Q469">
        <f t="shared" ca="1" si="35"/>
        <v>618</v>
      </c>
    </row>
    <row r="470" spans="17:17">
      <c r="Q470">
        <f t="shared" ca="1" si="35"/>
        <v>169</v>
      </c>
    </row>
    <row r="471" spans="17:17">
      <c r="Q471">
        <f t="shared" ca="1" si="35"/>
        <v>556</v>
      </c>
    </row>
    <row r="472" spans="17:17">
      <c r="Q472">
        <f t="shared" ca="1" si="35"/>
        <v>62</v>
      </c>
    </row>
    <row r="473" spans="17:17">
      <c r="Q473">
        <f t="shared" ca="1" si="35"/>
        <v>650</v>
      </c>
    </row>
    <row r="474" spans="17:17">
      <c r="Q474">
        <f t="shared" ca="1" si="35"/>
        <v>326</v>
      </c>
    </row>
    <row r="475" spans="17:17">
      <c r="Q475">
        <f t="shared" ca="1" si="35"/>
        <v>365</v>
      </c>
    </row>
    <row r="476" spans="17:17">
      <c r="Q476">
        <f t="shared" ca="1" si="35"/>
        <v>459</v>
      </c>
    </row>
    <row r="477" spans="17:17">
      <c r="Q477">
        <f t="shared" ca="1" si="35"/>
        <v>608</v>
      </c>
    </row>
    <row r="478" spans="17:17">
      <c r="Q478">
        <f t="shared" ca="1" si="35"/>
        <v>416</v>
      </c>
    </row>
    <row r="479" spans="17:17">
      <c r="Q479">
        <f t="shared" ca="1" si="35"/>
        <v>530</v>
      </c>
    </row>
    <row r="480" spans="17:17">
      <c r="Q480">
        <f t="shared" ca="1" si="35"/>
        <v>429</v>
      </c>
    </row>
    <row r="481" spans="17:17">
      <c r="Q481">
        <f t="shared" ca="1" si="35"/>
        <v>681</v>
      </c>
    </row>
    <row r="482" spans="17:17">
      <c r="Q482">
        <f t="shared" ca="1" si="35"/>
        <v>410</v>
      </c>
    </row>
    <row r="483" spans="17:17">
      <c r="Q483">
        <f t="shared" ca="1" si="35"/>
        <v>446</v>
      </c>
    </row>
    <row r="484" spans="17:17">
      <c r="Q484">
        <f t="shared" ca="1" si="35"/>
        <v>506</v>
      </c>
    </row>
    <row r="485" spans="17:17">
      <c r="Q485">
        <f t="shared" ca="1" si="35"/>
        <v>313</v>
      </c>
    </row>
    <row r="486" spans="17:17">
      <c r="Q486">
        <f t="shared" ca="1" si="35"/>
        <v>543</v>
      </c>
    </row>
    <row r="487" spans="17:17">
      <c r="Q487">
        <f t="shared" ca="1" si="35"/>
        <v>73</v>
      </c>
    </row>
    <row r="488" spans="17:17">
      <c r="Q488">
        <f t="shared" ca="1" si="35"/>
        <v>473</v>
      </c>
    </row>
    <row r="489" spans="17:17">
      <c r="Q489">
        <f t="shared" ca="1" si="35"/>
        <v>356</v>
      </c>
    </row>
    <row r="490" spans="17:17">
      <c r="Q490">
        <f t="shared" ca="1" si="35"/>
        <v>100</v>
      </c>
    </row>
    <row r="491" spans="17:17">
      <c r="Q491">
        <f t="shared" ca="1" si="35"/>
        <v>194</v>
      </c>
    </row>
    <row r="492" spans="17:17">
      <c r="Q492">
        <f t="shared" ca="1" si="35"/>
        <v>18</v>
      </c>
    </row>
    <row r="493" spans="17:17">
      <c r="Q493">
        <f t="shared" ca="1" si="35"/>
        <v>290</v>
      </c>
    </row>
    <row r="494" spans="17:17">
      <c r="Q494">
        <f t="shared" ca="1" si="35"/>
        <v>179</v>
      </c>
    </row>
    <row r="495" spans="17:17">
      <c r="Q495">
        <f t="shared" ca="1" si="35"/>
        <v>546</v>
      </c>
    </row>
    <row r="496" spans="17:17">
      <c r="Q496">
        <f t="shared" ca="1" si="35"/>
        <v>306</v>
      </c>
    </row>
    <row r="497" spans="17:17">
      <c r="Q497">
        <f t="shared" ca="1" si="35"/>
        <v>390</v>
      </c>
    </row>
    <row r="498" spans="17:17">
      <c r="Q498">
        <f t="shared" ca="1" si="35"/>
        <v>731</v>
      </c>
    </row>
    <row r="499" spans="17:17">
      <c r="Q499">
        <f t="shared" ca="1" si="35"/>
        <v>396</v>
      </c>
    </row>
    <row r="500" spans="17:17">
      <c r="Q500">
        <f t="shared" ca="1" si="35"/>
        <v>623</v>
      </c>
    </row>
    <row r="501" spans="17:17">
      <c r="Q501">
        <f t="shared" ca="1" si="35"/>
        <v>47</v>
      </c>
    </row>
    <row r="502" spans="17:17">
      <c r="Q502">
        <f t="shared" ca="1" si="35"/>
        <v>277</v>
      </c>
    </row>
    <row r="503" spans="17:17">
      <c r="Q503">
        <f t="shared" ca="1" si="35"/>
        <v>586</v>
      </c>
    </row>
    <row r="504" spans="17:17">
      <c r="Q504">
        <f t="shared" ca="1" si="35"/>
        <v>530</v>
      </c>
    </row>
    <row r="505" spans="17:17">
      <c r="Q505">
        <f t="shared" ca="1" si="35"/>
        <v>136</v>
      </c>
    </row>
    <row r="506" spans="17:17">
      <c r="Q506">
        <f t="shared" ca="1" si="35"/>
        <v>336</v>
      </c>
    </row>
    <row r="507" spans="17:17">
      <c r="Q507">
        <f t="shared" ca="1" si="35"/>
        <v>592</v>
      </c>
    </row>
    <row r="508" spans="17:17">
      <c r="Q508">
        <f t="shared" ca="1" si="35"/>
        <v>690</v>
      </c>
    </row>
    <row r="509" spans="17:17">
      <c r="Q509">
        <f t="shared" ca="1" si="35"/>
        <v>227</v>
      </c>
    </row>
    <row r="510" spans="17:17">
      <c r="Q510">
        <f t="shared" ca="1" si="35"/>
        <v>516</v>
      </c>
    </row>
    <row r="511" spans="17:17">
      <c r="Q511">
        <f t="shared" ca="1" si="35"/>
        <v>600</v>
      </c>
    </row>
    <row r="512" spans="17:17">
      <c r="Q512">
        <f t="shared" ca="1" si="35"/>
        <v>448</v>
      </c>
    </row>
    <row r="513" spans="17:17">
      <c r="Q513">
        <f t="shared" ca="1" si="35"/>
        <v>681</v>
      </c>
    </row>
    <row r="514" spans="17:17">
      <c r="Q514">
        <f t="shared" ca="1" si="35"/>
        <v>122</v>
      </c>
    </row>
    <row r="515" spans="17:17">
      <c r="Q515">
        <f t="shared" ca="1" si="35"/>
        <v>140</v>
      </c>
    </row>
    <row r="516" spans="17:17">
      <c r="Q516">
        <f t="shared" ca="1" si="35"/>
        <v>159</v>
      </c>
    </row>
    <row r="517" spans="17:17">
      <c r="Q517">
        <f t="shared" ca="1" si="35"/>
        <v>97</v>
      </c>
    </row>
    <row r="518" spans="17:17">
      <c r="Q518">
        <f t="shared" ca="1" si="35"/>
        <v>218</v>
      </c>
    </row>
    <row r="519" spans="17:17">
      <c r="Q519">
        <f t="shared" ca="1" si="35"/>
        <v>134</v>
      </c>
    </row>
    <row r="520" spans="17:17">
      <c r="Q520">
        <f t="shared" ca="1" si="35"/>
        <v>437</v>
      </c>
    </row>
    <row r="521" spans="17:17">
      <c r="Q521">
        <f t="shared" ca="1" si="35"/>
        <v>589</v>
      </c>
    </row>
    <row r="522" spans="17:17">
      <c r="Q522">
        <f t="shared" ca="1" si="35"/>
        <v>664</v>
      </c>
    </row>
    <row r="523" spans="17:17">
      <c r="Q523">
        <f t="shared" ca="1" si="35"/>
        <v>33</v>
      </c>
    </row>
    <row r="524" spans="17:17">
      <c r="Q524">
        <f t="shared" ca="1" si="35"/>
        <v>218</v>
      </c>
    </row>
    <row r="525" spans="17:17">
      <c r="Q525">
        <f t="shared" ca="1" si="35"/>
        <v>249</v>
      </c>
    </row>
    <row r="526" spans="17:17">
      <c r="Q526">
        <f t="shared" ref="Q526:Q589" ca="1" si="36">RANDBETWEEN(1,773)</f>
        <v>300</v>
      </c>
    </row>
    <row r="527" spans="17:17">
      <c r="Q527">
        <f t="shared" ca="1" si="36"/>
        <v>645</v>
      </c>
    </row>
    <row r="528" spans="17:17">
      <c r="Q528">
        <f t="shared" ca="1" si="36"/>
        <v>82</v>
      </c>
    </row>
    <row r="529" spans="17:17">
      <c r="Q529">
        <f t="shared" ca="1" si="36"/>
        <v>686</v>
      </c>
    </row>
    <row r="530" spans="17:17">
      <c r="Q530">
        <f t="shared" ca="1" si="36"/>
        <v>139</v>
      </c>
    </row>
    <row r="531" spans="17:17">
      <c r="Q531">
        <f t="shared" ca="1" si="36"/>
        <v>517</v>
      </c>
    </row>
    <row r="532" spans="17:17">
      <c r="Q532">
        <f t="shared" ca="1" si="36"/>
        <v>172</v>
      </c>
    </row>
    <row r="533" spans="17:17">
      <c r="Q533">
        <f t="shared" ca="1" si="36"/>
        <v>472</v>
      </c>
    </row>
    <row r="534" spans="17:17">
      <c r="Q534">
        <f t="shared" ca="1" si="36"/>
        <v>679</v>
      </c>
    </row>
    <row r="535" spans="17:17">
      <c r="Q535">
        <f t="shared" ca="1" si="36"/>
        <v>245</v>
      </c>
    </row>
    <row r="536" spans="17:17">
      <c r="Q536">
        <f t="shared" ca="1" si="36"/>
        <v>71</v>
      </c>
    </row>
    <row r="537" spans="17:17">
      <c r="Q537">
        <f t="shared" ca="1" si="36"/>
        <v>269</v>
      </c>
    </row>
    <row r="538" spans="17:17">
      <c r="Q538">
        <f t="shared" ca="1" si="36"/>
        <v>715</v>
      </c>
    </row>
    <row r="539" spans="17:17">
      <c r="Q539">
        <f t="shared" ca="1" si="36"/>
        <v>387</v>
      </c>
    </row>
    <row r="540" spans="17:17">
      <c r="Q540">
        <f t="shared" ca="1" si="36"/>
        <v>753</v>
      </c>
    </row>
    <row r="541" spans="17:17">
      <c r="Q541">
        <f t="shared" ca="1" si="36"/>
        <v>539</v>
      </c>
    </row>
    <row r="542" spans="17:17">
      <c r="Q542">
        <f t="shared" ca="1" si="36"/>
        <v>89</v>
      </c>
    </row>
    <row r="543" spans="17:17">
      <c r="Q543">
        <f t="shared" ca="1" si="36"/>
        <v>698</v>
      </c>
    </row>
    <row r="544" spans="17:17">
      <c r="Q544">
        <f t="shared" ca="1" si="36"/>
        <v>444</v>
      </c>
    </row>
    <row r="545" spans="17:17">
      <c r="Q545">
        <f t="shared" ca="1" si="36"/>
        <v>114</v>
      </c>
    </row>
    <row r="546" spans="17:17">
      <c r="Q546">
        <f t="shared" ca="1" si="36"/>
        <v>74</v>
      </c>
    </row>
    <row r="547" spans="17:17">
      <c r="Q547">
        <f t="shared" ca="1" si="36"/>
        <v>264</v>
      </c>
    </row>
    <row r="548" spans="17:17">
      <c r="Q548">
        <f t="shared" ca="1" si="36"/>
        <v>112</v>
      </c>
    </row>
    <row r="549" spans="17:17">
      <c r="Q549">
        <f t="shared" ca="1" si="36"/>
        <v>773</v>
      </c>
    </row>
    <row r="550" spans="17:17">
      <c r="Q550">
        <f t="shared" ca="1" si="36"/>
        <v>703</v>
      </c>
    </row>
    <row r="551" spans="17:17">
      <c r="Q551">
        <f t="shared" ca="1" si="36"/>
        <v>635</v>
      </c>
    </row>
    <row r="552" spans="17:17">
      <c r="Q552">
        <f t="shared" ca="1" si="36"/>
        <v>252</v>
      </c>
    </row>
    <row r="553" spans="17:17">
      <c r="Q553">
        <f t="shared" ca="1" si="36"/>
        <v>769</v>
      </c>
    </row>
    <row r="554" spans="17:17">
      <c r="Q554">
        <f t="shared" ca="1" si="36"/>
        <v>528</v>
      </c>
    </row>
    <row r="555" spans="17:17">
      <c r="Q555">
        <f t="shared" ca="1" si="36"/>
        <v>298</v>
      </c>
    </row>
    <row r="556" spans="17:17">
      <c r="Q556">
        <f t="shared" ca="1" si="36"/>
        <v>681</v>
      </c>
    </row>
    <row r="557" spans="17:17">
      <c r="Q557">
        <f t="shared" ca="1" si="36"/>
        <v>345</v>
      </c>
    </row>
    <row r="558" spans="17:17">
      <c r="Q558">
        <f t="shared" ca="1" si="36"/>
        <v>85</v>
      </c>
    </row>
    <row r="559" spans="17:17">
      <c r="Q559">
        <f t="shared" ca="1" si="36"/>
        <v>191</v>
      </c>
    </row>
    <row r="560" spans="17:17">
      <c r="Q560">
        <f t="shared" ca="1" si="36"/>
        <v>720</v>
      </c>
    </row>
    <row r="561" spans="17:17">
      <c r="Q561">
        <f t="shared" ca="1" si="36"/>
        <v>520</v>
      </c>
    </row>
    <row r="562" spans="17:17">
      <c r="Q562">
        <f t="shared" ca="1" si="36"/>
        <v>603</v>
      </c>
    </row>
    <row r="563" spans="17:17">
      <c r="Q563">
        <f t="shared" ca="1" si="36"/>
        <v>718</v>
      </c>
    </row>
    <row r="564" spans="17:17">
      <c r="Q564">
        <f t="shared" ca="1" si="36"/>
        <v>322</v>
      </c>
    </row>
    <row r="565" spans="17:17">
      <c r="Q565">
        <f t="shared" ca="1" si="36"/>
        <v>327</v>
      </c>
    </row>
    <row r="566" spans="17:17">
      <c r="Q566">
        <f t="shared" ca="1" si="36"/>
        <v>132</v>
      </c>
    </row>
    <row r="567" spans="17:17">
      <c r="Q567">
        <f t="shared" ca="1" si="36"/>
        <v>398</v>
      </c>
    </row>
    <row r="568" spans="17:17">
      <c r="Q568">
        <f t="shared" ca="1" si="36"/>
        <v>66</v>
      </c>
    </row>
    <row r="569" spans="17:17">
      <c r="Q569">
        <f t="shared" ca="1" si="36"/>
        <v>658</v>
      </c>
    </row>
    <row r="570" spans="17:17">
      <c r="Q570">
        <f t="shared" ca="1" si="36"/>
        <v>532</v>
      </c>
    </row>
    <row r="571" spans="17:17">
      <c r="Q571">
        <f t="shared" ca="1" si="36"/>
        <v>391</v>
      </c>
    </row>
    <row r="572" spans="17:17">
      <c r="Q572">
        <f t="shared" ca="1" si="36"/>
        <v>18</v>
      </c>
    </row>
    <row r="573" spans="17:17">
      <c r="Q573">
        <f t="shared" ca="1" si="36"/>
        <v>302</v>
      </c>
    </row>
    <row r="574" spans="17:17">
      <c r="Q574">
        <f t="shared" ca="1" si="36"/>
        <v>91</v>
      </c>
    </row>
    <row r="575" spans="17:17">
      <c r="Q575">
        <f t="shared" ca="1" si="36"/>
        <v>304</v>
      </c>
    </row>
    <row r="576" spans="17:17">
      <c r="Q576">
        <f t="shared" ca="1" si="36"/>
        <v>106</v>
      </c>
    </row>
    <row r="577" spans="17:17">
      <c r="Q577">
        <f t="shared" ca="1" si="36"/>
        <v>503</v>
      </c>
    </row>
    <row r="578" spans="17:17">
      <c r="Q578">
        <f t="shared" ca="1" si="36"/>
        <v>92</v>
      </c>
    </row>
    <row r="579" spans="17:17">
      <c r="Q579">
        <f t="shared" ca="1" si="36"/>
        <v>578</v>
      </c>
    </row>
    <row r="580" spans="17:17">
      <c r="Q580">
        <f t="shared" ca="1" si="36"/>
        <v>212</v>
      </c>
    </row>
    <row r="581" spans="17:17">
      <c r="Q581">
        <f t="shared" ca="1" si="36"/>
        <v>481</v>
      </c>
    </row>
    <row r="582" spans="17:17">
      <c r="Q582">
        <f t="shared" ca="1" si="36"/>
        <v>567</v>
      </c>
    </row>
    <row r="583" spans="17:17">
      <c r="Q583">
        <f t="shared" ca="1" si="36"/>
        <v>261</v>
      </c>
    </row>
    <row r="584" spans="17:17">
      <c r="Q584">
        <f t="shared" ca="1" si="36"/>
        <v>650</v>
      </c>
    </row>
    <row r="585" spans="17:17">
      <c r="Q585">
        <f t="shared" ca="1" si="36"/>
        <v>574</v>
      </c>
    </row>
    <row r="586" spans="17:17">
      <c r="Q586">
        <f t="shared" ca="1" si="36"/>
        <v>108</v>
      </c>
    </row>
    <row r="587" spans="17:17">
      <c r="Q587">
        <f t="shared" ca="1" si="36"/>
        <v>27</v>
      </c>
    </row>
    <row r="588" spans="17:17">
      <c r="Q588">
        <f t="shared" ca="1" si="36"/>
        <v>244</v>
      </c>
    </row>
    <row r="589" spans="17:17">
      <c r="Q589">
        <f t="shared" ca="1" si="36"/>
        <v>713</v>
      </c>
    </row>
    <row r="590" spans="17:17">
      <c r="Q590">
        <f t="shared" ref="Q590:Q653" ca="1" si="37">RANDBETWEEN(1,773)</f>
        <v>222</v>
      </c>
    </row>
    <row r="591" spans="17:17">
      <c r="Q591">
        <f t="shared" ca="1" si="37"/>
        <v>158</v>
      </c>
    </row>
    <row r="592" spans="17:17">
      <c r="Q592">
        <f t="shared" ca="1" si="37"/>
        <v>497</v>
      </c>
    </row>
    <row r="593" spans="17:17">
      <c r="Q593">
        <f t="shared" ca="1" si="37"/>
        <v>238</v>
      </c>
    </row>
    <row r="594" spans="17:17">
      <c r="Q594">
        <f t="shared" ca="1" si="37"/>
        <v>559</v>
      </c>
    </row>
    <row r="595" spans="17:17">
      <c r="Q595">
        <f t="shared" ca="1" si="37"/>
        <v>536</v>
      </c>
    </row>
    <row r="596" spans="17:17">
      <c r="Q596">
        <f t="shared" ca="1" si="37"/>
        <v>455</v>
      </c>
    </row>
    <row r="597" spans="17:17">
      <c r="Q597">
        <f t="shared" ca="1" si="37"/>
        <v>93</v>
      </c>
    </row>
    <row r="598" spans="17:17">
      <c r="Q598">
        <f t="shared" ca="1" si="37"/>
        <v>247</v>
      </c>
    </row>
    <row r="599" spans="17:17">
      <c r="Q599">
        <f t="shared" ca="1" si="37"/>
        <v>696</v>
      </c>
    </row>
    <row r="600" spans="17:17">
      <c r="Q600">
        <f t="shared" ca="1" si="37"/>
        <v>117</v>
      </c>
    </row>
    <row r="601" spans="17:17">
      <c r="Q601">
        <f t="shared" ca="1" si="37"/>
        <v>607</v>
      </c>
    </row>
    <row r="602" spans="17:17">
      <c r="Q602">
        <f t="shared" ca="1" si="37"/>
        <v>746</v>
      </c>
    </row>
    <row r="603" spans="17:17">
      <c r="Q603">
        <f t="shared" ca="1" si="37"/>
        <v>620</v>
      </c>
    </row>
    <row r="604" spans="17:17">
      <c r="Q604">
        <f t="shared" ca="1" si="37"/>
        <v>130</v>
      </c>
    </row>
    <row r="605" spans="17:17">
      <c r="Q605">
        <f t="shared" ca="1" si="37"/>
        <v>65</v>
      </c>
    </row>
    <row r="606" spans="17:17">
      <c r="Q606">
        <f t="shared" ca="1" si="37"/>
        <v>141</v>
      </c>
    </row>
    <row r="607" spans="17:17">
      <c r="Q607">
        <f t="shared" ca="1" si="37"/>
        <v>770</v>
      </c>
    </row>
    <row r="608" spans="17:17">
      <c r="Q608">
        <f t="shared" ca="1" si="37"/>
        <v>40</v>
      </c>
    </row>
    <row r="609" spans="17:17">
      <c r="Q609">
        <f t="shared" ca="1" si="37"/>
        <v>145</v>
      </c>
    </row>
    <row r="610" spans="17:17">
      <c r="Q610">
        <f t="shared" ca="1" si="37"/>
        <v>450</v>
      </c>
    </row>
    <row r="611" spans="17:17">
      <c r="Q611">
        <f t="shared" ca="1" si="37"/>
        <v>566</v>
      </c>
    </row>
    <row r="612" spans="17:17">
      <c r="Q612">
        <f t="shared" ca="1" si="37"/>
        <v>12</v>
      </c>
    </row>
    <row r="613" spans="17:17">
      <c r="Q613">
        <f t="shared" ca="1" si="37"/>
        <v>57</v>
      </c>
    </row>
    <row r="614" spans="17:17">
      <c r="Q614">
        <f t="shared" ca="1" si="37"/>
        <v>280</v>
      </c>
    </row>
    <row r="615" spans="17:17">
      <c r="Q615">
        <f t="shared" ca="1" si="37"/>
        <v>565</v>
      </c>
    </row>
    <row r="616" spans="17:17">
      <c r="Q616">
        <f t="shared" ca="1" si="37"/>
        <v>43</v>
      </c>
    </row>
    <row r="617" spans="17:17">
      <c r="Q617">
        <f t="shared" ca="1" si="37"/>
        <v>498</v>
      </c>
    </row>
    <row r="618" spans="17:17">
      <c r="Q618">
        <f t="shared" ca="1" si="37"/>
        <v>288</v>
      </c>
    </row>
    <row r="619" spans="17:17">
      <c r="Q619">
        <f t="shared" ca="1" si="37"/>
        <v>744</v>
      </c>
    </row>
    <row r="620" spans="17:17">
      <c r="Q620">
        <f t="shared" ca="1" si="37"/>
        <v>287</v>
      </c>
    </row>
    <row r="621" spans="17:17">
      <c r="Q621">
        <f t="shared" ca="1" si="37"/>
        <v>495</v>
      </c>
    </row>
    <row r="622" spans="17:17">
      <c r="Q622">
        <f t="shared" ca="1" si="37"/>
        <v>715</v>
      </c>
    </row>
    <row r="623" spans="17:17">
      <c r="Q623">
        <f t="shared" ca="1" si="37"/>
        <v>280</v>
      </c>
    </row>
    <row r="624" spans="17:17">
      <c r="Q624">
        <f t="shared" ca="1" si="37"/>
        <v>71</v>
      </c>
    </row>
    <row r="625" spans="17:17">
      <c r="Q625">
        <f t="shared" ca="1" si="37"/>
        <v>170</v>
      </c>
    </row>
    <row r="626" spans="17:17">
      <c r="Q626">
        <f t="shared" ca="1" si="37"/>
        <v>284</v>
      </c>
    </row>
    <row r="627" spans="17:17">
      <c r="Q627">
        <f t="shared" ca="1" si="37"/>
        <v>382</v>
      </c>
    </row>
    <row r="628" spans="17:17">
      <c r="Q628">
        <f t="shared" ca="1" si="37"/>
        <v>695</v>
      </c>
    </row>
    <row r="629" spans="17:17">
      <c r="Q629">
        <f t="shared" ca="1" si="37"/>
        <v>441</v>
      </c>
    </row>
    <row r="630" spans="17:17">
      <c r="Q630">
        <f t="shared" ca="1" si="37"/>
        <v>432</v>
      </c>
    </row>
    <row r="631" spans="17:17">
      <c r="Q631">
        <f t="shared" ca="1" si="37"/>
        <v>324</v>
      </c>
    </row>
    <row r="632" spans="17:17">
      <c r="Q632">
        <f t="shared" ca="1" si="37"/>
        <v>420</v>
      </c>
    </row>
    <row r="633" spans="17:17">
      <c r="Q633">
        <f t="shared" ca="1" si="37"/>
        <v>633</v>
      </c>
    </row>
    <row r="634" spans="17:17">
      <c r="Q634">
        <f t="shared" ca="1" si="37"/>
        <v>280</v>
      </c>
    </row>
    <row r="635" spans="17:17">
      <c r="Q635">
        <f t="shared" ca="1" si="37"/>
        <v>334</v>
      </c>
    </row>
    <row r="636" spans="17:17">
      <c r="Q636">
        <f t="shared" ca="1" si="37"/>
        <v>579</v>
      </c>
    </row>
    <row r="637" spans="17:17">
      <c r="Q637">
        <f t="shared" ca="1" si="37"/>
        <v>196</v>
      </c>
    </row>
    <row r="638" spans="17:17">
      <c r="Q638">
        <f t="shared" ca="1" si="37"/>
        <v>272</v>
      </c>
    </row>
    <row r="639" spans="17:17">
      <c r="Q639">
        <f t="shared" ca="1" si="37"/>
        <v>403</v>
      </c>
    </row>
    <row r="640" spans="17:17">
      <c r="Q640">
        <f t="shared" ca="1" si="37"/>
        <v>488</v>
      </c>
    </row>
    <row r="641" spans="17:17">
      <c r="Q641">
        <f t="shared" ca="1" si="37"/>
        <v>635</v>
      </c>
    </row>
    <row r="642" spans="17:17">
      <c r="Q642">
        <f t="shared" ca="1" si="37"/>
        <v>582</v>
      </c>
    </row>
    <row r="643" spans="17:17">
      <c r="Q643">
        <f t="shared" ca="1" si="37"/>
        <v>144</v>
      </c>
    </row>
    <row r="644" spans="17:17">
      <c r="Q644">
        <f t="shared" ca="1" si="37"/>
        <v>105</v>
      </c>
    </row>
    <row r="645" spans="17:17">
      <c r="Q645">
        <f t="shared" ca="1" si="37"/>
        <v>717</v>
      </c>
    </row>
    <row r="646" spans="17:17">
      <c r="Q646">
        <f t="shared" ca="1" si="37"/>
        <v>345</v>
      </c>
    </row>
    <row r="647" spans="17:17">
      <c r="Q647">
        <f t="shared" ca="1" si="37"/>
        <v>303</v>
      </c>
    </row>
    <row r="648" spans="17:17">
      <c r="Q648">
        <f t="shared" ca="1" si="37"/>
        <v>27</v>
      </c>
    </row>
    <row r="649" spans="17:17">
      <c r="Q649">
        <f t="shared" ca="1" si="37"/>
        <v>225</v>
      </c>
    </row>
    <row r="650" spans="17:17">
      <c r="Q650">
        <f t="shared" ca="1" si="37"/>
        <v>436</v>
      </c>
    </row>
    <row r="651" spans="17:17">
      <c r="Q651">
        <f t="shared" ca="1" si="37"/>
        <v>452</v>
      </c>
    </row>
    <row r="652" spans="17:17">
      <c r="Q652">
        <f t="shared" ca="1" si="37"/>
        <v>135</v>
      </c>
    </row>
    <row r="653" spans="17:17">
      <c r="Q653">
        <f t="shared" ca="1" si="37"/>
        <v>650</v>
      </c>
    </row>
    <row r="654" spans="17:17">
      <c r="Q654">
        <f t="shared" ref="Q654:Q717" ca="1" si="38">RANDBETWEEN(1,773)</f>
        <v>333</v>
      </c>
    </row>
    <row r="655" spans="17:17">
      <c r="Q655">
        <f t="shared" ca="1" si="38"/>
        <v>137</v>
      </c>
    </row>
    <row r="656" spans="17:17">
      <c r="Q656">
        <f t="shared" ca="1" si="38"/>
        <v>118</v>
      </c>
    </row>
    <row r="657" spans="17:17">
      <c r="Q657">
        <f t="shared" ca="1" si="38"/>
        <v>769</v>
      </c>
    </row>
    <row r="658" spans="17:17">
      <c r="Q658">
        <f t="shared" ca="1" si="38"/>
        <v>572</v>
      </c>
    </row>
    <row r="659" spans="17:17">
      <c r="Q659">
        <f t="shared" ca="1" si="38"/>
        <v>60</v>
      </c>
    </row>
    <row r="660" spans="17:17">
      <c r="Q660">
        <f t="shared" ca="1" si="38"/>
        <v>671</v>
      </c>
    </row>
    <row r="661" spans="17:17">
      <c r="Q661">
        <f t="shared" ca="1" si="38"/>
        <v>509</v>
      </c>
    </row>
    <row r="662" spans="17:17">
      <c r="Q662">
        <f t="shared" ca="1" si="38"/>
        <v>322</v>
      </c>
    </row>
    <row r="663" spans="17:17">
      <c r="Q663">
        <f t="shared" ca="1" si="38"/>
        <v>687</v>
      </c>
    </row>
    <row r="664" spans="17:17">
      <c r="Q664">
        <f t="shared" ca="1" si="38"/>
        <v>628</v>
      </c>
    </row>
    <row r="665" spans="17:17">
      <c r="Q665">
        <f t="shared" ca="1" si="38"/>
        <v>377</v>
      </c>
    </row>
    <row r="666" spans="17:17">
      <c r="Q666">
        <f t="shared" ca="1" si="38"/>
        <v>432</v>
      </c>
    </row>
    <row r="667" spans="17:17">
      <c r="Q667">
        <f t="shared" ca="1" si="38"/>
        <v>120</v>
      </c>
    </row>
    <row r="668" spans="17:17">
      <c r="Q668">
        <f t="shared" ca="1" si="38"/>
        <v>467</v>
      </c>
    </row>
    <row r="669" spans="17:17">
      <c r="Q669">
        <f t="shared" ca="1" si="38"/>
        <v>339</v>
      </c>
    </row>
    <row r="670" spans="17:17">
      <c r="Q670">
        <f t="shared" ca="1" si="38"/>
        <v>207</v>
      </c>
    </row>
    <row r="671" spans="17:17">
      <c r="Q671">
        <f t="shared" ca="1" si="38"/>
        <v>413</v>
      </c>
    </row>
    <row r="672" spans="17:17">
      <c r="Q672">
        <f t="shared" ca="1" si="38"/>
        <v>310</v>
      </c>
    </row>
    <row r="673" spans="17:17">
      <c r="Q673">
        <f t="shared" ca="1" si="38"/>
        <v>25</v>
      </c>
    </row>
    <row r="674" spans="17:17">
      <c r="Q674">
        <f t="shared" ca="1" si="38"/>
        <v>224</v>
      </c>
    </row>
    <row r="675" spans="17:17">
      <c r="Q675">
        <f t="shared" ca="1" si="38"/>
        <v>620</v>
      </c>
    </row>
    <row r="676" spans="17:17">
      <c r="Q676">
        <f t="shared" ca="1" si="38"/>
        <v>69</v>
      </c>
    </row>
    <row r="677" spans="17:17">
      <c r="Q677">
        <f t="shared" ca="1" si="38"/>
        <v>275</v>
      </c>
    </row>
    <row r="678" spans="17:17">
      <c r="Q678">
        <f t="shared" ca="1" si="38"/>
        <v>198</v>
      </c>
    </row>
    <row r="679" spans="17:17">
      <c r="Q679">
        <f t="shared" ca="1" si="38"/>
        <v>377</v>
      </c>
    </row>
    <row r="680" spans="17:17">
      <c r="Q680">
        <f t="shared" ca="1" si="38"/>
        <v>523</v>
      </c>
    </row>
    <row r="681" spans="17:17">
      <c r="Q681">
        <f t="shared" ca="1" si="38"/>
        <v>683</v>
      </c>
    </row>
    <row r="682" spans="17:17">
      <c r="Q682">
        <f t="shared" ca="1" si="38"/>
        <v>495</v>
      </c>
    </row>
    <row r="683" spans="17:17">
      <c r="Q683">
        <f t="shared" ca="1" si="38"/>
        <v>768</v>
      </c>
    </row>
    <row r="684" spans="17:17">
      <c r="Q684">
        <f t="shared" ca="1" si="38"/>
        <v>372</v>
      </c>
    </row>
    <row r="685" spans="17:17">
      <c r="Q685">
        <f t="shared" ca="1" si="38"/>
        <v>223</v>
      </c>
    </row>
    <row r="686" spans="17:17">
      <c r="Q686">
        <f t="shared" ca="1" si="38"/>
        <v>349</v>
      </c>
    </row>
    <row r="687" spans="17:17">
      <c r="Q687">
        <f t="shared" ca="1" si="38"/>
        <v>773</v>
      </c>
    </row>
    <row r="688" spans="17:17">
      <c r="Q688">
        <f t="shared" ca="1" si="38"/>
        <v>504</v>
      </c>
    </row>
    <row r="689" spans="17:17">
      <c r="Q689">
        <f t="shared" ca="1" si="38"/>
        <v>91</v>
      </c>
    </row>
    <row r="690" spans="17:17">
      <c r="Q690">
        <f t="shared" ca="1" si="38"/>
        <v>475</v>
      </c>
    </row>
    <row r="691" spans="17:17">
      <c r="Q691">
        <f t="shared" ca="1" si="38"/>
        <v>201</v>
      </c>
    </row>
    <row r="692" spans="17:17">
      <c r="Q692">
        <f t="shared" ca="1" si="38"/>
        <v>537</v>
      </c>
    </row>
    <row r="693" spans="17:17">
      <c r="Q693">
        <f t="shared" ca="1" si="38"/>
        <v>276</v>
      </c>
    </row>
    <row r="694" spans="17:17">
      <c r="Q694">
        <f t="shared" ca="1" si="38"/>
        <v>78</v>
      </c>
    </row>
    <row r="695" spans="17:17">
      <c r="Q695">
        <f t="shared" ca="1" si="38"/>
        <v>759</v>
      </c>
    </row>
    <row r="696" spans="17:17">
      <c r="Q696">
        <f t="shared" ca="1" si="38"/>
        <v>89</v>
      </c>
    </row>
    <row r="697" spans="17:17">
      <c r="Q697">
        <f t="shared" ca="1" si="38"/>
        <v>302</v>
      </c>
    </row>
    <row r="698" spans="17:17">
      <c r="Q698">
        <f t="shared" ca="1" si="38"/>
        <v>622</v>
      </c>
    </row>
    <row r="699" spans="17:17">
      <c r="Q699">
        <f t="shared" ca="1" si="38"/>
        <v>137</v>
      </c>
    </row>
    <row r="700" spans="17:17">
      <c r="Q700">
        <f t="shared" ca="1" si="38"/>
        <v>266</v>
      </c>
    </row>
    <row r="701" spans="17:17">
      <c r="Q701">
        <f t="shared" ca="1" si="38"/>
        <v>429</v>
      </c>
    </row>
    <row r="702" spans="17:17">
      <c r="Q702">
        <f t="shared" ca="1" si="38"/>
        <v>126</v>
      </c>
    </row>
    <row r="703" spans="17:17">
      <c r="Q703">
        <f t="shared" ca="1" si="38"/>
        <v>514</v>
      </c>
    </row>
    <row r="704" spans="17:17">
      <c r="Q704">
        <f t="shared" ca="1" si="38"/>
        <v>551</v>
      </c>
    </row>
    <row r="705" spans="17:17">
      <c r="Q705">
        <f t="shared" ca="1" si="38"/>
        <v>318</v>
      </c>
    </row>
    <row r="706" spans="17:17">
      <c r="Q706">
        <f t="shared" ca="1" si="38"/>
        <v>307</v>
      </c>
    </row>
    <row r="707" spans="17:17">
      <c r="Q707">
        <f t="shared" ca="1" si="38"/>
        <v>673</v>
      </c>
    </row>
    <row r="708" spans="17:17">
      <c r="Q708">
        <f t="shared" ca="1" si="38"/>
        <v>447</v>
      </c>
    </row>
    <row r="709" spans="17:17">
      <c r="Q709">
        <f t="shared" ca="1" si="38"/>
        <v>773</v>
      </c>
    </row>
    <row r="710" spans="17:17">
      <c r="Q710">
        <f t="shared" ca="1" si="38"/>
        <v>259</v>
      </c>
    </row>
    <row r="711" spans="17:17">
      <c r="Q711">
        <f t="shared" ca="1" si="38"/>
        <v>93</v>
      </c>
    </row>
    <row r="712" spans="17:17">
      <c r="Q712">
        <f t="shared" ca="1" si="38"/>
        <v>81</v>
      </c>
    </row>
    <row r="713" spans="17:17">
      <c r="Q713">
        <f t="shared" ca="1" si="38"/>
        <v>172</v>
      </c>
    </row>
    <row r="714" spans="17:17">
      <c r="Q714">
        <f t="shared" ca="1" si="38"/>
        <v>660</v>
      </c>
    </row>
    <row r="715" spans="17:17">
      <c r="Q715">
        <f t="shared" ca="1" si="38"/>
        <v>554</v>
      </c>
    </row>
    <row r="716" spans="17:17">
      <c r="Q716">
        <f t="shared" ca="1" si="38"/>
        <v>54</v>
      </c>
    </row>
    <row r="717" spans="17:17">
      <c r="Q717">
        <f t="shared" ca="1" si="38"/>
        <v>154</v>
      </c>
    </row>
    <row r="718" spans="17:17">
      <c r="Q718">
        <f t="shared" ref="Q718:Q775" ca="1" si="39">RANDBETWEEN(1,773)</f>
        <v>711</v>
      </c>
    </row>
    <row r="719" spans="17:17">
      <c r="Q719">
        <f t="shared" ca="1" si="39"/>
        <v>453</v>
      </c>
    </row>
    <row r="720" spans="17:17">
      <c r="Q720">
        <f t="shared" ca="1" si="39"/>
        <v>134</v>
      </c>
    </row>
    <row r="721" spans="17:17">
      <c r="Q721">
        <f t="shared" ca="1" si="39"/>
        <v>739</v>
      </c>
    </row>
    <row r="722" spans="17:17">
      <c r="Q722">
        <f t="shared" ca="1" si="39"/>
        <v>412</v>
      </c>
    </row>
    <row r="723" spans="17:17">
      <c r="Q723">
        <f t="shared" ca="1" si="39"/>
        <v>378</v>
      </c>
    </row>
    <row r="724" spans="17:17">
      <c r="Q724">
        <f t="shared" ca="1" si="39"/>
        <v>677</v>
      </c>
    </row>
    <row r="725" spans="17:17">
      <c r="Q725">
        <f t="shared" ca="1" si="39"/>
        <v>686</v>
      </c>
    </row>
    <row r="726" spans="17:17">
      <c r="Q726">
        <f t="shared" ca="1" si="39"/>
        <v>401</v>
      </c>
    </row>
    <row r="727" spans="17:17">
      <c r="Q727">
        <f t="shared" ca="1" si="39"/>
        <v>735</v>
      </c>
    </row>
    <row r="728" spans="17:17">
      <c r="Q728">
        <f t="shared" ca="1" si="39"/>
        <v>206</v>
      </c>
    </row>
    <row r="729" spans="17:17">
      <c r="Q729">
        <f t="shared" ca="1" si="39"/>
        <v>453</v>
      </c>
    </row>
    <row r="730" spans="17:17">
      <c r="Q730">
        <f t="shared" ca="1" si="39"/>
        <v>737</v>
      </c>
    </row>
    <row r="731" spans="17:17">
      <c r="Q731">
        <f t="shared" ca="1" si="39"/>
        <v>520</v>
      </c>
    </row>
    <row r="732" spans="17:17">
      <c r="Q732">
        <f t="shared" ca="1" si="39"/>
        <v>184</v>
      </c>
    </row>
    <row r="733" spans="17:17">
      <c r="Q733">
        <f t="shared" ca="1" si="39"/>
        <v>660</v>
      </c>
    </row>
    <row r="734" spans="17:17">
      <c r="Q734">
        <f t="shared" ca="1" si="39"/>
        <v>171</v>
      </c>
    </row>
    <row r="735" spans="17:17">
      <c r="Q735">
        <f t="shared" ca="1" si="39"/>
        <v>42</v>
      </c>
    </row>
    <row r="736" spans="17:17">
      <c r="Q736">
        <f t="shared" ca="1" si="39"/>
        <v>388</v>
      </c>
    </row>
    <row r="737" spans="17:17">
      <c r="Q737">
        <f t="shared" ca="1" si="39"/>
        <v>122</v>
      </c>
    </row>
    <row r="738" spans="17:17">
      <c r="Q738">
        <f t="shared" ca="1" si="39"/>
        <v>200</v>
      </c>
    </row>
    <row r="739" spans="17:17">
      <c r="Q739">
        <f t="shared" ca="1" si="39"/>
        <v>126</v>
      </c>
    </row>
    <row r="740" spans="17:17">
      <c r="Q740">
        <f t="shared" ca="1" si="39"/>
        <v>49</v>
      </c>
    </row>
    <row r="741" spans="17:17">
      <c r="Q741">
        <f t="shared" ca="1" si="39"/>
        <v>710</v>
      </c>
    </row>
    <row r="742" spans="17:17">
      <c r="Q742">
        <f t="shared" ca="1" si="39"/>
        <v>166</v>
      </c>
    </row>
    <row r="743" spans="17:17">
      <c r="Q743">
        <f t="shared" ca="1" si="39"/>
        <v>136</v>
      </c>
    </row>
    <row r="744" spans="17:17">
      <c r="Q744">
        <f t="shared" ca="1" si="39"/>
        <v>436</v>
      </c>
    </row>
    <row r="745" spans="17:17">
      <c r="Q745">
        <f t="shared" ca="1" si="39"/>
        <v>733</v>
      </c>
    </row>
    <row r="746" spans="17:17">
      <c r="Q746">
        <f t="shared" ca="1" si="39"/>
        <v>611</v>
      </c>
    </row>
    <row r="747" spans="17:17">
      <c r="Q747">
        <f t="shared" ca="1" si="39"/>
        <v>639</v>
      </c>
    </row>
    <row r="748" spans="17:17">
      <c r="Q748">
        <f t="shared" ca="1" si="39"/>
        <v>692</v>
      </c>
    </row>
    <row r="749" spans="17:17">
      <c r="Q749">
        <f t="shared" ca="1" si="39"/>
        <v>13</v>
      </c>
    </row>
    <row r="750" spans="17:17">
      <c r="Q750">
        <f t="shared" ca="1" si="39"/>
        <v>225</v>
      </c>
    </row>
    <row r="751" spans="17:17">
      <c r="Q751">
        <f t="shared" ca="1" si="39"/>
        <v>731</v>
      </c>
    </row>
    <row r="752" spans="17:17">
      <c r="Q752">
        <f t="shared" ca="1" si="39"/>
        <v>174</v>
      </c>
    </row>
    <row r="753" spans="17:17">
      <c r="Q753">
        <f t="shared" ca="1" si="39"/>
        <v>150</v>
      </c>
    </row>
    <row r="754" spans="17:17">
      <c r="Q754">
        <f t="shared" ca="1" si="39"/>
        <v>37</v>
      </c>
    </row>
    <row r="755" spans="17:17">
      <c r="Q755">
        <f t="shared" ca="1" si="39"/>
        <v>744</v>
      </c>
    </row>
    <row r="756" spans="17:17">
      <c r="Q756">
        <f t="shared" ca="1" si="39"/>
        <v>460</v>
      </c>
    </row>
    <row r="757" spans="17:17">
      <c r="Q757">
        <f t="shared" ca="1" si="39"/>
        <v>122</v>
      </c>
    </row>
    <row r="758" spans="17:17">
      <c r="Q758">
        <f t="shared" ca="1" si="39"/>
        <v>442</v>
      </c>
    </row>
    <row r="759" spans="17:17">
      <c r="Q759">
        <f t="shared" ca="1" si="39"/>
        <v>236</v>
      </c>
    </row>
    <row r="760" spans="17:17">
      <c r="Q760">
        <f t="shared" ca="1" si="39"/>
        <v>129</v>
      </c>
    </row>
    <row r="761" spans="17:17">
      <c r="Q761">
        <f t="shared" ca="1" si="39"/>
        <v>661</v>
      </c>
    </row>
    <row r="762" spans="17:17">
      <c r="Q762">
        <f t="shared" ca="1" si="39"/>
        <v>28</v>
      </c>
    </row>
    <row r="763" spans="17:17">
      <c r="Q763">
        <f t="shared" ca="1" si="39"/>
        <v>163</v>
      </c>
    </row>
    <row r="764" spans="17:17">
      <c r="Q764">
        <f t="shared" ca="1" si="39"/>
        <v>452</v>
      </c>
    </row>
    <row r="765" spans="17:17">
      <c r="Q765">
        <f t="shared" ca="1" si="39"/>
        <v>578</v>
      </c>
    </row>
    <row r="766" spans="17:17">
      <c r="Q766">
        <f t="shared" ca="1" si="39"/>
        <v>626</v>
      </c>
    </row>
    <row r="767" spans="17:17">
      <c r="Q767">
        <f t="shared" ca="1" si="39"/>
        <v>209</v>
      </c>
    </row>
    <row r="768" spans="17:17">
      <c r="Q768">
        <f t="shared" ca="1" si="39"/>
        <v>565</v>
      </c>
    </row>
    <row r="769" spans="17:17">
      <c r="Q769">
        <f t="shared" ca="1" si="39"/>
        <v>505</v>
      </c>
    </row>
    <row r="770" spans="17:17">
      <c r="Q770">
        <f t="shared" ca="1" si="39"/>
        <v>582</v>
      </c>
    </row>
    <row r="771" spans="17:17">
      <c r="Q771">
        <f t="shared" ca="1" si="39"/>
        <v>337</v>
      </c>
    </row>
    <row r="772" spans="17:17">
      <c r="Q772">
        <f t="shared" ca="1" si="39"/>
        <v>717</v>
      </c>
    </row>
    <row r="773" spans="17:17">
      <c r="Q773">
        <f t="shared" ca="1" si="39"/>
        <v>531</v>
      </c>
    </row>
    <row r="774" spans="17:17">
      <c r="Q774">
        <f t="shared" ca="1" si="39"/>
        <v>421</v>
      </c>
    </row>
    <row r="775" spans="17:17">
      <c r="Q775">
        <f t="shared" ca="1" si="39"/>
        <v>213</v>
      </c>
    </row>
  </sheetData>
  <phoneticPr fontId="9"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87"/>
  <sheetViews>
    <sheetView topLeftCell="BJ1" workbookViewId="0">
      <selection activeCell="BW2" sqref="BM2:BW2"/>
    </sheetView>
  </sheetViews>
  <sheetFormatPr defaultRowHeight="12.75"/>
  <cols>
    <col min="9" max="9" width="14" customWidth="1"/>
    <col min="25" max="25" width="9.140625" style="5"/>
    <col min="26" max="26" width="0" hidden="1" customWidth="1"/>
    <col min="27" max="30" width="9.140625" hidden="1" customWidth="1"/>
    <col min="31" max="31" width="0" hidden="1" customWidth="1"/>
    <col min="32" max="42" width="9.140625" hidden="1" customWidth="1"/>
  </cols>
  <sheetData>
    <row r="1" spans="1:80">
      <c r="B1" t="s">
        <v>1357</v>
      </c>
      <c r="C1" t="s">
        <v>2151</v>
      </c>
      <c r="O1" t="s">
        <v>1357</v>
      </c>
      <c r="Q1" t="s">
        <v>1356</v>
      </c>
      <c r="V1" t="s">
        <v>1406</v>
      </c>
      <c r="W1" t="s">
        <v>1357</v>
      </c>
      <c r="X1" t="s">
        <v>2151</v>
      </c>
      <c r="AR1" s="122" t="s">
        <v>1357</v>
      </c>
      <c r="AS1" s="122" t="s">
        <v>1406</v>
      </c>
      <c r="AT1" s="122" t="s">
        <v>1492</v>
      </c>
      <c r="AU1" s="122" t="s">
        <v>2225</v>
      </c>
      <c r="AV1" s="122" t="s">
        <v>1225</v>
      </c>
      <c r="AW1" s="122" t="s">
        <v>1309</v>
      </c>
      <c r="AX1" s="122" t="s">
        <v>2226</v>
      </c>
      <c r="AY1" s="122" t="s">
        <v>2227</v>
      </c>
      <c r="AZ1" s="122" t="s">
        <v>2231</v>
      </c>
      <c r="BA1" s="122" t="s">
        <v>2228</v>
      </c>
    </row>
    <row r="2" spans="1:80">
      <c r="A2" t="s">
        <v>1303</v>
      </c>
      <c r="E2" t="s">
        <v>1229</v>
      </c>
      <c r="F2" t="s">
        <v>1432</v>
      </c>
      <c r="G2" t="s">
        <v>1303</v>
      </c>
      <c r="H2" t="s">
        <v>1490</v>
      </c>
      <c r="BM2" s="122" t="s">
        <v>1357</v>
      </c>
      <c r="BN2" s="122" t="s">
        <v>1406</v>
      </c>
      <c r="BO2" s="122" t="s">
        <v>1492</v>
      </c>
      <c r="BP2" s="122" t="s">
        <v>2225</v>
      </c>
      <c r="BQ2" s="122" t="s">
        <v>1225</v>
      </c>
      <c r="BR2" s="122" t="s">
        <v>1309</v>
      </c>
      <c r="BS2" s="122" t="s">
        <v>2226</v>
      </c>
      <c r="BT2" s="122" t="s">
        <v>2227</v>
      </c>
      <c r="BU2" s="122" t="s">
        <v>2231</v>
      </c>
      <c r="BV2" s="122" t="s">
        <v>2228</v>
      </c>
      <c r="BW2" s="122"/>
      <c r="BX2" s="122"/>
      <c r="BY2" s="122"/>
      <c r="BZ2" s="122"/>
    </row>
    <row r="3" spans="1:80">
      <c r="A3">
        <v>2516</v>
      </c>
      <c r="B3">
        <v>2.8033333333333332</v>
      </c>
      <c r="C3">
        <v>4.500602639308104</v>
      </c>
      <c r="E3">
        <f t="shared" ref="E3:E34" si="0">S3</f>
        <v>4.57</v>
      </c>
      <c r="F3">
        <f t="shared" ref="F3:F34" si="1">O3</f>
        <v>3.03</v>
      </c>
      <c r="G3">
        <v>2.516</v>
      </c>
      <c r="I3" t="s">
        <v>1805</v>
      </c>
      <c r="J3">
        <v>4.4299999999999999E-2</v>
      </c>
      <c r="K3">
        <v>6.6000000000000003E-7</v>
      </c>
      <c r="L3">
        <v>7.9299999999999995E-3</v>
      </c>
      <c r="M3">
        <v>3.9999999999999998E-7</v>
      </c>
      <c r="N3">
        <v>692000000</v>
      </c>
      <c r="O3">
        <v>3.03</v>
      </c>
      <c r="P3">
        <v>0.63</v>
      </c>
      <c r="Q3">
        <v>6.13</v>
      </c>
      <c r="R3">
        <v>0.31</v>
      </c>
      <c r="S3">
        <v>4.57</v>
      </c>
      <c r="T3">
        <v>0.14000000000000001</v>
      </c>
      <c r="U3">
        <f>O3</f>
        <v>3.03</v>
      </c>
      <c r="V3">
        <f t="shared" ref="V3:V34" si="2">Q3-1000*((1+O3/1000)^0.515-1)</f>
        <v>4.5706948631814326</v>
      </c>
      <c r="W3">
        <f>AVERAGE(U3:U5)</f>
        <v>2.8033333333333332</v>
      </c>
      <c r="X3">
        <f>AVERAGE(V3:V5)</f>
        <v>4.500602639308104</v>
      </c>
      <c r="Y3" s="5">
        <f>STDEV(V3:V5)</f>
        <v>6.1991359739002438E-2</v>
      </c>
      <c r="Z3">
        <f t="shared" ref="Z3:Z34" si="3">AC3*1000</f>
        <v>2516</v>
      </c>
      <c r="AA3">
        <f t="shared" ref="AA3:AA34" si="4">AO3</f>
        <v>4.57</v>
      </c>
      <c r="AB3">
        <f t="shared" ref="AB3:AB34" si="5">AK3</f>
        <v>3.03</v>
      </c>
      <c r="AC3">
        <v>2.516</v>
      </c>
      <c r="AE3" t="s">
        <v>1805</v>
      </c>
      <c r="AF3">
        <v>4.4299999999999999E-2</v>
      </c>
      <c r="AG3">
        <v>6.6000000000000003E-7</v>
      </c>
      <c r="AH3">
        <v>7.9299999999999995E-3</v>
      </c>
      <c r="AI3">
        <v>3.9999999999999998E-7</v>
      </c>
      <c r="AJ3">
        <v>692000000</v>
      </c>
      <c r="AK3">
        <v>3.03</v>
      </c>
      <c r="AL3">
        <v>0.63</v>
      </c>
      <c r="AM3">
        <v>6.13</v>
      </c>
      <c r="AN3">
        <v>0.31</v>
      </c>
      <c r="AO3">
        <v>4.57</v>
      </c>
      <c r="AP3">
        <v>0.14000000000000001</v>
      </c>
      <c r="AR3">
        <f>W3</f>
        <v>2.8033333333333332</v>
      </c>
      <c r="AS3">
        <f>X3</f>
        <v>4.500602639308104</v>
      </c>
      <c r="AU3" t="s">
        <v>975</v>
      </c>
      <c r="AV3" t="str">
        <f>AE3</f>
        <v>PPRG1414a@1</v>
      </c>
      <c r="AX3">
        <f>Z3</f>
        <v>2516</v>
      </c>
      <c r="AY3">
        <f>AX3</f>
        <v>2516</v>
      </c>
      <c r="BC3" t="s">
        <v>229</v>
      </c>
      <c r="BD3" t="s">
        <v>1066</v>
      </c>
      <c r="BE3" t="s">
        <v>1067</v>
      </c>
      <c r="BF3" t="s">
        <v>1068</v>
      </c>
      <c r="BG3" t="s">
        <v>1069</v>
      </c>
      <c r="BH3" t="s">
        <v>1070</v>
      </c>
      <c r="BI3" t="s">
        <v>1006</v>
      </c>
      <c r="BJ3" t="s">
        <v>1071</v>
      </c>
      <c r="BK3" t="s">
        <v>983</v>
      </c>
      <c r="BM3">
        <v>-0.79</v>
      </c>
      <c r="BN3">
        <v>6.9279727830776627E-3</v>
      </c>
      <c r="BP3" t="s">
        <v>975</v>
      </c>
      <c r="BQ3" t="s">
        <v>1796</v>
      </c>
      <c r="BR3" t="s">
        <v>229</v>
      </c>
      <c r="BS3">
        <v>2150</v>
      </c>
      <c r="BT3">
        <v>2150</v>
      </c>
      <c r="BU3" t="s">
        <v>983</v>
      </c>
      <c r="BV3" t="s">
        <v>1067</v>
      </c>
      <c r="BW3" t="s">
        <v>1068</v>
      </c>
      <c r="BX3" t="s">
        <v>1069</v>
      </c>
      <c r="BY3" t="s">
        <v>1070</v>
      </c>
      <c r="BZ3" t="s">
        <v>1006</v>
      </c>
      <c r="CA3" t="s">
        <v>1071</v>
      </c>
      <c r="CB3" t="s">
        <v>983</v>
      </c>
    </row>
    <row r="4" spans="1:80">
      <c r="A4">
        <v>2350</v>
      </c>
      <c r="B4">
        <v>-5.2</v>
      </c>
      <c r="C4">
        <v>5.0999678600514464E-2</v>
      </c>
      <c r="E4">
        <f t="shared" si="0"/>
        <v>4.4400000000000004</v>
      </c>
      <c r="F4">
        <f t="shared" si="1"/>
        <v>2.87</v>
      </c>
      <c r="G4">
        <f>G3</f>
        <v>2.516</v>
      </c>
      <c r="I4" t="s">
        <v>1806</v>
      </c>
      <c r="J4">
        <v>4.4290000000000003E-2</v>
      </c>
      <c r="K4">
        <v>5.7999999999999995E-7</v>
      </c>
      <c r="L4">
        <v>7.9279999999999993E-3</v>
      </c>
      <c r="M4">
        <v>2.8999999999999998E-7</v>
      </c>
      <c r="N4">
        <v>657000000</v>
      </c>
      <c r="O4">
        <v>2.87</v>
      </c>
      <c r="P4">
        <v>0.63</v>
      </c>
      <c r="Q4">
        <v>5.93</v>
      </c>
      <c r="R4">
        <v>0.3</v>
      </c>
      <c r="S4">
        <v>4.4400000000000004</v>
      </c>
      <c r="T4">
        <v>0.12</v>
      </c>
      <c r="U4">
        <f t="shared" ref="U4:U67" si="6">O4</f>
        <v>2.87</v>
      </c>
      <c r="V4">
        <f t="shared" si="2"/>
        <v>4.4529772270467483</v>
      </c>
      <c r="Z4">
        <f t="shared" si="3"/>
        <v>2516</v>
      </c>
      <c r="AA4">
        <f t="shared" si="4"/>
        <v>4.4400000000000004</v>
      </c>
      <c r="AB4">
        <f t="shared" si="5"/>
        <v>2.87</v>
      </c>
      <c r="AC4">
        <f>AC3</f>
        <v>2.516</v>
      </c>
      <c r="AE4" t="s">
        <v>1806</v>
      </c>
      <c r="AF4">
        <v>4.4290000000000003E-2</v>
      </c>
      <c r="AG4">
        <v>5.7999999999999995E-7</v>
      </c>
      <c r="AH4">
        <v>7.9279999999999993E-3</v>
      </c>
      <c r="AI4">
        <v>2.8999999999999998E-7</v>
      </c>
      <c r="AJ4">
        <v>657000000</v>
      </c>
      <c r="AK4">
        <v>2.87</v>
      </c>
      <c r="AL4">
        <v>0.63</v>
      </c>
      <c r="AM4">
        <v>5.93</v>
      </c>
      <c r="AN4">
        <v>0.3</v>
      </c>
      <c r="AO4">
        <v>4.4400000000000004</v>
      </c>
      <c r="AP4">
        <v>0.12</v>
      </c>
      <c r="BC4" t="s">
        <v>228</v>
      </c>
      <c r="BD4" t="s">
        <v>1072</v>
      </c>
      <c r="BE4" t="s">
        <v>1064</v>
      </c>
      <c r="BF4" t="s">
        <v>1064</v>
      </c>
      <c r="BG4">
        <v>2.516</v>
      </c>
      <c r="BH4" t="s">
        <v>1073</v>
      </c>
      <c r="BI4" t="s">
        <v>1006</v>
      </c>
      <c r="BJ4" t="s">
        <v>1074</v>
      </c>
      <c r="BK4" t="s">
        <v>983</v>
      </c>
      <c r="BM4">
        <v>2.8033333333333332</v>
      </c>
      <c r="BN4">
        <v>4.500602639308104</v>
      </c>
      <c r="BP4" t="s">
        <v>975</v>
      </c>
      <c r="BQ4" t="s">
        <v>1805</v>
      </c>
      <c r="BR4" t="s">
        <v>228</v>
      </c>
      <c r="BS4">
        <v>2516</v>
      </c>
      <c r="BT4">
        <v>2516</v>
      </c>
      <c r="BU4" t="s">
        <v>983</v>
      </c>
      <c r="BV4" t="s">
        <v>1064</v>
      </c>
      <c r="BW4" t="s">
        <v>1064</v>
      </c>
      <c r="BX4">
        <v>2.516</v>
      </c>
      <c r="BY4" t="s">
        <v>1073</v>
      </c>
      <c r="BZ4" t="s">
        <v>1006</v>
      </c>
      <c r="CA4" t="s">
        <v>1074</v>
      </c>
    </row>
    <row r="5" spans="1:80">
      <c r="A5">
        <v>2150</v>
      </c>
      <c r="B5">
        <v>-0.79</v>
      </c>
      <c r="C5">
        <v>6.9279727830776627E-3</v>
      </c>
      <c r="E5">
        <f t="shared" si="0"/>
        <v>4.47</v>
      </c>
      <c r="F5">
        <f t="shared" si="1"/>
        <v>2.5099999999999998</v>
      </c>
      <c r="G5">
        <f>G4</f>
        <v>2.516</v>
      </c>
      <c r="I5" t="s">
        <v>1807</v>
      </c>
      <c r="J5">
        <v>4.4269999999999997E-2</v>
      </c>
      <c r="K5">
        <v>8.8000000000000004E-7</v>
      </c>
      <c r="L5">
        <v>7.927E-3</v>
      </c>
      <c r="M5">
        <v>4.3000000000000001E-7</v>
      </c>
      <c r="N5">
        <v>575000000</v>
      </c>
      <c r="O5">
        <v>2.5099999999999998</v>
      </c>
      <c r="P5">
        <v>0.64</v>
      </c>
      <c r="Q5">
        <v>5.77</v>
      </c>
      <c r="R5">
        <v>0.31</v>
      </c>
      <c r="S5">
        <v>4.47</v>
      </c>
      <c r="T5">
        <v>0.15</v>
      </c>
      <c r="U5">
        <f t="shared" si="6"/>
        <v>2.5099999999999998</v>
      </c>
      <c r="V5">
        <f t="shared" si="2"/>
        <v>4.4781358276961303</v>
      </c>
      <c r="Z5">
        <f t="shared" si="3"/>
        <v>2516</v>
      </c>
      <c r="AA5">
        <f t="shared" si="4"/>
        <v>4.47</v>
      </c>
      <c r="AB5">
        <f t="shared" si="5"/>
        <v>2.5099999999999998</v>
      </c>
      <c r="AC5">
        <f>AC4</f>
        <v>2.516</v>
      </c>
      <c r="AE5" t="s">
        <v>1807</v>
      </c>
      <c r="AF5">
        <v>4.4269999999999997E-2</v>
      </c>
      <c r="AG5">
        <v>8.8000000000000004E-7</v>
      </c>
      <c r="AH5">
        <v>7.927E-3</v>
      </c>
      <c r="AI5">
        <v>4.3000000000000001E-7</v>
      </c>
      <c r="AJ5">
        <v>575000000</v>
      </c>
      <c r="AK5">
        <v>2.5099999999999998</v>
      </c>
      <c r="AL5">
        <v>0.64</v>
      </c>
      <c r="AM5">
        <v>5.77</v>
      </c>
      <c r="AN5">
        <v>0.31</v>
      </c>
      <c r="AO5">
        <v>4.47</v>
      </c>
      <c r="AP5">
        <v>0.15</v>
      </c>
      <c r="BC5" t="s">
        <v>226</v>
      </c>
      <c r="BD5" t="s">
        <v>1063</v>
      </c>
      <c r="BE5" t="s">
        <v>1064</v>
      </c>
      <c r="BF5" t="s">
        <v>1064</v>
      </c>
      <c r="BG5">
        <v>1.8779999999999999</v>
      </c>
      <c r="BH5" t="s">
        <v>1065</v>
      </c>
      <c r="BI5" t="s">
        <v>1021</v>
      </c>
      <c r="BJ5" t="s">
        <v>1056</v>
      </c>
      <c r="BK5" t="s">
        <v>983</v>
      </c>
      <c r="BM5">
        <v>-0.75</v>
      </c>
      <c r="BN5">
        <v>3.3833496893348511E-2</v>
      </c>
      <c r="BP5" t="s">
        <v>975</v>
      </c>
      <c r="BQ5" t="s">
        <v>1792</v>
      </c>
      <c r="BR5" t="s">
        <v>226</v>
      </c>
      <c r="BS5">
        <v>1878</v>
      </c>
      <c r="BT5">
        <v>1878</v>
      </c>
      <c r="BU5" t="s">
        <v>983</v>
      </c>
      <c r="BV5" t="s">
        <v>1064</v>
      </c>
      <c r="BW5" t="s">
        <v>1064</v>
      </c>
      <c r="BX5">
        <v>1.8779999999999999</v>
      </c>
      <c r="BY5" t="s">
        <v>1065</v>
      </c>
      <c r="BZ5" t="s">
        <v>1021</v>
      </c>
      <c r="CA5" t="s">
        <v>1056</v>
      </c>
    </row>
    <row r="6" spans="1:80">
      <c r="A6">
        <v>2075</v>
      </c>
      <c r="B6">
        <v>7.083333333333333</v>
      </c>
      <c r="C6">
        <v>7.6206543668601981E-2</v>
      </c>
      <c r="E6">
        <f t="shared" si="0"/>
        <v>-0.01</v>
      </c>
      <c r="F6">
        <f t="shared" si="1"/>
        <v>4.7699999999999996</v>
      </c>
      <c r="G6">
        <v>2.35</v>
      </c>
      <c r="I6" t="s">
        <v>1789</v>
      </c>
      <c r="J6">
        <v>4.437E-2</v>
      </c>
      <c r="K6">
        <v>3.1E-6</v>
      </c>
      <c r="L6">
        <v>7.927E-3</v>
      </c>
      <c r="M6">
        <v>1.1000000000000001E-6</v>
      </c>
      <c r="N6">
        <v>358000000</v>
      </c>
      <c r="O6">
        <v>4.7699999999999996</v>
      </c>
      <c r="P6">
        <v>0.69</v>
      </c>
      <c r="Q6">
        <v>2.46</v>
      </c>
      <c r="R6">
        <v>0.45</v>
      </c>
      <c r="S6">
        <v>-0.01</v>
      </c>
      <c r="T6">
        <v>0.25</v>
      </c>
      <c r="U6">
        <f t="shared" si="6"/>
        <v>4.7699999999999996</v>
      </c>
      <c r="V6">
        <f t="shared" si="2"/>
        <v>6.2848632827838813E-3</v>
      </c>
      <c r="W6">
        <f>AVERAGE(U6:U8)</f>
        <v>-5.2</v>
      </c>
      <c r="X6">
        <f>AVERAGE(V6:V8)</f>
        <v>5.0999678600514464E-2</v>
      </c>
      <c r="Y6" s="5">
        <f>STDEV(V6:V8)</f>
        <v>5.2001020351118331E-2</v>
      </c>
      <c r="Z6">
        <f t="shared" si="3"/>
        <v>2350</v>
      </c>
      <c r="AA6">
        <f t="shared" si="4"/>
        <v>-0.01</v>
      </c>
      <c r="AB6">
        <f t="shared" si="5"/>
        <v>4.7699999999999996</v>
      </c>
      <c r="AC6">
        <v>2.35</v>
      </c>
      <c r="AE6" t="s">
        <v>1789</v>
      </c>
      <c r="AF6">
        <v>4.437E-2</v>
      </c>
      <c r="AG6">
        <v>3.1E-6</v>
      </c>
      <c r="AH6">
        <v>7.927E-3</v>
      </c>
      <c r="AI6">
        <v>1.1000000000000001E-6</v>
      </c>
      <c r="AJ6">
        <v>358000000</v>
      </c>
      <c r="AK6">
        <v>4.7699999999999996</v>
      </c>
      <c r="AL6">
        <v>0.69</v>
      </c>
      <c r="AM6">
        <v>2.46</v>
      </c>
      <c r="AN6">
        <v>0.45</v>
      </c>
      <c r="AO6">
        <v>-0.01</v>
      </c>
      <c r="AP6">
        <v>0.25</v>
      </c>
      <c r="AR6">
        <f>W6</f>
        <v>-5.2</v>
      </c>
      <c r="AS6">
        <f>X6</f>
        <v>5.0999678600514464E-2</v>
      </c>
      <c r="AU6" t="s">
        <v>975</v>
      </c>
      <c r="AV6" t="str">
        <f>AE6</f>
        <v>FI02052a@1</v>
      </c>
      <c r="AX6">
        <f>Z6</f>
        <v>2350</v>
      </c>
      <c r="AY6">
        <f>AX6</f>
        <v>2350</v>
      </c>
      <c r="BC6" t="s">
        <v>221</v>
      </c>
      <c r="BD6" t="s">
        <v>976</v>
      </c>
      <c r="BE6" t="s">
        <v>977</v>
      </c>
      <c r="BF6" t="s">
        <v>978</v>
      </c>
      <c r="BG6" t="s">
        <v>979</v>
      </c>
      <c r="BH6" t="s">
        <v>980</v>
      </c>
      <c r="BI6" t="s">
        <v>981</v>
      </c>
      <c r="BJ6" t="s">
        <v>982</v>
      </c>
      <c r="BK6" t="s">
        <v>983</v>
      </c>
      <c r="BM6">
        <v>-9.0299999999999994</v>
      </c>
      <c r="BN6">
        <v>2.0679265198142449E-2</v>
      </c>
      <c r="BP6" t="s">
        <v>975</v>
      </c>
      <c r="BQ6" t="s">
        <v>1724</v>
      </c>
      <c r="BR6" t="s">
        <v>221</v>
      </c>
      <c r="BS6">
        <v>1920</v>
      </c>
      <c r="BT6">
        <v>1920</v>
      </c>
      <c r="BU6" t="s">
        <v>983</v>
      </c>
      <c r="BV6" t="s">
        <v>977</v>
      </c>
      <c r="BW6" t="s">
        <v>978</v>
      </c>
      <c r="BX6" t="s">
        <v>979</v>
      </c>
      <c r="BY6" t="s">
        <v>980</v>
      </c>
      <c r="BZ6" t="s">
        <v>981</v>
      </c>
      <c r="CA6" t="s">
        <v>982</v>
      </c>
    </row>
    <row r="7" spans="1:80">
      <c r="A7">
        <v>2075</v>
      </c>
      <c r="B7">
        <v>11.545</v>
      </c>
      <c r="C7">
        <v>3.6439887749819322E-2</v>
      </c>
      <c r="E7">
        <f t="shared" si="0"/>
        <v>0.14000000000000001</v>
      </c>
      <c r="F7">
        <f t="shared" si="1"/>
        <v>-10.88</v>
      </c>
      <c r="G7">
        <f>G6</f>
        <v>2.35</v>
      </c>
      <c r="I7" t="s">
        <v>1790</v>
      </c>
      <c r="J7">
        <v>4.3679999999999997E-2</v>
      </c>
      <c r="K7">
        <v>7.7000000000000004E-7</v>
      </c>
      <c r="L7">
        <v>7.8639999999999995E-3</v>
      </c>
      <c r="M7">
        <v>3.4999999999999998E-7</v>
      </c>
      <c r="N7">
        <v>1290000000</v>
      </c>
      <c r="O7">
        <v>-10.88</v>
      </c>
      <c r="P7">
        <v>0.67</v>
      </c>
      <c r="Q7">
        <v>-5.51</v>
      </c>
      <c r="R7">
        <v>0.37</v>
      </c>
      <c r="S7">
        <v>0.14000000000000001</v>
      </c>
      <c r="T7">
        <v>0.14000000000000001</v>
      </c>
      <c r="U7">
        <f t="shared" si="6"/>
        <v>-10.88</v>
      </c>
      <c r="V7">
        <f t="shared" si="2"/>
        <v>0.10806364307337901</v>
      </c>
      <c r="Z7">
        <f t="shared" si="3"/>
        <v>2350</v>
      </c>
      <c r="AA7">
        <f t="shared" si="4"/>
        <v>0.14000000000000001</v>
      </c>
      <c r="AB7">
        <f t="shared" si="5"/>
        <v>-10.88</v>
      </c>
      <c r="AC7">
        <f>AC6</f>
        <v>2.35</v>
      </c>
      <c r="AE7" t="s">
        <v>1790</v>
      </c>
      <c r="AF7">
        <v>4.3679999999999997E-2</v>
      </c>
      <c r="AG7">
        <v>7.7000000000000004E-7</v>
      </c>
      <c r="AH7">
        <v>7.8639999999999995E-3</v>
      </c>
      <c r="AI7">
        <v>3.4999999999999998E-7</v>
      </c>
      <c r="AJ7">
        <v>1290000000</v>
      </c>
      <c r="AK7">
        <v>-10.88</v>
      </c>
      <c r="AL7">
        <v>0.67</v>
      </c>
      <c r="AM7">
        <v>-5.51</v>
      </c>
      <c r="AN7">
        <v>0.37</v>
      </c>
      <c r="AO7">
        <v>0.14000000000000001</v>
      </c>
      <c r="AP7">
        <v>0.14000000000000001</v>
      </c>
      <c r="BC7" t="s">
        <v>221</v>
      </c>
      <c r="BD7" t="s">
        <v>992</v>
      </c>
      <c r="BE7" t="s">
        <v>993</v>
      </c>
      <c r="BF7" t="s">
        <v>994</v>
      </c>
      <c r="BG7" t="s">
        <v>979</v>
      </c>
      <c r="BH7" t="s">
        <v>984</v>
      </c>
      <c r="BI7" t="s">
        <v>981</v>
      </c>
      <c r="BJ7" t="s">
        <v>995</v>
      </c>
      <c r="BK7" t="s">
        <v>996</v>
      </c>
      <c r="BM7">
        <v>2.7416666666666667</v>
      </c>
      <c r="BN7">
        <v>7.4468069729250463E-2</v>
      </c>
      <c r="BP7" t="s">
        <v>975</v>
      </c>
      <c r="BQ7" t="s">
        <v>1735</v>
      </c>
      <c r="BR7" t="s">
        <v>221</v>
      </c>
      <c r="BS7">
        <v>1920</v>
      </c>
      <c r="BT7">
        <v>1920</v>
      </c>
      <c r="BU7" t="s">
        <v>996</v>
      </c>
      <c r="BV7" t="s">
        <v>993</v>
      </c>
      <c r="BW7" t="s">
        <v>994</v>
      </c>
      <c r="BX7" t="s">
        <v>979</v>
      </c>
      <c r="BY7" t="s">
        <v>984</v>
      </c>
      <c r="BZ7" t="s">
        <v>981</v>
      </c>
      <c r="CA7" t="s">
        <v>995</v>
      </c>
    </row>
    <row r="8" spans="1:80">
      <c r="A8">
        <v>2075</v>
      </c>
      <c r="B8">
        <v>8.3000000000000007</v>
      </c>
      <c r="C8">
        <v>-4.3297094807510761E-2</v>
      </c>
      <c r="E8">
        <f t="shared" si="0"/>
        <v>7.0000000000000007E-2</v>
      </c>
      <c r="F8">
        <f t="shared" si="1"/>
        <v>-9.49</v>
      </c>
      <c r="G8">
        <f>G7</f>
        <v>2.35</v>
      </c>
      <c r="I8" t="s">
        <v>1791</v>
      </c>
      <c r="J8">
        <v>4.3740000000000001E-2</v>
      </c>
      <c r="K8">
        <v>8.9999999999999996E-7</v>
      </c>
      <c r="L8">
        <v>7.8689999999999993E-3</v>
      </c>
      <c r="M8">
        <v>1.9000000000000001E-7</v>
      </c>
      <c r="N8">
        <v>1220000000</v>
      </c>
      <c r="O8">
        <v>-9.49</v>
      </c>
      <c r="P8">
        <v>0.67</v>
      </c>
      <c r="Q8">
        <v>-4.8600000000000003</v>
      </c>
      <c r="R8">
        <v>0.37</v>
      </c>
      <c r="S8">
        <v>7.0000000000000007E-2</v>
      </c>
      <c r="T8">
        <v>0.11</v>
      </c>
      <c r="U8">
        <f t="shared" si="6"/>
        <v>-9.49</v>
      </c>
      <c r="V8">
        <f t="shared" si="2"/>
        <v>3.8650529445380499E-2</v>
      </c>
      <c r="Z8">
        <f t="shared" si="3"/>
        <v>2350</v>
      </c>
      <c r="AA8">
        <f t="shared" si="4"/>
        <v>7.0000000000000007E-2</v>
      </c>
      <c r="AB8">
        <f t="shared" si="5"/>
        <v>-9.49</v>
      </c>
      <c r="AC8">
        <f>AC7</f>
        <v>2.35</v>
      </c>
      <c r="AE8" t="s">
        <v>1791</v>
      </c>
      <c r="AF8">
        <v>4.3740000000000001E-2</v>
      </c>
      <c r="AG8">
        <v>8.9999999999999996E-7</v>
      </c>
      <c r="AH8">
        <v>7.8689999999999993E-3</v>
      </c>
      <c r="AI8">
        <v>1.9000000000000001E-7</v>
      </c>
      <c r="AJ8">
        <v>1220000000</v>
      </c>
      <c r="AK8">
        <v>-9.49</v>
      </c>
      <c r="AL8">
        <v>0.67</v>
      </c>
      <c r="AM8">
        <v>-4.8600000000000003</v>
      </c>
      <c r="AN8">
        <v>0.37</v>
      </c>
      <c r="AO8">
        <v>7.0000000000000007E-2</v>
      </c>
      <c r="AP8">
        <v>0.11</v>
      </c>
      <c r="BC8" t="s">
        <v>222</v>
      </c>
      <c r="BD8" t="s">
        <v>1002</v>
      </c>
      <c r="BE8" t="s">
        <v>1003</v>
      </c>
      <c r="BF8" t="s">
        <v>1004</v>
      </c>
      <c r="BG8" t="s">
        <v>1005</v>
      </c>
      <c r="BH8" t="s">
        <v>990</v>
      </c>
      <c r="BI8" t="s">
        <v>1006</v>
      </c>
      <c r="BJ8" t="s">
        <v>1007</v>
      </c>
      <c r="BK8" t="s">
        <v>985</v>
      </c>
      <c r="BM8">
        <v>-7.4524999999999997</v>
      </c>
      <c r="BN8">
        <v>8.0019081350875543E-2</v>
      </c>
      <c r="BP8" t="s">
        <v>975</v>
      </c>
      <c r="BQ8" t="s">
        <v>1740</v>
      </c>
      <c r="BR8" t="s">
        <v>230</v>
      </c>
      <c r="BS8">
        <v>2010</v>
      </c>
      <c r="BT8">
        <v>2010</v>
      </c>
      <c r="BU8" t="s">
        <v>985</v>
      </c>
      <c r="BV8" t="s">
        <v>1003</v>
      </c>
      <c r="BW8" t="s">
        <v>1004</v>
      </c>
      <c r="BX8" t="s">
        <v>1005</v>
      </c>
      <c r="BY8" t="s">
        <v>990</v>
      </c>
      <c r="BZ8" t="s">
        <v>1006</v>
      </c>
      <c r="CA8" t="s">
        <v>1007</v>
      </c>
    </row>
    <row r="9" spans="1:80">
      <c r="A9">
        <v>2075</v>
      </c>
      <c r="B9">
        <v>6.2050000000000001</v>
      </c>
      <c r="C9">
        <v>-1.549350468303401E-2</v>
      </c>
      <c r="E9">
        <f t="shared" si="0"/>
        <v>0.01</v>
      </c>
      <c r="F9">
        <f t="shared" si="1"/>
        <v>-0.79</v>
      </c>
      <c r="G9">
        <v>2.15</v>
      </c>
      <c r="I9" t="s">
        <v>1796</v>
      </c>
      <c r="J9">
        <v>4.4130000000000003E-2</v>
      </c>
      <c r="K9">
        <v>7.7000000000000004E-7</v>
      </c>
      <c r="L9">
        <v>7.9050000000000006E-3</v>
      </c>
      <c r="M9">
        <v>1.9000000000000001E-7</v>
      </c>
      <c r="N9">
        <v>1340000000</v>
      </c>
      <c r="O9">
        <v>-0.79</v>
      </c>
      <c r="P9">
        <v>0.67</v>
      </c>
      <c r="Q9">
        <v>-0.4</v>
      </c>
      <c r="R9">
        <v>0.37</v>
      </c>
      <c r="S9">
        <v>0.01</v>
      </c>
      <c r="T9">
        <v>0.11</v>
      </c>
      <c r="U9">
        <f t="shared" si="6"/>
        <v>-0.79</v>
      </c>
      <c r="V9">
        <f t="shared" si="2"/>
        <v>6.9279727830776627E-3</v>
      </c>
      <c r="W9">
        <f>U9</f>
        <v>-0.79</v>
      </c>
      <c r="X9">
        <f>V9</f>
        <v>6.9279727830776627E-3</v>
      </c>
      <c r="Z9">
        <f t="shared" si="3"/>
        <v>2150</v>
      </c>
      <c r="AA9">
        <f t="shared" si="4"/>
        <v>0.01</v>
      </c>
      <c r="AB9">
        <f t="shared" si="5"/>
        <v>-0.79</v>
      </c>
      <c r="AC9">
        <v>2.15</v>
      </c>
      <c r="AE9" t="s">
        <v>1796</v>
      </c>
      <c r="AF9">
        <v>4.4130000000000003E-2</v>
      </c>
      <c r="AG9">
        <v>7.7000000000000004E-7</v>
      </c>
      <c r="AH9">
        <v>7.9050000000000006E-3</v>
      </c>
      <c r="AI9">
        <v>1.9000000000000001E-7</v>
      </c>
      <c r="AJ9">
        <v>1340000000</v>
      </c>
      <c r="AK9">
        <v>-0.79</v>
      </c>
      <c r="AL9">
        <v>0.67</v>
      </c>
      <c r="AM9">
        <v>-0.4</v>
      </c>
      <c r="AN9">
        <v>0.37</v>
      </c>
      <c r="AO9">
        <v>0.01</v>
      </c>
      <c r="AP9">
        <v>0.11</v>
      </c>
      <c r="AR9">
        <f>W9</f>
        <v>-0.79</v>
      </c>
      <c r="AS9">
        <f>X9</f>
        <v>6.9279727830776627E-3</v>
      </c>
      <c r="AU9" t="s">
        <v>975</v>
      </c>
      <c r="AV9" t="str">
        <f>AE9</f>
        <v>WY03010a@1</v>
      </c>
      <c r="AX9">
        <f>Z9</f>
        <v>2150</v>
      </c>
      <c r="AY9">
        <f>AX9</f>
        <v>2150</v>
      </c>
      <c r="BC9" t="s">
        <v>223</v>
      </c>
      <c r="BD9" t="s">
        <v>997</v>
      </c>
      <c r="BE9" t="s">
        <v>998</v>
      </c>
      <c r="BF9" t="s">
        <v>999</v>
      </c>
      <c r="BG9" t="s">
        <v>1000</v>
      </c>
      <c r="BH9" t="s">
        <v>990</v>
      </c>
      <c r="BI9" t="s">
        <v>981</v>
      </c>
      <c r="BJ9" t="s">
        <v>1001</v>
      </c>
      <c r="BK9" t="s">
        <v>985</v>
      </c>
      <c r="BM9">
        <v>-7.6533333333333333</v>
      </c>
      <c r="BN9">
        <v>-4.5095305522793909E-3</v>
      </c>
      <c r="BP9" t="s">
        <v>975</v>
      </c>
      <c r="BQ9" t="s">
        <v>1737</v>
      </c>
      <c r="BR9" t="s">
        <v>223</v>
      </c>
      <c r="BS9">
        <v>2000</v>
      </c>
      <c r="BT9">
        <v>2000</v>
      </c>
      <c r="BU9" t="s">
        <v>985</v>
      </c>
      <c r="BV9" t="s">
        <v>998</v>
      </c>
      <c r="BW9" t="s">
        <v>999</v>
      </c>
      <c r="BX9" t="s">
        <v>1000</v>
      </c>
      <c r="BY9" t="s">
        <v>990</v>
      </c>
      <c r="BZ9" t="s">
        <v>981</v>
      </c>
      <c r="CA9" t="s">
        <v>1001</v>
      </c>
    </row>
    <row r="10" spans="1:80">
      <c r="A10">
        <v>2075</v>
      </c>
      <c r="B10">
        <v>7.3150000000000004</v>
      </c>
      <c r="C10">
        <v>3.2651700992528516E-2</v>
      </c>
      <c r="E10">
        <f t="shared" si="0"/>
        <v>0</v>
      </c>
      <c r="F10">
        <f t="shared" si="1"/>
        <v>9.32</v>
      </c>
      <c r="G10">
        <v>2.0750000000000002</v>
      </c>
      <c r="I10" t="s">
        <v>1744</v>
      </c>
      <c r="J10">
        <v>4.4569999999999999E-2</v>
      </c>
      <c r="K10">
        <v>2.0999999999999998E-6</v>
      </c>
      <c r="L10">
        <v>7.9459999999999999E-3</v>
      </c>
      <c r="M10">
        <v>2.8000000000000002E-7</v>
      </c>
      <c r="N10">
        <v>1310000000</v>
      </c>
      <c r="O10">
        <v>9.32</v>
      </c>
      <c r="P10">
        <v>0.68</v>
      </c>
      <c r="Q10">
        <v>4.82</v>
      </c>
      <c r="R10">
        <v>0.37</v>
      </c>
      <c r="S10">
        <v>0</v>
      </c>
      <c r="T10">
        <v>0.12</v>
      </c>
      <c r="U10">
        <f t="shared" si="6"/>
        <v>9.32</v>
      </c>
      <c r="V10">
        <f t="shared" si="2"/>
        <v>3.099826958892038E-2</v>
      </c>
      <c r="W10">
        <f>AVERAGE(U10:U12)</f>
        <v>7.083333333333333</v>
      </c>
      <c r="X10">
        <f>AVERAGE(V10:V12)</f>
        <v>7.6206543668601981E-2</v>
      </c>
      <c r="Y10" s="5">
        <f>STDEV(V10:V12)</f>
        <v>4.4254585003183099E-2</v>
      </c>
      <c r="Z10">
        <f t="shared" si="3"/>
        <v>2075</v>
      </c>
      <c r="AA10">
        <f t="shared" si="4"/>
        <v>0</v>
      </c>
      <c r="AB10">
        <f t="shared" si="5"/>
        <v>9.32</v>
      </c>
      <c r="AC10">
        <v>2.0750000000000002</v>
      </c>
      <c r="AE10" t="s">
        <v>1744</v>
      </c>
      <c r="AF10">
        <v>4.4569999999999999E-2</v>
      </c>
      <c r="AG10">
        <v>2.0999999999999998E-6</v>
      </c>
      <c r="AH10">
        <v>7.9459999999999999E-3</v>
      </c>
      <c r="AI10">
        <v>2.8000000000000002E-7</v>
      </c>
      <c r="AJ10">
        <v>1310000000</v>
      </c>
      <c r="AK10">
        <v>9.32</v>
      </c>
      <c r="AL10">
        <v>0.68</v>
      </c>
      <c r="AM10">
        <v>4.82</v>
      </c>
      <c r="AN10">
        <v>0.37</v>
      </c>
      <c r="AO10">
        <v>0</v>
      </c>
      <c r="AP10">
        <v>0.12</v>
      </c>
      <c r="AR10">
        <f>W10</f>
        <v>7.083333333333333</v>
      </c>
      <c r="AS10">
        <f>X10</f>
        <v>7.6206543668601981E-2</v>
      </c>
      <c r="AU10" t="s">
        <v>975</v>
      </c>
      <c r="AV10" t="str">
        <f>AE10</f>
        <v>FI02006a@1</v>
      </c>
      <c r="AX10">
        <f>Z10</f>
        <v>2075</v>
      </c>
      <c r="AY10">
        <f>AX10</f>
        <v>2075</v>
      </c>
      <c r="BC10" t="s">
        <v>227</v>
      </c>
      <c r="BD10" t="s">
        <v>987</v>
      </c>
      <c r="BE10" t="s">
        <v>988</v>
      </c>
      <c r="BF10" t="s">
        <v>989</v>
      </c>
      <c r="BG10" t="s">
        <v>986</v>
      </c>
      <c r="BH10" t="s">
        <v>990</v>
      </c>
      <c r="BI10" t="s">
        <v>981</v>
      </c>
      <c r="BJ10" t="s">
        <v>991</v>
      </c>
      <c r="BK10" t="s">
        <v>983</v>
      </c>
      <c r="BM10">
        <v>-9.01</v>
      </c>
      <c r="BN10">
        <v>3.0403164889627021E-2</v>
      </c>
      <c r="BP10" t="s">
        <v>975</v>
      </c>
      <c r="BQ10" t="s">
        <v>1733</v>
      </c>
      <c r="BR10" t="s">
        <v>227</v>
      </c>
      <c r="BS10">
        <v>1970</v>
      </c>
      <c r="BT10">
        <v>1970</v>
      </c>
      <c r="BU10" t="s">
        <v>983</v>
      </c>
      <c r="BV10" t="s">
        <v>988</v>
      </c>
      <c r="BW10" t="s">
        <v>989</v>
      </c>
      <c r="BX10" t="s">
        <v>986</v>
      </c>
      <c r="BY10" t="s">
        <v>990</v>
      </c>
      <c r="BZ10" t="s">
        <v>981</v>
      </c>
      <c r="CA10" t="s">
        <v>991</v>
      </c>
    </row>
    <row r="11" spans="1:80">
      <c r="A11">
        <v>2075</v>
      </c>
      <c r="B11">
        <v>14.97</v>
      </c>
      <c r="C11">
        <v>8.3760297950383009E-3</v>
      </c>
      <c r="E11">
        <f t="shared" si="0"/>
        <v>0.08</v>
      </c>
      <c r="F11">
        <f t="shared" si="1"/>
        <v>-1.2</v>
      </c>
      <c r="G11">
        <f t="shared" ref="G11:G54" si="7">G10</f>
        <v>2.0750000000000002</v>
      </c>
      <c r="I11" t="s">
        <v>1745</v>
      </c>
      <c r="J11">
        <v>4.4110000000000003E-2</v>
      </c>
      <c r="K11">
        <v>1.7999999999999999E-6</v>
      </c>
      <c r="L11">
        <v>7.9039999999999996E-3</v>
      </c>
      <c r="M11">
        <v>3.9000000000000002E-7</v>
      </c>
      <c r="N11">
        <v>1300000000</v>
      </c>
      <c r="O11">
        <v>-1.2</v>
      </c>
      <c r="P11">
        <v>0.68</v>
      </c>
      <c r="Q11">
        <v>-0.54</v>
      </c>
      <c r="R11">
        <v>0.38</v>
      </c>
      <c r="S11">
        <v>0.08</v>
      </c>
      <c r="T11">
        <v>0.12</v>
      </c>
      <c r="U11">
        <f t="shared" si="6"/>
        <v>-1.2</v>
      </c>
      <c r="V11">
        <f t="shared" si="2"/>
        <v>7.8179944903429721E-2</v>
      </c>
      <c r="Z11">
        <f t="shared" si="3"/>
        <v>2075</v>
      </c>
      <c r="AA11">
        <f t="shared" si="4"/>
        <v>0.08</v>
      </c>
      <c r="AB11">
        <f t="shared" si="5"/>
        <v>-1.2</v>
      </c>
      <c r="AC11">
        <f t="shared" ref="AC11:AC54" si="8">AC10</f>
        <v>2.0750000000000002</v>
      </c>
      <c r="AE11" t="s">
        <v>1745</v>
      </c>
      <c r="AF11">
        <v>4.4110000000000003E-2</v>
      </c>
      <c r="AG11">
        <v>1.7999999999999999E-6</v>
      </c>
      <c r="AH11">
        <v>7.9039999999999996E-3</v>
      </c>
      <c r="AI11">
        <v>3.9000000000000002E-7</v>
      </c>
      <c r="AJ11">
        <v>1300000000</v>
      </c>
      <c r="AK11">
        <v>-1.2</v>
      </c>
      <c r="AL11">
        <v>0.68</v>
      </c>
      <c r="AM11">
        <v>-0.54</v>
      </c>
      <c r="AN11">
        <v>0.38</v>
      </c>
      <c r="AO11">
        <v>0.08</v>
      </c>
      <c r="AP11">
        <v>0.12</v>
      </c>
      <c r="BC11" t="s">
        <v>224</v>
      </c>
      <c r="BD11" t="s">
        <v>1053</v>
      </c>
      <c r="BE11" t="s">
        <v>1054</v>
      </c>
      <c r="BF11" t="s">
        <v>1055</v>
      </c>
      <c r="BG11" t="s">
        <v>1011</v>
      </c>
      <c r="BH11" t="s">
        <v>1038</v>
      </c>
      <c r="BI11" t="s">
        <v>1006</v>
      </c>
      <c r="BJ11" t="s">
        <v>1056</v>
      </c>
      <c r="BK11" t="s">
        <v>983</v>
      </c>
      <c r="BM11">
        <v>6.7166666666666659</v>
      </c>
      <c r="BN11">
        <v>2.6867254963892861E-2</v>
      </c>
      <c r="BP11" t="s">
        <v>975</v>
      </c>
      <c r="BQ11" t="s">
        <v>1786</v>
      </c>
      <c r="BR11" t="s">
        <v>224</v>
      </c>
      <c r="BS11">
        <v>2075</v>
      </c>
      <c r="BT11">
        <v>2075</v>
      </c>
      <c r="BU11" t="s">
        <v>983</v>
      </c>
      <c r="BV11" t="s">
        <v>1054</v>
      </c>
      <c r="BW11" t="s">
        <v>1055</v>
      </c>
      <c r="BX11" t="s">
        <v>1011</v>
      </c>
      <c r="BY11" t="s">
        <v>1038</v>
      </c>
      <c r="BZ11" t="s">
        <v>1006</v>
      </c>
      <c r="CA11" t="s">
        <v>1056</v>
      </c>
    </row>
    <row r="12" spans="1:80">
      <c r="A12">
        <v>2075</v>
      </c>
      <c r="B12">
        <v>14.164999999999999</v>
      </c>
      <c r="C12">
        <v>3.4921296317985462E-2</v>
      </c>
      <c r="E12">
        <f t="shared" si="0"/>
        <v>0.08</v>
      </c>
      <c r="F12">
        <f t="shared" si="1"/>
        <v>13.13</v>
      </c>
      <c r="G12">
        <f t="shared" si="7"/>
        <v>2.0750000000000002</v>
      </c>
      <c r="I12" t="s">
        <v>1746</v>
      </c>
      <c r="J12">
        <v>4.4740000000000002E-2</v>
      </c>
      <c r="K12">
        <v>6.7999999999999995E-7</v>
      </c>
      <c r="L12">
        <v>7.9620000000000003E-3</v>
      </c>
      <c r="M12">
        <v>3.5999999999999999E-7</v>
      </c>
      <c r="N12">
        <v>1290000000</v>
      </c>
      <c r="O12">
        <v>13.13</v>
      </c>
      <c r="P12">
        <v>0.67</v>
      </c>
      <c r="Q12">
        <v>6.86</v>
      </c>
      <c r="R12">
        <v>0.37</v>
      </c>
      <c r="S12">
        <v>0.08</v>
      </c>
      <c r="T12">
        <v>0.13</v>
      </c>
      <c r="U12">
        <f t="shared" si="6"/>
        <v>13.13</v>
      </c>
      <c r="V12">
        <f t="shared" si="2"/>
        <v>0.11944141651345586</v>
      </c>
      <c r="Z12">
        <f t="shared" si="3"/>
        <v>2075</v>
      </c>
      <c r="AA12">
        <f t="shared" si="4"/>
        <v>0.08</v>
      </c>
      <c r="AB12">
        <f t="shared" si="5"/>
        <v>13.13</v>
      </c>
      <c r="AC12">
        <f t="shared" si="8"/>
        <v>2.0750000000000002</v>
      </c>
      <c r="AE12" t="s">
        <v>1746</v>
      </c>
      <c r="AF12">
        <v>4.4740000000000002E-2</v>
      </c>
      <c r="AG12">
        <v>6.7999999999999995E-7</v>
      </c>
      <c r="AH12">
        <v>7.9620000000000003E-3</v>
      </c>
      <c r="AI12">
        <v>3.5999999999999999E-7</v>
      </c>
      <c r="AJ12">
        <v>1290000000</v>
      </c>
      <c r="AK12">
        <v>13.13</v>
      </c>
      <c r="AL12">
        <v>0.67</v>
      </c>
      <c r="AM12">
        <v>6.86</v>
      </c>
      <c r="AN12">
        <v>0.37</v>
      </c>
      <c r="AO12">
        <v>0.08</v>
      </c>
      <c r="AP12">
        <v>0.13</v>
      </c>
      <c r="BC12" t="s">
        <v>225</v>
      </c>
      <c r="BD12" t="s">
        <v>1057</v>
      </c>
      <c r="BE12" t="s">
        <v>1058</v>
      </c>
      <c r="BF12" t="s">
        <v>1059</v>
      </c>
      <c r="BG12" t="s">
        <v>1060</v>
      </c>
      <c r="BH12" t="s">
        <v>1061</v>
      </c>
      <c r="BI12" t="s">
        <v>1006</v>
      </c>
      <c r="BJ12" t="s">
        <v>1062</v>
      </c>
      <c r="BK12" t="s">
        <v>1026</v>
      </c>
      <c r="BM12">
        <v>-5.2</v>
      </c>
      <c r="BN12">
        <v>5.0999678600514464E-2</v>
      </c>
      <c r="BP12" t="s">
        <v>975</v>
      </c>
      <c r="BQ12" t="s">
        <v>1789</v>
      </c>
      <c r="BR12" t="s">
        <v>231</v>
      </c>
      <c r="BS12">
        <v>2350</v>
      </c>
      <c r="BT12">
        <v>2350</v>
      </c>
      <c r="BU12" t="s">
        <v>1026</v>
      </c>
      <c r="BV12" t="s">
        <v>1058</v>
      </c>
      <c r="BW12" t="s">
        <v>1059</v>
      </c>
      <c r="BX12" t="s">
        <v>1060</v>
      </c>
      <c r="BY12" t="s">
        <v>1061</v>
      </c>
      <c r="BZ12" t="s">
        <v>1006</v>
      </c>
      <c r="CA12" t="s">
        <v>1062</v>
      </c>
    </row>
    <row r="13" spans="1:80">
      <c r="A13">
        <v>2075</v>
      </c>
      <c r="B13">
        <v>16.14</v>
      </c>
      <c r="C13">
        <v>9.2743598616269241E-2</v>
      </c>
      <c r="E13">
        <f t="shared" si="0"/>
        <v>0.02</v>
      </c>
      <c r="F13">
        <f t="shared" si="1"/>
        <v>8.8000000000000007</v>
      </c>
      <c r="G13">
        <f t="shared" si="7"/>
        <v>2.0750000000000002</v>
      </c>
      <c r="I13" t="s">
        <v>1747</v>
      </c>
      <c r="J13">
        <v>4.4549999999999999E-2</v>
      </c>
      <c r="K13">
        <v>8.0999999999999997E-7</v>
      </c>
      <c r="L13">
        <v>7.9439999999999997E-3</v>
      </c>
      <c r="M13">
        <v>2.2999999999999999E-7</v>
      </c>
      <c r="N13">
        <v>1310000000</v>
      </c>
      <c r="O13">
        <v>8.8000000000000007</v>
      </c>
      <c r="P13">
        <v>0.67</v>
      </c>
      <c r="Q13">
        <v>4.57</v>
      </c>
      <c r="R13">
        <v>0.37</v>
      </c>
      <c r="S13">
        <v>0.02</v>
      </c>
      <c r="T13">
        <v>0.12</v>
      </c>
      <c r="U13">
        <f t="shared" si="6"/>
        <v>8.8000000000000007</v>
      </c>
      <c r="V13">
        <f t="shared" si="2"/>
        <v>4.7629388780594084E-2</v>
      </c>
      <c r="W13">
        <f>AVERAGE(U13:U16)</f>
        <v>11.545</v>
      </c>
      <c r="X13">
        <f>AVERAGE(V13:V16)</f>
        <v>3.6439887749819322E-2</v>
      </c>
      <c r="Y13" s="5">
        <f>STDEV(V13:V16)</f>
        <v>4.2088910621374362E-2</v>
      </c>
      <c r="Z13">
        <f t="shared" si="3"/>
        <v>2075</v>
      </c>
      <c r="AA13">
        <f t="shared" si="4"/>
        <v>0.02</v>
      </c>
      <c r="AB13">
        <f t="shared" si="5"/>
        <v>8.8000000000000007</v>
      </c>
      <c r="AC13">
        <f t="shared" si="8"/>
        <v>2.0750000000000002</v>
      </c>
      <c r="AE13" t="s">
        <v>1747</v>
      </c>
      <c r="AF13">
        <v>4.4549999999999999E-2</v>
      </c>
      <c r="AG13">
        <v>8.0999999999999997E-7</v>
      </c>
      <c r="AH13">
        <v>7.9439999999999997E-3</v>
      </c>
      <c r="AI13">
        <v>2.2999999999999999E-7</v>
      </c>
      <c r="AJ13">
        <v>1310000000</v>
      </c>
      <c r="AK13">
        <v>8.8000000000000007</v>
      </c>
      <c r="AL13">
        <v>0.67</v>
      </c>
      <c r="AM13">
        <v>4.57</v>
      </c>
      <c r="AN13">
        <v>0.37</v>
      </c>
      <c r="AO13">
        <v>0.02</v>
      </c>
      <c r="AP13">
        <v>0.12</v>
      </c>
      <c r="AR13">
        <f>W13</f>
        <v>11.545</v>
      </c>
      <c r="AS13">
        <f>X13</f>
        <v>3.6439887749819322E-2</v>
      </c>
      <c r="AU13" t="s">
        <v>975</v>
      </c>
      <c r="AV13" t="str">
        <f>AE13</f>
        <v>FI02016a@1</v>
      </c>
      <c r="AX13">
        <f>Z13</f>
        <v>2075</v>
      </c>
      <c r="AY13">
        <f>AX13</f>
        <v>2075</v>
      </c>
      <c r="BC13" t="s">
        <v>224</v>
      </c>
      <c r="BD13" t="s">
        <v>1051</v>
      </c>
      <c r="BE13" t="s">
        <v>1028</v>
      </c>
      <c r="BF13" t="s">
        <v>1029</v>
      </c>
      <c r="BG13" t="s">
        <v>1011</v>
      </c>
      <c r="BH13" t="s">
        <v>1031</v>
      </c>
      <c r="BI13" t="s">
        <v>1021</v>
      </c>
      <c r="BJ13" t="s">
        <v>1052</v>
      </c>
      <c r="BK13" t="s">
        <v>1023</v>
      </c>
      <c r="BM13">
        <v>9.6549999999999994</v>
      </c>
      <c r="BN13">
        <v>4.2702292438772105E-3</v>
      </c>
      <c r="BP13" t="s">
        <v>975</v>
      </c>
      <c r="BQ13" t="s">
        <v>1784</v>
      </c>
      <c r="BR13" t="s">
        <v>224</v>
      </c>
      <c r="BS13">
        <v>2075</v>
      </c>
      <c r="BT13">
        <v>2075</v>
      </c>
      <c r="BU13" t="s">
        <v>1023</v>
      </c>
      <c r="BV13" t="s">
        <v>1028</v>
      </c>
      <c r="BW13" t="s">
        <v>1029</v>
      </c>
      <c r="BX13" t="s">
        <v>1011</v>
      </c>
      <c r="BY13" t="s">
        <v>1031</v>
      </c>
      <c r="BZ13" t="s">
        <v>1021</v>
      </c>
      <c r="CA13" t="s">
        <v>1052</v>
      </c>
    </row>
    <row r="14" spans="1:80">
      <c r="A14">
        <v>2075</v>
      </c>
      <c r="B14">
        <v>11.86</v>
      </c>
      <c r="C14">
        <v>6.6331942532475985E-2</v>
      </c>
      <c r="E14">
        <f t="shared" si="0"/>
        <v>0.01</v>
      </c>
      <c r="F14">
        <f t="shared" si="1"/>
        <v>10.6</v>
      </c>
      <c r="G14">
        <f t="shared" si="7"/>
        <v>2.0750000000000002</v>
      </c>
      <c r="I14" t="s">
        <v>1748</v>
      </c>
      <c r="J14">
        <v>4.4630000000000003E-2</v>
      </c>
      <c r="K14">
        <v>1.1000000000000001E-6</v>
      </c>
      <c r="L14">
        <v>7.9509999999999997E-3</v>
      </c>
      <c r="M14">
        <v>2.9999999999999999E-7</v>
      </c>
      <c r="N14">
        <v>1330000000</v>
      </c>
      <c r="O14">
        <v>10.6</v>
      </c>
      <c r="P14">
        <v>0.67</v>
      </c>
      <c r="Q14">
        <v>5.49</v>
      </c>
      <c r="R14">
        <v>0.37</v>
      </c>
      <c r="S14">
        <v>0.01</v>
      </c>
      <c r="T14">
        <v>0.13</v>
      </c>
      <c r="U14">
        <f t="shared" si="6"/>
        <v>10.6</v>
      </c>
      <c r="V14">
        <f t="shared" si="2"/>
        <v>4.4959213012957022E-2</v>
      </c>
      <c r="Z14">
        <f t="shared" si="3"/>
        <v>2075</v>
      </c>
      <c r="AA14">
        <f t="shared" si="4"/>
        <v>0.01</v>
      </c>
      <c r="AB14">
        <f t="shared" si="5"/>
        <v>10.6</v>
      </c>
      <c r="AC14">
        <f t="shared" si="8"/>
        <v>2.0750000000000002</v>
      </c>
      <c r="AE14" t="s">
        <v>1748</v>
      </c>
      <c r="AF14">
        <v>4.4630000000000003E-2</v>
      </c>
      <c r="AG14">
        <v>1.1000000000000001E-6</v>
      </c>
      <c r="AH14">
        <v>7.9509999999999997E-3</v>
      </c>
      <c r="AI14">
        <v>2.9999999999999999E-7</v>
      </c>
      <c r="AJ14">
        <v>1330000000</v>
      </c>
      <c r="AK14">
        <v>10.6</v>
      </c>
      <c r="AL14">
        <v>0.67</v>
      </c>
      <c r="AM14">
        <v>5.49</v>
      </c>
      <c r="AN14">
        <v>0.37</v>
      </c>
      <c r="AO14">
        <v>0.01</v>
      </c>
      <c r="AP14">
        <v>0.13</v>
      </c>
      <c r="BC14" t="s">
        <v>224</v>
      </c>
      <c r="BD14" t="s">
        <v>1049</v>
      </c>
      <c r="BE14" t="s">
        <v>1028</v>
      </c>
      <c r="BF14" t="s">
        <v>1029</v>
      </c>
      <c r="BG14" t="s">
        <v>1011</v>
      </c>
      <c r="BH14" t="s">
        <v>1031</v>
      </c>
      <c r="BI14" t="s">
        <v>1021</v>
      </c>
      <c r="BJ14" t="s">
        <v>1050</v>
      </c>
      <c r="BK14" t="s">
        <v>983</v>
      </c>
      <c r="BM14">
        <v>15.57</v>
      </c>
      <c r="BN14">
        <v>-8.3757020043539274E-3</v>
      </c>
      <c r="BP14" t="s">
        <v>975</v>
      </c>
      <c r="BQ14" t="s">
        <v>1781</v>
      </c>
      <c r="BR14" t="s">
        <v>224</v>
      </c>
      <c r="BS14">
        <v>2075</v>
      </c>
      <c r="BT14">
        <v>2075</v>
      </c>
      <c r="BU14" t="s">
        <v>983</v>
      </c>
      <c r="BV14" t="s">
        <v>1028</v>
      </c>
      <c r="BW14" t="s">
        <v>1029</v>
      </c>
      <c r="BX14" t="s">
        <v>1011</v>
      </c>
      <c r="BY14" t="s">
        <v>1031</v>
      </c>
      <c r="BZ14" t="s">
        <v>1021</v>
      </c>
      <c r="CA14" t="s">
        <v>1050</v>
      </c>
    </row>
    <row r="15" spans="1:80">
      <c r="A15">
        <v>2075</v>
      </c>
      <c r="B15">
        <v>13.6</v>
      </c>
      <c r="C15">
        <v>3.8944989761731108E-2</v>
      </c>
      <c r="E15">
        <f t="shared" si="0"/>
        <v>0.04</v>
      </c>
      <c r="F15">
        <f t="shared" si="1"/>
        <v>12.14</v>
      </c>
      <c r="G15">
        <f t="shared" si="7"/>
        <v>2.0750000000000002</v>
      </c>
      <c r="I15" t="s">
        <v>1749</v>
      </c>
      <c r="J15">
        <v>4.4699999999999997E-2</v>
      </c>
      <c r="K15">
        <v>7.8000000000000005E-7</v>
      </c>
      <c r="L15">
        <v>7.9579999999999998E-3</v>
      </c>
      <c r="M15">
        <v>2.9999999999999999E-7</v>
      </c>
      <c r="N15">
        <v>1250000000</v>
      </c>
      <c r="O15">
        <v>12.14</v>
      </c>
      <c r="P15">
        <v>0.67</v>
      </c>
      <c r="Q15">
        <v>6.31</v>
      </c>
      <c r="R15">
        <v>0.37</v>
      </c>
      <c r="S15">
        <v>0.04</v>
      </c>
      <c r="T15">
        <v>0.12</v>
      </c>
      <c r="U15">
        <f t="shared" si="6"/>
        <v>12.14</v>
      </c>
      <c r="V15">
        <f t="shared" si="2"/>
        <v>7.6196090597242083E-2</v>
      </c>
      <c r="Z15">
        <f t="shared" si="3"/>
        <v>2075</v>
      </c>
      <c r="AA15">
        <f t="shared" si="4"/>
        <v>0.04</v>
      </c>
      <c r="AB15">
        <f t="shared" si="5"/>
        <v>12.14</v>
      </c>
      <c r="AC15">
        <f t="shared" si="8"/>
        <v>2.0750000000000002</v>
      </c>
      <c r="AE15" t="s">
        <v>1749</v>
      </c>
      <c r="AF15">
        <v>4.4699999999999997E-2</v>
      </c>
      <c r="AG15">
        <v>7.8000000000000005E-7</v>
      </c>
      <c r="AH15">
        <v>7.9579999999999998E-3</v>
      </c>
      <c r="AI15">
        <v>2.9999999999999999E-7</v>
      </c>
      <c r="AJ15">
        <v>1250000000</v>
      </c>
      <c r="AK15">
        <v>12.14</v>
      </c>
      <c r="AL15">
        <v>0.67</v>
      </c>
      <c r="AM15">
        <v>6.31</v>
      </c>
      <c r="AN15">
        <v>0.37</v>
      </c>
      <c r="AO15">
        <v>0.04</v>
      </c>
      <c r="AP15">
        <v>0.12</v>
      </c>
      <c r="BC15" t="s">
        <v>224</v>
      </c>
      <c r="BD15" t="s">
        <v>1047</v>
      </c>
      <c r="BE15" t="s">
        <v>1028</v>
      </c>
      <c r="BF15" t="s">
        <v>1029</v>
      </c>
      <c r="BG15" t="s">
        <v>1011</v>
      </c>
      <c r="BH15" t="s">
        <v>1031</v>
      </c>
      <c r="BI15" t="s">
        <v>1021</v>
      </c>
      <c r="BJ15" t="s">
        <v>1048</v>
      </c>
      <c r="BK15" t="s">
        <v>983</v>
      </c>
      <c r="BM15">
        <v>12.994999999999999</v>
      </c>
      <c r="BN15">
        <v>-2.6142307165922585E-2</v>
      </c>
      <c r="BP15" t="s">
        <v>975</v>
      </c>
      <c r="BQ15" t="s">
        <v>1779</v>
      </c>
      <c r="BR15" t="s">
        <v>224</v>
      </c>
      <c r="BS15">
        <v>2075</v>
      </c>
      <c r="BT15">
        <v>2075</v>
      </c>
      <c r="BU15" t="s">
        <v>983</v>
      </c>
      <c r="BV15" t="s">
        <v>1028</v>
      </c>
      <c r="BW15" t="s">
        <v>1029</v>
      </c>
      <c r="BX15" t="s">
        <v>1011</v>
      </c>
      <c r="BY15" t="s">
        <v>1031</v>
      </c>
      <c r="BZ15" t="s">
        <v>1021</v>
      </c>
      <c r="CA15" t="s">
        <v>1048</v>
      </c>
    </row>
    <row r="16" spans="1:80">
      <c r="A16">
        <v>2075</v>
      </c>
      <c r="B16">
        <v>12.994999999999999</v>
      </c>
      <c r="C16">
        <v>-2.6142307165922585E-2</v>
      </c>
      <c r="E16">
        <f t="shared" si="0"/>
        <v>-0.06</v>
      </c>
      <c r="F16">
        <f t="shared" si="1"/>
        <v>14.64</v>
      </c>
      <c r="G16">
        <f t="shared" si="7"/>
        <v>2.0750000000000002</v>
      </c>
      <c r="I16" t="s">
        <v>1750</v>
      </c>
      <c r="J16">
        <v>4.4810000000000003E-2</v>
      </c>
      <c r="K16">
        <v>1.1999999999999999E-6</v>
      </c>
      <c r="L16">
        <v>7.9670000000000001E-3</v>
      </c>
      <c r="M16">
        <v>1.9999999999999999E-7</v>
      </c>
      <c r="N16">
        <v>1330000000</v>
      </c>
      <c r="O16">
        <v>14.64</v>
      </c>
      <c r="P16">
        <v>0.67</v>
      </c>
      <c r="Q16">
        <v>7.49</v>
      </c>
      <c r="R16">
        <v>0.37</v>
      </c>
      <c r="S16">
        <v>-0.06</v>
      </c>
      <c r="T16">
        <v>0.11</v>
      </c>
      <c r="U16">
        <f t="shared" si="6"/>
        <v>14.64</v>
      </c>
      <c r="V16">
        <f t="shared" si="2"/>
        <v>-2.3025141391515902E-2</v>
      </c>
      <c r="Z16">
        <f t="shared" si="3"/>
        <v>2075</v>
      </c>
      <c r="AA16">
        <f t="shared" si="4"/>
        <v>-0.06</v>
      </c>
      <c r="AB16">
        <f t="shared" si="5"/>
        <v>14.64</v>
      </c>
      <c r="AC16">
        <f t="shared" si="8"/>
        <v>2.0750000000000002</v>
      </c>
      <c r="AE16" t="s">
        <v>1750</v>
      </c>
      <c r="AF16">
        <v>4.4810000000000003E-2</v>
      </c>
      <c r="AG16">
        <v>1.1999999999999999E-6</v>
      </c>
      <c r="AH16">
        <v>7.9670000000000001E-3</v>
      </c>
      <c r="AI16">
        <v>1.9999999999999999E-7</v>
      </c>
      <c r="AJ16">
        <v>1330000000</v>
      </c>
      <c r="AK16">
        <v>14.64</v>
      </c>
      <c r="AL16">
        <v>0.67</v>
      </c>
      <c r="AM16">
        <v>7.49</v>
      </c>
      <c r="AN16">
        <v>0.37</v>
      </c>
      <c r="AO16">
        <v>-0.06</v>
      </c>
      <c r="AP16">
        <v>0.11</v>
      </c>
      <c r="BC16" t="s">
        <v>224</v>
      </c>
      <c r="BD16" t="s">
        <v>1045</v>
      </c>
      <c r="BE16" t="s">
        <v>1028</v>
      </c>
      <c r="BF16" t="s">
        <v>1029</v>
      </c>
      <c r="BG16" t="s">
        <v>1011</v>
      </c>
      <c r="BH16" t="s">
        <v>1041</v>
      </c>
      <c r="BI16" t="s">
        <v>1021</v>
      </c>
      <c r="BJ16" t="s">
        <v>1046</v>
      </c>
      <c r="BK16" t="s">
        <v>983</v>
      </c>
      <c r="BM16">
        <v>13.6</v>
      </c>
      <c r="BN16">
        <v>3.8944989761731108E-2</v>
      </c>
      <c r="BP16" t="s">
        <v>975</v>
      </c>
      <c r="BQ16" t="s">
        <v>1778</v>
      </c>
      <c r="BR16" t="s">
        <v>224</v>
      </c>
      <c r="BS16">
        <v>2075</v>
      </c>
      <c r="BT16">
        <v>2075</v>
      </c>
      <c r="BU16" t="s">
        <v>983</v>
      </c>
      <c r="BV16" t="s">
        <v>1028</v>
      </c>
      <c r="BW16" t="s">
        <v>1029</v>
      </c>
      <c r="BX16" t="s">
        <v>1011</v>
      </c>
      <c r="BY16" t="s">
        <v>1041</v>
      </c>
      <c r="BZ16" t="s">
        <v>1021</v>
      </c>
      <c r="CA16" t="s">
        <v>1046</v>
      </c>
    </row>
    <row r="17" spans="1:79">
      <c r="A17">
        <v>2075</v>
      </c>
      <c r="B17">
        <v>15.57</v>
      </c>
      <c r="C17">
        <v>-8.3757020043539274E-3</v>
      </c>
      <c r="E17">
        <f t="shared" si="0"/>
        <v>-0.03</v>
      </c>
      <c r="F17">
        <f t="shared" si="1"/>
        <v>7.68</v>
      </c>
      <c r="G17">
        <f t="shared" si="7"/>
        <v>2.0750000000000002</v>
      </c>
      <c r="I17" t="s">
        <v>1751</v>
      </c>
      <c r="J17">
        <v>4.4499999999999998E-2</v>
      </c>
      <c r="K17">
        <v>6.3E-7</v>
      </c>
      <c r="L17">
        <v>7.9389999999999999E-3</v>
      </c>
      <c r="M17">
        <v>2.6E-7</v>
      </c>
      <c r="N17">
        <v>1280000000</v>
      </c>
      <c r="O17">
        <v>7.68</v>
      </c>
      <c r="P17">
        <v>0.67</v>
      </c>
      <c r="Q17">
        <v>3.94</v>
      </c>
      <c r="R17">
        <v>0.37</v>
      </c>
      <c r="S17">
        <v>-0.03</v>
      </c>
      <c r="T17">
        <v>0.12</v>
      </c>
      <c r="U17">
        <f t="shared" si="6"/>
        <v>7.68</v>
      </c>
      <c r="V17">
        <f t="shared" si="2"/>
        <v>-7.8617058330556766E-3</v>
      </c>
      <c r="W17">
        <f>AVERAGE(U17:U20)</f>
        <v>8.2999999999999989</v>
      </c>
      <c r="X17">
        <f>AVERAGE(V17:V20)</f>
        <v>-4.3297094807510761E-2</v>
      </c>
      <c r="Y17" s="5">
        <f>STDEV(V17:V20)</f>
        <v>3.0719132523495431E-2</v>
      </c>
      <c r="Z17">
        <f t="shared" si="3"/>
        <v>2075</v>
      </c>
      <c r="AA17">
        <f t="shared" si="4"/>
        <v>-0.03</v>
      </c>
      <c r="AB17">
        <f t="shared" si="5"/>
        <v>7.68</v>
      </c>
      <c r="AC17">
        <f t="shared" si="8"/>
        <v>2.0750000000000002</v>
      </c>
      <c r="AE17" t="s">
        <v>1751</v>
      </c>
      <c r="AF17">
        <v>4.4499999999999998E-2</v>
      </c>
      <c r="AG17">
        <v>6.3E-7</v>
      </c>
      <c r="AH17">
        <v>7.9389999999999999E-3</v>
      </c>
      <c r="AI17">
        <v>2.6E-7</v>
      </c>
      <c r="AJ17">
        <v>1280000000</v>
      </c>
      <c r="AK17">
        <v>7.68</v>
      </c>
      <c r="AL17">
        <v>0.67</v>
      </c>
      <c r="AM17">
        <v>3.94</v>
      </c>
      <c r="AN17">
        <v>0.37</v>
      </c>
      <c r="AO17">
        <v>-0.03</v>
      </c>
      <c r="AP17">
        <v>0.12</v>
      </c>
      <c r="AR17">
        <f>W17</f>
        <v>8.2999999999999989</v>
      </c>
      <c r="AS17">
        <f>X17</f>
        <v>-4.3297094807510761E-2</v>
      </c>
      <c r="AU17" t="s">
        <v>975</v>
      </c>
      <c r="AV17" t="str">
        <f>AE17</f>
        <v>FI02020a@1</v>
      </c>
      <c r="AX17">
        <f>Z17</f>
        <v>2075</v>
      </c>
      <c r="AY17">
        <f>AX17</f>
        <v>2075</v>
      </c>
      <c r="BC17" t="s">
        <v>224</v>
      </c>
      <c r="BD17" t="s">
        <v>1043</v>
      </c>
      <c r="BE17" t="s">
        <v>1028</v>
      </c>
      <c r="BF17" t="s">
        <v>1029</v>
      </c>
      <c r="BG17" t="s">
        <v>1011</v>
      </c>
      <c r="BH17" t="s">
        <v>1031</v>
      </c>
      <c r="BI17" t="s">
        <v>1021</v>
      </c>
      <c r="BJ17" t="s">
        <v>1044</v>
      </c>
      <c r="BK17" t="s">
        <v>983</v>
      </c>
      <c r="BM17">
        <v>13.565</v>
      </c>
      <c r="BN17">
        <v>7.6855766734838404E-2</v>
      </c>
      <c r="BP17" t="s">
        <v>975</v>
      </c>
      <c r="BQ17" t="s">
        <v>1803</v>
      </c>
      <c r="BR17" t="s">
        <v>224</v>
      </c>
      <c r="BS17">
        <v>2075</v>
      </c>
      <c r="BT17">
        <v>2075</v>
      </c>
      <c r="BU17" t="s">
        <v>983</v>
      </c>
      <c r="BV17" t="s">
        <v>1028</v>
      </c>
      <c r="BW17" t="s">
        <v>1029</v>
      </c>
      <c r="BX17" t="s">
        <v>1011</v>
      </c>
      <c r="BY17" t="s">
        <v>1031</v>
      </c>
      <c r="BZ17" t="s">
        <v>1021</v>
      </c>
      <c r="CA17" t="s">
        <v>1044</v>
      </c>
    </row>
    <row r="18" spans="1:79">
      <c r="A18">
        <v>2075</v>
      </c>
      <c r="B18">
        <v>9.6549999999999994</v>
      </c>
      <c r="C18">
        <v>4.2702292438772105E-3</v>
      </c>
      <c r="E18">
        <f t="shared" si="0"/>
        <v>-7.0000000000000007E-2</v>
      </c>
      <c r="F18">
        <f t="shared" si="1"/>
        <v>6.91</v>
      </c>
      <c r="G18">
        <f t="shared" si="7"/>
        <v>2.0750000000000002</v>
      </c>
      <c r="I18" t="s">
        <v>1752</v>
      </c>
      <c r="J18">
        <v>4.4470000000000003E-2</v>
      </c>
      <c r="K18">
        <v>6.7000000000000004E-7</v>
      </c>
      <c r="L18">
        <v>7.9360000000000003E-3</v>
      </c>
      <c r="M18">
        <v>2.2999999999999999E-7</v>
      </c>
      <c r="N18">
        <v>1310000000</v>
      </c>
      <c r="O18">
        <v>6.91</v>
      </c>
      <c r="P18">
        <v>0.67</v>
      </c>
      <c r="Q18">
        <v>3.5</v>
      </c>
      <c r="R18">
        <v>0.37</v>
      </c>
      <c r="S18">
        <v>-7.0000000000000007E-2</v>
      </c>
      <c r="T18">
        <v>0.11</v>
      </c>
      <c r="U18">
        <f t="shared" si="6"/>
        <v>6.91</v>
      </c>
      <c r="V18">
        <f t="shared" si="2"/>
        <v>-5.2707168646529468E-2</v>
      </c>
      <c r="Z18">
        <f t="shared" si="3"/>
        <v>2075</v>
      </c>
      <c r="AA18">
        <f t="shared" si="4"/>
        <v>-7.0000000000000007E-2</v>
      </c>
      <c r="AB18">
        <f t="shared" si="5"/>
        <v>6.91</v>
      </c>
      <c r="AC18">
        <f t="shared" si="8"/>
        <v>2.0750000000000002</v>
      </c>
      <c r="AE18" t="s">
        <v>1752</v>
      </c>
      <c r="AF18">
        <v>4.4470000000000003E-2</v>
      </c>
      <c r="AG18">
        <v>6.7000000000000004E-7</v>
      </c>
      <c r="AH18">
        <v>7.9360000000000003E-3</v>
      </c>
      <c r="AI18">
        <v>2.2999999999999999E-7</v>
      </c>
      <c r="AJ18">
        <v>1310000000</v>
      </c>
      <c r="AK18">
        <v>6.91</v>
      </c>
      <c r="AL18">
        <v>0.67</v>
      </c>
      <c r="AM18">
        <v>3.5</v>
      </c>
      <c r="AN18">
        <v>0.37</v>
      </c>
      <c r="AO18">
        <v>-7.0000000000000007E-2</v>
      </c>
      <c r="AP18">
        <v>0.11</v>
      </c>
      <c r="BC18" t="s">
        <v>224</v>
      </c>
      <c r="BD18" t="s">
        <v>1040</v>
      </c>
      <c r="BE18" t="s">
        <v>1028</v>
      </c>
      <c r="BF18" t="s">
        <v>1029</v>
      </c>
      <c r="BG18" t="s">
        <v>1011</v>
      </c>
      <c r="BH18" t="s">
        <v>1041</v>
      </c>
      <c r="BI18" t="s">
        <v>1021</v>
      </c>
      <c r="BJ18" t="s">
        <v>1042</v>
      </c>
      <c r="BK18" t="s">
        <v>983</v>
      </c>
      <c r="BM18">
        <v>19.736000000000001</v>
      </c>
      <c r="BN18">
        <v>8.4311152951379136E-3</v>
      </c>
      <c r="BP18" t="s">
        <v>975</v>
      </c>
      <c r="BQ18" t="s">
        <v>1798</v>
      </c>
      <c r="BR18" t="s">
        <v>224</v>
      </c>
      <c r="BS18">
        <v>2075</v>
      </c>
      <c r="BT18">
        <v>2075</v>
      </c>
      <c r="BU18" t="s">
        <v>983</v>
      </c>
      <c r="BV18" t="s">
        <v>1028</v>
      </c>
      <c r="BW18" t="s">
        <v>1029</v>
      </c>
      <c r="BX18" t="s">
        <v>1011</v>
      </c>
      <c r="BY18" t="s">
        <v>1041</v>
      </c>
      <c r="BZ18" t="s">
        <v>1021</v>
      </c>
      <c r="CA18" t="s">
        <v>1042</v>
      </c>
    </row>
    <row r="19" spans="1:79">
      <c r="A19">
        <v>2075</v>
      </c>
      <c r="B19">
        <v>6.7166666666666659</v>
      </c>
      <c r="C19">
        <v>2.6867254963892861E-2</v>
      </c>
      <c r="E19">
        <f t="shared" si="0"/>
        <v>-0.1</v>
      </c>
      <c r="F19">
        <f t="shared" si="1"/>
        <v>9.42</v>
      </c>
      <c r="G19">
        <f t="shared" si="7"/>
        <v>2.0750000000000002</v>
      </c>
      <c r="I19" t="s">
        <v>1753</v>
      </c>
      <c r="J19">
        <v>4.4580000000000002E-2</v>
      </c>
      <c r="K19">
        <v>3.8000000000000001E-7</v>
      </c>
      <c r="L19">
        <v>7.9459999999999999E-3</v>
      </c>
      <c r="M19">
        <v>2.6E-7</v>
      </c>
      <c r="N19">
        <v>1290000000</v>
      </c>
      <c r="O19">
        <v>9.42</v>
      </c>
      <c r="P19">
        <v>0.67</v>
      </c>
      <c r="Q19">
        <v>4.76</v>
      </c>
      <c r="R19">
        <v>0.37</v>
      </c>
      <c r="S19">
        <v>-0.1</v>
      </c>
      <c r="T19">
        <v>0.12</v>
      </c>
      <c r="U19">
        <f t="shared" si="6"/>
        <v>9.42</v>
      </c>
      <c r="V19">
        <f t="shared" si="2"/>
        <v>-8.0269306978895116E-2</v>
      </c>
      <c r="Z19">
        <f t="shared" si="3"/>
        <v>2075</v>
      </c>
      <c r="AA19">
        <f t="shared" si="4"/>
        <v>-0.1</v>
      </c>
      <c r="AB19">
        <f t="shared" si="5"/>
        <v>9.42</v>
      </c>
      <c r="AC19">
        <f t="shared" si="8"/>
        <v>2.0750000000000002</v>
      </c>
      <c r="AE19" t="s">
        <v>1753</v>
      </c>
      <c r="AF19">
        <v>4.4580000000000002E-2</v>
      </c>
      <c r="AG19">
        <v>3.8000000000000001E-7</v>
      </c>
      <c r="AH19">
        <v>7.9459999999999999E-3</v>
      </c>
      <c r="AI19">
        <v>2.6E-7</v>
      </c>
      <c r="AJ19">
        <v>1290000000</v>
      </c>
      <c r="AK19">
        <v>9.42</v>
      </c>
      <c r="AL19">
        <v>0.67</v>
      </c>
      <c r="AM19">
        <v>4.76</v>
      </c>
      <c r="AN19">
        <v>0.37</v>
      </c>
      <c r="AO19">
        <v>-0.1</v>
      </c>
      <c r="AP19">
        <v>0.12</v>
      </c>
      <c r="BC19" t="s">
        <v>224</v>
      </c>
      <c r="BD19" t="s">
        <v>1037</v>
      </c>
      <c r="BE19" t="s">
        <v>1028</v>
      </c>
      <c r="BF19" t="s">
        <v>1029</v>
      </c>
      <c r="BG19" t="s">
        <v>1011</v>
      </c>
      <c r="BH19" t="s">
        <v>1038</v>
      </c>
      <c r="BI19" t="s">
        <v>1021</v>
      </c>
      <c r="BJ19" t="s">
        <v>1039</v>
      </c>
      <c r="BK19" t="s">
        <v>983</v>
      </c>
      <c r="BM19">
        <v>11.86</v>
      </c>
      <c r="BN19">
        <v>6.6331942532475985E-2</v>
      </c>
      <c r="BP19" t="s">
        <v>975</v>
      </c>
      <c r="BQ19" t="s">
        <v>1775</v>
      </c>
      <c r="BR19" t="s">
        <v>224</v>
      </c>
      <c r="BS19">
        <v>2075</v>
      </c>
      <c r="BT19">
        <v>2075</v>
      </c>
      <c r="BU19" t="s">
        <v>983</v>
      </c>
      <c r="BV19" t="s">
        <v>1028</v>
      </c>
      <c r="BW19" t="s">
        <v>1029</v>
      </c>
      <c r="BX19" t="s">
        <v>1011</v>
      </c>
      <c r="BY19" t="s">
        <v>1038</v>
      </c>
      <c r="BZ19" t="s">
        <v>1021</v>
      </c>
      <c r="CA19" t="s">
        <v>1039</v>
      </c>
    </row>
    <row r="20" spans="1:79">
      <c r="A20">
        <v>2075</v>
      </c>
      <c r="B20">
        <v>19.736000000000001</v>
      </c>
      <c r="C20">
        <v>8.4311152951379136E-3</v>
      </c>
      <c r="E20">
        <f t="shared" si="0"/>
        <v>-0.06</v>
      </c>
      <c r="F20">
        <f t="shared" si="1"/>
        <v>9.19</v>
      </c>
      <c r="G20">
        <f t="shared" si="7"/>
        <v>2.0750000000000002</v>
      </c>
      <c r="I20" t="s">
        <v>1754</v>
      </c>
      <c r="J20">
        <v>4.4569999999999999E-2</v>
      </c>
      <c r="K20">
        <v>6.0999999999999998E-7</v>
      </c>
      <c r="L20">
        <v>7.9450000000000007E-3</v>
      </c>
      <c r="M20">
        <v>2.8999999999999998E-7</v>
      </c>
      <c r="N20">
        <v>1230000000</v>
      </c>
      <c r="O20">
        <v>9.19</v>
      </c>
      <c r="P20">
        <v>0.67</v>
      </c>
      <c r="Q20">
        <v>4.6900000000000004</v>
      </c>
      <c r="R20">
        <v>0.37</v>
      </c>
      <c r="S20">
        <v>-0.06</v>
      </c>
      <c r="T20">
        <v>0.12</v>
      </c>
      <c r="U20">
        <f t="shared" si="6"/>
        <v>9.19</v>
      </c>
      <c r="V20">
        <f t="shared" si="2"/>
        <v>-3.2350197771562783E-2</v>
      </c>
      <c r="Z20">
        <f t="shared" si="3"/>
        <v>2075</v>
      </c>
      <c r="AA20">
        <f t="shared" si="4"/>
        <v>-0.06</v>
      </c>
      <c r="AB20">
        <f t="shared" si="5"/>
        <v>9.19</v>
      </c>
      <c r="AC20">
        <f t="shared" si="8"/>
        <v>2.0750000000000002</v>
      </c>
      <c r="AE20" t="s">
        <v>1754</v>
      </c>
      <c r="AF20">
        <v>4.4569999999999999E-2</v>
      </c>
      <c r="AG20">
        <v>6.0999999999999998E-7</v>
      </c>
      <c r="AH20">
        <v>7.9450000000000007E-3</v>
      </c>
      <c r="AI20">
        <v>2.8999999999999998E-7</v>
      </c>
      <c r="AJ20">
        <v>1230000000</v>
      </c>
      <c r="AK20">
        <v>9.19</v>
      </c>
      <c r="AL20">
        <v>0.67</v>
      </c>
      <c r="AM20">
        <v>4.6900000000000004</v>
      </c>
      <c r="AN20">
        <v>0.37</v>
      </c>
      <c r="AO20">
        <v>-0.06</v>
      </c>
      <c r="AP20">
        <v>0.12</v>
      </c>
      <c r="BC20" t="s">
        <v>224</v>
      </c>
      <c r="BD20" t="s">
        <v>1036</v>
      </c>
      <c r="BE20" t="s">
        <v>1028</v>
      </c>
      <c r="BF20" t="s">
        <v>1029</v>
      </c>
      <c r="BG20" t="s">
        <v>1011</v>
      </c>
      <c r="BH20" t="s">
        <v>1031</v>
      </c>
      <c r="BI20" t="s">
        <v>1021</v>
      </c>
      <c r="BJ20" t="s">
        <v>1032</v>
      </c>
      <c r="BK20" t="s">
        <v>983</v>
      </c>
      <c r="BM20">
        <v>16.14</v>
      </c>
      <c r="BN20">
        <v>9.2743598616269241E-2</v>
      </c>
      <c r="BP20" t="s">
        <v>975</v>
      </c>
      <c r="BQ20" t="s">
        <v>1771</v>
      </c>
      <c r="BR20" t="s">
        <v>224</v>
      </c>
      <c r="BS20">
        <v>2075</v>
      </c>
      <c r="BT20">
        <v>2075</v>
      </c>
      <c r="BU20" t="s">
        <v>983</v>
      </c>
      <c r="BV20" t="s">
        <v>1028</v>
      </c>
      <c r="BW20" t="s">
        <v>1029</v>
      </c>
      <c r="BX20" t="s">
        <v>1011</v>
      </c>
      <c r="BY20" t="s">
        <v>1031</v>
      </c>
      <c r="BZ20" t="s">
        <v>1021</v>
      </c>
      <c r="CA20" t="s">
        <v>1032</v>
      </c>
    </row>
    <row r="21" spans="1:79">
      <c r="A21">
        <v>2075</v>
      </c>
      <c r="B21">
        <v>13.565</v>
      </c>
      <c r="C21">
        <v>7.6855766734838404E-2</v>
      </c>
      <c r="E21">
        <f t="shared" si="0"/>
        <v>-0.08</v>
      </c>
      <c r="F21">
        <f t="shared" si="1"/>
        <v>4.68</v>
      </c>
      <c r="G21">
        <f t="shared" si="7"/>
        <v>2.0750000000000002</v>
      </c>
      <c r="I21" t="s">
        <v>1755</v>
      </c>
      <c r="J21">
        <v>4.437E-2</v>
      </c>
      <c r="K21">
        <v>5.6000000000000004E-7</v>
      </c>
      <c r="L21">
        <v>7.9260000000000008E-3</v>
      </c>
      <c r="M21">
        <v>2.2999999999999999E-7</v>
      </c>
      <c r="N21">
        <v>1400000000</v>
      </c>
      <c r="O21">
        <v>4.68</v>
      </c>
      <c r="P21">
        <v>0.67</v>
      </c>
      <c r="Q21">
        <v>2.35</v>
      </c>
      <c r="R21">
        <v>0.37</v>
      </c>
      <c r="S21">
        <v>-0.08</v>
      </c>
      <c r="T21">
        <v>0.11</v>
      </c>
      <c r="U21">
        <f t="shared" si="6"/>
        <v>4.68</v>
      </c>
      <c r="V21">
        <f t="shared" si="2"/>
        <v>-5.747098233562431E-2</v>
      </c>
      <c r="W21">
        <f>AVERAGE(U21:U22)</f>
        <v>6.2050000000000001</v>
      </c>
      <c r="X21">
        <f>AVERAGE(V21:V22)</f>
        <v>-1.549350468303401E-2</v>
      </c>
      <c r="Y21" s="5">
        <f>STDEV(V21:V22)</f>
        <v>5.9365118210506718E-2</v>
      </c>
      <c r="Z21">
        <f t="shared" si="3"/>
        <v>2075</v>
      </c>
      <c r="AA21">
        <f t="shared" si="4"/>
        <v>-0.08</v>
      </c>
      <c r="AB21">
        <f t="shared" si="5"/>
        <v>4.68</v>
      </c>
      <c r="AC21">
        <f t="shared" si="8"/>
        <v>2.0750000000000002</v>
      </c>
      <c r="AE21" t="s">
        <v>1755</v>
      </c>
      <c r="AF21">
        <v>4.437E-2</v>
      </c>
      <c r="AG21">
        <v>5.6000000000000004E-7</v>
      </c>
      <c r="AH21">
        <v>7.9260000000000008E-3</v>
      </c>
      <c r="AI21">
        <v>2.2999999999999999E-7</v>
      </c>
      <c r="AJ21">
        <v>1400000000</v>
      </c>
      <c r="AK21">
        <v>4.68</v>
      </c>
      <c r="AL21">
        <v>0.67</v>
      </c>
      <c r="AM21">
        <v>2.35</v>
      </c>
      <c r="AN21">
        <v>0.37</v>
      </c>
      <c r="AO21">
        <v>-0.08</v>
      </c>
      <c r="AP21">
        <v>0.11</v>
      </c>
      <c r="AR21">
        <f>W21</f>
        <v>6.2050000000000001</v>
      </c>
      <c r="AS21">
        <f>X21</f>
        <v>-1.549350468303401E-2</v>
      </c>
      <c r="AU21" t="s">
        <v>975</v>
      </c>
      <c r="AV21" t="str">
        <f>AE21</f>
        <v>FI02021b@1</v>
      </c>
      <c r="AX21">
        <f>Z21</f>
        <v>2075</v>
      </c>
      <c r="AY21">
        <f>AX21</f>
        <v>2075</v>
      </c>
      <c r="BC21" t="s">
        <v>224</v>
      </c>
      <c r="BD21" t="s">
        <v>1034</v>
      </c>
      <c r="BE21" t="s">
        <v>1028</v>
      </c>
      <c r="BF21" t="s">
        <v>1029</v>
      </c>
      <c r="BG21" t="s">
        <v>1011</v>
      </c>
      <c r="BH21" t="s">
        <v>1031</v>
      </c>
      <c r="BI21" t="s">
        <v>1021</v>
      </c>
      <c r="BJ21" t="s">
        <v>1035</v>
      </c>
      <c r="BK21" t="s">
        <v>983</v>
      </c>
      <c r="BM21">
        <v>14.164999999999999</v>
      </c>
      <c r="BN21">
        <v>3.4921296317985462E-2</v>
      </c>
      <c r="BP21" t="s">
        <v>975</v>
      </c>
      <c r="BQ21" t="s">
        <v>1769</v>
      </c>
      <c r="BR21" t="s">
        <v>224</v>
      </c>
      <c r="BS21">
        <v>2075</v>
      </c>
      <c r="BT21">
        <v>2075</v>
      </c>
      <c r="BU21" t="s">
        <v>983</v>
      </c>
      <c r="BV21" t="s">
        <v>1028</v>
      </c>
      <c r="BW21" t="s">
        <v>1029</v>
      </c>
      <c r="BX21" t="s">
        <v>1011</v>
      </c>
      <c r="BY21" t="s">
        <v>1031</v>
      </c>
      <c r="BZ21" t="s">
        <v>1021</v>
      </c>
      <c r="CA21" t="s">
        <v>1035</v>
      </c>
    </row>
    <row r="22" spans="1:79">
      <c r="A22">
        <v>2010</v>
      </c>
      <c r="B22">
        <v>-7.4524999999999997</v>
      </c>
      <c r="C22">
        <v>8.0019081350875543E-2</v>
      </c>
      <c r="E22">
        <f t="shared" si="0"/>
        <v>0</v>
      </c>
      <c r="F22">
        <f t="shared" si="1"/>
        <v>7.73</v>
      </c>
      <c r="G22">
        <f t="shared" si="7"/>
        <v>2.0750000000000002</v>
      </c>
      <c r="I22" t="s">
        <v>1756</v>
      </c>
      <c r="J22">
        <v>4.4499999999999998E-2</v>
      </c>
      <c r="K22">
        <v>1.1000000000000001E-6</v>
      </c>
      <c r="L22">
        <v>7.9399999999999991E-3</v>
      </c>
      <c r="M22">
        <v>3.9999999999999998E-7</v>
      </c>
      <c r="N22">
        <v>1120000000</v>
      </c>
      <c r="O22">
        <v>7.73</v>
      </c>
      <c r="P22">
        <v>0.67</v>
      </c>
      <c r="Q22">
        <v>4</v>
      </c>
      <c r="R22">
        <v>0.38</v>
      </c>
      <c r="S22">
        <v>0</v>
      </c>
      <c r="T22">
        <v>0.14000000000000001</v>
      </c>
      <c r="U22">
        <f t="shared" si="6"/>
        <v>7.73</v>
      </c>
      <c r="V22">
        <f t="shared" si="2"/>
        <v>2.6483972969556291E-2</v>
      </c>
      <c r="Z22">
        <f t="shared" si="3"/>
        <v>2075</v>
      </c>
      <c r="AA22">
        <f t="shared" si="4"/>
        <v>0</v>
      </c>
      <c r="AB22">
        <f t="shared" si="5"/>
        <v>7.73</v>
      </c>
      <c r="AC22">
        <f t="shared" si="8"/>
        <v>2.0750000000000002</v>
      </c>
      <c r="AE22" t="s">
        <v>1756</v>
      </c>
      <c r="AF22">
        <v>4.4499999999999998E-2</v>
      </c>
      <c r="AG22">
        <v>1.1000000000000001E-6</v>
      </c>
      <c r="AH22">
        <v>7.9399999999999991E-3</v>
      </c>
      <c r="AI22">
        <v>3.9999999999999998E-7</v>
      </c>
      <c r="AJ22">
        <v>1120000000</v>
      </c>
      <c r="AK22">
        <v>7.73</v>
      </c>
      <c r="AL22">
        <v>0.67</v>
      </c>
      <c r="AM22">
        <v>4</v>
      </c>
      <c r="AN22">
        <v>0.38</v>
      </c>
      <c r="AO22">
        <v>0</v>
      </c>
      <c r="AP22">
        <v>0.14000000000000001</v>
      </c>
      <c r="BC22" t="s">
        <v>224</v>
      </c>
      <c r="BD22" t="s">
        <v>1033</v>
      </c>
      <c r="BE22" t="s">
        <v>1028</v>
      </c>
      <c r="BF22" t="s">
        <v>1029</v>
      </c>
      <c r="BG22" t="s">
        <v>1011</v>
      </c>
      <c r="BH22" t="s">
        <v>1031</v>
      </c>
      <c r="BI22" t="s">
        <v>1021</v>
      </c>
      <c r="BJ22" t="s">
        <v>1032</v>
      </c>
      <c r="BK22" t="s">
        <v>983</v>
      </c>
      <c r="BM22">
        <v>14.97</v>
      </c>
      <c r="BN22">
        <v>8.3760297950383009E-3</v>
      </c>
      <c r="BP22" t="s">
        <v>975</v>
      </c>
      <c r="BQ22" t="s">
        <v>1766</v>
      </c>
      <c r="BR22" t="s">
        <v>224</v>
      </c>
      <c r="BS22">
        <v>2075</v>
      </c>
      <c r="BT22">
        <v>2075</v>
      </c>
      <c r="BU22" t="s">
        <v>983</v>
      </c>
      <c r="BV22" t="s">
        <v>1028</v>
      </c>
      <c r="BW22" t="s">
        <v>1029</v>
      </c>
      <c r="BX22" t="s">
        <v>1011</v>
      </c>
      <c r="BY22" t="s">
        <v>1031</v>
      </c>
      <c r="BZ22" t="s">
        <v>1021</v>
      </c>
      <c r="CA22" t="s">
        <v>1032</v>
      </c>
    </row>
    <row r="23" spans="1:79">
      <c r="A23">
        <v>2000</v>
      </c>
      <c r="B23">
        <v>-7.6533333333333333</v>
      </c>
      <c r="C23">
        <v>-4.5095305522793909E-3</v>
      </c>
      <c r="E23">
        <f t="shared" si="0"/>
        <v>0.01</v>
      </c>
      <c r="F23">
        <f t="shared" si="1"/>
        <v>9.27</v>
      </c>
      <c r="G23">
        <f t="shared" si="7"/>
        <v>2.0750000000000002</v>
      </c>
      <c r="I23" t="s">
        <v>1757</v>
      </c>
      <c r="J23">
        <v>4.4569999999999999E-2</v>
      </c>
      <c r="K23">
        <v>5.0999999999999999E-7</v>
      </c>
      <c r="L23">
        <v>7.9459999999999999E-3</v>
      </c>
      <c r="M23">
        <v>2.7000000000000001E-7</v>
      </c>
      <c r="N23">
        <v>1320000000</v>
      </c>
      <c r="O23">
        <v>9.27</v>
      </c>
      <c r="P23">
        <v>0.67</v>
      </c>
      <c r="Q23">
        <v>4.8</v>
      </c>
      <c r="R23">
        <v>0.37</v>
      </c>
      <c r="S23">
        <v>0.01</v>
      </c>
      <c r="T23">
        <v>0.12</v>
      </c>
      <c r="U23">
        <f t="shared" si="6"/>
        <v>9.27</v>
      </c>
      <c r="V23">
        <f t="shared" si="2"/>
        <v>3.6632981691515631E-2</v>
      </c>
      <c r="W23">
        <f>AVERAGE(U23:U28)</f>
        <v>7.3149999999999986</v>
      </c>
      <c r="X23">
        <f>AVERAGE(V23:V28)</f>
        <v>3.2651700992528516E-2</v>
      </c>
      <c r="Y23" s="5">
        <f>STDEV(V23:V28)</f>
        <v>2.3435309281760599E-2</v>
      </c>
      <c r="Z23">
        <f t="shared" si="3"/>
        <v>2075</v>
      </c>
      <c r="AA23">
        <f t="shared" si="4"/>
        <v>0.01</v>
      </c>
      <c r="AB23">
        <f t="shared" si="5"/>
        <v>9.27</v>
      </c>
      <c r="AC23">
        <f t="shared" si="8"/>
        <v>2.0750000000000002</v>
      </c>
      <c r="AE23" t="s">
        <v>1757</v>
      </c>
      <c r="AF23">
        <v>4.4569999999999999E-2</v>
      </c>
      <c r="AG23">
        <v>5.0999999999999999E-7</v>
      </c>
      <c r="AH23">
        <v>7.9459999999999999E-3</v>
      </c>
      <c r="AI23">
        <v>2.7000000000000001E-7</v>
      </c>
      <c r="AJ23">
        <v>1320000000</v>
      </c>
      <c r="AK23">
        <v>9.27</v>
      </c>
      <c r="AL23">
        <v>0.67</v>
      </c>
      <c r="AM23">
        <v>4.8</v>
      </c>
      <c r="AN23">
        <v>0.37</v>
      </c>
      <c r="AO23">
        <v>0.01</v>
      </c>
      <c r="AP23">
        <v>0.12</v>
      </c>
      <c r="AR23">
        <f>W23</f>
        <v>7.3149999999999986</v>
      </c>
      <c r="AS23">
        <f>X23</f>
        <v>3.2651700992528516E-2</v>
      </c>
      <c r="AU23" t="s">
        <v>975</v>
      </c>
      <c r="AV23" t="str">
        <f>AE23</f>
        <v>FI02024a@1</v>
      </c>
      <c r="AX23">
        <f>Z23</f>
        <v>2075</v>
      </c>
      <c r="AY23">
        <f>AX23</f>
        <v>2075</v>
      </c>
      <c r="BC23" t="s">
        <v>224</v>
      </c>
      <c r="BD23" t="s">
        <v>1027</v>
      </c>
      <c r="BE23" t="s">
        <v>1028</v>
      </c>
      <c r="BF23" t="s">
        <v>1029</v>
      </c>
      <c r="BG23" t="s">
        <v>1011</v>
      </c>
      <c r="BH23" t="s">
        <v>1020</v>
      </c>
      <c r="BI23" t="s">
        <v>1021</v>
      </c>
      <c r="BJ23" t="s">
        <v>1030</v>
      </c>
      <c r="BK23" t="s">
        <v>983</v>
      </c>
      <c r="BM23">
        <v>7.3150000000000004</v>
      </c>
      <c r="BN23">
        <v>3.2651700992528516E-2</v>
      </c>
      <c r="BP23" t="s">
        <v>975</v>
      </c>
      <c r="BQ23" t="s">
        <v>1757</v>
      </c>
      <c r="BR23" t="s">
        <v>224</v>
      </c>
      <c r="BS23">
        <v>2075</v>
      </c>
      <c r="BT23">
        <v>2075</v>
      </c>
      <c r="BU23" t="s">
        <v>983</v>
      </c>
      <c r="BV23" t="s">
        <v>1028</v>
      </c>
      <c r="BW23" t="s">
        <v>1029</v>
      </c>
      <c r="BX23" t="s">
        <v>1011</v>
      </c>
      <c r="BY23" t="s">
        <v>1020</v>
      </c>
      <c r="BZ23" t="s">
        <v>1021</v>
      </c>
      <c r="CA23" t="s">
        <v>1030</v>
      </c>
    </row>
    <row r="24" spans="1:79">
      <c r="A24">
        <v>1970</v>
      </c>
      <c r="B24">
        <v>-9.01</v>
      </c>
      <c r="C24">
        <v>3.0403164889627021E-2</v>
      </c>
      <c r="E24">
        <f t="shared" si="0"/>
        <v>0.03</v>
      </c>
      <c r="F24">
        <f t="shared" si="1"/>
        <v>9.52</v>
      </c>
      <c r="G24">
        <f t="shared" si="7"/>
        <v>2.0750000000000002</v>
      </c>
      <c r="I24" t="s">
        <v>1758</v>
      </c>
      <c r="J24">
        <v>4.4580000000000002E-2</v>
      </c>
      <c r="K24">
        <v>4.0999999999999999E-7</v>
      </c>
      <c r="L24">
        <v>7.9469999999999992E-3</v>
      </c>
      <c r="M24">
        <v>2.3999999999999998E-7</v>
      </c>
      <c r="N24">
        <v>1330000000</v>
      </c>
      <c r="O24">
        <v>9.52</v>
      </c>
      <c r="P24">
        <v>0.67</v>
      </c>
      <c r="Q24">
        <v>4.95</v>
      </c>
      <c r="R24">
        <v>0.37</v>
      </c>
      <c r="S24">
        <v>0.03</v>
      </c>
      <c r="T24">
        <v>0.12</v>
      </c>
      <c r="U24">
        <f t="shared" si="6"/>
        <v>9.52</v>
      </c>
      <c r="V24">
        <f t="shared" si="2"/>
        <v>5.8465579667367429E-2</v>
      </c>
      <c r="Z24">
        <f t="shared" si="3"/>
        <v>2075</v>
      </c>
      <c r="AA24">
        <f t="shared" si="4"/>
        <v>0.03</v>
      </c>
      <c r="AB24">
        <f t="shared" si="5"/>
        <v>9.52</v>
      </c>
      <c r="AC24">
        <f t="shared" si="8"/>
        <v>2.0750000000000002</v>
      </c>
      <c r="AE24" t="s">
        <v>1758</v>
      </c>
      <c r="AF24">
        <v>4.4580000000000002E-2</v>
      </c>
      <c r="AG24">
        <v>4.0999999999999999E-7</v>
      </c>
      <c r="AH24">
        <v>7.9469999999999992E-3</v>
      </c>
      <c r="AI24">
        <v>2.3999999999999998E-7</v>
      </c>
      <c r="AJ24">
        <v>1330000000</v>
      </c>
      <c r="AK24">
        <v>9.52</v>
      </c>
      <c r="AL24">
        <v>0.67</v>
      </c>
      <c r="AM24">
        <v>4.95</v>
      </c>
      <c r="AN24">
        <v>0.37</v>
      </c>
      <c r="AO24">
        <v>0.03</v>
      </c>
      <c r="AP24">
        <v>0.12</v>
      </c>
      <c r="BC24" t="s">
        <v>224</v>
      </c>
      <c r="BD24" t="s">
        <v>1024</v>
      </c>
      <c r="BE24" t="s">
        <v>1018</v>
      </c>
      <c r="BF24" t="s">
        <v>1019</v>
      </c>
      <c r="BG24" t="s">
        <v>1011</v>
      </c>
      <c r="BH24" t="s">
        <v>1015</v>
      </c>
      <c r="BI24" t="s">
        <v>1021</v>
      </c>
      <c r="BJ24" t="s">
        <v>1025</v>
      </c>
      <c r="BK24" t="s">
        <v>1026</v>
      </c>
      <c r="BM24">
        <v>6.2050000000000001</v>
      </c>
      <c r="BN24">
        <v>-1.549350468303401E-2</v>
      </c>
      <c r="BP24" t="s">
        <v>975</v>
      </c>
      <c r="BQ24" t="s">
        <v>1755</v>
      </c>
      <c r="BR24" t="s">
        <v>224</v>
      </c>
      <c r="BS24">
        <v>2075</v>
      </c>
      <c r="BT24">
        <v>2075</v>
      </c>
      <c r="BU24" t="s">
        <v>1026</v>
      </c>
      <c r="BV24" t="s">
        <v>1018</v>
      </c>
      <c r="BW24" t="s">
        <v>1019</v>
      </c>
      <c r="BX24" t="s">
        <v>1011</v>
      </c>
      <c r="BY24" t="s">
        <v>1015</v>
      </c>
      <c r="BZ24" t="s">
        <v>1021</v>
      </c>
      <c r="CA24" t="s">
        <v>1025</v>
      </c>
    </row>
    <row r="25" spans="1:79">
      <c r="A25">
        <v>1920</v>
      </c>
      <c r="B25">
        <v>-9.0299999999999994</v>
      </c>
      <c r="C25">
        <v>2.0679265198142449E-2</v>
      </c>
      <c r="E25">
        <f t="shared" si="0"/>
        <v>-0.01</v>
      </c>
      <c r="F25">
        <f t="shared" si="1"/>
        <v>9.52</v>
      </c>
      <c r="G25">
        <f t="shared" si="7"/>
        <v>2.0750000000000002</v>
      </c>
      <c r="I25" t="s">
        <v>1759</v>
      </c>
      <c r="J25">
        <v>4.4580000000000002E-2</v>
      </c>
      <c r="K25">
        <v>6.3E-7</v>
      </c>
      <c r="L25">
        <v>7.9469999999999992E-3</v>
      </c>
      <c r="M25">
        <v>2.1E-7</v>
      </c>
      <c r="N25">
        <v>1310000000</v>
      </c>
      <c r="O25">
        <v>9.52</v>
      </c>
      <c r="P25">
        <v>0.67</v>
      </c>
      <c r="Q25">
        <v>4.91</v>
      </c>
      <c r="R25">
        <v>0.37</v>
      </c>
      <c r="S25">
        <v>-0.01</v>
      </c>
      <c r="T25">
        <v>0.11</v>
      </c>
      <c r="U25">
        <f t="shared" si="6"/>
        <v>9.52</v>
      </c>
      <c r="V25">
        <f t="shared" si="2"/>
        <v>1.8465579667367393E-2</v>
      </c>
      <c r="Z25">
        <f t="shared" si="3"/>
        <v>2075</v>
      </c>
      <c r="AA25">
        <f t="shared" si="4"/>
        <v>-0.01</v>
      </c>
      <c r="AB25">
        <f t="shared" si="5"/>
        <v>9.52</v>
      </c>
      <c r="AC25">
        <f t="shared" si="8"/>
        <v>2.0750000000000002</v>
      </c>
      <c r="AE25" t="s">
        <v>1759</v>
      </c>
      <c r="AF25">
        <v>4.4580000000000002E-2</v>
      </c>
      <c r="AG25">
        <v>6.3E-7</v>
      </c>
      <c r="AH25">
        <v>7.9469999999999992E-3</v>
      </c>
      <c r="AI25">
        <v>2.1E-7</v>
      </c>
      <c r="AJ25">
        <v>1310000000</v>
      </c>
      <c r="AK25">
        <v>9.52</v>
      </c>
      <c r="AL25">
        <v>0.67</v>
      </c>
      <c r="AM25">
        <v>4.91</v>
      </c>
      <c r="AN25">
        <v>0.37</v>
      </c>
      <c r="AO25">
        <v>-0.01</v>
      </c>
      <c r="AP25">
        <v>0.11</v>
      </c>
      <c r="BC25" t="s">
        <v>224</v>
      </c>
      <c r="BD25" t="s">
        <v>1017</v>
      </c>
      <c r="BE25" t="s">
        <v>1018</v>
      </c>
      <c r="BF25" t="s">
        <v>1019</v>
      </c>
      <c r="BG25" t="s">
        <v>1011</v>
      </c>
      <c r="BH25" t="s">
        <v>1020</v>
      </c>
      <c r="BI25" t="s">
        <v>1021</v>
      </c>
      <c r="BJ25" t="s">
        <v>1022</v>
      </c>
      <c r="BK25" t="s">
        <v>1023</v>
      </c>
      <c r="BM25">
        <v>8.3000000000000007</v>
      </c>
      <c r="BN25">
        <v>-4.3297094807510761E-2</v>
      </c>
      <c r="BP25" t="s">
        <v>975</v>
      </c>
      <c r="BQ25" t="s">
        <v>1751</v>
      </c>
      <c r="BR25" t="s">
        <v>224</v>
      </c>
      <c r="BS25">
        <v>2075</v>
      </c>
      <c r="BT25">
        <v>2075</v>
      </c>
      <c r="BU25" t="s">
        <v>1023</v>
      </c>
      <c r="BV25" t="s">
        <v>1018</v>
      </c>
      <c r="BW25" t="s">
        <v>1019</v>
      </c>
      <c r="BX25" t="s">
        <v>1011</v>
      </c>
      <c r="BY25" t="s">
        <v>1020</v>
      </c>
      <c r="BZ25" t="s">
        <v>1021</v>
      </c>
      <c r="CA25" t="s">
        <v>1022</v>
      </c>
    </row>
    <row r="26" spans="1:79">
      <c r="A26">
        <v>1920</v>
      </c>
      <c r="B26">
        <v>-13.07</v>
      </c>
      <c r="C26">
        <v>-8.7476951449992235E-2</v>
      </c>
      <c r="E26">
        <f t="shared" si="0"/>
        <v>-0.01</v>
      </c>
      <c r="F26">
        <f t="shared" si="1"/>
        <v>8.41</v>
      </c>
      <c r="G26">
        <f t="shared" si="7"/>
        <v>2.0750000000000002</v>
      </c>
      <c r="I26" t="s">
        <v>1760</v>
      </c>
      <c r="J26">
        <v>4.453E-2</v>
      </c>
      <c r="K26">
        <v>7.5000000000000002E-7</v>
      </c>
      <c r="L26">
        <v>7.9419999999999994E-3</v>
      </c>
      <c r="M26">
        <v>2.8000000000000002E-7</v>
      </c>
      <c r="N26">
        <v>1350000000</v>
      </c>
      <c r="O26">
        <v>8.41</v>
      </c>
      <c r="P26">
        <v>0.67</v>
      </c>
      <c r="Q26">
        <v>4.33</v>
      </c>
      <c r="R26">
        <v>0.37</v>
      </c>
      <c r="S26">
        <v>-0.01</v>
      </c>
      <c r="T26">
        <v>0.12</v>
      </c>
      <c r="U26">
        <f t="shared" si="6"/>
        <v>8.41</v>
      </c>
      <c r="V26">
        <f t="shared" si="2"/>
        <v>7.6464750216604926E-3</v>
      </c>
      <c r="Z26">
        <f t="shared" si="3"/>
        <v>2075</v>
      </c>
      <c r="AA26">
        <f t="shared" si="4"/>
        <v>-0.01</v>
      </c>
      <c r="AB26">
        <f t="shared" si="5"/>
        <v>8.41</v>
      </c>
      <c r="AC26">
        <f t="shared" si="8"/>
        <v>2.0750000000000002</v>
      </c>
      <c r="AE26" t="s">
        <v>1760</v>
      </c>
      <c r="AF26">
        <v>4.453E-2</v>
      </c>
      <c r="AG26">
        <v>7.5000000000000002E-7</v>
      </c>
      <c r="AH26">
        <v>7.9419999999999994E-3</v>
      </c>
      <c r="AI26">
        <v>2.8000000000000002E-7</v>
      </c>
      <c r="AJ26">
        <v>1350000000</v>
      </c>
      <c r="AK26">
        <v>8.41</v>
      </c>
      <c r="AL26">
        <v>0.67</v>
      </c>
      <c r="AM26">
        <v>4.33</v>
      </c>
      <c r="AN26">
        <v>0.37</v>
      </c>
      <c r="AO26">
        <v>-0.01</v>
      </c>
      <c r="AP26">
        <v>0.12</v>
      </c>
      <c r="BC26" t="s">
        <v>224</v>
      </c>
      <c r="BD26" t="s">
        <v>1014</v>
      </c>
      <c r="BE26" t="s">
        <v>1009</v>
      </c>
      <c r="BF26" t="s">
        <v>1010</v>
      </c>
      <c r="BG26" t="s">
        <v>1011</v>
      </c>
      <c r="BH26" t="s">
        <v>1015</v>
      </c>
      <c r="BI26" t="s">
        <v>1006</v>
      </c>
      <c r="BJ26" t="s">
        <v>1016</v>
      </c>
      <c r="BK26" t="s">
        <v>983</v>
      </c>
      <c r="BM26">
        <v>11.545</v>
      </c>
      <c r="BN26">
        <v>3.6439887749819322E-2</v>
      </c>
      <c r="BP26" t="s">
        <v>975</v>
      </c>
      <c r="BQ26" t="s">
        <v>1747</v>
      </c>
      <c r="BR26" t="s">
        <v>224</v>
      </c>
      <c r="BS26">
        <v>2075</v>
      </c>
      <c r="BT26">
        <v>2075</v>
      </c>
      <c r="BU26" t="s">
        <v>983</v>
      </c>
      <c r="BV26" t="s">
        <v>1009</v>
      </c>
      <c r="BW26" t="s">
        <v>1010</v>
      </c>
      <c r="BX26" t="s">
        <v>1011</v>
      </c>
      <c r="BY26" t="s">
        <v>1015</v>
      </c>
      <c r="BZ26" t="s">
        <v>1006</v>
      </c>
      <c r="CA26" t="s">
        <v>1016</v>
      </c>
    </row>
    <row r="27" spans="1:79">
      <c r="A27">
        <v>1920</v>
      </c>
      <c r="B27">
        <v>2.7416666666666667</v>
      </c>
      <c r="C27">
        <v>7.4468069729250463E-2</v>
      </c>
      <c r="E27">
        <f t="shared" si="0"/>
        <v>0.06</v>
      </c>
      <c r="F27">
        <f t="shared" si="1"/>
        <v>-0.45</v>
      </c>
      <c r="G27">
        <f t="shared" si="7"/>
        <v>2.0750000000000002</v>
      </c>
      <c r="I27" t="s">
        <v>1761</v>
      </c>
      <c r="J27">
        <v>4.4139999999999999E-2</v>
      </c>
      <c r="K27">
        <v>8.4E-7</v>
      </c>
      <c r="L27">
        <v>7.9070000000000008E-3</v>
      </c>
      <c r="M27">
        <v>2.8000000000000002E-7</v>
      </c>
      <c r="N27">
        <v>1290000000</v>
      </c>
      <c r="O27">
        <v>-0.45</v>
      </c>
      <c r="P27">
        <v>0.67</v>
      </c>
      <c r="Q27">
        <v>-0.17</v>
      </c>
      <c r="R27">
        <v>0.37</v>
      </c>
      <c r="S27">
        <v>0.06</v>
      </c>
      <c r="T27">
        <v>0.12</v>
      </c>
      <c r="U27">
        <f t="shared" si="6"/>
        <v>-0.45</v>
      </c>
      <c r="V27">
        <f t="shared" si="2"/>
        <v>6.1775295353564547E-2</v>
      </c>
      <c r="Z27">
        <f t="shared" si="3"/>
        <v>2075</v>
      </c>
      <c r="AA27">
        <f t="shared" si="4"/>
        <v>0.06</v>
      </c>
      <c r="AB27">
        <f t="shared" si="5"/>
        <v>-0.45</v>
      </c>
      <c r="AC27">
        <f t="shared" si="8"/>
        <v>2.0750000000000002</v>
      </c>
      <c r="AE27" t="s">
        <v>1761</v>
      </c>
      <c r="AF27">
        <v>4.4139999999999999E-2</v>
      </c>
      <c r="AG27">
        <v>8.4E-7</v>
      </c>
      <c r="AH27">
        <v>7.9070000000000008E-3</v>
      </c>
      <c r="AI27">
        <v>2.8000000000000002E-7</v>
      </c>
      <c r="AJ27">
        <v>1290000000</v>
      </c>
      <c r="AK27">
        <v>-0.45</v>
      </c>
      <c r="AL27">
        <v>0.67</v>
      </c>
      <c r="AM27">
        <v>-0.17</v>
      </c>
      <c r="AN27">
        <v>0.37</v>
      </c>
      <c r="AO27">
        <v>0.06</v>
      </c>
      <c r="AP27">
        <v>0.12</v>
      </c>
      <c r="BC27" t="s">
        <v>224</v>
      </c>
      <c r="BD27" t="s">
        <v>1008</v>
      </c>
      <c r="BE27" t="s">
        <v>1009</v>
      </c>
      <c r="BF27" t="s">
        <v>1010</v>
      </c>
      <c r="BG27" t="s">
        <v>1011</v>
      </c>
      <c r="BH27" t="s">
        <v>1012</v>
      </c>
      <c r="BI27" t="s">
        <v>1006</v>
      </c>
      <c r="BJ27" t="s">
        <v>1013</v>
      </c>
      <c r="BK27" t="s">
        <v>983</v>
      </c>
      <c r="BM27">
        <v>7.083333333333333</v>
      </c>
      <c r="BN27">
        <v>7.6206543668601981E-2</v>
      </c>
      <c r="BP27" t="s">
        <v>975</v>
      </c>
      <c r="BQ27" t="s">
        <v>1744</v>
      </c>
      <c r="BR27" t="s">
        <v>224</v>
      </c>
      <c r="BS27">
        <v>2075</v>
      </c>
      <c r="BT27">
        <v>2075</v>
      </c>
      <c r="BU27" t="s">
        <v>983</v>
      </c>
      <c r="BV27" t="s">
        <v>1009</v>
      </c>
      <c r="BW27" t="s">
        <v>1010</v>
      </c>
      <c r="BX27" t="s">
        <v>1011</v>
      </c>
      <c r="BY27" t="s">
        <v>1012</v>
      </c>
      <c r="BZ27" t="s">
        <v>1006</v>
      </c>
      <c r="CA27" t="s">
        <v>1013</v>
      </c>
    </row>
    <row r="28" spans="1:79">
      <c r="A28">
        <v>1878</v>
      </c>
      <c r="B28">
        <v>-0.75</v>
      </c>
      <c r="C28">
        <v>3.3833496893348511E-2</v>
      </c>
      <c r="E28">
        <f t="shared" si="0"/>
        <v>-0.01</v>
      </c>
      <c r="F28">
        <f t="shared" si="1"/>
        <v>7.62</v>
      </c>
      <c r="G28">
        <f t="shared" si="7"/>
        <v>2.0750000000000002</v>
      </c>
      <c r="I28" t="s">
        <v>1762</v>
      </c>
      <c r="J28">
        <v>4.4499999999999998E-2</v>
      </c>
      <c r="K28">
        <v>8.5000000000000001E-7</v>
      </c>
      <c r="L28">
        <v>7.9389999999999999E-3</v>
      </c>
      <c r="M28">
        <v>3.3000000000000002E-7</v>
      </c>
      <c r="N28">
        <v>1340000000</v>
      </c>
      <c r="O28">
        <v>7.62</v>
      </c>
      <c r="P28">
        <v>0.67</v>
      </c>
      <c r="Q28">
        <v>3.93</v>
      </c>
      <c r="R28">
        <v>0.37</v>
      </c>
      <c r="S28">
        <v>-0.01</v>
      </c>
      <c r="T28">
        <v>0.13</v>
      </c>
      <c r="U28">
        <f t="shared" si="6"/>
        <v>7.62</v>
      </c>
      <c r="V28">
        <f t="shared" si="2"/>
        <v>1.2924294553695592E-2</v>
      </c>
      <c r="Z28">
        <f t="shared" si="3"/>
        <v>2075</v>
      </c>
      <c r="AA28">
        <f t="shared" si="4"/>
        <v>-0.01</v>
      </c>
      <c r="AB28">
        <f t="shared" si="5"/>
        <v>7.62</v>
      </c>
      <c r="AC28">
        <f t="shared" si="8"/>
        <v>2.0750000000000002</v>
      </c>
      <c r="AE28" t="s">
        <v>1762</v>
      </c>
      <c r="AF28">
        <v>4.4499999999999998E-2</v>
      </c>
      <c r="AG28">
        <v>8.5000000000000001E-7</v>
      </c>
      <c r="AH28">
        <v>7.9389999999999999E-3</v>
      </c>
      <c r="AI28">
        <v>3.3000000000000002E-7</v>
      </c>
      <c r="AJ28">
        <v>1340000000</v>
      </c>
      <c r="AK28">
        <v>7.62</v>
      </c>
      <c r="AL28">
        <v>0.67</v>
      </c>
      <c r="AM28">
        <v>3.93</v>
      </c>
      <c r="AN28">
        <v>0.37</v>
      </c>
      <c r="AO28">
        <v>-0.01</v>
      </c>
      <c r="AP28">
        <v>0.13</v>
      </c>
    </row>
    <row r="29" spans="1:79">
      <c r="E29">
        <f t="shared" si="0"/>
        <v>-0.03</v>
      </c>
      <c r="F29">
        <f t="shared" si="1"/>
        <v>5.36</v>
      </c>
      <c r="G29">
        <f t="shared" si="7"/>
        <v>2.0750000000000002</v>
      </c>
      <c r="I29" t="s">
        <v>1763</v>
      </c>
      <c r="J29">
        <v>4.4400000000000002E-2</v>
      </c>
      <c r="K29">
        <v>1.3E-6</v>
      </c>
      <c r="L29">
        <v>7.9299999999999995E-3</v>
      </c>
      <c r="M29">
        <v>4.2E-7</v>
      </c>
      <c r="N29">
        <v>1380000000</v>
      </c>
      <c r="O29">
        <v>5.36</v>
      </c>
      <c r="P29">
        <v>0.67</v>
      </c>
      <c r="Q29">
        <v>2.74</v>
      </c>
      <c r="R29">
        <v>0.38</v>
      </c>
      <c r="S29">
        <v>-0.03</v>
      </c>
      <c r="T29">
        <v>0.13</v>
      </c>
      <c r="U29">
        <f t="shared" si="6"/>
        <v>5.36</v>
      </c>
      <c r="V29">
        <f t="shared" si="2"/>
        <v>-1.6821520095042786E-2</v>
      </c>
      <c r="Z29">
        <f t="shared" si="3"/>
        <v>2075</v>
      </c>
      <c r="AA29">
        <f t="shared" si="4"/>
        <v>-0.03</v>
      </c>
      <c r="AB29">
        <f t="shared" si="5"/>
        <v>5.36</v>
      </c>
      <c r="AC29">
        <f t="shared" si="8"/>
        <v>2.0750000000000002</v>
      </c>
      <c r="AE29" t="s">
        <v>1763</v>
      </c>
      <c r="AF29">
        <v>4.4400000000000002E-2</v>
      </c>
      <c r="AG29">
        <v>1.3E-6</v>
      </c>
      <c r="AH29">
        <v>7.9299999999999995E-3</v>
      </c>
      <c r="AI29">
        <v>4.2E-7</v>
      </c>
      <c r="AJ29">
        <v>1380000000</v>
      </c>
      <c r="AK29">
        <v>5.36</v>
      </c>
      <c r="AL29">
        <v>0.67</v>
      </c>
      <c r="AM29">
        <v>2.74</v>
      </c>
      <c r="AN29">
        <v>0.38</v>
      </c>
      <c r="AO29">
        <v>-0.03</v>
      </c>
      <c r="AP29">
        <v>0.13</v>
      </c>
    </row>
    <row r="30" spans="1:79">
      <c r="A30">
        <v>2500</v>
      </c>
      <c r="B30">
        <v>-4.1399999999999997</v>
      </c>
      <c r="C30">
        <v>-0.83459285158759922</v>
      </c>
      <c r="E30">
        <f t="shared" si="0"/>
        <v>0</v>
      </c>
      <c r="F30">
        <f t="shared" si="1"/>
        <v>6.2</v>
      </c>
      <c r="G30">
        <f t="shared" si="7"/>
        <v>2.0750000000000002</v>
      </c>
      <c r="I30" t="s">
        <v>1764</v>
      </c>
      <c r="J30">
        <v>4.444E-2</v>
      </c>
      <c r="K30">
        <v>1.7E-6</v>
      </c>
      <c r="L30">
        <v>7.9330000000000008E-3</v>
      </c>
      <c r="M30">
        <v>7.1999999999999999E-7</v>
      </c>
      <c r="N30">
        <v>522000000</v>
      </c>
      <c r="O30">
        <v>6.2</v>
      </c>
      <c r="P30">
        <v>0.68</v>
      </c>
      <c r="Q30">
        <v>3.21</v>
      </c>
      <c r="R30">
        <v>0.41</v>
      </c>
      <c r="S30">
        <v>0</v>
      </c>
      <c r="T30">
        <v>0.2</v>
      </c>
      <c r="U30">
        <f t="shared" si="6"/>
        <v>6.2</v>
      </c>
      <c r="V30">
        <f t="shared" si="2"/>
        <v>2.1785998731769673E-2</v>
      </c>
      <c r="Z30">
        <f t="shared" si="3"/>
        <v>2075</v>
      </c>
      <c r="AA30">
        <f t="shared" si="4"/>
        <v>0</v>
      </c>
      <c r="AB30">
        <f t="shared" si="5"/>
        <v>6.2</v>
      </c>
      <c r="AC30">
        <f t="shared" si="8"/>
        <v>2.0750000000000002</v>
      </c>
      <c r="AE30" t="s">
        <v>1764</v>
      </c>
      <c r="AF30">
        <v>4.444E-2</v>
      </c>
      <c r="AG30">
        <v>1.7E-6</v>
      </c>
      <c r="AH30">
        <v>7.9330000000000008E-3</v>
      </c>
      <c r="AI30">
        <v>7.1999999999999999E-7</v>
      </c>
      <c r="AJ30">
        <v>522000000</v>
      </c>
      <c r="AK30">
        <v>6.2</v>
      </c>
      <c r="AL30">
        <v>0.68</v>
      </c>
      <c r="AM30">
        <v>3.21</v>
      </c>
      <c r="AN30">
        <v>0.41</v>
      </c>
      <c r="AO30">
        <v>0</v>
      </c>
      <c r="AP30">
        <v>0.2</v>
      </c>
    </row>
    <row r="31" spans="1:79">
      <c r="A31">
        <v>3250</v>
      </c>
      <c r="B31">
        <v>2.9358333333333335</v>
      </c>
      <c r="C31">
        <v>6.9494976861989577E-3</v>
      </c>
      <c r="E31">
        <f t="shared" si="0"/>
        <v>0.01</v>
      </c>
      <c r="F31">
        <f t="shared" si="1"/>
        <v>4.75</v>
      </c>
      <c r="G31">
        <f t="shared" si="7"/>
        <v>2.0750000000000002</v>
      </c>
      <c r="I31" t="s">
        <v>1765</v>
      </c>
      <c r="J31">
        <v>4.437E-2</v>
      </c>
      <c r="K31">
        <v>4.7999999999999996E-7</v>
      </c>
      <c r="L31">
        <v>7.927E-3</v>
      </c>
      <c r="M31">
        <v>2.2999999999999999E-7</v>
      </c>
      <c r="N31">
        <v>1290000000</v>
      </c>
      <c r="O31">
        <v>4.75</v>
      </c>
      <c r="P31">
        <v>0.67</v>
      </c>
      <c r="Q31">
        <v>2.4700000000000002</v>
      </c>
      <c r="R31">
        <v>0.37</v>
      </c>
      <c r="S31">
        <v>0.01</v>
      </c>
      <c r="T31">
        <v>0.12</v>
      </c>
      <c r="U31">
        <f t="shared" si="6"/>
        <v>4.75</v>
      </c>
      <c r="V31">
        <f t="shared" si="2"/>
        <v>2.6561168413402836E-2</v>
      </c>
      <c r="Z31">
        <f t="shared" si="3"/>
        <v>2075</v>
      </c>
      <c r="AA31">
        <f t="shared" si="4"/>
        <v>0.01</v>
      </c>
      <c r="AB31">
        <f t="shared" si="5"/>
        <v>4.75</v>
      </c>
      <c r="AC31">
        <f t="shared" si="8"/>
        <v>2.0750000000000002</v>
      </c>
      <c r="AE31" t="s">
        <v>1765</v>
      </c>
      <c r="AF31">
        <v>4.437E-2</v>
      </c>
      <c r="AG31">
        <v>4.7999999999999996E-7</v>
      </c>
      <c r="AH31">
        <v>7.927E-3</v>
      </c>
      <c r="AI31">
        <v>2.2999999999999999E-7</v>
      </c>
      <c r="AJ31">
        <v>1290000000</v>
      </c>
      <c r="AK31">
        <v>4.75</v>
      </c>
      <c r="AL31">
        <v>0.67</v>
      </c>
      <c r="AM31">
        <v>2.4700000000000002</v>
      </c>
      <c r="AN31">
        <v>0.37</v>
      </c>
      <c r="AO31">
        <v>0.01</v>
      </c>
      <c r="AP31">
        <v>0.12</v>
      </c>
    </row>
    <row r="32" spans="1:79">
      <c r="A32">
        <v>3770</v>
      </c>
      <c r="B32">
        <v>1.33125</v>
      </c>
      <c r="C32">
        <v>1.4534263475367553</v>
      </c>
      <c r="E32">
        <f t="shared" si="0"/>
        <v>-0.1</v>
      </c>
      <c r="F32">
        <f t="shared" si="1"/>
        <v>13.45</v>
      </c>
      <c r="G32">
        <f t="shared" si="7"/>
        <v>2.0750000000000002</v>
      </c>
      <c r="I32" t="s">
        <v>1766</v>
      </c>
      <c r="J32">
        <v>4.4760000000000001E-2</v>
      </c>
      <c r="K32">
        <v>9.9999999999999995E-7</v>
      </c>
      <c r="L32">
        <v>7.9620000000000003E-3</v>
      </c>
      <c r="M32">
        <v>2.9999999999999999E-7</v>
      </c>
      <c r="N32">
        <v>1380000000</v>
      </c>
      <c r="O32">
        <v>13.45</v>
      </c>
      <c r="P32">
        <v>0.67</v>
      </c>
      <c r="Q32">
        <v>6.85</v>
      </c>
      <c r="R32">
        <v>0.37</v>
      </c>
      <c r="S32">
        <v>-0.1</v>
      </c>
      <c r="T32">
        <v>0.13</v>
      </c>
      <c r="U32">
        <f t="shared" si="6"/>
        <v>13.45</v>
      </c>
      <c r="V32">
        <f t="shared" si="2"/>
        <v>-5.430670881436761E-2</v>
      </c>
      <c r="W32">
        <f>AVERAGE(U32:U34)</f>
        <v>14.969999999999999</v>
      </c>
      <c r="X32">
        <f>AVERAGE(V32:V34)</f>
        <v>8.3760297950383009E-3</v>
      </c>
      <c r="Y32" s="5">
        <f>STDEV(V32:V34)</f>
        <v>5.6918085115948737E-2</v>
      </c>
      <c r="Z32">
        <f t="shared" si="3"/>
        <v>2075</v>
      </c>
      <c r="AA32">
        <f t="shared" si="4"/>
        <v>-0.1</v>
      </c>
      <c r="AB32">
        <f t="shared" si="5"/>
        <v>13.45</v>
      </c>
      <c r="AC32">
        <f t="shared" si="8"/>
        <v>2.0750000000000002</v>
      </c>
      <c r="AE32" t="s">
        <v>1766</v>
      </c>
      <c r="AF32">
        <v>4.4760000000000001E-2</v>
      </c>
      <c r="AG32">
        <v>9.9999999999999995E-7</v>
      </c>
      <c r="AH32">
        <v>7.9620000000000003E-3</v>
      </c>
      <c r="AI32">
        <v>2.9999999999999999E-7</v>
      </c>
      <c r="AJ32">
        <v>1380000000</v>
      </c>
      <c r="AK32">
        <v>13.45</v>
      </c>
      <c r="AL32">
        <v>0.67</v>
      </c>
      <c r="AM32">
        <v>6.85</v>
      </c>
      <c r="AN32">
        <v>0.37</v>
      </c>
      <c r="AO32">
        <v>-0.1</v>
      </c>
      <c r="AP32">
        <v>0.13</v>
      </c>
      <c r="AR32">
        <f>W32</f>
        <v>14.969999999999999</v>
      </c>
      <c r="AS32">
        <f>X32</f>
        <v>8.3760297950383009E-3</v>
      </c>
      <c r="AU32" t="s">
        <v>975</v>
      </c>
      <c r="AV32" t="str">
        <f>AE32</f>
        <v>FI02026a@1</v>
      </c>
      <c r="AX32">
        <f>Z32</f>
        <v>2075</v>
      </c>
      <c r="AY32">
        <f>AX32</f>
        <v>2075</v>
      </c>
    </row>
    <row r="33" spans="1:51">
      <c r="A33">
        <v>3770</v>
      </c>
      <c r="B33">
        <v>5.4285714285714284E-2</v>
      </c>
      <c r="C33">
        <v>1.1620773861940756</v>
      </c>
      <c r="E33">
        <f t="shared" si="0"/>
        <v>-0.02</v>
      </c>
      <c r="F33">
        <f t="shared" si="1"/>
        <v>15.92</v>
      </c>
      <c r="G33">
        <f t="shared" si="7"/>
        <v>2.0750000000000002</v>
      </c>
      <c r="I33" t="s">
        <v>1767</v>
      </c>
      <c r="J33">
        <v>4.487E-2</v>
      </c>
      <c r="K33">
        <v>8.9999999999999996E-7</v>
      </c>
      <c r="L33">
        <v>7.9729999999999992E-3</v>
      </c>
      <c r="M33">
        <v>3.3999999999999997E-7</v>
      </c>
      <c r="N33">
        <v>1330000000</v>
      </c>
      <c r="O33">
        <v>15.92</v>
      </c>
      <c r="P33">
        <v>0.67</v>
      </c>
      <c r="Q33">
        <v>8.19</v>
      </c>
      <c r="R33">
        <v>0.37</v>
      </c>
      <c r="S33">
        <v>-0.02</v>
      </c>
      <c r="T33">
        <v>0.12</v>
      </c>
      <c r="U33">
        <f t="shared" si="6"/>
        <v>15.92</v>
      </c>
      <c r="V33">
        <f t="shared" si="2"/>
        <v>2.2605294507229701E-2</v>
      </c>
      <c r="Z33">
        <f t="shared" si="3"/>
        <v>2075</v>
      </c>
      <c r="AA33">
        <f t="shared" si="4"/>
        <v>-0.02</v>
      </c>
      <c r="AB33">
        <f t="shared" si="5"/>
        <v>15.92</v>
      </c>
      <c r="AC33">
        <f t="shared" si="8"/>
        <v>2.0750000000000002</v>
      </c>
      <c r="AE33" t="s">
        <v>1767</v>
      </c>
      <c r="AF33">
        <v>4.487E-2</v>
      </c>
      <c r="AG33">
        <v>8.9999999999999996E-7</v>
      </c>
      <c r="AH33">
        <v>7.9729999999999992E-3</v>
      </c>
      <c r="AI33">
        <v>3.3999999999999997E-7</v>
      </c>
      <c r="AJ33">
        <v>1330000000</v>
      </c>
      <c r="AK33">
        <v>15.92</v>
      </c>
      <c r="AL33">
        <v>0.67</v>
      </c>
      <c r="AM33">
        <v>8.19</v>
      </c>
      <c r="AN33">
        <v>0.37</v>
      </c>
      <c r="AO33">
        <v>-0.02</v>
      </c>
      <c r="AP33">
        <v>0.12</v>
      </c>
    </row>
    <row r="34" spans="1:51">
      <c r="A34">
        <v>3830</v>
      </c>
      <c r="B34">
        <v>-0.70230769230769252</v>
      </c>
      <c r="C34">
        <v>0.36949671044640403</v>
      </c>
      <c r="E34">
        <f t="shared" si="0"/>
        <v>0.01</v>
      </c>
      <c r="F34">
        <f t="shared" si="1"/>
        <v>15.54</v>
      </c>
      <c r="G34">
        <f t="shared" si="7"/>
        <v>2.0750000000000002</v>
      </c>
      <c r="I34" t="s">
        <v>1768</v>
      </c>
      <c r="J34">
        <v>4.4850000000000001E-2</v>
      </c>
      <c r="K34">
        <v>5.7999999999999995E-7</v>
      </c>
      <c r="L34">
        <v>7.9710000000000007E-3</v>
      </c>
      <c r="M34">
        <v>1.6999999999999999E-7</v>
      </c>
      <c r="N34">
        <v>1420000000</v>
      </c>
      <c r="O34">
        <v>15.54</v>
      </c>
      <c r="P34">
        <v>0.67</v>
      </c>
      <c r="Q34">
        <v>8.0299999999999994</v>
      </c>
      <c r="R34">
        <v>0.36</v>
      </c>
      <c r="S34">
        <v>0.01</v>
      </c>
      <c r="T34">
        <v>0.11</v>
      </c>
      <c r="U34">
        <f t="shared" si="6"/>
        <v>15.54</v>
      </c>
      <c r="V34">
        <f t="shared" si="2"/>
        <v>5.6829503692252814E-2</v>
      </c>
      <c r="Z34">
        <f t="shared" si="3"/>
        <v>2075</v>
      </c>
      <c r="AA34">
        <f t="shared" si="4"/>
        <v>0.01</v>
      </c>
      <c r="AB34">
        <f t="shared" si="5"/>
        <v>15.54</v>
      </c>
      <c r="AC34">
        <f t="shared" si="8"/>
        <v>2.0750000000000002</v>
      </c>
      <c r="AE34" t="s">
        <v>1768</v>
      </c>
      <c r="AF34">
        <v>4.4850000000000001E-2</v>
      </c>
      <c r="AG34">
        <v>5.7999999999999995E-7</v>
      </c>
      <c r="AH34">
        <v>7.9710000000000007E-3</v>
      </c>
      <c r="AI34">
        <v>1.6999999999999999E-7</v>
      </c>
      <c r="AJ34">
        <v>1420000000</v>
      </c>
      <c r="AK34">
        <v>15.54</v>
      </c>
      <c r="AL34">
        <v>0.67</v>
      </c>
      <c r="AM34">
        <v>8.0299999999999994</v>
      </c>
      <c r="AN34">
        <v>0.36</v>
      </c>
      <c r="AO34">
        <v>0.01</v>
      </c>
      <c r="AP34">
        <v>0.11</v>
      </c>
    </row>
    <row r="35" spans="1:51">
      <c r="A35">
        <v>2700</v>
      </c>
      <c r="B35">
        <v>-4.6133333333333342</v>
      </c>
      <c r="C35">
        <v>5.2010815088519751E-3</v>
      </c>
      <c r="E35">
        <f t="shared" ref="E35:E66" si="9">S35</f>
        <v>0.04</v>
      </c>
      <c r="F35">
        <f t="shared" ref="F35:F66" si="10">O35</f>
        <v>13.85</v>
      </c>
      <c r="G35">
        <f t="shared" si="7"/>
        <v>2.0750000000000002</v>
      </c>
      <c r="I35" t="s">
        <v>1769</v>
      </c>
      <c r="J35">
        <v>4.4769999999999997E-2</v>
      </c>
      <c r="K35">
        <v>8.2999999999999999E-7</v>
      </c>
      <c r="L35">
        <v>7.9649999999999999E-3</v>
      </c>
      <c r="M35">
        <v>1.9999999999999999E-7</v>
      </c>
      <c r="N35">
        <v>1300000000</v>
      </c>
      <c r="O35">
        <v>13.85</v>
      </c>
      <c r="P35">
        <v>0.67</v>
      </c>
      <c r="Q35">
        <v>7.19</v>
      </c>
      <c r="R35">
        <v>0.37</v>
      </c>
      <c r="S35">
        <v>0.04</v>
      </c>
      <c r="T35">
        <v>0.11</v>
      </c>
      <c r="U35">
        <f t="shared" si="6"/>
        <v>13.85</v>
      </c>
      <c r="V35">
        <f t="shared" ref="V35:V66" si="11">Q35-1000*((1+O35/1000)^0.515-1)</f>
        <v>8.1043394180439599E-2</v>
      </c>
      <c r="W35">
        <f>AVERAGE(U35:U36)</f>
        <v>14.164999999999999</v>
      </c>
      <c r="X35">
        <f>AVERAGE(V35:V36)</f>
        <v>3.4921296317985462E-2</v>
      </c>
      <c r="Y35" s="5">
        <f>STDEV(V35:V36)</f>
        <v>6.5226496322181776E-2</v>
      </c>
      <c r="Z35">
        <f t="shared" ref="Z35:Z66" si="12">AC35*1000</f>
        <v>2075</v>
      </c>
      <c r="AA35">
        <f t="shared" ref="AA35:AA66" si="13">AO35</f>
        <v>0.04</v>
      </c>
      <c r="AB35">
        <f t="shared" ref="AB35:AB66" si="14">AK35</f>
        <v>13.85</v>
      </c>
      <c r="AC35">
        <f t="shared" si="8"/>
        <v>2.0750000000000002</v>
      </c>
      <c r="AE35" t="s">
        <v>1769</v>
      </c>
      <c r="AF35">
        <v>4.4769999999999997E-2</v>
      </c>
      <c r="AG35">
        <v>8.2999999999999999E-7</v>
      </c>
      <c r="AH35">
        <v>7.9649999999999999E-3</v>
      </c>
      <c r="AI35">
        <v>1.9999999999999999E-7</v>
      </c>
      <c r="AJ35">
        <v>1300000000</v>
      </c>
      <c r="AK35">
        <v>13.85</v>
      </c>
      <c r="AL35">
        <v>0.67</v>
      </c>
      <c r="AM35">
        <v>7.19</v>
      </c>
      <c r="AN35">
        <v>0.37</v>
      </c>
      <c r="AO35">
        <v>0.04</v>
      </c>
      <c r="AP35">
        <v>0.11</v>
      </c>
      <c r="AR35">
        <f>W35</f>
        <v>14.164999999999999</v>
      </c>
      <c r="AS35">
        <f>X35</f>
        <v>3.4921296317985462E-2</v>
      </c>
      <c r="AU35" t="s">
        <v>975</v>
      </c>
      <c r="AV35" t="str">
        <f>AE35</f>
        <v>FI02027a@1</v>
      </c>
      <c r="AX35">
        <f>Z35</f>
        <v>2075</v>
      </c>
      <c r="AY35">
        <f>AX35</f>
        <v>2075</v>
      </c>
    </row>
    <row r="36" spans="1:51">
      <c r="E36">
        <f t="shared" si="9"/>
        <v>-0.06</v>
      </c>
      <c r="F36">
        <f t="shared" si="10"/>
        <v>14.48</v>
      </c>
      <c r="G36">
        <f t="shared" si="7"/>
        <v>2.0750000000000002</v>
      </c>
      <c r="I36" t="s">
        <v>1770</v>
      </c>
      <c r="J36">
        <v>4.48E-2</v>
      </c>
      <c r="K36">
        <v>7.5000000000000002E-7</v>
      </c>
      <c r="L36">
        <v>7.9670000000000001E-3</v>
      </c>
      <c r="M36">
        <v>2.6E-7</v>
      </c>
      <c r="N36">
        <v>1230000000</v>
      </c>
      <c r="O36">
        <v>14.48</v>
      </c>
      <c r="P36">
        <v>0.67</v>
      </c>
      <c r="Q36">
        <v>7.42</v>
      </c>
      <c r="R36">
        <v>0.37</v>
      </c>
      <c r="S36">
        <v>-0.06</v>
      </c>
      <c r="T36">
        <v>0.12</v>
      </c>
      <c r="U36">
        <f t="shared" si="6"/>
        <v>14.48</v>
      </c>
      <c r="V36">
        <f t="shared" si="11"/>
        <v>-1.1200801544468675E-2</v>
      </c>
      <c r="Z36">
        <f t="shared" si="12"/>
        <v>2075</v>
      </c>
      <c r="AA36">
        <f t="shared" si="13"/>
        <v>-0.06</v>
      </c>
      <c r="AB36">
        <f t="shared" si="14"/>
        <v>14.48</v>
      </c>
      <c r="AC36">
        <f t="shared" si="8"/>
        <v>2.0750000000000002</v>
      </c>
      <c r="AE36" t="s">
        <v>1770</v>
      </c>
      <c r="AF36">
        <v>4.48E-2</v>
      </c>
      <c r="AG36">
        <v>7.5000000000000002E-7</v>
      </c>
      <c r="AH36">
        <v>7.9670000000000001E-3</v>
      </c>
      <c r="AI36">
        <v>2.6E-7</v>
      </c>
      <c r="AJ36">
        <v>1230000000</v>
      </c>
      <c r="AK36">
        <v>14.48</v>
      </c>
      <c r="AL36">
        <v>0.67</v>
      </c>
      <c r="AM36">
        <v>7.42</v>
      </c>
      <c r="AN36">
        <v>0.37</v>
      </c>
      <c r="AO36">
        <v>-0.06</v>
      </c>
      <c r="AP36">
        <v>0.12</v>
      </c>
    </row>
    <row r="37" spans="1:51">
      <c r="E37">
        <f t="shared" si="9"/>
        <v>0.09</v>
      </c>
      <c r="F37">
        <f t="shared" si="10"/>
        <v>16.260000000000002</v>
      </c>
      <c r="G37">
        <f t="shared" si="7"/>
        <v>2.0750000000000002</v>
      </c>
      <c r="I37" t="s">
        <v>1771</v>
      </c>
      <c r="J37">
        <v>4.4880000000000003E-2</v>
      </c>
      <c r="K37">
        <v>1.3999999999999999E-6</v>
      </c>
      <c r="L37">
        <v>7.9749999999999995E-3</v>
      </c>
      <c r="M37">
        <v>2.3999999999999998E-7</v>
      </c>
      <c r="N37">
        <v>1390000000</v>
      </c>
      <c r="O37">
        <v>16.260000000000002</v>
      </c>
      <c r="P37">
        <v>0.67</v>
      </c>
      <c r="Q37">
        <v>8.48</v>
      </c>
      <c r="R37">
        <v>0.37</v>
      </c>
      <c r="S37">
        <v>0.09</v>
      </c>
      <c r="T37">
        <v>0.11</v>
      </c>
      <c r="U37">
        <f t="shared" si="6"/>
        <v>16.260000000000002</v>
      </c>
      <c r="V37">
        <f t="shared" si="11"/>
        <v>0.13885560323108237</v>
      </c>
      <c r="W37">
        <f>AVERAGE(U37:U40)</f>
        <v>16.14</v>
      </c>
      <c r="X37">
        <f>AVERAGE(V37:V40)</f>
        <v>9.2743598616269241E-2</v>
      </c>
      <c r="Y37" s="5">
        <f>STDEV(V37:V40)</f>
        <v>5.7947490300173453E-2</v>
      </c>
      <c r="Z37">
        <f t="shared" si="12"/>
        <v>2075</v>
      </c>
      <c r="AA37">
        <f t="shared" si="13"/>
        <v>0.09</v>
      </c>
      <c r="AB37">
        <f t="shared" si="14"/>
        <v>16.260000000000002</v>
      </c>
      <c r="AC37">
        <f t="shared" si="8"/>
        <v>2.0750000000000002</v>
      </c>
      <c r="AE37" t="s">
        <v>1771</v>
      </c>
      <c r="AF37">
        <v>4.4880000000000003E-2</v>
      </c>
      <c r="AG37">
        <v>1.3999999999999999E-6</v>
      </c>
      <c r="AH37">
        <v>7.9749999999999995E-3</v>
      </c>
      <c r="AI37">
        <v>2.3999999999999998E-7</v>
      </c>
      <c r="AJ37">
        <v>1390000000</v>
      </c>
      <c r="AK37">
        <v>16.260000000000002</v>
      </c>
      <c r="AL37">
        <v>0.67</v>
      </c>
      <c r="AM37">
        <v>8.48</v>
      </c>
      <c r="AN37">
        <v>0.37</v>
      </c>
      <c r="AO37">
        <v>0.09</v>
      </c>
      <c r="AP37">
        <v>0.11</v>
      </c>
      <c r="AR37">
        <f>W37</f>
        <v>16.14</v>
      </c>
      <c r="AS37">
        <f>X37</f>
        <v>9.2743598616269241E-2</v>
      </c>
      <c r="AU37" t="s">
        <v>975</v>
      </c>
      <c r="AV37" t="str">
        <f>AE37</f>
        <v>FI02028b@1</v>
      </c>
      <c r="AX37">
        <f>Z37</f>
        <v>2075</v>
      </c>
      <c r="AY37">
        <f>AX37</f>
        <v>2075</v>
      </c>
    </row>
    <row r="38" spans="1:51">
      <c r="E38">
        <f t="shared" si="9"/>
        <v>0.09</v>
      </c>
      <c r="F38">
        <f t="shared" si="10"/>
        <v>14.92</v>
      </c>
      <c r="G38">
        <f t="shared" si="7"/>
        <v>2.0750000000000002</v>
      </c>
      <c r="I38" t="s">
        <v>1772</v>
      </c>
      <c r="J38">
        <v>4.4819999999999999E-2</v>
      </c>
      <c r="K38">
        <v>4.9999999999999998E-7</v>
      </c>
      <c r="L38">
        <v>7.9699999999999997E-3</v>
      </c>
      <c r="M38">
        <v>2.2000000000000001E-7</v>
      </c>
      <c r="N38">
        <v>1450000000</v>
      </c>
      <c r="O38">
        <v>14.92</v>
      </c>
      <c r="P38">
        <v>0.67</v>
      </c>
      <c r="Q38">
        <v>7.8</v>
      </c>
      <c r="R38">
        <v>0.37</v>
      </c>
      <c r="S38">
        <v>0.09</v>
      </c>
      <c r="T38">
        <v>0.11</v>
      </c>
      <c r="U38">
        <f t="shared" si="6"/>
        <v>14.92</v>
      </c>
      <c r="V38">
        <f t="shared" si="11"/>
        <v>0.1437973206166161</v>
      </c>
      <c r="Z38">
        <f t="shared" si="12"/>
        <v>2075</v>
      </c>
      <c r="AA38">
        <f t="shared" si="13"/>
        <v>0.09</v>
      </c>
      <c r="AB38">
        <f t="shared" si="14"/>
        <v>14.92</v>
      </c>
      <c r="AC38">
        <f t="shared" si="8"/>
        <v>2.0750000000000002</v>
      </c>
      <c r="AE38" t="s">
        <v>1772</v>
      </c>
      <c r="AF38">
        <v>4.4819999999999999E-2</v>
      </c>
      <c r="AG38">
        <v>4.9999999999999998E-7</v>
      </c>
      <c r="AH38">
        <v>7.9699999999999997E-3</v>
      </c>
      <c r="AI38">
        <v>2.2000000000000001E-7</v>
      </c>
      <c r="AJ38">
        <v>1450000000</v>
      </c>
      <c r="AK38">
        <v>14.92</v>
      </c>
      <c r="AL38">
        <v>0.67</v>
      </c>
      <c r="AM38">
        <v>7.8</v>
      </c>
      <c r="AN38">
        <v>0.37</v>
      </c>
      <c r="AO38">
        <v>0.09</v>
      </c>
      <c r="AP38">
        <v>0.11</v>
      </c>
    </row>
    <row r="39" spans="1:51">
      <c r="E39">
        <f t="shared" si="9"/>
        <v>-0.02</v>
      </c>
      <c r="F39">
        <f t="shared" si="10"/>
        <v>16.93</v>
      </c>
      <c r="G39">
        <f t="shared" si="7"/>
        <v>2.0750000000000002</v>
      </c>
      <c r="I39" t="s">
        <v>1773</v>
      </c>
      <c r="J39">
        <v>4.4909999999999999E-2</v>
      </c>
      <c r="K39">
        <v>3.5999999999999999E-7</v>
      </c>
      <c r="L39">
        <v>7.9769999999999997E-3</v>
      </c>
      <c r="M39">
        <v>2.3999999999999998E-7</v>
      </c>
      <c r="N39">
        <v>1460000000</v>
      </c>
      <c r="O39">
        <v>16.93</v>
      </c>
      <c r="P39">
        <v>0.67</v>
      </c>
      <c r="Q39">
        <v>8.7100000000000009</v>
      </c>
      <c r="R39">
        <v>0.37</v>
      </c>
      <c r="S39">
        <v>-0.02</v>
      </c>
      <c r="T39">
        <v>0.12</v>
      </c>
      <c r="U39">
        <f t="shared" si="6"/>
        <v>16.93</v>
      </c>
      <c r="V39">
        <f t="shared" si="11"/>
        <v>2.6549003675274463E-2</v>
      </c>
      <c r="Z39">
        <f t="shared" si="12"/>
        <v>2075</v>
      </c>
      <c r="AA39">
        <f t="shared" si="13"/>
        <v>-0.02</v>
      </c>
      <c r="AB39">
        <f t="shared" si="14"/>
        <v>16.93</v>
      </c>
      <c r="AC39">
        <f t="shared" si="8"/>
        <v>2.0750000000000002</v>
      </c>
      <c r="AE39" t="s">
        <v>1773</v>
      </c>
      <c r="AF39">
        <v>4.4909999999999999E-2</v>
      </c>
      <c r="AG39">
        <v>3.5999999999999999E-7</v>
      </c>
      <c r="AH39">
        <v>7.9769999999999997E-3</v>
      </c>
      <c r="AI39">
        <v>2.3999999999999998E-7</v>
      </c>
      <c r="AJ39">
        <v>1460000000</v>
      </c>
      <c r="AK39">
        <v>16.93</v>
      </c>
      <c r="AL39">
        <v>0.67</v>
      </c>
      <c r="AM39">
        <v>8.7100000000000009</v>
      </c>
      <c r="AN39">
        <v>0.37</v>
      </c>
      <c r="AO39">
        <v>-0.02</v>
      </c>
      <c r="AP39">
        <v>0.12</v>
      </c>
    </row>
    <row r="40" spans="1:51">
      <c r="E40">
        <f t="shared" si="9"/>
        <v>0.01</v>
      </c>
      <c r="F40">
        <f t="shared" si="10"/>
        <v>16.45</v>
      </c>
      <c r="G40">
        <f t="shared" si="7"/>
        <v>2.0750000000000002</v>
      </c>
      <c r="I40" t="s">
        <v>1774</v>
      </c>
      <c r="J40">
        <v>4.4889999999999999E-2</v>
      </c>
      <c r="K40">
        <v>9.9999999999999995E-7</v>
      </c>
      <c r="L40">
        <v>7.9749999999999995E-3</v>
      </c>
      <c r="M40">
        <v>2.7000000000000001E-7</v>
      </c>
      <c r="N40">
        <v>1440000000</v>
      </c>
      <c r="O40">
        <v>16.45</v>
      </c>
      <c r="P40">
        <v>0.67</v>
      </c>
      <c r="Q40">
        <v>8.5</v>
      </c>
      <c r="R40">
        <v>0.37</v>
      </c>
      <c r="S40">
        <v>0.01</v>
      </c>
      <c r="T40">
        <v>0.12</v>
      </c>
      <c r="U40">
        <f t="shared" si="6"/>
        <v>16.45</v>
      </c>
      <c r="V40">
        <f t="shared" si="11"/>
        <v>6.1772466942104032E-2</v>
      </c>
      <c r="Z40">
        <f t="shared" si="12"/>
        <v>2075</v>
      </c>
      <c r="AA40">
        <f t="shared" si="13"/>
        <v>0.01</v>
      </c>
      <c r="AB40">
        <f t="shared" si="14"/>
        <v>16.45</v>
      </c>
      <c r="AC40">
        <f t="shared" si="8"/>
        <v>2.0750000000000002</v>
      </c>
      <c r="AE40" t="s">
        <v>1774</v>
      </c>
      <c r="AF40">
        <v>4.4889999999999999E-2</v>
      </c>
      <c r="AG40">
        <v>9.9999999999999995E-7</v>
      </c>
      <c r="AH40">
        <v>7.9749999999999995E-3</v>
      </c>
      <c r="AI40">
        <v>2.7000000000000001E-7</v>
      </c>
      <c r="AJ40">
        <v>1440000000</v>
      </c>
      <c r="AK40">
        <v>16.45</v>
      </c>
      <c r="AL40">
        <v>0.67</v>
      </c>
      <c r="AM40">
        <v>8.5</v>
      </c>
      <c r="AN40">
        <v>0.37</v>
      </c>
      <c r="AO40">
        <v>0.01</v>
      </c>
      <c r="AP40">
        <v>0.12</v>
      </c>
    </row>
    <row r="41" spans="1:51">
      <c r="E41">
        <f t="shared" si="9"/>
        <v>0.06</v>
      </c>
      <c r="F41">
        <f t="shared" si="10"/>
        <v>11.3</v>
      </c>
      <c r="G41">
        <f t="shared" si="7"/>
        <v>2.0750000000000002</v>
      </c>
      <c r="I41" t="s">
        <v>1775</v>
      </c>
      <c r="J41">
        <v>4.4659999999999998E-2</v>
      </c>
      <c r="K41">
        <v>3.4999999999999998E-7</v>
      </c>
      <c r="L41">
        <v>7.9550000000000003E-3</v>
      </c>
      <c r="M41">
        <v>2.4999999999999999E-7</v>
      </c>
      <c r="N41">
        <v>1300000000</v>
      </c>
      <c r="O41">
        <v>11.3</v>
      </c>
      <c r="P41">
        <v>0.67</v>
      </c>
      <c r="Q41">
        <v>5.9</v>
      </c>
      <c r="R41">
        <v>0.37</v>
      </c>
      <c r="S41">
        <v>0.06</v>
      </c>
      <c r="T41">
        <v>0.12</v>
      </c>
      <c r="U41">
        <f t="shared" si="6"/>
        <v>11.3</v>
      </c>
      <c r="V41">
        <f t="shared" si="11"/>
        <v>9.6358307271266597E-2</v>
      </c>
      <c r="W41">
        <f>AVERAGE(U41:U43)</f>
        <v>11.86</v>
      </c>
      <c r="X41">
        <f>AVERAGE(V41:V43)</f>
        <v>6.6331942532475985E-2</v>
      </c>
      <c r="Y41" s="5">
        <f>STDEV(V41:V43)</f>
        <v>2.6176666092098708E-2</v>
      </c>
      <c r="Z41">
        <f t="shared" si="12"/>
        <v>2075</v>
      </c>
      <c r="AA41">
        <f t="shared" si="13"/>
        <v>0.06</v>
      </c>
      <c r="AB41">
        <f t="shared" si="14"/>
        <v>11.3</v>
      </c>
      <c r="AC41">
        <f t="shared" si="8"/>
        <v>2.0750000000000002</v>
      </c>
      <c r="AE41" t="s">
        <v>1775</v>
      </c>
      <c r="AF41">
        <v>4.4659999999999998E-2</v>
      </c>
      <c r="AG41">
        <v>3.4999999999999998E-7</v>
      </c>
      <c r="AH41">
        <v>7.9550000000000003E-3</v>
      </c>
      <c r="AI41">
        <v>2.4999999999999999E-7</v>
      </c>
      <c r="AJ41">
        <v>1300000000</v>
      </c>
      <c r="AK41">
        <v>11.3</v>
      </c>
      <c r="AL41">
        <v>0.67</v>
      </c>
      <c r="AM41">
        <v>5.9</v>
      </c>
      <c r="AN41">
        <v>0.37</v>
      </c>
      <c r="AO41">
        <v>0.06</v>
      </c>
      <c r="AP41">
        <v>0.12</v>
      </c>
      <c r="AR41">
        <f>W41</f>
        <v>11.86</v>
      </c>
      <c r="AS41">
        <f>X41</f>
        <v>6.6331942532475985E-2</v>
      </c>
      <c r="AU41" t="s">
        <v>975</v>
      </c>
      <c r="AV41" t="str">
        <f>AE41</f>
        <v>FI02031@1</v>
      </c>
      <c r="AX41">
        <f>Z41</f>
        <v>2075</v>
      </c>
      <c r="AY41">
        <f>AX41</f>
        <v>2075</v>
      </c>
    </row>
    <row r="42" spans="1:51">
      <c r="E42">
        <f t="shared" si="9"/>
        <v>0.02</v>
      </c>
      <c r="F42">
        <f t="shared" si="10"/>
        <v>13.14</v>
      </c>
      <c r="G42">
        <f t="shared" si="7"/>
        <v>2.0750000000000002</v>
      </c>
      <c r="I42" t="s">
        <v>1776</v>
      </c>
      <c r="J42">
        <v>4.4740000000000002E-2</v>
      </c>
      <c r="K42">
        <v>5.8999999999999996E-7</v>
      </c>
      <c r="L42">
        <v>7.9620000000000003E-3</v>
      </c>
      <c r="M42">
        <v>2.9999999999999999E-7</v>
      </c>
      <c r="N42">
        <v>1330000000</v>
      </c>
      <c r="O42">
        <v>13.14</v>
      </c>
      <c r="P42">
        <v>0.67</v>
      </c>
      <c r="Q42">
        <v>6.8</v>
      </c>
      <c r="R42">
        <v>0.37</v>
      </c>
      <c r="S42">
        <v>0.02</v>
      </c>
      <c r="T42">
        <v>0.12</v>
      </c>
      <c r="U42">
        <f t="shared" si="6"/>
        <v>13.14</v>
      </c>
      <c r="V42">
        <f t="shared" si="11"/>
        <v>5.4323907934333171E-2</v>
      </c>
      <c r="Z42">
        <f t="shared" si="12"/>
        <v>2075</v>
      </c>
      <c r="AA42">
        <f t="shared" si="13"/>
        <v>0.02</v>
      </c>
      <c r="AB42">
        <f t="shared" si="14"/>
        <v>13.14</v>
      </c>
      <c r="AC42">
        <f t="shared" si="8"/>
        <v>2.0750000000000002</v>
      </c>
      <c r="AE42" t="s">
        <v>1776</v>
      </c>
      <c r="AF42">
        <v>4.4740000000000002E-2</v>
      </c>
      <c r="AG42">
        <v>5.8999999999999996E-7</v>
      </c>
      <c r="AH42">
        <v>7.9620000000000003E-3</v>
      </c>
      <c r="AI42">
        <v>2.9999999999999999E-7</v>
      </c>
      <c r="AJ42">
        <v>1330000000</v>
      </c>
      <c r="AK42">
        <v>13.14</v>
      </c>
      <c r="AL42">
        <v>0.67</v>
      </c>
      <c r="AM42">
        <v>6.8</v>
      </c>
      <c r="AN42">
        <v>0.37</v>
      </c>
      <c r="AO42">
        <v>0.02</v>
      </c>
      <c r="AP42">
        <v>0.12</v>
      </c>
    </row>
    <row r="43" spans="1:51">
      <c r="E43">
        <f t="shared" si="9"/>
        <v>0.01</v>
      </c>
      <c r="F43">
        <f t="shared" si="10"/>
        <v>11.14</v>
      </c>
      <c r="G43">
        <f t="shared" si="7"/>
        <v>2.0750000000000002</v>
      </c>
      <c r="I43" t="s">
        <v>1777</v>
      </c>
      <c r="J43">
        <v>4.4650000000000002E-2</v>
      </c>
      <c r="K43">
        <v>9.9999999999999995E-7</v>
      </c>
      <c r="L43">
        <v>7.953E-3</v>
      </c>
      <c r="M43">
        <v>2.7000000000000001E-7</v>
      </c>
      <c r="N43">
        <v>1320000000</v>
      </c>
      <c r="O43">
        <v>11.14</v>
      </c>
      <c r="P43">
        <v>0.67</v>
      </c>
      <c r="Q43">
        <v>5.77</v>
      </c>
      <c r="R43">
        <v>0.37</v>
      </c>
      <c r="S43">
        <v>0.01</v>
      </c>
      <c r="T43">
        <v>0.12</v>
      </c>
      <c r="U43">
        <f t="shared" si="6"/>
        <v>11.14</v>
      </c>
      <c r="V43">
        <f t="shared" si="11"/>
        <v>4.8313612391828187E-2</v>
      </c>
      <c r="Z43">
        <f t="shared" si="12"/>
        <v>2075</v>
      </c>
      <c r="AA43">
        <f t="shared" si="13"/>
        <v>0.01</v>
      </c>
      <c r="AB43">
        <f t="shared" si="14"/>
        <v>11.14</v>
      </c>
      <c r="AC43">
        <f t="shared" si="8"/>
        <v>2.0750000000000002</v>
      </c>
      <c r="AE43" t="s">
        <v>1777</v>
      </c>
      <c r="AF43">
        <v>4.4650000000000002E-2</v>
      </c>
      <c r="AG43">
        <v>9.9999999999999995E-7</v>
      </c>
      <c r="AH43">
        <v>7.953E-3</v>
      </c>
      <c r="AI43">
        <v>2.7000000000000001E-7</v>
      </c>
      <c r="AJ43">
        <v>1320000000</v>
      </c>
      <c r="AK43">
        <v>11.14</v>
      </c>
      <c r="AL43">
        <v>0.67</v>
      </c>
      <c r="AM43">
        <v>5.77</v>
      </c>
      <c r="AN43">
        <v>0.37</v>
      </c>
      <c r="AO43">
        <v>0.01</v>
      </c>
      <c r="AP43">
        <v>0.12</v>
      </c>
    </row>
    <row r="44" spans="1:51">
      <c r="A44">
        <v>3715</v>
      </c>
      <c r="B44">
        <v>2.1800000000000002</v>
      </c>
      <c r="C44">
        <v>1.9512263169776369</v>
      </c>
      <c r="E44">
        <f t="shared" si="9"/>
        <v>0</v>
      </c>
      <c r="F44">
        <f t="shared" si="10"/>
        <v>13.6</v>
      </c>
      <c r="G44">
        <f t="shared" si="7"/>
        <v>2.0750000000000002</v>
      </c>
      <c r="I44" t="s">
        <v>1778</v>
      </c>
      <c r="J44">
        <v>4.4760000000000001E-2</v>
      </c>
      <c r="K44">
        <v>4.4999999999999998E-7</v>
      </c>
      <c r="L44">
        <v>7.9629999999999996E-3</v>
      </c>
      <c r="M44">
        <v>2.9999999999999999E-7</v>
      </c>
      <c r="N44">
        <v>1360000000</v>
      </c>
      <c r="O44">
        <v>13.6</v>
      </c>
      <c r="P44">
        <v>0.67</v>
      </c>
      <c r="Q44">
        <v>7.02</v>
      </c>
      <c r="R44">
        <v>0.37</v>
      </c>
      <c r="S44">
        <v>0</v>
      </c>
      <c r="T44">
        <v>0.12</v>
      </c>
      <c r="U44">
        <f t="shared" si="6"/>
        <v>13.6</v>
      </c>
      <c r="V44">
        <f t="shared" si="11"/>
        <v>3.8944989761731108E-2</v>
      </c>
      <c r="W44">
        <f>U44</f>
        <v>13.6</v>
      </c>
      <c r="X44">
        <f>V44</f>
        <v>3.8944989761731108E-2</v>
      </c>
      <c r="Z44">
        <f t="shared" si="12"/>
        <v>2075</v>
      </c>
      <c r="AA44">
        <f t="shared" si="13"/>
        <v>0</v>
      </c>
      <c r="AB44">
        <f t="shared" si="14"/>
        <v>13.6</v>
      </c>
      <c r="AC44">
        <f t="shared" si="8"/>
        <v>2.0750000000000002</v>
      </c>
      <c r="AE44" t="s">
        <v>1778</v>
      </c>
      <c r="AF44">
        <v>4.4760000000000001E-2</v>
      </c>
      <c r="AG44">
        <v>4.4999999999999998E-7</v>
      </c>
      <c r="AH44">
        <v>7.9629999999999996E-3</v>
      </c>
      <c r="AI44">
        <v>2.9999999999999999E-7</v>
      </c>
      <c r="AJ44">
        <v>1360000000</v>
      </c>
      <c r="AK44">
        <v>13.6</v>
      </c>
      <c r="AL44">
        <v>0.67</v>
      </c>
      <c r="AM44">
        <v>7.02</v>
      </c>
      <c r="AN44">
        <v>0.37</v>
      </c>
      <c r="AO44">
        <v>0</v>
      </c>
      <c r="AP44">
        <v>0.12</v>
      </c>
      <c r="AR44">
        <f>W44</f>
        <v>13.6</v>
      </c>
      <c r="AS44">
        <f>X44</f>
        <v>3.8944989761731108E-2</v>
      </c>
      <c r="AU44" t="s">
        <v>975</v>
      </c>
      <c r="AV44" t="str">
        <f>AE44</f>
        <v>FI02040a@1</v>
      </c>
      <c r="AX44">
        <f>Z44</f>
        <v>2075</v>
      </c>
      <c r="AY44">
        <f>AX44</f>
        <v>2075</v>
      </c>
    </row>
    <row r="45" spans="1:51">
      <c r="A45">
        <v>3715</v>
      </c>
      <c r="B45">
        <v>1.5679999999999998</v>
      </c>
      <c r="C45">
        <v>2.8648845007056472</v>
      </c>
      <c r="E45">
        <f t="shared" si="9"/>
        <v>-0.11</v>
      </c>
      <c r="F45">
        <f t="shared" si="10"/>
        <v>14.63</v>
      </c>
      <c r="G45">
        <f t="shared" si="7"/>
        <v>2.0750000000000002</v>
      </c>
      <c r="I45" t="s">
        <v>1779</v>
      </c>
      <c r="J45">
        <v>4.4810000000000003E-2</v>
      </c>
      <c r="K45">
        <v>6.7000000000000004E-7</v>
      </c>
      <c r="L45">
        <v>7.9670000000000001E-3</v>
      </c>
      <c r="M45">
        <v>2.8000000000000002E-7</v>
      </c>
      <c r="N45">
        <v>1320000000</v>
      </c>
      <c r="O45">
        <v>14.63</v>
      </c>
      <c r="P45">
        <v>0.67</v>
      </c>
      <c r="Q45">
        <v>7.45</v>
      </c>
      <c r="R45">
        <v>0.37</v>
      </c>
      <c r="S45">
        <v>-0.11</v>
      </c>
      <c r="T45">
        <v>0.12</v>
      </c>
      <c r="U45">
        <f t="shared" si="6"/>
        <v>14.63</v>
      </c>
      <c r="V45">
        <f t="shared" si="11"/>
        <v>-5.7911303497705013E-2</v>
      </c>
      <c r="W45">
        <f>AVERAGE(U45:U46)</f>
        <v>12.995000000000001</v>
      </c>
      <c r="X45">
        <f>AVERAGE(V45:V46)</f>
        <v>-2.6142307165922585E-2</v>
      </c>
      <c r="Y45" s="5">
        <f>STDEV(V45:V46)</f>
        <v>4.4928145475387822E-2</v>
      </c>
      <c r="Z45">
        <f t="shared" si="12"/>
        <v>2075</v>
      </c>
      <c r="AA45">
        <f t="shared" si="13"/>
        <v>-0.11</v>
      </c>
      <c r="AB45">
        <f t="shared" si="14"/>
        <v>14.63</v>
      </c>
      <c r="AC45">
        <f t="shared" si="8"/>
        <v>2.0750000000000002</v>
      </c>
      <c r="AE45" t="s">
        <v>1779</v>
      </c>
      <c r="AF45">
        <v>4.4810000000000003E-2</v>
      </c>
      <c r="AG45">
        <v>6.7000000000000004E-7</v>
      </c>
      <c r="AH45">
        <v>7.9670000000000001E-3</v>
      </c>
      <c r="AI45">
        <v>2.8000000000000002E-7</v>
      </c>
      <c r="AJ45">
        <v>1320000000</v>
      </c>
      <c r="AK45">
        <v>14.63</v>
      </c>
      <c r="AL45">
        <v>0.67</v>
      </c>
      <c r="AM45">
        <v>7.45</v>
      </c>
      <c r="AN45">
        <v>0.37</v>
      </c>
      <c r="AO45">
        <v>-0.11</v>
      </c>
      <c r="AP45">
        <v>0.12</v>
      </c>
      <c r="AR45">
        <f>W45</f>
        <v>12.995000000000001</v>
      </c>
      <c r="AS45">
        <f>X45</f>
        <v>-2.6142307165922585E-2</v>
      </c>
      <c r="AU45" t="s">
        <v>975</v>
      </c>
      <c r="AV45" t="str">
        <f>AE45</f>
        <v>FI02041a@1</v>
      </c>
      <c r="AX45">
        <f>Z45</f>
        <v>2075</v>
      </c>
      <c r="AY45">
        <f>AX45</f>
        <v>2075</v>
      </c>
    </row>
    <row r="46" spans="1:51">
      <c r="A46">
        <v>3715</v>
      </c>
      <c r="B46">
        <v>1.41</v>
      </c>
      <c r="C46">
        <v>0.28911092154588836</v>
      </c>
      <c r="E46">
        <f t="shared" si="9"/>
        <v>-0.03</v>
      </c>
      <c r="F46">
        <f t="shared" si="10"/>
        <v>11.36</v>
      </c>
      <c r="G46">
        <f t="shared" si="7"/>
        <v>2.0750000000000002</v>
      </c>
      <c r="I46" t="s">
        <v>1780</v>
      </c>
      <c r="J46">
        <v>4.4659999999999998E-2</v>
      </c>
      <c r="K46">
        <v>7.9999999999999996E-7</v>
      </c>
      <c r="L46">
        <v>7.9539999999999993E-3</v>
      </c>
      <c r="M46">
        <v>3.2000000000000001E-7</v>
      </c>
      <c r="N46">
        <v>1340000000</v>
      </c>
      <c r="O46">
        <v>11.36</v>
      </c>
      <c r="P46">
        <v>0.67</v>
      </c>
      <c r="Q46">
        <v>5.84</v>
      </c>
      <c r="R46">
        <v>0.37</v>
      </c>
      <c r="S46">
        <v>-0.03</v>
      </c>
      <c r="T46">
        <v>0.13</v>
      </c>
      <c r="U46">
        <f t="shared" si="6"/>
        <v>11.36</v>
      </c>
      <c r="V46">
        <f t="shared" si="11"/>
        <v>5.6266891658598439E-3</v>
      </c>
      <c r="Z46">
        <f t="shared" si="12"/>
        <v>2075</v>
      </c>
      <c r="AA46">
        <f t="shared" si="13"/>
        <v>-0.03</v>
      </c>
      <c r="AB46">
        <f t="shared" si="14"/>
        <v>11.36</v>
      </c>
      <c r="AC46">
        <f t="shared" si="8"/>
        <v>2.0750000000000002</v>
      </c>
      <c r="AE46" t="s">
        <v>1780</v>
      </c>
      <c r="AF46">
        <v>4.4659999999999998E-2</v>
      </c>
      <c r="AG46">
        <v>7.9999999999999996E-7</v>
      </c>
      <c r="AH46">
        <v>7.9539999999999993E-3</v>
      </c>
      <c r="AI46">
        <v>3.2000000000000001E-7</v>
      </c>
      <c r="AJ46">
        <v>1340000000</v>
      </c>
      <c r="AK46">
        <v>11.36</v>
      </c>
      <c r="AL46">
        <v>0.67</v>
      </c>
      <c r="AM46">
        <v>5.84</v>
      </c>
      <c r="AN46">
        <v>0.37</v>
      </c>
      <c r="AO46">
        <v>-0.03</v>
      </c>
      <c r="AP46">
        <v>0.13</v>
      </c>
    </row>
    <row r="47" spans="1:51">
      <c r="A47">
        <v>3715</v>
      </c>
      <c r="B47">
        <v>1.1139999999999999</v>
      </c>
      <c r="C47">
        <v>1.3604717587338697</v>
      </c>
      <c r="E47">
        <f t="shared" si="9"/>
        <v>-0.04</v>
      </c>
      <c r="F47">
        <f t="shared" si="10"/>
        <v>14.35</v>
      </c>
      <c r="G47">
        <f t="shared" si="7"/>
        <v>2.0750000000000002</v>
      </c>
      <c r="I47" t="s">
        <v>1781</v>
      </c>
      <c r="J47">
        <v>4.48E-2</v>
      </c>
      <c r="K47">
        <v>6.9999999999999997E-7</v>
      </c>
      <c r="L47">
        <v>7.9660000000000009E-3</v>
      </c>
      <c r="M47">
        <v>3.2000000000000001E-7</v>
      </c>
      <c r="N47">
        <v>1350000000</v>
      </c>
      <c r="O47">
        <v>14.35</v>
      </c>
      <c r="P47">
        <v>0.67</v>
      </c>
      <c r="Q47">
        <v>7.36</v>
      </c>
      <c r="R47">
        <v>0.37</v>
      </c>
      <c r="S47">
        <v>-0.04</v>
      </c>
      <c r="T47">
        <v>0.13</v>
      </c>
      <c r="U47">
        <f t="shared" si="6"/>
        <v>14.35</v>
      </c>
      <c r="V47">
        <f t="shared" si="11"/>
        <v>-4.7139166768124241E-3</v>
      </c>
      <c r="W47">
        <f>AVERAGE(U47:U49)</f>
        <v>15.57</v>
      </c>
      <c r="X47">
        <f>AVERAGE(V47:V49)</f>
        <v>-8.3757020043539274E-3</v>
      </c>
      <c r="Y47" s="5">
        <f>STDEV(V47:V49)</f>
        <v>1.7691991647836788E-2</v>
      </c>
      <c r="Z47">
        <f t="shared" si="12"/>
        <v>2075</v>
      </c>
      <c r="AA47">
        <f t="shared" si="13"/>
        <v>-0.04</v>
      </c>
      <c r="AB47">
        <f t="shared" si="14"/>
        <v>14.35</v>
      </c>
      <c r="AC47">
        <f t="shared" si="8"/>
        <v>2.0750000000000002</v>
      </c>
      <c r="AE47" t="s">
        <v>1781</v>
      </c>
      <c r="AF47">
        <v>4.48E-2</v>
      </c>
      <c r="AG47">
        <v>6.9999999999999997E-7</v>
      </c>
      <c r="AH47">
        <v>7.9660000000000009E-3</v>
      </c>
      <c r="AI47">
        <v>3.2000000000000001E-7</v>
      </c>
      <c r="AJ47">
        <v>1350000000</v>
      </c>
      <c r="AK47">
        <v>14.35</v>
      </c>
      <c r="AL47">
        <v>0.67</v>
      </c>
      <c r="AM47">
        <v>7.36</v>
      </c>
      <c r="AN47">
        <v>0.37</v>
      </c>
      <c r="AO47">
        <v>-0.04</v>
      </c>
      <c r="AP47">
        <v>0.13</v>
      </c>
      <c r="AR47">
        <f>W47</f>
        <v>15.57</v>
      </c>
      <c r="AS47">
        <f>X47</f>
        <v>-8.3757020043539274E-3</v>
      </c>
      <c r="AU47" t="s">
        <v>975</v>
      </c>
      <c r="AV47" t="str">
        <f>AE47</f>
        <v>FI02043a@1</v>
      </c>
      <c r="AX47">
        <f>Z47</f>
        <v>2075</v>
      </c>
      <c r="AY47">
        <f>AX47</f>
        <v>2075</v>
      </c>
    </row>
    <row r="48" spans="1:51">
      <c r="A48">
        <v>3715</v>
      </c>
      <c r="B48">
        <v>-0.2009090909090909</v>
      </c>
      <c r="C48">
        <v>0.77038346959403292</v>
      </c>
      <c r="E48">
        <f t="shared" si="9"/>
        <v>-0.08</v>
      </c>
      <c r="F48">
        <f t="shared" si="10"/>
        <v>15.49</v>
      </c>
      <c r="G48">
        <f t="shared" si="7"/>
        <v>2.0750000000000002</v>
      </c>
      <c r="I48" t="s">
        <v>1782</v>
      </c>
      <c r="J48">
        <v>4.4850000000000001E-2</v>
      </c>
      <c r="K48">
        <v>4.3000000000000001E-7</v>
      </c>
      <c r="L48">
        <v>7.9699999999999997E-3</v>
      </c>
      <c r="M48">
        <v>2.6E-7</v>
      </c>
      <c r="N48">
        <v>1310000000</v>
      </c>
      <c r="O48">
        <v>15.49</v>
      </c>
      <c r="P48">
        <v>0.67</v>
      </c>
      <c r="Q48">
        <v>7.92</v>
      </c>
      <c r="R48">
        <v>0.37</v>
      </c>
      <c r="S48">
        <v>-0.08</v>
      </c>
      <c r="T48">
        <v>0.12</v>
      </c>
      <c r="U48">
        <f t="shared" si="6"/>
        <v>15.49</v>
      </c>
      <c r="V48">
        <f t="shared" si="11"/>
        <v>-2.7612055438479999E-2</v>
      </c>
      <c r="Z48">
        <f t="shared" si="12"/>
        <v>2075</v>
      </c>
      <c r="AA48">
        <f t="shared" si="13"/>
        <v>-0.08</v>
      </c>
      <c r="AB48">
        <f t="shared" si="14"/>
        <v>15.49</v>
      </c>
      <c r="AC48">
        <f t="shared" si="8"/>
        <v>2.0750000000000002</v>
      </c>
      <c r="AE48" t="s">
        <v>1782</v>
      </c>
      <c r="AF48">
        <v>4.4850000000000001E-2</v>
      </c>
      <c r="AG48">
        <v>4.3000000000000001E-7</v>
      </c>
      <c r="AH48">
        <v>7.9699999999999997E-3</v>
      </c>
      <c r="AI48">
        <v>2.6E-7</v>
      </c>
      <c r="AJ48">
        <v>1310000000</v>
      </c>
      <c r="AK48">
        <v>15.49</v>
      </c>
      <c r="AL48">
        <v>0.67</v>
      </c>
      <c r="AM48">
        <v>7.92</v>
      </c>
      <c r="AN48">
        <v>0.37</v>
      </c>
      <c r="AO48">
        <v>-0.08</v>
      </c>
      <c r="AP48">
        <v>0.12</v>
      </c>
    </row>
    <row r="49" spans="5:51">
      <c r="E49">
        <f t="shared" si="9"/>
        <v>-0.05</v>
      </c>
      <c r="F49">
        <f t="shared" si="10"/>
        <v>16.87</v>
      </c>
      <c r="G49">
        <f t="shared" si="7"/>
        <v>2.0750000000000002</v>
      </c>
      <c r="I49" t="s">
        <v>1783</v>
      </c>
      <c r="J49">
        <v>4.4909999999999999E-2</v>
      </c>
      <c r="K49">
        <v>5.2E-7</v>
      </c>
      <c r="L49">
        <v>7.9760000000000005E-3</v>
      </c>
      <c r="M49">
        <v>1.6999999999999999E-7</v>
      </c>
      <c r="N49">
        <v>1180000000</v>
      </c>
      <c r="O49">
        <v>16.87</v>
      </c>
      <c r="P49">
        <v>0.67</v>
      </c>
      <c r="Q49">
        <v>8.66</v>
      </c>
      <c r="R49">
        <v>0.36</v>
      </c>
      <c r="S49">
        <v>-0.05</v>
      </c>
      <c r="T49">
        <v>0.11</v>
      </c>
      <c r="U49">
        <f t="shared" si="6"/>
        <v>16.87</v>
      </c>
      <c r="V49">
        <f t="shared" si="11"/>
        <v>7.1988661022306388E-3</v>
      </c>
      <c r="Z49">
        <f t="shared" si="12"/>
        <v>2075</v>
      </c>
      <c r="AA49">
        <f t="shared" si="13"/>
        <v>-0.05</v>
      </c>
      <c r="AB49">
        <f t="shared" si="14"/>
        <v>16.87</v>
      </c>
      <c r="AC49">
        <f t="shared" si="8"/>
        <v>2.0750000000000002</v>
      </c>
      <c r="AE49" t="s">
        <v>1783</v>
      </c>
      <c r="AF49">
        <v>4.4909999999999999E-2</v>
      </c>
      <c r="AG49">
        <v>5.2E-7</v>
      </c>
      <c r="AH49">
        <v>7.9760000000000005E-3</v>
      </c>
      <c r="AI49">
        <v>1.6999999999999999E-7</v>
      </c>
      <c r="AJ49">
        <v>1180000000</v>
      </c>
      <c r="AK49">
        <v>16.87</v>
      </c>
      <c r="AL49">
        <v>0.67</v>
      </c>
      <c r="AM49">
        <v>8.66</v>
      </c>
      <c r="AN49">
        <v>0.36</v>
      </c>
      <c r="AO49">
        <v>-0.05</v>
      </c>
      <c r="AP49">
        <v>0.11</v>
      </c>
    </row>
    <row r="50" spans="5:51">
      <c r="E50">
        <f t="shared" si="9"/>
        <v>0.03</v>
      </c>
      <c r="F50">
        <f t="shared" si="10"/>
        <v>9.92</v>
      </c>
      <c r="G50">
        <f t="shared" si="7"/>
        <v>2.0750000000000002</v>
      </c>
      <c r="I50" t="s">
        <v>1784</v>
      </c>
      <c r="J50">
        <v>4.4600000000000001E-2</v>
      </c>
      <c r="K50">
        <v>7.6000000000000003E-7</v>
      </c>
      <c r="L50">
        <v>7.9489999999999995E-3</v>
      </c>
      <c r="M50">
        <v>2.3999999999999998E-7</v>
      </c>
      <c r="N50">
        <v>1360000000</v>
      </c>
      <c r="O50">
        <v>9.92</v>
      </c>
      <c r="P50">
        <v>0.67</v>
      </c>
      <c r="Q50">
        <v>5.16</v>
      </c>
      <c r="R50">
        <v>0.37</v>
      </c>
      <c r="S50">
        <v>0.03</v>
      </c>
      <c r="T50">
        <v>0.11</v>
      </c>
      <c r="U50">
        <f t="shared" si="6"/>
        <v>9.92</v>
      </c>
      <c r="V50">
        <f t="shared" si="11"/>
        <v>6.3429751150314573E-2</v>
      </c>
      <c r="W50">
        <f>AVERAGE(U50:U51)</f>
        <v>9.6550000000000011</v>
      </c>
      <c r="X50">
        <f>AVERAGE(V50:V51)</f>
        <v>4.2702292438772105E-3</v>
      </c>
      <c r="Y50" s="5">
        <f>STDEV(V50:V51)</f>
        <v>8.3664198223591946E-2</v>
      </c>
      <c r="Z50">
        <f t="shared" si="12"/>
        <v>2075</v>
      </c>
      <c r="AA50">
        <f t="shared" si="13"/>
        <v>0.03</v>
      </c>
      <c r="AB50">
        <f t="shared" si="14"/>
        <v>9.92</v>
      </c>
      <c r="AC50">
        <f t="shared" si="8"/>
        <v>2.0750000000000002</v>
      </c>
      <c r="AE50" t="s">
        <v>1784</v>
      </c>
      <c r="AF50">
        <v>4.4600000000000001E-2</v>
      </c>
      <c r="AG50">
        <v>7.6000000000000003E-7</v>
      </c>
      <c r="AH50">
        <v>7.9489999999999995E-3</v>
      </c>
      <c r="AI50">
        <v>2.3999999999999998E-7</v>
      </c>
      <c r="AJ50">
        <v>1360000000</v>
      </c>
      <c r="AK50">
        <v>9.92</v>
      </c>
      <c r="AL50">
        <v>0.67</v>
      </c>
      <c r="AM50">
        <v>5.16</v>
      </c>
      <c r="AN50">
        <v>0.37</v>
      </c>
      <c r="AO50">
        <v>0.03</v>
      </c>
      <c r="AP50">
        <v>0.11</v>
      </c>
      <c r="AR50">
        <f>W50</f>
        <v>9.6550000000000011</v>
      </c>
      <c r="AS50">
        <f>X50</f>
        <v>4.2702292438772105E-3</v>
      </c>
      <c r="AU50" t="s">
        <v>975</v>
      </c>
      <c r="AV50" t="str">
        <f>AE50</f>
        <v>FI02045a@1</v>
      </c>
      <c r="AX50">
        <f>Z50</f>
        <v>2075</v>
      </c>
      <c r="AY50">
        <f>AX50</f>
        <v>2075</v>
      </c>
    </row>
    <row r="51" spans="5:51">
      <c r="E51">
        <f t="shared" si="9"/>
        <v>-0.08</v>
      </c>
      <c r="F51">
        <f t="shared" si="10"/>
        <v>9.39</v>
      </c>
      <c r="G51">
        <f t="shared" si="7"/>
        <v>2.0750000000000002</v>
      </c>
      <c r="I51" t="s">
        <v>1785</v>
      </c>
      <c r="J51">
        <v>4.4580000000000002E-2</v>
      </c>
      <c r="K51">
        <v>1.3E-6</v>
      </c>
      <c r="L51">
        <v>7.9459999999999999E-3</v>
      </c>
      <c r="M51">
        <v>3.1E-7</v>
      </c>
      <c r="N51">
        <v>1350000000</v>
      </c>
      <c r="O51">
        <v>9.39</v>
      </c>
      <c r="P51">
        <v>0.67</v>
      </c>
      <c r="Q51">
        <v>4.7699999999999996</v>
      </c>
      <c r="R51">
        <v>0.37</v>
      </c>
      <c r="S51">
        <v>-0.08</v>
      </c>
      <c r="T51">
        <v>0.12</v>
      </c>
      <c r="U51">
        <f t="shared" si="6"/>
        <v>9.39</v>
      </c>
      <c r="V51">
        <f t="shared" si="11"/>
        <v>-5.4889292662560152E-2</v>
      </c>
      <c r="Z51">
        <f t="shared" si="12"/>
        <v>2075</v>
      </c>
      <c r="AA51">
        <f t="shared" si="13"/>
        <v>-0.08</v>
      </c>
      <c r="AB51">
        <f t="shared" si="14"/>
        <v>9.39</v>
      </c>
      <c r="AC51">
        <f t="shared" si="8"/>
        <v>2.0750000000000002</v>
      </c>
      <c r="AE51" t="s">
        <v>1785</v>
      </c>
      <c r="AF51">
        <v>4.4580000000000002E-2</v>
      </c>
      <c r="AG51">
        <v>1.3E-6</v>
      </c>
      <c r="AH51">
        <v>7.9459999999999999E-3</v>
      </c>
      <c r="AI51">
        <v>3.1E-7</v>
      </c>
      <c r="AJ51">
        <v>1350000000</v>
      </c>
      <c r="AK51">
        <v>9.39</v>
      </c>
      <c r="AL51">
        <v>0.67</v>
      </c>
      <c r="AM51">
        <v>4.7699999999999996</v>
      </c>
      <c r="AN51">
        <v>0.37</v>
      </c>
      <c r="AO51">
        <v>-0.08</v>
      </c>
      <c r="AP51">
        <v>0.12</v>
      </c>
    </row>
    <row r="52" spans="5:51">
      <c r="E52">
        <f t="shared" si="9"/>
        <v>0.06</v>
      </c>
      <c r="F52">
        <f t="shared" si="10"/>
        <v>-3.9</v>
      </c>
      <c r="G52">
        <f t="shared" si="7"/>
        <v>2.0750000000000002</v>
      </c>
      <c r="I52" t="s">
        <v>1786</v>
      </c>
      <c r="J52">
        <v>4.3990000000000001E-2</v>
      </c>
      <c r="K52">
        <v>6.0999999999999998E-7</v>
      </c>
      <c r="L52">
        <v>7.8919999999999997E-3</v>
      </c>
      <c r="M52">
        <v>4.4000000000000002E-7</v>
      </c>
      <c r="N52">
        <v>1320000000</v>
      </c>
      <c r="O52">
        <v>-3.9</v>
      </c>
      <c r="P52">
        <v>0.67</v>
      </c>
      <c r="Q52">
        <v>-1.96</v>
      </c>
      <c r="R52">
        <v>0.38</v>
      </c>
      <c r="S52">
        <v>0.06</v>
      </c>
      <c r="T52">
        <v>0.15</v>
      </c>
      <c r="U52">
        <f t="shared" si="6"/>
        <v>-3.9</v>
      </c>
      <c r="V52">
        <f t="shared" si="11"/>
        <v>5.040321484380339E-2</v>
      </c>
      <c r="W52">
        <f>AVERAGE(U52:U54)</f>
        <v>6.7166666666666659</v>
      </c>
      <c r="X52">
        <f>AVERAGE(V52:V54)</f>
        <v>2.6867254963892861E-2</v>
      </c>
      <c r="Y52" s="5">
        <f>STDEV(V52:V54)</f>
        <v>3.4318452580741357E-2</v>
      </c>
      <c r="Z52">
        <f t="shared" si="12"/>
        <v>2075</v>
      </c>
      <c r="AA52">
        <f t="shared" si="13"/>
        <v>0.06</v>
      </c>
      <c r="AB52">
        <f t="shared" si="14"/>
        <v>-3.9</v>
      </c>
      <c r="AC52">
        <f t="shared" si="8"/>
        <v>2.0750000000000002</v>
      </c>
      <c r="AE52" t="s">
        <v>1786</v>
      </c>
      <c r="AF52">
        <v>4.3990000000000001E-2</v>
      </c>
      <c r="AG52">
        <v>6.0999999999999998E-7</v>
      </c>
      <c r="AH52">
        <v>7.8919999999999997E-3</v>
      </c>
      <c r="AI52">
        <v>4.4000000000000002E-7</v>
      </c>
      <c r="AJ52">
        <v>1320000000</v>
      </c>
      <c r="AK52">
        <v>-3.9</v>
      </c>
      <c r="AL52">
        <v>0.67</v>
      </c>
      <c r="AM52">
        <v>-1.96</v>
      </c>
      <c r="AN52">
        <v>0.38</v>
      </c>
      <c r="AO52">
        <v>0.06</v>
      </c>
      <c r="AP52">
        <v>0.15</v>
      </c>
      <c r="AR52">
        <f>W52</f>
        <v>6.7166666666666659</v>
      </c>
      <c r="AS52">
        <f>X52</f>
        <v>2.6867254963892861E-2</v>
      </c>
      <c r="AU52" t="s">
        <v>975</v>
      </c>
      <c r="AV52" t="str">
        <f>AE52</f>
        <v>FIK112-NMK-96a@1</v>
      </c>
      <c r="AX52">
        <f>Z52</f>
        <v>2075</v>
      </c>
      <c r="AY52">
        <f>AX52</f>
        <v>2075</v>
      </c>
    </row>
    <row r="53" spans="5:51">
      <c r="E53">
        <f t="shared" si="9"/>
        <v>0</v>
      </c>
      <c r="F53">
        <f t="shared" si="10"/>
        <v>11.6</v>
      </c>
      <c r="G53">
        <f t="shared" si="7"/>
        <v>2.0750000000000002</v>
      </c>
      <c r="I53" t="s">
        <v>1787</v>
      </c>
      <c r="J53">
        <v>4.4679999999999997E-2</v>
      </c>
      <c r="K53">
        <v>6.7000000000000004E-7</v>
      </c>
      <c r="L53">
        <v>7.9550000000000003E-3</v>
      </c>
      <c r="M53">
        <v>2.2000000000000001E-7</v>
      </c>
      <c r="N53">
        <v>1320000000</v>
      </c>
      <c r="O53">
        <v>11.6</v>
      </c>
      <c r="P53">
        <v>0.67</v>
      </c>
      <c r="Q53">
        <v>6</v>
      </c>
      <c r="R53">
        <v>0.37</v>
      </c>
      <c r="S53">
        <v>0</v>
      </c>
      <c r="T53">
        <v>0.11</v>
      </c>
      <c r="U53">
        <f t="shared" si="6"/>
        <v>11.6</v>
      </c>
      <c r="V53">
        <f t="shared" si="11"/>
        <v>4.2709058288842527E-2</v>
      </c>
      <c r="Z53">
        <f t="shared" si="12"/>
        <v>2075</v>
      </c>
      <c r="AA53">
        <f t="shared" si="13"/>
        <v>0</v>
      </c>
      <c r="AB53">
        <f t="shared" si="14"/>
        <v>11.6</v>
      </c>
      <c r="AC53">
        <f t="shared" si="8"/>
        <v>2.0750000000000002</v>
      </c>
      <c r="AE53" t="s">
        <v>1787</v>
      </c>
      <c r="AF53">
        <v>4.4679999999999997E-2</v>
      </c>
      <c r="AG53">
        <v>6.7000000000000004E-7</v>
      </c>
      <c r="AH53">
        <v>7.9550000000000003E-3</v>
      </c>
      <c r="AI53">
        <v>2.2000000000000001E-7</v>
      </c>
      <c r="AJ53">
        <v>1320000000</v>
      </c>
      <c r="AK53">
        <v>11.6</v>
      </c>
      <c r="AL53">
        <v>0.67</v>
      </c>
      <c r="AM53">
        <v>6</v>
      </c>
      <c r="AN53">
        <v>0.37</v>
      </c>
      <c r="AO53">
        <v>0</v>
      </c>
      <c r="AP53">
        <v>0.11</v>
      </c>
    </row>
    <row r="54" spans="5:51">
      <c r="E54">
        <f t="shared" si="9"/>
        <v>-0.05</v>
      </c>
      <c r="F54">
        <f t="shared" si="10"/>
        <v>12.45</v>
      </c>
      <c r="G54">
        <f t="shared" si="7"/>
        <v>2.0750000000000002</v>
      </c>
      <c r="I54" t="s">
        <v>1788</v>
      </c>
      <c r="J54">
        <v>4.471E-2</v>
      </c>
      <c r="K54">
        <v>1.1000000000000001E-6</v>
      </c>
      <c r="L54">
        <v>7.9579999999999998E-3</v>
      </c>
      <c r="M54">
        <v>3.8000000000000001E-7</v>
      </c>
      <c r="N54">
        <v>1320000000</v>
      </c>
      <c r="O54">
        <v>12.45</v>
      </c>
      <c r="P54">
        <v>0.67</v>
      </c>
      <c r="Q54">
        <v>6.38</v>
      </c>
      <c r="R54">
        <v>0.37</v>
      </c>
      <c r="S54">
        <v>-0.05</v>
      </c>
      <c r="T54">
        <v>0.13</v>
      </c>
      <c r="U54">
        <f t="shared" si="6"/>
        <v>12.45</v>
      </c>
      <c r="V54">
        <f t="shared" si="11"/>
        <v>-1.2510508240967333E-2</v>
      </c>
      <c r="Z54">
        <f t="shared" si="12"/>
        <v>2075</v>
      </c>
      <c r="AA54">
        <f t="shared" si="13"/>
        <v>-0.05</v>
      </c>
      <c r="AB54">
        <f t="shared" si="14"/>
        <v>12.45</v>
      </c>
      <c r="AC54">
        <f t="shared" si="8"/>
        <v>2.0750000000000002</v>
      </c>
      <c r="AE54" t="s">
        <v>1788</v>
      </c>
      <c r="AF54">
        <v>4.471E-2</v>
      </c>
      <c r="AG54">
        <v>1.1000000000000001E-6</v>
      </c>
      <c r="AH54">
        <v>7.9579999999999998E-3</v>
      </c>
      <c r="AI54">
        <v>3.8000000000000001E-7</v>
      </c>
      <c r="AJ54">
        <v>1320000000</v>
      </c>
      <c r="AK54">
        <v>12.45</v>
      </c>
      <c r="AL54">
        <v>0.67</v>
      </c>
      <c r="AM54">
        <v>6.38</v>
      </c>
      <c r="AN54">
        <v>0.37</v>
      </c>
      <c r="AO54">
        <v>-0.05</v>
      </c>
      <c r="AP54">
        <v>0.13</v>
      </c>
    </row>
    <row r="55" spans="5:51">
      <c r="E55">
        <f t="shared" si="9"/>
        <v>-0.06</v>
      </c>
      <c r="F55">
        <f t="shared" si="10"/>
        <v>21.1</v>
      </c>
      <c r="G55">
        <v>2.0750000000000002</v>
      </c>
      <c r="I55" t="s">
        <v>1798</v>
      </c>
      <c r="J55">
        <v>4.5089999999999998E-2</v>
      </c>
      <c r="K55">
        <v>6.0999999999999998E-7</v>
      </c>
      <c r="L55">
        <v>7.9670000000000001E-3</v>
      </c>
      <c r="M55">
        <v>1.9000000000000001E-7</v>
      </c>
      <c r="N55">
        <v>718000000</v>
      </c>
      <c r="O55">
        <v>21.1</v>
      </c>
      <c r="P55">
        <v>0.63</v>
      </c>
      <c r="Q55">
        <v>10.81</v>
      </c>
      <c r="R55">
        <v>0.3</v>
      </c>
      <c r="S55">
        <v>-0.06</v>
      </c>
      <c r="T55">
        <v>0.1</v>
      </c>
      <c r="U55">
        <f t="shared" si="6"/>
        <v>21.1</v>
      </c>
      <c r="V55">
        <f t="shared" si="11"/>
        <v>-1.4720603180720104E-3</v>
      </c>
      <c r="W55">
        <f>AVERAGE(U55:U59)</f>
        <v>19.736000000000001</v>
      </c>
      <c r="X55">
        <f>AVERAGE(V55:V59)</f>
        <v>8.4311152951379136E-3</v>
      </c>
      <c r="Y55" s="5">
        <f>STDEV(V55:V59)</f>
        <v>4.3940423538650859E-2</v>
      </c>
      <c r="Z55">
        <f t="shared" si="12"/>
        <v>2075</v>
      </c>
      <c r="AA55">
        <f t="shared" si="13"/>
        <v>-0.06</v>
      </c>
      <c r="AB55">
        <f t="shared" si="14"/>
        <v>21.1</v>
      </c>
      <c r="AC55">
        <v>2.0750000000000002</v>
      </c>
      <c r="AE55" t="s">
        <v>1798</v>
      </c>
      <c r="AF55">
        <v>4.5089999999999998E-2</v>
      </c>
      <c r="AG55">
        <v>6.0999999999999998E-7</v>
      </c>
      <c r="AH55">
        <v>7.9670000000000001E-3</v>
      </c>
      <c r="AI55">
        <v>1.9000000000000001E-7</v>
      </c>
      <c r="AJ55">
        <v>718000000</v>
      </c>
      <c r="AK55">
        <v>21.1</v>
      </c>
      <c r="AL55">
        <v>0.63</v>
      </c>
      <c r="AM55">
        <v>10.81</v>
      </c>
      <c r="AN55">
        <v>0.3</v>
      </c>
      <c r="AO55">
        <v>-0.06</v>
      </c>
      <c r="AP55">
        <v>0.1</v>
      </c>
      <c r="AR55">
        <f>W55</f>
        <v>19.736000000000001</v>
      </c>
      <c r="AS55">
        <f>X55</f>
        <v>8.4311152951379136E-3</v>
      </c>
      <c r="AU55" t="s">
        <v>975</v>
      </c>
      <c r="AV55" t="str">
        <f>AE55</f>
        <v>FI02036a@1</v>
      </c>
      <c r="AX55">
        <f>Z55</f>
        <v>2075</v>
      </c>
      <c r="AY55">
        <f>AX55</f>
        <v>2075</v>
      </c>
    </row>
    <row r="56" spans="5:51">
      <c r="E56">
        <f t="shared" si="9"/>
        <v>-0.12</v>
      </c>
      <c r="F56">
        <f t="shared" si="10"/>
        <v>20.92</v>
      </c>
      <c r="G56">
        <f t="shared" ref="G56:G61" si="15">G55</f>
        <v>2.0750000000000002</v>
      </c>
      <c r="I56" t="s">
        <v>1799</v>
      </c>
      <c r="J56">
        <v>4.5089999999999998E-2</v>
      </c>
      <c r="K56">
        <v>4.9999999999999998E-7</v>
      </c>
      <c r="L56">
        <v>7.9649999999999999E-3</v>
      </c>
      <c r="M56">
        <v>2.6E-7</v>
      </c>
      <c r="N56">
        <v>723000000</v>
      </c>
      <c r="O56">
        <v>20.92</v>
      </c>
      <c r="P56">
        <v>0.63</v>
      </c>
      <c r="Q56">
        <v>10.66</v>
      </c>
      <c r="R56">
        <v>0.3</v>
      </c>
      <c r="S56">
        <v>-0.12</v>
      </c>
      <c r="T56">
        <v>0.12</v>
      </c>
      <c r="U56">
        <f t="shared" si="6"/>
        <v>20.92</v>
      </c>
      <c r="V56">
        <f t="shared" si="11"/>
        <v>-5.9702175494116716E-2</v>
      </c>
      <c r="Z56">
        <f t="shared" si="12"/>
        <v>2075</v>
      </c>
      <c r="AA56">
        <f t="shared" si="13"/>
        <v>-0.12</v>
      </c>
      <c r="AB56">
        <f t="shared" si="14"/>
        <v>20.92</v>
      </c>
      <c r="AC56">
        <f t="shared" ref="AC56:AC61" si="16">AC55</f>
        <v>2.0750000000000002</v>
      </c>
      <c r="AE56" t="s">
        <v>1799</v>
      </c>
      <c r="AF56">
        <v>4.5089999999999998E-2</v>
      </c>
      <c r="AG56">
        <v>4.9999999999999998E-7</v>
      </c>
      <c r="AH56">
        <v>7.9649999999999999E-3</v>
      </c>
      <c r="AI56">
        <v>2.6E-7</v>
      </c>
      <c r="AJ56">
        <v>723000000</v>
      </c>
      <c r="AK56">
        <v>20.92</v>
      </c>
      <c r="AL56">
        <v>0.63</v>
      </c>
      <c r="AM56">
        <v>10.66</v>
      </c>
      <c r="AN56">
        <v>0.3</v>
      </c>
      <c r="AO56">
        <v>-0.12</v>
      </c>
      <c r="AP56">
        <v>0.12</v>
      </c>
    </row>
    <row r="57" spans="5:51">
      <c r="E57">
        <f t="shared" si="9"/>
        <v>-0.06</v>
      </c>
      <c r="F57">
        <f t="shared" si="10"/>
        <v>21</v>
      </c>
      <c r="G57">
        <f t="shared" si="15"/>
        <v>2.0750000000000002</v>
      </c>
      <c r="I57" t="s">
        <v>1800</v>
      </c>
      <c r="J57">
        <v>4.5089999999999998E-2</v>
      </c>
      <c r="K57">
        <v>6.7000000000000004E-7</v>
      </c>
      <c r="L57">
        <v>7.9660000000000009E-3</v>
      </c>
      <c r="M57">
        <v>2.8999999999999998E-7</v>
      </c>
      <c r="N57">
        <v>731000000</v>
      </c>
      <c r="O57">
        <v>21</v>
      </c>
      <c r="P57">
        <v>0.63</v>
      </c>
      <c r="Q57">
        <v>10.77</v>
      </c>
      <c r="R57">
        <v>0.3</v>
      </c>
      <c r="S57">
        <v>-0.06</v>
      </c>
      <c r="T57">
        <v>0.12</v>
      </c>
      <c r="U57">
        <f t="shared" si="6"/>
        <v>21</v>
      </c>
      <c r="V57">
        <f t="shared" si="11"/>
        <v>9.5102403013225256E-3</v>
      </c>
      <c r="Z57">
        <f t="shared" si="12"/>
        <v>2075</v>
      </c>
      <c r="AA57">
        <f t="shared" si="13"/>
        <v>-0.06</v>
      </c>
      <c r="AB57">
        <f t="shared" si="14"/>
        <v>21</v>
      </c>
      <c r="AC57">
        <f t="shared" si="16"/>
        <v>2.0750000000000002</v>
      </c>
      <c r="AE57" t="s">
        <v>1800</v>
      </c>
      <c r="AF57">
        <v>4.5089999999999998E-2</v>
      </c>
      <c r="AG57">
        <v>6.7000000000000004E-7</v>
      </c>
      <c r="AH57">
        <v>7.9660000000000009E-3</v>
      </c>
      <c r="AI57">
        <v>2.8999999999999998E-7</v>
      </c>
      <c r="AJ57">
        <v>731000000</v>
      </c>
      <c r="AK57">
        <v>21</v>
      </c>
      <c r="AL57">
        <v>0.63</v>
      </c>
      <c r="AM57">
        <v>10.77</v>
      </c>
      <c r="AN57">
        <v>0.3</v>
      </c>
      <c r="AO57">
        <v>-0.06</v>
      </c>
      <c r="AP57">
        <v>0.12</v>
      </c>
    </row>
    <row r="58" spans="5:51">
      <c r="E58">
        <f t="shared" si="9"/>
        <v>0</v>
      </c>
      <c r="F58">
        <f t="shared" si="10"/>
        <v>18</v>
      </c>
      <c r="G58">
        <f t="shared" si="15"/>
        <v>2.0750000000000002</v>
      </c>
      <c r="I58" t="s">
        <v>1801</v>
      </c>
      <c r="J58">
        <v>4.496E-2</v>
      </c>
      <c r="K58">
        <v>5.6000000000000004E-7</v>
      </c>
      <c r="L58">
        <v>7.9550000000000003E-3</v>
      </c>
      <c r="M58">
        <v>2.8000000000000002E-7</v>
      </c>
      <c r="N58">
        <v>740000000</v>
      </c>
      <c r="O58">
        <v>18</v>
      </c>
      <c r="P58">
        <v>0.63</v>
      </c>
      <c r="Q58">
        <v>9.2799999999999994</v>
      </c>
      <c r="R58">
        <v>0.3</v>
      </c>
      <c r="S58">
        <v>0</v>
      </c>
      <c r="T58">
        <v>0.12</v>
      </c>
      <c r="U58">
        <f t="shared" si="6"/>
        <v>18</v>
      </c>
      <c r="V58">
        <f t="shared" si="11"/>
        <v>5.0107001489152481E-2</v>
      </c>
      <c r="Z58">
        <f t="shared" si="12"/>
        <v>2075</v>
      </c>
      <c r="AA58">
        <f t="shared" si="13"/>
        <v>0</v>
      </c>
      <c r="AB58">
        <f t="shared" si="14"/>
        <v>18</v>
      </c>
      <c r="AC58">
        <f t="shared" si="16"/>
        <v>2.0750000000000002</v>
      </c>
      <c r="AE58" t="s">
        <v>1801</v>
      </c>
      <c r="AF58">
        <v>4.496E-2</v>
      </c>
      <c r="AG58">
        <v>5.6000000000000004E-7</v>
      </c>
      <c r="AH58">
        <v>7.9550000000000003E-3</v>
      </c>
      <c r="AI58">
        <v>2.8000000000000002E-7</v>
      </c>
      <c r="AJ58">
        <v>740000000</v>
      </c>
      <c r="AK58">
        <v>18</v>
      </c>
      <c r="AL58">
        <v>0.63</v>
      </c>
      <c r="AM58">
        <v>9.2799999999999994</v>
      </c>
      <c r="AN58">
        <v>0.3</v>
      </c>
      <c r="AO58">
        <v>0</v>
      </c>
      <c r="AP58">
        <v>0.12</v>
      </c>
    </row>
    <row r="59" spans="5:51">
      <c r="E59">
        <f t="shared" si="9"/>
        <v>-0.01</v>
      </c>
      <c r="F59">
        <f t="shared" si="10"/>
        <v>17.66</v>
      </c>
      <c r="G59">
        <f t="shared" si="15"/>
        <v>2.0750000000000002</v>
      </c>
      <c r="I59" t="s">
        <v>1802</v>
      </c>
      <c r="J59">
        <v>4.4940000000000001E-2</v>
      </c>
      <c r="K59">
        <v>8.6000000000000002E-7</v>
      </c>
      <c r="L59">
        <v>7.953E-3</v>
      </c>
      <c r="M59">
        <v>3.1E-7</v>
      </c>
      <c r="N59">
        <v>728000000</v>
      </c>
      <c r="O59">
        <v>17.66</v>
      </c>
      <c r="P59">
        <v>0.64</v>
      </c>
      <c r="Q59">
        <v>9.1</v>
      </c>
      <c r="R59">
        <v>0.3</v>
      </c>
      <c r="S59">
        <v>-0.01</v>
      </c>
      <c r="T59">
        <v>0.13</v>
      </c>
      <c r="U59">
        <f t="shared" si="6"/>
        <v>17.66</v>
      </c>
      <c r="V59">
        <f t="shared" si="11"/>
        <v>4.3712570497403291E-2</v>
      </c>
      <c r="Z59">
        <f t="shared" si="12"/>
        <v>2075</v>
      </c>
      <c r="AA59">
        <f t="shared" si="13"/>
        <v>-0.01</v>
      </c>
      <c r="AB59">
        <f t="shared" si="14"/>
        <v>17.66</v>
      </c>
      <c r="AC59">
        <f t="shared" si="16"/>
        <v>2.0750000000000002</v>
      </c>
      <c r="AE59" t="s">
        <v>1802</v>
      </c>
      <c r="AF59">
        <v>4.4940000000000001E-2</v>
      </c>
      <c r="AG59">
        <v>8.6000000000000002E-7</v>
      </c>
      <c r="AH59">
        <v>7.953E-3</v>
      </c>
      <c r="AI59">
        <v>3.1E-7</v>
      </c>
      <c r="AJ59">
        <v>728000000</v>
      </c>
      <c r="AK59">
        <v>17.66</v>
      </c>
      <c r="AL59">
        <v>0.64</v>
      </c>
      <c r="AM59">
        <v>9.1</v>
      </c>
      <c r="AN59">
        <v>0.3</v>
      </c>
      <c r="AO59">
        <v>-0.01</v>
      </c>
      <c r="AP59">
        <v>0.13</v>
      </c>
    </row>
    <row r="60" spans="5:51">
      <c r="E60">
        <f t="shared" si="9"/>
        <v>0.06</v>
      </c>
      <c r="F60">
        <f t="shared" si="10"/>
        <v>13.73</v>
      </c>
      <c r="G60">
        <f t="shared" si="15"/>
        <v>2.0750000000000002</v>
      </c>
      <c r="I60" t="s">
        <v>1803</v>
      </c>
      <c r="J60">
        <v>4.4769999999999997E-2</v>
      </c>
      <c r="K60">
        <v>6.5000000000000002E-7</v>
      </c>
      <c r="L60">
        <v>7.9380000000000006E-3</v>
      </c>
      <c r="M60">
        <v>2.7000000000000001E-7</v>
      </c>
      <c r="N60">
        <v>767000000</v>
      </c>
      <c r="O60">
        <v>13.73</v>
      </c>
      <c r="P60">
        <v>0.63</v>
      </c>
      <c r="Q60">
        <v>7.15</v>
      </c>
      <c r="R60">
        <v>0.3</v>
      </c>
      <c r="S60">
        <v>0.06</v>
      </c>
      <c r="T60">
        <v>0.12</v>
      </c>
      <c r="U60">
        <f t="shared" si="6"/>
        <v>13.73</v>
      </c>
      <c r="V60">
        <f t="shared" si="11"/>
        <v>0.10243425086110491</v>
      </c>
      <c r="W60">
        <f>AVERAGE(U60:U61)</f>
        <v>13.565000000000001</v>
      </c>
      <c r="X60">
        <f>AVERAGE(V60:V61)</f>
        <v>7.6855766734838404E-2</v>
      </c>
      <c r="Y60" s="5">
        <f>STDEV(V60:V61)</f>
        <v>3.6173439156311028E-2</v>
      </c>
      <c r="Z60">
        <f t="shared" si="12"/>
        <v>2075</v>
      </c>
      <c r="AA60">
        <f t="shared" si="13"/>
        <v>0.06</v>
      </c>
      <c r="AB60">
        <f t="shared" si="14"/>
        <v>13.73</v>
      </c>
      <c r="AC60">
        <f t="shared" si="16"/>
        <v>2.0750000000000002</v>
      </c>
      <c r="AE60" t="s">
        <v>1803</v>
      </c>
      <c r="AF60">
        <v>4.4769999999999997E-2</v>
      </c>
      <c r="AG60">
        <v>6.5000000000000002E-7</v>
      </c>
      <c r="AH60">
        <v>7.9380000000000006E-3</v>
      </c>
      <c r="AI60">
        <v>2.7000000000000001E-7</v>
      </c>
      <c r="AJ60">
        <v>767000000</v>
      </c>
      <c r="AK60">
        <v>13.73</v>
      </c>
      <c r="AL60">
        <v>0.63</v>
      </c>
      <c r="AM60">
        <v>7.15</v>
      </c>
      <c r="AN60">
        <v>0.3</v>
      </c>
      <c r="AO60">
        <v>0.06</v>
      </c>
      <c r="AP60">
        <v>0.12</v>
      </c>
      <c r="AR60">
        <f>W60</f>
        <v>13.565000000000001</v>
      </c>
      <c r="AS60">
        <f>X60</f>
        <v>7.6855766734838404E-2</v>
      </c>
      <c r="AU60" t="s">
        <v>975</v>
      </c>
      <c r="AV60" t="str">
        <f>AE60</f>
        <v>FI02038a@1</v>
      </c>
      <c r="AX60">
        <f>Z60</f>
        <v>2075</v>
      </c>
      <c r="AY60">
        <f>AX60</f>
        <v>2075</v>
      </c>
    </row>
    <row r="61" spans="5:51">
      <c r="E61">
        <f t="shared" si="9"/>
        <v>0.02</v>
      </c>
      <c r="F61">
        <f t="shared" si="10"/>
        <v>13.4</v>
      </c>
      <c r="G61">
        <f t="shared" si="15"/>
        <v>2.0750000000000002</v>
      </c>
      <c r="I61" t="s">
        <v>1804</v>
      </c>
      <c r="J61">
        <v>4.4749999999999998E-2</v>
      </c>
      <c r="K61">
        <v>5.6000000000000004E-7</v>
      </c>
      <c r="L61">
        <v>7.9360000000000003E-3</v>
      </c>
      <c r="M61">
        <v>3.2000000000000001E-7</v>
      </c>
      <c r="N61">
        <v>761000000</v>
      </c>
      <c r="O61">
        <v>13.4</v>
      </c>
      <c r="P61">
        <v>0.63</v>
      </c>
      <c r="Q61">
        <v>6.93</v>
      </c>
      <c r="R61">
        <v>0.3</v>
      </c>
      <c r="S61">
        <v>0.02</v>
      </c>
      <c r="T61">
        <v>0.13</v>
      </c>
      <c r="U61">
        <f t="shared" si="6"/>
        <v>13.4</v>
      </c>
      <c r="V61">
        <f t="shared" si="11"/>
        <v>5.1277282608571895E-2</v>
      </c>
      <c r="Z61">
        <f t="shared" si="12"/>
        <v>2075</v>
      </c>
      <c r="AA61">
        <f t="shared" si="13"/>
        <v>0.02</v>
      </c>
      <c r="AB61">
        <f t="shared" si="14"/>
        <v>13.4</v>
      </c>
      <c r="AC61">
        <f t="shared" si="16"/>
        <v>2.0750000000000002</v>
      </c>
      <c r="AE61" t="s">
        <v>1804</v>
      </c>
      <c r="AF61">
        <v>4.4749999999999998E-2</v>
      </c>
      <c r="AG61">
        <v>5.6000000000000004E-7</v>
      </c>
      <c r="AH61">
        <v>7.9360000000000003E-3</v>
      </c>
      <c r="AI61">
        <v>3.2000000000000001E-7</v>
      </c>
      <c r="AJ61">
        <v>761000000</v>
      </c>
      <c r="AK61">
        <v>13.4</v>
      </c>
      <c r="AL61">
        <v>0.63</v>
      </c>
      <c r="AM61">
        <v>6.93</v>
      </c>
      <c r="AN61">
        <v>0.3</v>
      </c>
      <c r="AO61">
        <v>0.02</v>
      </c>
      <c r="AP61">
        <v>0.13</v>
      </c>
    </row>
    <row r="62" spans="5:51">
      <c r="E62">
        <f t="shared" si="9"/>
        <v>0.19</v>
      </c>
      <c r="F62">
        <f t="shared" si="10"/>
        <v>-8.0299999999999994</v>
      </c>
      <c r="G62">
        <v>2.0099999999999998</v>
      </c>
      <c r="I62" t="s">
        <v>1740</v>
      </c>
      <c r="J62">
        <v>4.3810000000000002E-2</v>
      </c>
      <c r="K62">
        <v>3.7E-7</v>
      </c>
      <c r="L62">
        <v>7.8759999999999993E-3</v>
      </c>
      <c r="M62">
        <v>2.8000000000000002E-7</v>
      </c>
      <c r="N62">
        <v>1000000000</v>
      </c>
      <c r="O62">
        <v>-8.0299999999999994</v>
      </c>
      <c r="P62">
        <v>0.67</v>
      </c>
      <c r="Q62">
        <v>-3.97</v>
      </c>
      <c r="R62">
        <v>0.37</v>
      </c>
      <c r="S62">
        <v>0.19</v>
      </c>
      <c r="T62">
        <v>0.12</v>
      </c>
      <c r="U62">
        <f t="shared" si="6"/>
        <v>-8.0299999999999994</v>
      </c>
      <c r="V62">
        <f t="shared" si="11"/>
        <v>0.17353502788289399</v>
      </c>
      <c r="W62">
        <f>AVERAGE(U62:U65)</f>
        <v>-7.4524999999999997</v>
      </c>
      <c r="X62">
        <f>AVERAGE(V62:V65)</f>
        <v>8.0019081350875543E-2</v>
      </c>
      <c r="Y62" s="5">
        <f>STDEV(V62:V65)</f>
        <v>6.7124011343384263E-2</v>
      </c>
      <c r="Z62">
        <f t="shared" si="12"/>
        <v>2009.9999999999998</v>
      </c>
      <c r="AA62">
        <f t="shared" si="13"/>
        <v>0.19</v>
      </c>
      <c r="AB62">
        <f t="shared" si="14"/>
        <v>-8.0299999999999994</v>
      </c>
      <c r="AC62">
        <v>2.0099999999999998</v>
      </c>
      <c r="AE62" t="s">
        <v>1740</v>
      </c>
      <c r="AF62">
        <v>4.3810000000000002E-2</v>
      </c>
      <c r="AG62">
        <v>3.7E-7</v>
      </c>
      <c r="AH62">
        <v>7.8759999999999993E-3</v>
      </c>
      <c r="AI62">
        <v>2.8000000000000002E-7</v>
      </c>
      <c r="AJ62">
        <v>1000000000</v>
      </c>
      <c r="AK62">
        <v>-8.0299999999999994</v>
      </c>
      <c r="AL62">
        <v>0.67</v>
      </c>
      <c r="AM62">
        <v>-3.97</v>
      </c>
      <c r="AN62">
        <v>0.37</v>
      </c>
      <c r="AO62">
        <v>0.19</v>
      </c>
      <c r="AP62">
        <v>0.12</v>
      </c>
      <c r="AR62">
        <f>W62</f>
        <v>-7.4524999999999997</v>
      </c>
      <c r="AS62">
        <f>X62</f>
        <v>8.0019081350875543E-2</v>
      </c>
      <c r="AU62" t="s">
        <v>975</v>
      </c>
      <c r="AV62" t="str">
        <f>AE62</f>
        <v>FIK64-2a@1</v>
      </c>
      <c r="AX62">
        <f>Z62</f>
        <v>2009.9999999999998</v>
      </c>
      <c r="AY62">
        <f>AX62</f>
        <v>2009.9999999999998</v>
      </c>
    </row>
    <row r="63" spans="5:51">
      <c r="E63">
        <f t="shared" si="9"/>
        <v>0.04</v>
      </c>
      <c r="F63">
        <f t="shared" si="10"/>
        <v>-7.59</v>
      </c>
      <c r="G63">
        <v>2.0099999999999998</v>
      </c>
      <c r="I63" t="s">
        <v>1741</v>
      </c>
      <c r="J63">
        <v>4.3830000000000001E-2</v>
      </c>
      <c r="K63">
        <v>7.8000000000000005E-7</v>
      </c>
      <c r="L63">
        <v>7.8770000000000003E-3</v>
      </c>
      <c r="M63">
        <v>3.1E-7</v>
      </c>
      <c r="N63">
        <v>1000000000</v>
      </c>
      <c r="O63">
        <v>-7.59</v>
      </c>
      <c r="P63">
        <v>0.67</v>
      </c>
      <c r="Q63">
        <v>-3.9</v>
      </c>
      <c r="R63">
        <v>0.37</v>
      </c>
      <c r="S63">
        <v>0.04</v>
      </c>
      <c r="T63">
        <v>0.13</v>
      </c>
      <c r="U63">
        <f t="shared" si="6"/>
        <v>-7.59</v>
      </c>
      <c r="V63">
        <f t="shared" si="11"/>
        <v>1.6071689937017464E-2</v>
      </c>
      <c r="Z63">
        <f t="shared" si="12"/>
        <v>2009.9999999999998</v>
      </c>
      <c r="AA63">
        <f t="shared" si="13"/>
        <v>0.04</v>
      </c>
      <c r="AB63">
        <f t="shared" si="14"/>
        <v>-7.59</v>
      </c>
      <c r="AC63">
        <v>2.0099999999999998</v>
      </c>
      <c r="AE63" t="s">
        <v>1741</v>
      </c>
      <c r="AF63">
        <v>4.3830000000000001E-2</v>
      </c>
      <c r="AG63">
        <v>7.8000000000000005E-7</v>
      </c>
      <c r="AH63">
        <v>7.8770000000000003E-3</v>
      </c>
      <c r="AI63">
        <v>3.1E-7</v>
      </c>
      <c r="AJ63">
        <v>1000000000</v>
      </c>
      <c r="AK63">
        <v>-7.59</v>
      </c>
      <c r="AL63">
        <v>0.67</v>
      </c>
      <c r="AM63">
        <v>-3.9</v>
      </c>
      <c r="AN63">
        <v>0.37</v>
      </c>
      <c r="AO63">
        <v>0.04</v>
      </c>
      <c r="AP63">
        <v>0.13</v>
      </c>
    </row>
    <row r="64" spans="5:51">
      <c r="E64">
        <f t="shared" si="9"/>
        <v>0.1</v>
      </c>
      <c r="F64">
        <f t="shared" si="10"/>
        <v>-7.01</v>
      </c>
      <c r="G64">
        <v>2.0099999999999998</v>
      </c>
      <c r="I64" t="s">
        <v>1742</v>
      </c>
      <c r="J64">
        <v>4.385E-2</v>
      </c>
      <c r="K64">
        <v>6.5000000000000002E-7</v>
      </c>
      <c r="L64">
        <v>7.8799999999999999E-3</v>
      </c>
      <c r="M64">
        <v>3.2000000000000001E-7</v>
      </c>
      <c r="N64">
        <v>1010000000</v>
      </c>
      <c r="O64">
        <v>-7.01</v>
      </c>
      <c r="P64">
        <v>0.67</v>
      </c>
      <c r="Q64">
        <v>-3.54</v>
      </c>
      <c r="R64">
        <v>0.37</v>
      </c>
      <c r="S64">
        <v>0.1</v>
      </c>
      <c r="T64">
        <v>0.13</v>
      </c>
      <c r="U64">
        <f t="shared" si="6"/>
        <v>-7.01</v>
      </c>
      <c r="V64">
        <f t="shared" si="11"/>
        <v>7.6308372461740603E-2</v>
      </c>
      <c r="Z64">
        <f t="shared" si="12"/>
        <v>2009.9999999999998</v>
      </c>
      <c r="AA64">
        <f t="shared" si="13"/>
        <v>0.1</v>
      </c>
      <c r="AB64">
        <f t="shared" si="14"/>
        <v>-7.01</v>
      </c>
      <c r="AC64">
        <v>2.0099999999999998</v>
      </c>
      <c r="AE64" t="s">
        <v>1742</v>
      </c>
      <c r="AF64">
        <v>4.385E-2</v>
      </c>
      <c r="AG64">
        <v>6.5000000000000002E-7</v>
      </c>
      <c r="AH64">
        <v>7.8799999999999999E-3</v>
      </c>
      <c r="AI64">
        <v>3.2000000000000001E-7</v>
      </c>
      <c r="AJ64">
        <v>1010000000</v>
      </c>
      <c r="AK64">
        <v>-7.01</v>
      </c>
      <c r="AL64">
        <v>0.67</v>
      </c>
      <c r="AM64">
        <v>-3.54</v>
      </c>
      <c r="AN64">
        <v>0.37</v>
      </c>
      <c r="AO64">
        <v>0.1</v>
      </c>
      <c r="AP64">
        <v>0.13</v>
      </c>
    </row>
    <row r="65" spans="5:51">
      <c r="E65">
        <f t="shared" si="9"/>
        <v>0.08</v>
      </c>
      <c r="F65">
        <f t="shared" si="10"/>
        <v>-7.18</v>
      </c>
      <c r="G65">
        <v>2.0099999999999998</v>
      </c>
      <c r="I65" t="s">
        <v>1743</v>
      </c>
      <c r="J65">
        <v>4.385E-2</v>
      </c>
      <c r="K65">
        <v>5.9999999999999997E-7</v>
      </c>
      <c r="L65">
        <v>7.8790000000000006E-3</v>
      </c>
      <c r="M65">
        <v>3.3000000000000002E-7</v>
      </c>
      <c r="N65">
        <v>990000000</v>
      </c>
      <c r="O65">
        <v>-7.18</v>
      </c>
      <c r="P65">
        <v>0.67</v>
      </c>
      <c r="Q65">
        <v>-3.65</v>
      </c>
      <c r="R65">
        <v>0.37</v>
      </c>
      <c r="S65">
        <v>0.08</v>
      </c>
      <c r="T65">
        <v>0.13</v>
      </c>
      <c r="U65">
        <f t="shared" si="6"/>
        <v>-7.18</v>
      </c>
      <c r="V65">
        <f t="shared" si="11"/>
        <v>5.4161235121850115E-2</v>
      </c>
      <c r="Z65">
        <f t="shared" si="12"/>
        <v>2009.9999999999998</v>
      </c>
      <c r="AA65">
        <f t="shared" si="13"/>
        <v>0.08</v>
      </c>
      <c r="AB65">
        <f t="shared" si="14"/>
        <v>-7.18</v>
      </c>
      <c r="AC65">
        <v>2.0099999999999998</v>
      </c>
      <c r="AE65" t="s">
        <v>1743</v>
      </c>
      <c r="AF65">
        <v>4.385E-2</v>
      </c>
      <c r="AG65">
        <v>5.9999999999999997E-7</v>
      </c>
      <c r="AH65">
        <v>7.8790000000000006E-3</v>
      </c>
      <c r="AI65">
        <v>3.3000000000000002E-7</v>
      </c>
      <c r="AJ65">
        <v>990000000</v>
      </c>
      <c r="AK65">
        <v>-7.18</v>
      </c>
      <c r="AL65">
        <v>0.67</v>
      </c>
      <c r="AM65">
        <v>-3.65</v>
      </c>
      <c r="AN65">
        <v>0.37</v>
      </c>
      <c r="AO65">
        <v>0.08</v>
      </c>
      <c r="AP65">
        <v>0.13</v>
      </c>
    </row>
    <row r="66" spans="5:51">
      <c r="E66">
        <f t="shared" si="9"/>
        <v>-0.05</v>
      </c>
      <c r="F66">
        <f t="shared" si="10"/>
        <v>-8</v>
      </c>
      <c r="G66">
        <v>2</v>
      </c>
      <c r="I66" t="s">
        <v>1737</v>
      </c>
      <c r="J66">
        <v>4.3810000000000002E-2</v>
      </c>
      <c r="K66">
        <v>8.0999999999999997E-7</v>
      </c>
      <c r="L66">
        <v>7.8750000000000001E-3</v>
      </c>
      <c r="M66">
        <v>4.2E-7</v>
      </c>
      <c r="N66">
        <v>903000000</v>
      </c>
      <c r="O66">
        <v>-8</v>
      </c>
      <c r="P66">
        <v>0.67</v>
      </c>
      <c r="Q66">
        <v>-4.2</v>
      </c>
      <c r="R66">
        <v>0.38</v>
      </c>
      <c r="S66">
        <v>-0.05</v>
      </c>
      <c r="T66">
        <v>0.15</v>
      </c>
      <c r="U66">
        <f t="shared" si="6"/>
        <v>-8</v>
      </c>
      <c r="V66">
        <f t="shared" si="11"/>
        <v>-7.1975390321684429E-2</v>
      </c>
      <c r="W66">
        <f>AVERAGE(U66:U68)</f>
        <v>-7.6533333333333333</v>
      </c>
      <c r="X66">
        <f>AVERAGE(V66:V68)</f>
        <v>-4.5095305522793909E-3</v>
      </c>
      <c r="Y66" s="5">
        <f>STDEV(V66:V68)</f>
        <v>7.3580918399146905E-2</v>
      </c>
      <c r="Z66">
        <f t="shared" si="12"/>
        <v>2000</v>
      </c>
      <c r="AA66">
        <f t="shared" si="13"/>
        <v>-0.05</v>
      </c>
      <c r="AB66">
        <f t="shared" si="14"/>
        <v>-8</v>
      </c>
      <c r="AC66">
        <v>2</v>
      </c>
      <c r="AE66" t="s">
        <v>1737</v>
      </c>
      <c r="AF66">
        <v>4.3810000000000002E-2</v>
      </c>
      <c r="AG66">
        <v>8.0999999999999997E-7</v>
      </c>
      <c r="AH66">
        <v>7.8750000000000001E-3</v>
      </c>
      <c r="AI66">
        <v>4.2E-7</v>
      </c>
      <c r="AJ66">
        <v>903000000</v>
      </c>
      <c r="AK66">
        <v>-8</v>
      </c>
      <c r="AL66">
        <v>0.67</v>
      </c>
      <c r="AM66">
        <v>-4.2</v>
      </c>
      <c r="AN66">
        <v>0.38</v>
      </c>
      <c r="AO66">
        <v>-0.05</v>
      </c>
      <c r="AP66">
        <v>0.15</v>
      </c>
      <c r="AR66">
        <f>W66</f>
        <v>-7.6533333333333333</v>
      </c>
      <c r="AS66">
        <f>X66</f>
        <v>-4.5095305522793909E-3</v>
      </c>
      <c r="AU66" t="s">
        <v>975</v>
      </c>
      <c r="AV66" t="str">
        <f>AE66</f>
        <v>FIK19-Aa@1</v>
      </c>
      <c r="AX66">
        <f>Z66</f>
        <v>2000</v>
      </c>
      <c r="AY66">
        <f>AX66</f>
        <v>2000</v>
      </c>
    </row>
    <row r="67" spans="5:51">
      <c r="E67">
        <f t="shared" ref="E67:E85" si="17">S67</f>
        <v>0.09</v>
      </c>
      <c r="F67">
        <f t="shared" ref="F67:F85" si="18">O67</f>
        <v>-7.76</v>
      </c>
      <c r="G67">
        <v>2</v>
      </c>
      <c r="I67" t="s">
        <v>1738</v>
      </c>
      <c r="J67">
        <v>4.3819999999999998E-2</v>
      </c>
      <c r="K67">
        <v>6.8999999999999996E-7</v>
      </c>
      <c r="L67">
        <v>7.8770000000000003E-3</v>
      </c>
      <c r="M67">
        <v>3.8000000000000001E-7</v>
      </c>
      <c r="N67">
        <v>910000000</v>
      </c>
      <c r="O67">
        <v>-7.76</v>
      </c>
      <c r="P67">
        <v>0.67</v>
      </c>
      <c r="Q67">
        <v>-3.93</v>
      </c>
      <c r="R67">
        <v>0.37</v>
      </c>
      <c r="S67">
        <v>0.09</v>
      </c>
      <c r="T67">
        <v>0.13</v>
      </c>
      <c r="U67">
        <f t="shared" si="6"/>
        <v>-7.76</v>
      </c>
      <c r="V67">
        <f t="shared" ref="V67:V85" si="19">Q67-1000*((1+O67/1000)^0.515-1)</f>
        <v>7.3949452999644283E-2</v>
      </c>
      <c r="Z67">
        <f t="shared" ref="Z67:Z85" si="20">AC67*1000</f>
        <v>2000</v>
      </c>
      <c r="AA67">
        <f t="shared" ref="AA67:AA85" si="21">AO67</f>
        <v>0.09</v>
      </c>
      <c r="AB67">
        <f t="shared" ref="AB67:AB85" si="22">AK67</f>
        <v>-7.76</v>
      </c>
      <c r="AC67">
        <v>2</v>
      </c>
      <c r="AE67" t="s">
        <v>1738</v>
      </c>
      <c r="AF67">
        <v>4.3819999999999998E-2</v>
      </c>
      <c r="AG67">
        <v>6.8999999999999996E-7</v>
      </c>
      <c r="AH67">
        <v>7.8770000000000003E-3</v>
      </c>
      <c r="AI67">
        <v>3.8000000000000001E-7</v>
      </c>
      <c r="AJ67">
        <v>910000000</v>
      </c>
      <c r="AK67">
        <v>-7.76</v>
      </c>
      <c r="AL67">
        <v>0.67</v>
      </c>
      <c r="AM67">
        <v>-3.93</v>
      </c>
      <c r="AN67">
        <v>0.37</v>
      </c>
      <c r="AO67">
        <v>0.09</v>
      </c>
      <c r="AP67">
        <v>0.13</v>
      </c>
    </row>
    <row r="68" spans="5:51">
      <c r="E68">
        <f t="shared" si="17"/>
        <v>0.01</v>
      </c>
      <c r="F68">
        <f t="shared" si="18"/>
        <v>-7.2</v>
      </c>
      <c r="G68">
        <v>2</v>
      </c>
      <c r="I68" t="s">
        <v>1739</v>
      </c>
      <c r="J68">
        <v>4.3839999999999997E-2</v>
      </c>
      <c r="K68">
        <v>6.7000000000000004E-7</v>
      </c>
      <c r="L68">
        <v>7.8779999999999996E-3</v>
      </c>
      <c r="M68">
        <v>3.8000000000000001E-7</v>
      </c>
      <c r="N68">
        <v>903000000</v>
      </c>
      <c r="O68">
        <v>-7.2</v>
      </c>
      <c r="P68">
        <v>0.67</v>
      </c>
      <c r="Q68">
        <v>-3.73</v>
      </c>
      <c r="R68">
        <v>0.37</v>
      </c>
      <c r="S68">
        <v>0.01</v>
      </c>
      <c r="T68">
        <v>0.14000000000000001</v>
      </c>
      <c r="U68">
        <f t="shared" ref="U68:U85" si="23">O68</f>
        <v>-7.2</v>
      </c>
      <c r="V68">
        <f t="shared" si="19"/>
        <v>-1.5502654334798027E-2</v>
      </c>
      <c r="Z68">
        <f t="shared" si="20"/>
        <v>2000</v>
      </c>
      <c r="AA68">
        <f t="shared" si="21"/>
        <v>0.01</v>
      </c>
      <c r="AB68">
        <f t="shared" si="22"/>
        <v>-7.2</v>
      </c>
      <c r="AC68">
        <v>2</v>
      </c>
      <c r="AE68" t="s">
        <v>1739</v>
      </c>
      <c r="AF68">
        <v>4.3839999999999997E-2</v>
      </c>
      <c r="AG68">
        <v>6.7000000000000004E-7</v>
      </c>
      <c r="AH68">
        <v>7.8779999999999996E-3</v>
      </c>
      <c r="AI68">
        <v>3.8000000000000001E-7</v>
      </c>
      <c r="AJ68">
        <v>903000000</v>
      </c>
      <c r="AK68">
        <v>-7.2</v>
      </c>
      <c r="AL68">
        <v>0.67</v>
      </c>
      <c r="AM68">
        <v>-3.73</v>
      </c>
      <c r="AN68">
        <v>0.37</v>
      </c>
      <c r="AO68">
        <v>0.01</v>
      </c>
      <c r="AP68">
        <v>0.14000000000000001</v>
      </c>
    </row>
    <row r="69" spans="5:51">
      <c r="E69">
        <f t="shared" si="17"/>
        <v>0.3</v>
      </c>
      <c r="F69">
        <f t="shared" si="18"/>
        <v>-23.46</v>
      </c>
      <c r="G69">
        <v>1.97</v>
      </c>
      <c r="I69" t="s">
        <v>1731</v>
      </c>
      <c r="J69">
        <v>4.3130000000000002E-2</v>
      </c>
      <c r="K69">
        <v>6.7000000000000004E-7</v>
      </c>
      <c r="L69">
        <v>7.8139999999999998E-3</v>
      </c>
      <c r="M69">
        <v>2.8000000000000002E-7</v>
      </c>
      <c r="N69">
        <v>979000000</v>
      </c>
      <c r="O69">
        <v>-23.46</v>
      </c>
      <c r="P69">
        <v>0.67</v>
      </c>
      <c r="Q69">
        <v>-11.92</v>
      </c>
      <c r="R69">
        <v>0.37</v>
      </c>
      <c r="S69">
        <v>0.3</v>
      </c>
      <c r="T69">
        <v>0.12</v>
      </c>
      <c r="U69">
        <f t="shared" si="23"/>
        <v>-23.46</v>
      </c>
      <c r="V69">
        <f t="shared" si="19"/>
        <v>0.2314445536214933</v>
      </c>
      <c r="Z69">
        <f t="shared" si="20"/>
        <v>1970</v>
      </c>
      <c r="AA69">
        <f t="shared" si="21"/>
        <v>0.3</v>
      </c>
      <c r="AB69">
        <f t="shared" si="22"/>
        <v>-23.46</v>
      </c>
      <c r="AC69">
        <v>1.97</v>
      </c>
      <c r="AE69" t="s">
        <v>1731</v>
      </c>
      <c r="AF69">
        <v>4.3130000000000002E-2</v>
      </c>
      <c r="AG69">
        <v>6.7000000000000004E-7</v>
      </c>
      <c r="AH69">
        <v>7.8139999999999998E-3</v>
      </c>
      <c r="AI69">
        <v>2.8000000000000002E-7</v>
      </c>
      <c r="AJ69">
        <v>979000000</v>
      </c>
      <c r="AK69">
        <v>-23.46</v>
      </c>
      <c r="AL69">
        <v>0.67</v>
      </c>
      <c r="AM69">
        <v>-11.92</v>
      </c>
      <c r="AN69">
        <v>0.37</v>
      </c>
      <c r="AO69">
        <v>0.3</v>
      </c>
      <c r="AP69">
        <v>0.12</v>
      </c>
    </row>
    <row r="70" spans="5:51">
      <c r="E70">
        <f t="shared" si="17"/>
        <v>0.24</v>
      </c>
      <c r="F70">
        <f t="shared" si="18"/>
        <v>-23.68</v>
      </c>
      <c r="G70">
        <v>1.97</v>
      </c>
      <c r="I70" t="s">
        <v>1732</v>
      </c>
      <c r="J70">
        <v>4.3119999999999999E-2</v>
      </c>
      <c r="K70">
        <v>6.9999999999999997E-7</v>
      </c>
      <c r="L70">
        <v>7.8120000000000004E-3</v>
      </c>
      <c r="M70">
        <v>2.4999999999999999E-7</v>
      </c>
      <c r="N70">
        <v>990000000</v>
      </c>
      <c r="O70">
        <v>-23.68</v>
      </c>
      <c r="P70">
        <v>0.67</v>
      </c>
      <c r="Q70">
        <v>-12.09</v>
      </c>
      <c r="R70">
        <v>0.37</v>
      </c>
      <c r="S70">
        <v>0.24</v>
      </c>
      <c r="T70">
        <v>0.12</v>
      </c>
      <c r="U70">
        <f t="shared" si="23"/>
        <v>-23.68</v>
      </c>
      <c r="V70">
        <f t="shared" si="19"/>
        <v>0.17606285555109658</v>
      </c>
      <c r="Z70">
        <f t="shared" si="20"/>
        <v>1970</v>
      </c>
      <c r="AA70">
        <f t="shared" si="21"/>
        <v>0.24</v>
      </c>
      <c r="AB70">
        <f t="shared" si="22"/>
        <v>-23.68</v>
      </c>
      <c r="AC70">
        <v>1.97</v>
      </c>
      <c r="AE70" t="s">
        <v>1732</v>
      </c>
      <c r="AF70">
        <v>4.3119999999999999E-2</v>
      </c>
      <c r="AG70">
        <v>6.9999999999999997E-7</v>
      </c>
      <c r="AH70">
        <v>7.8120000000000004E-3</v>
      </c>
      <c r="AI70">
        <v>2.4999999999999999E-7</v>
      </c>
      <c r="AJ70">
        <v>990000000</v>
      </c>
      <c r="AK70">
        <v>-23.68</v>
      </c>
      <c r="AL70">
        <v>0.67</v>
      </c>
      <c r="AM70">
        <v>-12.09</v>
      </c>
      <c r="AN70">
        <v>0.37</v>
      </c>
      <c r="AO70">
        <v>0.24</v>
      </c>
      <c r="AP70">
        <v>0.12</v>
      </c>
    </row>
    <row r="71" spans="5:51">
      <c r="E71">
        <f t="shared" si="17"/>
        <v>0.08</v>
      </c>
      <c r="F71">
        <f t="shared" si="18"/>
        <v>-8.27</v>
      </c>
      <c r="G71">
        <v>1.97</v>
      </c>
      <c r="I71" t="s">
        <v>1733</v>
      </c>
      <c r="J71">
        <v>4.3799999999999999E-2</v>
      </c>
      <c r="K71">
        <v>5.2E-7</v>
      </c>
      <c r="L71">
        <v>7.8750000000000001E-3</v>
      </c>
      <c r="M71">
        <v>2.4999999999999999E-7</v>
      </c>
      <c r="N71">
        <v>1350000000</v>
      </c>
      <c r="O71">
        <v>-8.27</v>
      </c>
      <c r="P71">
        <v>0.67</v>
      </c>
      <c r="Q71">
        <v>-4.21</v>
      </c>
      <c r="R71">
        <v>0.37</v>
      </c>
      <c r="S71">
        <v>0.08</v>
      </c>
      <c r="T71">
        <v>0.12</v>
      </c>
      <c r="U71">
        <f t="shared" si="23"/>
        <v>-8.27</v>
      </c>
      <c r="V71">
        <f t="shared" si="19"/>
        <v>5.7626564561699567E-2</v>
      </c>
      <c r="W71">
        <f>AVERAGE(U71:U72)</f>
        <v>-9.01</v>
      </c>
      <c r="X71">
        <f>AVERAGE(V71:V72)</f>
        <v>3.0403164889627021E-2</v>
      </c>
      <c r="Y71" s="5">
        <f>STDEV(V71:V72)</f>
        <v>3.8499701030148263E-2</v>
      </c>
      <c r="Z71">
        <f t="shared" si="20"/>
        <v>1970</v>
      </c>
      <c r="AA71">
        <f t="shared" si="21"/>
        <v>0.08</v>
      </c>
      <c r="AB71">
        <f t="shared" si="22"/>
        <v>-8.27</v>
      </c>
      <c r="AC71">
        <v>1.97</v>
      </c>
      <c r="AE71" t="s">
        <v>1733</v>
      </c>
      <c r="AF71">
        <v>4.3799999999999999E-2</v>
      </c>
      <c r="AG71">
        <v>5.2E-7</v>
      </c>
      <c r="AH71">
        <v>7.8750000000000001E-3</v>
      </c>
      <c r="AI71">
        <v>2.4999999999999999E-7</v>
      </c>
      <c r="AJ71">
        <v>1350000000</v>
      </c>
      <c r="AK71">
        <v>-8.27</v>
      </c>
      <c r="AL71">
        <v>0.67</v>
      </c>
      <c r="AM71">
        <v>-4.21</v>
      </c>
      <c r="AN71">
        <v>0.37</v>
      </c>
      <c r="AO71">
        <v>0.08</v>
      </c>
      <c r="AP71">
        <v>0.12</v>
      </c>
      <c r="AR71">
        <f>W71</f>
        <v>-9.01</v>
      </c>
      <c r="AS71">
        <f>X71</f>
        <v>3.0403164889627021E-2</v>
      </c>
      <c r="AU71" t="s">
        <v>975</v>
      </c>
      <c r="AV71" t="str">
        <f>AE71</f>
        <v>FIK119-8a@1</v>
      </c>
      <c r="AX71">
        <f>Z71</f>
        <v>1970</v>
      </c>
      <c r="AY71">
        <f>AX71</f>
        <v>1970</v>
      </c>
    </row>
    <row r="72" spans="5:51">
      <c r="E72">
        <f t="shared" si="17"/>
        <v>0.04</v>
      </c>
      <c r="F72">
        <f t="shared" si="18"/>
        <v>-9.75</v>
      </c>
      <c r="G72">
        <v>1.97</v>
      </c>
      <c r="I72" t="s">
        <v>1734</v>
      </c>
      <c r="J72">
        <v>4.3729999999999998E-2</v>
      </c>
      <c r="K72">
        <v>6.7000000000000004E-7</v>
      </c>
      <c r="L72">
        <v>7.868E-3</v>
      </c>
      <c r="M72">
        <v>2.8999999999999998E-7</v>
      </c>
      <c r="N72">
        <v>1300000000</v>
      </c>
      <c r="O72">
        <v>-9.75</v>
      </c>
      <c r="P72">
        <v>0.67</v>
      </c>
      <c r="Q72">
        <v>-5.03</v>
      </c>
      <c r="R72">
        <v>0.37</v>
      </c>
      <c r="S72">
        <v>0.04</v>
      </c>
      <c r="T72">
        <v>0.13</v>
      </c>
      <c r="U72">
        <f t="shared" si="23"/>
        <v>-9.75</v>
      </c>
      <c r="V72">
        <f t="shared" si="19"/>
        <v>3.1797652175544755E-3</v>
      </c>
      <c r="Z72">
        <f t="shared" si="20"/>
        <v>1970</v>
      </c>
      <c r="AA72">
        <f t="shared" si="21"/>
        <v>0.04</v>
      </c>
      <c r="AB72">
        <f t="shared" si="22"/>
        <v>-9.75</v>
      </c>
      <c r="AC72">
        <v>1.97</v>
      </c>
      <c r="AE72" t="s">
        <v>1734</v>
      </c>
      <c r="AF72">
        <v>4.3729999999999998E-2</v>
      </c>
      <c r="AG72">
        <v>6.7000000000000004E-7</v>
      </c>
      <c r="AH72">
        <v>7.868E-3</v>
      </c>
      <c r="AI72">
        <v>2.8999999999999998E-7</v>
      </c>
      <c r="AJ72">
        <v>1300000000</v>
      </c>
      <c r="AK72">
        <v>-9.75</v>
      </c>
      <c r="AL72">
        <v>0.67</v>
      </c>
      <c r="AM72">
        <v>-5.03</v>
      </c>
      <c r="AN72">
        <v>0.37</v>
      </c>
      <c r="AO72">
        <v>0.04</v>
      </c>
      <c r="AP72">
        <v>0.13</v>
      </c>
    </row>
    <row r="73" spans="5:51">
      <c r="E73">
        <f t="shared" si="17"/>
        <v>0.04</v>
      </c>
      <c r="F73">
        <f t="shared" si="18"/>
        <v>-9.01</v>
      </c>
      <c r="G73">
        <v>1.92</v>
      </c>
      <c r="I73" t="s">
        <v>1724</v>
      </c>
      <c r="J73">
        <v>4.376E-2</v>
      </c>
      <c r="K73">
        <v>5.7999999999999995E-7</v>
      </c>
      <c r="L73">
        <v>7.8709999999999995E-3</v>
      </c>
      <c r="M73">
        <v>3.4999999999999998E-7</v>
      </c>
      <c r="N73">
        <v>1300000000</v>
      </c>
      <c r="O73">
        <v>-9.01</v>
      </c>
      <c r="P73">
        <v>0.67</v>
      </c>
      <c r="Q73">
        <v>-4.6399999999999997</v>
      </c>
      <c r="R73">
        <v>0.37</v>
      </c>
      <c r="S73">
        <v>0.04</v>
      </c>
      <c r="T73">
        <v>0.13</v>
      </c>
      <c r="U73">
        <f t="shared" si="23"/>
        <v>-9.01</v>
      </c>
      <c r="V73">
        <f t="shared" si="19"/>
        <v>1.0333851104249447E-2</v>
      </c>
      <c r="W73">
        <f>AVERAGE(U73:U74)</f>
        <v>-9.0300000000000011</v>
      </c>
      <c r="X73">
        <f>AVERAGE(V73:V74)</f>
        <v>2.0679265198142449E-2</v>
      </c>
      <c r="Y73" s="5">
        <f>STDEV(V73:V74)</f>
        <v>1.4630624919949245E-2</v>
      </c>
      <c r="Z73">
        <f t="shared" si="20"/>
        <v>1920</v>
      </c>
      <c r="AA73">
        <f t="shared" si="21"/>
        <v>0.04</v>
      </c>
      <c r="AB73">
        <f t="shared" si="22"/>
        <v>-9.01</v>
      </c>
      <c r="AC73">
        <v>1.92</v>
      </c>
      <c r="AE73" t="s">
        <v>1724</v>
      </c>
      <c r="AF73">
        <v>4.376E-2</v>
      </c>
      <c r="AG73">
        <v>5.7999999999999995E-7</v>
      </c>
      <c r="AH73">
        <v>7.8709999999999995E-3</v>
      </c>
      <c r="AI73">
        <v>3.4999999999999998E-7</v>
      </c>
      <c r="AJ73">
        <v>1300000000</v>
      </c>
      <c r="AK73">
        <v>-9.01</v>
      </c>
      <c r="AL73">
        <v>0.67</v>
      </c>
      <c r="AM73">
        <v>-4.6399999999999997</v>
      </c>
      <c r="AN73">
        <v>0.37</v>
      </c>
      <c r="AO73">
        <v>0.04</v>
      </c>
      <c r="AP73">
        <v>0.13</v>
      </c>
      <c r="AR73">
        <f>W73</f>
        <v>-9.0300000000000011</v>
      </c>
      <c r="AS73">
        <f>X73</f>
        <v>2.0679265198142449E-2</v>
      </c>
      <c r="AU73" t="s">
        <v>975</v>
      </c>
      <c r="AV73" t="str">
        <f>AE73</f>
        <v>FIK97-7b@1</v>
      </c>
      <c r="AX73">
        <f>Z73</f>
        <v>1920</v>
      </c>
      <c r="AY73">
        <f>AX73</f>
        <v>1920</v>
      </c>
    </row>
    <row r="74" spans="5:51">
      <c r="E74">
        <f t="shared" si="17"/>
        <v>0.06</v>
      </c>
      <c r="F74">
        <f t="shared" si="18"/>
        <v>-9.0500000000000007</v>
      </c>
      <c r="G74">
        <v>1.92</v>
      </c>
      <c r="I74" t="s">
        <v>1725</v>
      </c>
      <c r="J74">
        <v>4.376E-2</v>
      </c>
      <c r="K74">
        <v>4.7999999999999996E-7</v>
      </c>
      <c r="L74">
        <v>7.8709999999999995E-3</v>
      </c>
      <c r="M74">
        <v>3.3999999999999997E-7</v>
      </c>
      <c r="N74">
        <v>1240000000</v>
      </c>
      <c r="O74">
        <v>-9.0500000000000007</v>
      </c>
      <c r="P74">
        <v>0.67</v>
      </c>
      <c r="Q74">
        <v>-4.6399999999999997</v>
      </c>
      <c r="R74">
        <v>0.37</v>
      </c>
      <c r="S74">
        <v>0.06</v>
      </c>
      <c r="T74">
        <v>0.13</v>
      </c>
      <c r="U74">
        <f t="shared" si="23"/>
        <v>-9.0500000000000007</v>
      </c>
      <c r="V74">
        <f t="shared" si="19"/>
        <v>3.1024679292035451E-2</v>
      </c>
      <c r="Z74">
        <f t="shared" si="20"/>
        <v>1920</v>
      </c>
      <c r="AA74">
        <f t="shared" si="21"/>
        <v>0.06</v>
      </c>
      <c r="AB74">
        <f t="shared" si="22"/>
        <v>-9.0500000000000007</v>
      </c>
      <c r="AC74">
        <v>1.92</v>
      </c>
      <c r="AE74" t="s">
        <v>1725</v>
      </c>
      <c r="AF74">
        <v>4.376E-2</v>
      </c>
      <c r="AG74">
        <v>4.7999999999999996E-7</v>
      </c>
      <c r="AH74">
        <v>7.8709999999999995E-3</v>
      </c>
      <c r="AI74">
        <v>3.3999999999999997E-7</v>
      </c>
      <c r="AJ74">
        <v>1240000000</v>
      </c>
      <c r="AK74">
        <v>-9.0500000000000007</v>
      </c>
      <c r="AL74">
        <v>0.67</v>
      </c>
      <c r="AM74">
        <v>-4.6399999999999997</v>
      </c>
      <c r="AN74">
        <v>0.37</v>
      </c>
      <c r="AO74">
        <v>0.06</v>
      </c>
      <c r="AP74">
        <v>0.13</v>
      </c>
    </row>
    <row r="75" spans="5:51">
      <c r="E75">
        <f t="shared" si="17"/>
        <v>-0.05</v>
      </c>
      <c r="F75">
        <f t="shared" si="18"/>
        <v>-13.07</v>
      </c>
      <c r="G75">
        <v>1.92</v>
      </c>
      <c r="I75" t="s">
        <v>1726</v>
      </c>
      <c r="J75">
        <v>4.3589999999999997E-2</v>
      </c>
      <c r="K75">
        <v>7.6000000000000003E-7</v>
      </c>
      <c r="L75">
        <v>7.8539999999999999E-3</v>
      </c>
      <c r="M75">
        <v>2.7000000000000001E-7</v>
      </c>
      <c r="N75">
        <v>986000000</v>
      </c>
      <c r="O75">
        <v>-13.07</v>
      </c>
      <c r="P75">
        <v>0.67</v>
      </c>
      <c r="Q75">
        <v>-6.84</v>
      </c>
      <c r="R75">
        <v>0.37</v>
      </c>
      <c r="S75">
        <v>-0.05</v>
      </c>
      <c r="T75">
        <v>0.12</v>
      </c>
      <c r="U75">
        <f t="shared" si="23"/>
        <v>-13.07</v>
      </c>
      <c r="V75">
        <f t="shared" si="19"/>
        <v>-8.7476951449992235E-2</v>
      </c>
      <c r="W75">
        <f>U75</f>
        <v>-13.07</v>
      </c>
      <c r="X75">
        <f>V75</f>
        <v>-8.7476951449992235E-2</v>
      </c>
      <c r="Z75">
        <f t="shared" si="20"/>
        <v>1920</v>
      </c>
      <c r="AA75">
        <f t="shared" si="21"/>
        <v>-0.05</v>
      </c>
      <c r="AB75">
        <f t="shared" si="22"/>
        <v>-13.07</v>
      </c>
      <c r="AC75">
        <v>1.92</v>
      </c>
      <c r="AE75" t="s">
        <v>1726</v>
      </c>
      <c r="AF75">
        <v>4.3589999999999997E-2</v>
      </c>
      <c r="AG75">
        <v>7.6000000000000003E-7</v>
      </c>
      <c r="AH75">
        <v>7.8539999999999999E-3</v>
      </c>
      <c r="AI75">
        <v>2.7000000000000001E-7</v>
      </c>
      <c r="AJ75">
        <v>986000000</v>
      </c>
      <c r="AK75">
        <v>-13.07</v>
      </c>
      <c r="AL75">
        <v>0.67</v>
      </c>
      <c r="AM75">
        <v>-6.84</v>
      </c>
      <c r="AN75">
        <v>0.37</v>
      </c>
      <c r="AO75">
        <v>-0.05</v>
      </c>
      <c r="AP75">
        <v>0.12</v>
      </c>
    </row>
    <row r="76" spans="5:51">
      <c r="E76">
        <f t="shared" si="17"/>
        <v>0.05</v>
      </c>
      <c r="F76">
        <f t="shared" si="18"/>
        <v>-3.19</v>
      </c>
      <c r="G76">
        <v>1.92</v>
      </c>
      <c r="I76" t="s">
        <v>1735</v>
      </c>
      <c r="J76">
        <v>4.4019999999999997E-2</v>
      </c>
      <c r="K76">
        <v>6.1999999999999999E-7</v>
      </c>
      <c r="L76">
        <v>7.8949999999999992E-3</v>
      </c>
      <c r="M76">
        <v>3.2000000000000001E-7</v>
      </c>
      <c r="N76">
        <v>1280000000</v>
      </c>
      <c r="O76">
        <v>-3.19</v>
      </c>
      <c r="P76">
        <v>0.67</v>
      </c>
      <c r="Q76">
        <v>-1.6</v>
      </c>
      <c r="R76">
        <v>0.37</v>
      </c>
      <c r="S76">
        <v>0.05</v>
      </c>
      <c r="T76">
        <v>0.13</v>
      </c>
      <c r="U76">
        <f t="shared" si="23"/>
        <v>-3.19</v>
      </c>
      <c r="V76">
        <f t="shared" si="19"/>
        <v>4.4122878438181079E-2</v>
      </c>
      <c r="W76">
        <f>AVERAGE(U76:U81)</f>
        <v>2.7416666666666667</v>
      </c>
      <c r="X76">
        <f>AVERAGE(V76:V81)</f>
        <v>7.4468069729250463E-2</v>
      </c>
      <c r="Y76" s="5">
        <f>STDEV(V76:V81)</f>
        <v>6.1379578775023556E-2</v>
      </c>
      <c r="Z76">
        <f t="shared" si="20"/>
        <v>1920</v>
      </c>
      <c r="AA76">
        <f t="shared" si="21"/>
        <v>0.05</v>
      </c>
      <c r="AB76">
        <f t="shared" si="22"/>
        <v>-3.19</v>
      </c>
      <c r="AC76">
        <v>1.92</v>
      </c>
      <c r="AE76" t="s">
        <v>1735</v>
      </c>
      <c r="AF76">
        <v>4.4019999999999997E-2</v>
      </c>
      <c r="AG76">
        <v>6.1999999999999999E-7</v>
      </c>
      <c r="AH76">
        <v>7.8949999999999992E-3</v>
      </c>
      <c r="AI76">
        <v>3.2000000000000001E-7</v>
      </c>
      <c r="AJ76">
        <v>1280000000</v>
      </c>
      <c r="AK76">
        <v>-3.19</v>
      </c>
      <c r="AL76">
        <v>0.67</v>
      </c>
      <c r="AM76">
        <v>-1.6</v>
      </c>
      <c r="AN76">
        <v>0.37</v>
      </c>
      <c r="AO76">
        <v>0.05</v>
      </c>
      <c r="AP76">
        <v>0.13</v>
      </c>
      <c r="AR76">
        <f>W76</f>
        <v>2.7416666666666667</v>
      </c>
      <c r="AS76">
        <f>X76</f>
        <v>7.4468069729250463E-2</v>
      </c>
      <c r="AU76" t="s">
        <v>975</v>
      </c>
      <c r="AV76" t="str">
        <f>AE76</f>
        <v>FIK97-1b@1</v>
      </c>
      <c r="AX76">
        <f>Z76</f>
        <v>1920</v>
      </c>
      <c r="AY76">
        <f>AX76</f>
        <v>1920</v>
      </c>
    </row>
    <row r="77" spans="5:51">
      <c r="E77">
        <f t="shared" si="17"/>
        <v>0.01</v>
      </c>
      <c r="F77">
        <f t="shared" si="18"/>
        <v>-3.08</v>
      </c>
      <c r="G77">
        <v>1.92</v>
      </c>
      <c r="I77" t="s">
        <v>1736</v>
      </c>
      <c r="J77">
        <v>4.403E-2</v>
      </c>
      <c r="K77">
        <v>8.4E-7</v>
      </c>
      <c r="L77">
        <v>7.8949999999999992E-3</v>
      </c>
      <c r="M77">
        <v>3.1E-7</v>
      </c>
      <c r="N77">
        <v>971000000</v>
      </c>
      <c r="O77">
        <v>-3.08</v>
      </c>
      <c r="P77">
        <v>0.67</v>
      </c>
      <c r="Q77">
        <v>-1.59</v>
      </c>
      <c r="R77">
        <v>0.37</v>
      </c>
      <c r="S77">
        <v>0.01</v>
      </c>
      <c r="T77">
        <v>0.12</v>
      </c>
      <c r="U77">
        <f t="shared" si="23"/>
        <v>-3.08</v>
      </c>
      <c r="V77">
        <f t="shared" si="19"/>
        <v>-2.613457512865347E-3</v>
      </c>
      <c r="Z77">
        <f t="shared" si="20"/>
        <v>1920</v>
      </c>
      <c r="AA77">
        <f t="shared" si="21"/>
        <v>0.01</v>
      </c>
      <c r="AB77">
        <f t="shared" si="22"/>
        <v>-3.08</v>
      </c>
      <c r="AC77">
        <v>1.92</v>
      </c>
      <c r="AE77" t="s">
        <v>1736</v>
      </c>
      <c r="AF77">
        <v>4.403E-2</v>
      </c>
      <c r="AG77">
        <v>8.4E-7</v>
      </c>
      <c r="AH77">
        <v>7.8949999999999992E-3</v>
      </c>
      <c r="AI77">
        <v>3.1E-7</v>
      </c>
      <c r="AJ77">
        <v>971000000</v>
      </c>
      <c r="AK77">
        <v>-3.08</v>
      </c>
      <c r="AL77">
        <v>0.67</v>
      </c>
      <c r="AM77">
        <v>-1.59</v>
      </c>
      <c r="AN77">
        <v>0.37</v>
      </c>
      <c r="AO77">
        <v>0.01</v>
      </c>
      <c r="AP77">
        <v>0.12</v>
      </c>
    </row>
    <row r="78" spans="5:51">
      <c r="E78">
        <f t="shared" si="17"/>
        <v>0.11</v>
      </c>
      <c r="F78">
        <f t="shared" si="18"/>
        <v>5.66</v>
      </c>
      <c r="G78">
        <v>1.9</v>
      </c>
      <c r="I78" t="s">
        <v>1727</v>
      </c>
      <c r="J78">
        <v>4.4409999999999998E-2</v>
      </c>
      <c r="K78">
        <v>9.0999999999999997E-7</v>
      </c>
      <c r="L78">
        <v>7.9319999999999998E-3</v>
      </c>
      <c r="M78">
        <v>3.4999999999999998E-7</v>
      </c>
      <c r="N78">
        <v>977000000</v>
      </c>
      <c r="O78">
        <v>5.66</v>
      </c>
      <c r="P78">
        <v>0.67</v>
      </c>
      <c r="Q78">
        <v>3.04</v>
      </c>
      <c r="R78">
        <v>0.37</v>
      </c>
      <c r="S78">
        <v>0.11</v>
      </c>
      <c r="T78">
        <v>0.14000000000000001</v>
      </c>
      <c r="U78">
        <f t="shared" si="23"/>
        <v>5.66</v>
      </c>
      <c r="V78">
        <f t="shared" si="19"/>
        <v>0.12908967608445021</v>
      </c>
      <c r="Z78">
        <f t="shared" si="20"/>
        <v>1900</v>
      </c>
      <c r="AA78">
        <f t="shared" si="21"/>
        <v>0.11</v>
      </c>
      <c r="AB78">
        <f t="shared" si="22"/>
        <v>5.66</v>
      </c>
      <c r="AC78">
        <v>1.9</v>
      </c>
      <c r="AE78" t="s">
        <v>1727</v>
      </c>
      <c r="AF78">
        <v>4.4409999999999998E-2</v>
      </c>
      <c r="AG78">
        <v>9.0999999999999997E-7</v>
      </c>
      <c r="AH78">
        <v>7.9319999999999998E-3</v>
      </c>
      <c r="AI78">
        <v>3.4999999999999998E-7</v>
      </c>
      <c r="AJ78">
        <v>977000000</v>
      </c>
      <c r="AK78">
        <v>5.66</v>
      </c>
      <c r="AL78">
        <v>0.67</v>
      </c>
      <c r="AM78">
        <v>3.04</v>
      </c>
      <c r="AN78">
        <v>0.37</v>
      </c>
      <c r="AO78">
        <v>0.11</v>
      </c>
      <c r="AP78">
        <v>0.14000000000000001</v>
      </c>
    </row>
    <row r="79" spans="5:51">
      <c r="E79">
        <f t="shared" si="17"/>
        <v>0.12</v>
      </c>
      <c r="F79">
        <f t="shared" si="18"/>
        <v>5.81</v>
      </c>
      <c r="G79">
        <v>1.9</v>
      </c>
      <c r="I79" t="s">
        <v>1728</v>
      </c>
      <c r="J79">
        <v>4.4420000000000001E-2</v>
      </c>
      <c r="K79">
        <v>6.3E-7</v>
      </c>
      <c r="L79">
        <v>7.9330000000000008E-3</v>
      </c>
      <c r="M79">
        <v>4.7999999999999996E-7</v>
      </c>
      <c r="N79">
        <v>970000000</v>
      </c>
      <c r="O79">
        <v>5.81</v>
      </c>
      <c r="P79">
        <v>0.67</v>
      </c>
      <c r="Q79">
        <v>3.12</v>
      </c>
      <c r="R79">
        <v>0.38</v>
      </c>
      <c r="S79">
        <v>0.12</v>
      </c>
      <c r="T79">
        <v>0.15</v>
      </c>
      <c r="U79">
        <f t="shared" si="23"/>
        <v>5.81</v>
      </c>
      <c r="V79">
        <f t="shared" si="19"/>
        <v>0.1320536343387575</v>
      </c>
      <c r="Z79">
        <f t="shared" si="20"/>
        <v>1900</v>
      </c>
      <c r="AA79">
        <f t="shared" si="21"/>
        <v>0.12</v>
      </c>
      <c r="AB79">
        <f t="shared" si="22"/>
        <v>5.81</v>
      </c>
      <c r="AC79">
        <v>1.9</v>
      </c>
      <c r="AE79" t="s">
        <v>1728</v>
      </c>
      <c r="AF79">
        <v>4.4420000000000001E-2</v>
      </c>
      <c r="AG79">
        <v>6.3E-7</v>
      </c>
      <c r="AH79">
        <v>7.9330000000000008E-3</v>
      </c>
      <c r="AI79">
        <v>4.7999999999999996E-7</v>
      </c>
      <c r="AJ79">
        <v>970000000</v>
      </c>
      <c r="AK79">
        <v>5.81</v>
      </c>
      <c r="AL79">
        <v>0.67</v>
      </c>
      <c r="AM79">
        <v>3.12</v>
      </c>
      <c r="AN79">
        <v>0.38</v>
      </c>
      <c r="AO79">
        <v>0.12</v>
      </c>
      <c r="AP79">
        <v>0.15</v>
      </c>
    </row>
    <row r="80" spans="5:51">
      <c r="E80">
        <f t="shared" si="17"/>
        <v>0</v>
      </c>
      <c r="F80">
        <f t="shared" si="18"/>
        <v>5.31</v>
      </c>
      <c r="G80">
        <v>1.9</v>
      </c>
      <c r="I80" t="s">
        <v>1729</v>
      </c>
      <c r="J80">
        <v>4.4400000000000002E-2</v>
      </c>
      <c r="K80">
        <v>6.7999999999999995E-7</v>
      </c>
      <c r="L80">
        <v>7.9299999999999995E-3</v>
      </c>
      <c r="M80">
        <v>3.3000000000000002E-7</v>
      </c>
      <c r="N80">
        <v>965000000</v>
      </c>
      <c r="O80">
        <v>5.31</v>
      </c>
      <c r="P80">
        <v>0.67</v>
      </c>
      <c r="Q80">
        <v>2.75</v>
      </c>
      <c r="R80">
        <v>0.37</v>
      </c>
      <c r="S80">
        <v>0</v>
      </c>
      <c r="T80">
        <v>0.13</v>
      </c>
      <c r="U80">
        <f t="shared" si="23"/>
        <v>5.31</v>
      </c>
      <c r="V80">
        <f t="shared" si="19"/>
        <v>1.886211519194525E-2</v>
      </c>
      <c r="Z80">
        <f t="shared" si="20"/>
        <v>1900</v>
      </c>
      <c r="AA80">
        <f t="shared" si="21"/>
        <v>0</v>
      </c>
      <c r="AB80">
        <f t="shared" si="22"/>
        <v>5.31</v>
      </c>
      <c r="AC80">
        <v>1.9</v>
      </c>
      <c r="AE80" t="s">
        <v>1729</v>
      </c>
      <c r="AF80">
        <v>4.4400000000000002E-2</v>
      </c>
      <c r="AG80">
        <v>6.7999999999999995E-7</v>
      </c>
      <c r="AH80">
        <v>7.9299999999999995E-3</v>
      </c>
      <c r="AI80">
        <v>3.3000000000000002E-7</v>
      </c>
      <c r="AJ80">
        <v>965000000</v>
      </c>
      <c r="AK80">
        <v>5.31</v>
      </c>
      <c r="AL80">
        <v>0.67</v>
      </c>
      <c r="AM80">
        <v>2.75</v>
      </c>
      <c r="AN80">
        <v>0.37</v>
      </c>
      <c r="AO80">
        <v>0</v>
      </c>
      <c r="AP80">
        <v>0.13</v>
      </c>
    </row>
    <row r="81" spans="5:51">
      <c r="E81">
        <f t="shared" si="17"/>
        <v>0.1</v>
      </c>
      <c r="F81">
        <f t="shared" si="18"/>
        <v>5.94</v>
      </c>
      <c r="G81">
        <v>1.9</v>
      </c>
      <c r="I81" t="s">
        <v>1730</v>
      </c>
      <c r="J81">
        <v>4.4420000000000001E-2</v>
      </c>
      <c r="K81">
        <v>7.0999999999999998E-7</v>
      </c>
      <c r="L81">
        <v>7.9330000000000008E-3</v>
      </c>
      <c r="M81">
        <v>3.3999999999999997E-7</v>
      </c>
      <c r="N81">
        <v>988000000</v>
      </c>
      <c r="O81">
        <v>5.94</v>
      </c>
      <c r="P81">
        <v>0.67</v>
      </c>
      <c r="Q81">
        <v>3.18</v>
      </c>
      <c r="R81">
        <v>0.37</v>
      </c>
      <c r="S81">
        <v>0.1</v>
      </c>
      <c r="T81">
        <v>0.13</v>
      </c>
      <c r="U81">
        <f t="shared" si="23"/>
        <v>5.94</v>
      </c>
      <c r="V81">
        <f t="shared" si="19"/>
        <v>0.12529357183503409</v>
      </c>
      <c r="Z81">
        <f t="shared" si="20"/>
        <v>1900</v>
      </c>
      <c r="AA81">
        <f t="shared" si="21"/>
        <v>0.1</v>
      </c>
      <c r="AB81">
        <f t="shared" si="22"/>
        <v>5.94</v>
      </c>
      <c r="AC81">
        <v>1.9</v>
      </c>
      <c r="AE81" t="s">
        <v>1730</v>
      </c>
      <c r="AF81">
        <v>4.4420000000000001E-2</v>
      </c>
      <c r="AG81">
        <v>7.0999999999999998E-7</v>
      </c>
      <c r="AH81">
        <v>7.9330000000000008E-3</v>
      </c>
      <c r="AI81">
        <v>3.3999999999999997E-7</v>
      </c>
      <c r="AJ81">
        <v>988000000</v>
      </c>
      <c r="AK81">
        <v>5.94</v>
      </c>
      <c r="AL81">
        <v>0.67</v>
      </c>
      <c r="AM81">
        <v>3.18</v>
      </c>
      <c r="AN81">
        <v>0.37</v>
      </c>
      <c r="AO81">
        <v>0.1</v>
      </c>
      <c r="AP81">
        <v>0.13</v>
      </c>
    </row>
    <row r="82" spans="5:51">
      <c r="E82">
        <f t="shared" si="17"/>
        <v>-0.01</v>
      </c>
      <c r="F82">
        <f t="shared" si="18"/>
        <v>-1.0900000000000001</v>
      </c>
      <c r="G82">
        <v>1.8779999999999999</v>
      </c>
      <c r="I82" t="s">
        <v>1792</v>
      </c>
      <c r="J82">
        <v>4.4110000000000003E-2</v>
      </c>
      <c r="K82">
        <v>6.9999999999999997E-7</v>
      </c>
      <c r="L82">
        <v>7.9030000000000003E-3</v>
      </c>
      <c r="M82">
        <v>2.8000000000000002E-7</v>
      </c>
      <c r="N82">
        <v>1070000000</v>
      </c>
      <c r="O82">
        <v>-1.0900000000000001</v>
      </c>
      <c r="P82">
        <v>0.67</v>
      </c>
      <c r="Q82">
        <v>-0.56999999999999995</v>
      </c>
      <c r="R82">
        <v>0.37</v>
      </c>
      <c r="S82">
        <v>-0.01</v>
      </c>
      <c r="T82">
        <v>0.12</v>
      </c>
      <c r="U82">
        <f t="shared" si="23"/>
        <v>-1.0900000000000001</v>
      </c>
      <c r="V82">
        <f t="shared" si="19"/>
        <v>-8.5015410491845467E-3</v>
      </c>
      <c r="W82">
        <f>AVERAGE(U82:U85)</f>
        <v>-0.75000000000000011</v>
      </c>
      <c r="X82">
        <f>AVERAGE(V82:V85)</f>
        <v>3.3833496893348511E-2</v>
      </c>
      <c r="Y82" s="5">
        <f>STDEV(V82:V85)</f>
        <v>7.5586529811692879E-2</v>
      </c>
      <c r="Z82">
        <f t="shared" si="20"/>
        <v>1878</v>
      </c>
      <c r="AA82">
        <f t="shared" si="21"/>
        <v>-0.01</v>
      </c>
      <c r="AB82">
        <f t="shared" si="22"/>
        <v>-1.0900000000000001</v>
      </c>
      <c r="AC82">
        <v>1.8779999999999999</v>
      </c>
      <c r="AE82" t="s">
        <v>1792</v>
      </c>
      <c r="AF82">
        <v>4.4110000000000003E-2</v>
      </c>
      <c r="AG82">
        <v>6.9999999999999997E-7</v>
      </c>
      <c r="AH82">
        <v>7.9030000000000003E-3</v>
      </c>
      <c r="AI82">
        <v>2.8000000000000002E-7</v>
      </c>
      <c r="AJ82">
        <v>1070000000</v>
      </c>
      <c r="AK82">
        <v>-1.0900000000000001</v>
      </c>
      <c r="AL82">
        <v>0.67</v>
      </c>
      <c r="AM82">
        <v>-0.56999999999999995</v>
      </c>
      <c r="AN82">
        <v>0.37</v>
      </c>
      <c r="AO82">
        <v>-0.01</v>
      </c>
      <c r="AP82">
        <v>0.12</v>
      </c>
      <c r="AR82">
        <f>W82</f>
        <v>-0.75000000000000011</v>
      </c>
      <c r="AS82">
        <f>X82</f>
        <v>3.3833496893348511E-2</v>
      </c>
      <c r="AU82" t="s">
        <v>975</v>
      </c>
      <c r="AV82" t="str">
        <f>AE82</f>
        <v>GF7a@1</v>
      </c>
      <c r="AX82">
        <f>Z82</f>
        <v>1878</v>
      </c>
      <c r="AY82">
        <f>AX82</f>
        <v>1878</v>
      </c>
    </row>
    <row r="83" spans="5:51">
      <c r="E83">
        <f t="shared" si="17"/>
        <v>0.15</v>
      </c>
      <c r="F83">
        <f t="shared" si="18"/>
        <v>-1.06</v>
      </c>
      <c r="G83">
        <f>G82</f>
        <v>1.8779999999999999</v>
      </c>
      <c r="I83" t="s">
        <v>1793</v>
      </c>
      <c r="J83">
        <v>4.4119999999999999E-2</v>
      </c>
      <c r="K83">
        <v>9.4E-7</v>
      </c>
      <c r="L83">
        <v>7.9050000000000006E-3</v>
      </c>
      <c r="M83">
        <v>3.1E-7</v>
      </c>
      <c r="N83">
        <v>1060000000</v>
      </c>
      <c r="O83">
        <v>-1.06</v>
      </c>
      <c r="P83">
        <v>0.67</v>
      </c>
      <c r="Q83">
        <v>-0.4</v>
      </c>
      <c r="R83">
        <v>0.37</v>
      </c>
      <c r="S83">
        <v>0.15</v>
      </c>
      <c r="T83">
        <v>0.12</v>
      </c>
      <c r="U83">
        <f t="shared" si="23"/>
        <v>-1.06</v>
      </c>
      <c r="V83">
        <f t="shared" si="19"/>
        <v>0.1460403972712413</v>
      </c>
      <c r="Z83">
        <f t="shared" si="20"/>
        <v>1878</v>
      </c>
      <c r="AA83">
        <f t="shared" si="21"/>
        <v>0.15</v>
      </c>
      <c r="AB83">
        <f t="shared" si="22"/>
        <v>-1.06</v>
      </c>
      <c r="AC83">
        <f>AC82</f>
        <v>1.8779999999999999</v>
      </c>
      <c r="AE83" t="s">
        <v>1793</v>
      </c>
      <c r="AF83">
        <v>4.4119999999999999E-2</v>
      </c>
      <c r="AG83">
        <v>9.4E-7</v>
      </c>
      <c r="AH83">
        <v>7.9050000000000006E-3</v>
      </c>
      <c r="AI83">
        <v>3.1E-7</v>
      </c>
      <c r="AJ83">
        <v>1060000000</v>
      </c>
      <c r="AK83">
        <v>-1.06</v>
      </c>
      <c r="AL83">
        <v>0.67</v>
      </c>
      <c r="AM83">
        <v>-0.4</v>
      </c>
      <c r="AN83">
        <v>0.37</v>
      </c>
      <c r="AO83">
        <v>0.15</v>
      </c>
      <c r="AP83">
        <v>0.12</v>
      </c>
    </row>
    <row r="84" spans="5:51">
      <c r="E84">
        <f t="shared" si="17"/>
        <v>-0.02</v>
      </c>
      <c r="F84">
        <f t="shared" si="18"/>
        <v>-0.42</v>
      </c>
      <c r="G84">
        <f>G83</f>
        <v>1.8779999999999999</v>
      </c>
      <c r="I84" t="s">
        <v>1794</v>
      </c>
      <c r="J84">
        <v>4.4139999999999999E-2</v>
      </c>
      <c r="K84">
        <v>4.3000000000000001E-7</v>
      </c>
      <c r="L84">
        <v>7.9059999999999998E-3</v>
      </c>
      <c r="M84">
        <v>3.3000000000000002E-7</v>
      </c>
      <c r="N84">
        <v>1220000000</v>
      </c>
      <c r="O84">
        <v>-0.42</v>
      </c>
      <c r="P84">
        <v>0.67</v>
      </c>
      <c r="Q84">
        <v>-0.23</v>
      </c>
      <c r="R84">
        <v>0.37</v>
      </c>
      <c r="S84">
        <v>-0.02</v>
      </c>
      <c r="T84">
        <v>0.13</v>
      </c>
      <c r="U84">
        <f t="shared" si="23"/>
        <v>-0.42</v>
      </c>
      <c r="V84">
        <f t="shared" si="19"/>
        <v>-1.3677965263795083E-2</v>
      </c>
      <c r="Z84">
        <f t="shared" si="20"/>
        <v>1878</v>
      </c>
      <c r="AA84">
        <f t="shared" si="21"/>
        <v>-0.02</v>
      </c>
      <c r="AB84">
        <f t="shared" si="22"/>
        <v>-0.42</v>
      </c>
      <c r="AC84">
        <f>AC83</f>
        <v>1.8779999999999999</v>
      </c>
      <c r="AE84" t="s">
        <v>1794</v>
      </c>
      <c r="AF84">
        <v>4.4139999999999999E-2</v>
      </c>
      <c r="AG84">
        <v>4.3000000000000001E-7</v>
      </c>
      <c r="AH84">
        <v>7.9059999999999998E-3</v>
      </c>
      <c r="AI84">
        <v>3.3000000000000002E-7</v>
      </c>
      <c r="AJ84">
        <v>1220000000</v>
      </c>
      <c r="AK84">
        <v>-0.42</v>
      </c>
      <c r="AL84">
        <v>0.67</v>
      </c>
      <c r="AM84">
        <v>-0.23</v>
      </c>
      <c r="AN84">
        <v>0.37</v>
      </c>
      <c r="AO84">
        <v>-0.02</v>
      </c>
      <c r="AP84">
        <v>0.13</v>
      </c>
    </row>
    <row r="85" spans="5:51">
      <c r="E85">
        <f t="shared" si="17"/>
        <v>0.01</v>
      </c>
      <c r="F85">
        <f t="shared" si="18"/>
        <v>-0.43</v>
      </c>
      <c r="G85">
        <f>G84</f>
        <v>1.8779999999999999</v>
      </c>
      <c r="I85" t="s">
        <v>1795</v>
      </c>
      <c r="J85">
        <v>4.4139999999999999E-2</v>
      </c>
      <c r="K85">
        <v>5.7999999999999995E-7</v>
      </c>
      <c r="L85">
        <v>7.9059999999999998E-3</v>
      </c>
      <c r="M85">
        <v>3.1E-7</v>
      </c>
      <c r="N85">
        <v>1250000000</v>
      </c>
      <c r="O85">
        <v>-0.43</v>
      </c>
      <c r="P85">
        <v>0.67</v>
      </c>
      <c r="Q85">
        <v>-0.21</v>
      </c>
      <c r="R85">
        <v>0.37</v>
      </c>
      <c r="S85">
        <v>0.01</v>
      </c>
      <c r="T85">
        <v>0.12</v>
      </c>
      <c r="U85">
        <f t="shared" si="23"/>
        <v>-0.43</v>
      </c>
      <c r="V85">
        <f t="shared" si="19"/>
        <v>1.1473096615132378E-2</v>
      </c>
      <c r="Z85">
        <f t="shared" si="20"/>
        <v>1878</v>
      </c>
      <c r="AA85">
        <f t="shared" si="21"/>
        <v>0.01</v>
      </c>
      <c r="AB85">
        <f t="shared" si="22"/>
        <v>-0.43</v>
      </c>
      <c r="AC85">
        <f>AC84</f>
        <v>1.8779999999999999</v>
      </c>
      <c r="AE85" t="s">
        <v>1795</v>
      </c>
      <c r="AF85">
        <v>4.4139999999999999E-2</v>
      </c>
      <c r="AG85">
        <v>5.7999999999999995E-7</v>
      </c>
      <c r="AH85">
        <v>7.9059999999999998E-3</v>
      </c>
      <c r="AI85">
        <v>3.1E-7</v>
      </c>
      <c r="AJ85">
        <v>1250000000</v>
      </c>
      <c r="AK85">
        <v>-0.43</v>
      </c>
      <c r="AL85">
        <v>0.67</v>
      </c>
      <c r="AM85">
        <v>-0.21</v>
      </c>
      <c r="AN85">
        <v>0.37</v>
      </c>
      <c r="AO85">
        <v>0.01</v>
      </c>
      <c r="AP85">
        <v>0.12</v>
      </c>
    </row>
    <row r="86" spans="5:51">
      <c r="I86" t="s">
        <v>1797</v>
      </c>
      <c r="AE86" t="s">
        <v>1797</v>
      </c>
    </row>
    <row r="87" spans="5:51">
      <c r="I87" t="s">
        <v>1808</v>
      </c>
      <c r="AE87" t="s">
        <v>1808</v>
      </c>
    </row>
  </sheetData>
  <phoneticPr fontId="0"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5"/>
  <sheetViews>
    <sheetView workbookViewId="0">
      <selection activeCell="A9" sqref="A9:C16"/>
    </sheetView>
  </sheetViews>
  <sheetFormatPr defaultRowHeight="12.75"/>
  <cols>
    <col min="5" max="5" width="14.5703125" customWidth="1"/>
    <col min="7" max="16" width="0" hidden="1" customWidth="1"/>
  </cols>
  <sheetData>
    <row r="1" spans="1:48">
      <c r="A1" t="s">
        <v>1303</v>
      </c>
      <c r="B1" t="s">
        <v>1357</v>
      </c>
      <c r="C1" t="s">
        <v>1406</v>
      </c>
      <c r="E1" t="s">
        <v>2038</v>
      </c>
      <c r="F1" t="s">
        <v>1418</v>
      </c>
      <c r="G1" t="s">
        <v>2039</v>
      </c>
      <c r="H1" t="s">
        <v>1420</v>
      </c>
      <c r="I1" t="s">
        <v>2039</v>
      </c>
      <c r="J1" t="s">
        <v>2040</v>
      </c>
      <c r="K1" t="s">
        <v>1357</v>
      </c>
      <c r="L1" t="s">
        <v>2041</v>
      </c>
      <c r="M1" t="s">
        <v>1356</v>
      </c>
      <c r="N1" t="s">
        <v>2041</v>
      </c>
      <c r="O1" t="s">
        <v>1406</v>
      </c>
      <c r="P1" t="s">
        <v>2041</v>
      </c>
      <c r="Q1" t="s">
        <v>1303</v>
      </c>
      <c r="R1" t="s">
        <v>1357</v>
      </c>
      <c r="S1" t="s">
        <v>1406</v>
      </c>
      <c r="T1" t="str">
        <f>Q1</f>
        <v>age</v>
      </c>
      <c r="U1" t="str">
        <f>R1</f>
        <v>d34S</v>
      </c>
      <c r="V1" t="str">
        <f>S1</f>
        <v>D33S</v>
      </c>
      <c r="Z1" s="122" t="s">
        <v>1357</v>
      </c>
      <c r="AA1" s="122" t="s">
        <v>1406</v>
      </c>
      <c r="AB1" s="122" t="s">
        <v>1492</v>
      </c>
      <c r="AC1" s="122" t="s">
        <v>2225</v>
      </c>
      <c r="AD1" s="122" t="s">
        <v>1225</v>
      </c>
      <c r="AE1" s="122" t="s">
        <v>1309</v>
      </c>
      <c r="AF1" s="122" t="s">
        <v>2226</v>
      </c>
      <c r="AG1" s="122" t="s">
        <v>2227</v>
      </c>
      <c r="AH1" s="122" t="s">
        <v>2231</v>
      </c>
      <c r="AI1" s="122" t="s">
        <v>2228</v>
      </c>
      <c r="AM1" t="s">
        <v>1357</v>
      </c>
      <c r="AN1" t="s">
        <v>1406</v>
      </c>
      <c r="AO1" t="s">
        <v>1492</v>
      </c>
      <c r="AP1" t="s">
        <v>2225</v>
      </c>
      <c r="AQ1" t="s">
        <v>1225</v>
      </c>
      <c r="AR1" t="s">
        <v>1309</v>
      </c>
      <c r="AS1" t="s">
        <v>2226</v>
      </c>
      <c r="AT1" t="s">
        <v>2227</v>
      </c>
      <c r="AU1" t="s">
        <v>2231</v>
      </c>
      <c r="AV1" t="s">
        <v>2228</v>
      </c>
    </row>
    <row r="2" spans="1:48">
      <c r="A2">
        <v>3715</v>
      </c>
      <c r="B2">
        <v>-1.3062499999999999</v>
      </c>
      <c r="C2">
        <v>1.2306903191999761</v>
      </c>
      <c r="E2" t="s">
        <v>2042</v>
      </c>
      <c r="F2" s="7">
        <v>4.4076999999999998E-2</v>
      </c>
      <c r="G2" s="7">
        <v>1.1999999999999999E-6</v>
      </c>
      <c r="H2" s="7">
        <v>7.8840000000000004E-3</v>
      </c>
      <c r="I2" s="7">
        <v>6.5099999999999999E-7</v>
      </c>
      <c r="J2" t="s">
        <v>2043</v>
      </c>
      <c r="K2">
        <v>-1.95</v>
      </c>
      <c r="L2">
        <v>0.98</v>
      </c>
      <c r="M2">
        <v>0.08</v>
      </c>
      <c r="N2">
        <v>0.55000000000000004</v>
      </c>
      <c r="O2">
        <v>1.0900000000000001</v>
      </c>
      <c r="P2">
        <v>0.24</v>
      </c>
      <c r="Q2">
        <v>3715</v>
      </c>
      <c r="R2">
        <v>-1.95</v>
      </c>
      <c r="S2">
        <f>M2-1000*((1+K2/1000)^0.515-1)</f>
        <v>1.0847253436572535</v>
      </c>
      <c r="T2">
        <f>AVERAGE(Q2:Q9)</f>
        <v>3715</v>
      </c>
      <c r="U2">
        <f>AVERAGE(R2:R9)</f>
        <v>-1.3062499999999999</v>
      </c>
      <c r="V2">
        <f>AVERAGE(S2:S9)</f>
        <v>1.2306903191999761</v>
      </c>
      <c r="W2">
        <f>STDEV(S2:S9)</f>
        <v>0.13000891740468051</v>
      </c>
      <c r="X2">
        <v>3715</v>
      </c>
      <c r="Z2">
        <f>U2</f>
        <v>-1.3062499999999999</v>
      </c>
      <c r="AA2">
        <f>V2</f>
        <v>1.2306903191999761</v>
      </c>
      <c r="AC2" t="s">
        <v>972</v>
      </c>
      <c r="AD2" t="str">
        <f>E2</f>
        <v>GR97im46a@1</v>
      </c>
      <c r="AE2" t="s">
        <v>1464</v>
      </c>
      <c r="AF2">
        <f>T2</f>
        <v>3715</v>
      </c>
      <c r="AG2">
        <f>AF2</f>
        <v>3715</v>
      </c>
      <c r="AH2" t="s">
        <v>973</v>
      </c>
      <c r="AI2" t="s">
        <v>974</v>
      </c>
      <c r="AM2">
        <v>2.09</v>
      </c>
      <c r="AN2">
        <v>1.2508905419577838</v>
      </c>
      <c r="AP2" t="s">
        <v>972</v>
      </c>
      <c r="AQ2" t="s">
        <v>2089</v>
      </c>
      <c r="AR2" t="s">
        <v>1464</v>
      </c>
      <c r="AS2">
        <v>3715</v>
      </c>
      <c r="AT2">
        <v>3715</v>
      </c>
      <c r="AU2" t="s">
        <v>973</v>
      </c>
      <c r="AV2" t="s">
        <v>974</v>
      </c>
    </row>
    <row r="3" spans="1:48">
      <c r="A3">
        <v>3715</v>
      </c>
      <c r="B3">
        <v>-1.1780000000000002</v>
      </c>
      <c r="C3">
        <v>1.2771178900918241</v>
      </c>
      <c r="E3" t="s">
        <v>2044</v>
      </c>
      <c r="F3" s="7">
        <v>4.4055999999999998E-2</v>
      </c>
      <c r="G3" s="7">
        <v>1.04E-6</v>
      </c>
      <c r="H3" s="7">
        <v>7.8834999999999999E-3</v>
      </c>
      <c r="I3" s="7">
        <v>7.6000000000000003E-7</v>
      </c>
      <c r="J3" t="s">
        <v>2045</v>
      </c>
      <c r="K3">
        <v>-2.41</v>
      </c>
      <c r="L3">
        <v>0.97</v>
      </c>
      <c r="M3">
        <v>0.01</v>
      </c>
      <c r="N3">
        <v>0.56000000000000005</v>
      </c>
      <c r="O3">
        <v>1.26</v>
      </c>
      <c r="P3">
        <v>0.26</v>
      </c>
      <c r="Q3">
        <v>3715</v>
      </c>
      <c r="R3">
        <v>-2.41</v>
      </c>
      <c r="S3">
        <f t="shared" ref="S3:S55" si="0">M3-1000*((1+K3/1000)^0.515-1)</f>
        <v>1.2518762257035976</v>
      </c>
      <c r="AM3">
        <v>0.21904761904761907</v>
      </c>
      <c r="AN3">
        <v>2.2853468100942664</v>
      </c>
      <c r="AP3" t="s">
        <v>972</v>
      </c>
      <c r="AQ3" t="s">
        <v>2095</v>
      </c>
      <c r="AR3" t="s">
        <v>1464</v>
      </c>
      <c r="AS3">
        <v>3715</v>
      </c>
      <c r="AT3">
        <v>3715</v>
      </c>
      <c r="AU3" t="s">
        <v>973</v>
      </c>
      <c r="AV3" t="s">
        <v>974</v>
      </c>
    </row>
    <row r="4" spans="1:48">
      <c r="A4">
        <v>3715</v>
      </c>
      <c r="B4">
        <v>-0.7318181818181817</v>
      </c>
      <c r="C4">
        <v>0.21983339293647977</v>
      </c>
      <c r="E4" t="s">
        <v>2046</v>
      </c>
      <c r="F4" s="7">
        <v>4.4047999999999997E-2</v>
      </c>
      <c r="G4" s="7">
        <v>1.77E-6</v>
      </c>
      <c r="H4" s="7">
        <v>7.8834999999999999E-3</v>
      </c>
      <c r="I4" s="7">
        <v>6.5499999999999998E-7</v>
      </c>
      <c r="J4" t="s">
        <v>2047</v>
      </c>
      <c r="K4">
        <v>-2.59</v>
      </c>
      <c r="L4">
        <v>0.98</v>
      </c>
      <c r="M4">
        <v>0.02</v>
      </c>
      <c r="N4">
        <v>0.55000000000000004</v>
      </c>
      <c r="O4">
        <v>1.36</v>
      </c>
      <c r="P4">
        <v>0.24</v>
      </c>
      <c r="Q4">
        <v>3715</v>
      </c>
      <c r="R4">
        <v>-2.59</v>
      </c>
      <c r="S4">
        <f t="shared" si="0"/>
        <v>1.3546888336175367</v>
      </c>
      <c r="AM4">
        <v>-0.7318181818181817</v>
      </c>
      <c r="AN4">
        <v>0.21983339293647977</v>
      </c>
      <c r="AP4" t="s">
        <v>972</v>
      </c>
      <c r="AQ4" t="s">
        <v>2067</v>
      </c>
      <c r="AR4" t="s">
        <v>1464</v>
      </c>
      <c r="AS4">
        <v>3715</v>
      </c>
      <c r="AT4">
        <v>3715</v>
      </c>
      <c r="AU4" t="s">
        <v>973</v>
      </c>
      <c r="AV4" t="s">
        <v>974</v>
      </c>
    </row>
    <row r="5" spans="1:48">
      <c r="A5">
        <v>3715</v>
      </c>
      <c r="B5">
        <v>2.09</v>
      </c>
      <c r="C5">
        <v>1.2508905419577838</v>
      </c>
      <c r="E5" t="s">
        <v>2048</v>
      </c>
      <c r="F5" s="7">
        <v>4.4038000000000001E-2</v>
      </c>
      <c r="G5" s="7">
        <v>1.7999999999999999E-6</v>
      </c>
      <c r="H5" s="7">
        <v>7.8829E-3</v>
      </c>
      <c r="I5" s="7">
        <v>4.39E-7</v>
      </c>
      <c r="J5" t="s">
        <v>2049</v>
      </c>
      <c r="K5">
        <v>-2.82</v>
      </c>
      <c r="L5">
        <v>0.98</v>
      </c>
      <c r="M5">
        <v>-0.06</v>
      </c>
      <c r="N5">
        <v>0.54</v>
      </c>
      <c r="O5">
        <v>1.4</v>
      </c>
      <c r="P5">
        <v>0.21</v>
      </c>
      <c r="Q5">
        <v>3715</v>
      </c>
      <c r="R5">
        <v>-2.82</v>
      </c>
      <c r="S5">
        <f t="shared" si="0"/>
        <v>1.3932945441341205</v>
      </c>
      <c r="AM5">
        <v>-1.1780000000000002</v>
      </c>
      <c r="AN5">
        <v>1.2771178900918241</v>
      </c>
      <c r="AP5" t="s">
        <v>972</v>
      </c>
      <c r="AQ5" t="s">
        <v>2058</v>
      </c>
      <c r="AR5" t="s">
        <v>1464</v>
      </c>
      <c r="AS5">
        <v>3715</v>
      </c>
      <c r="AT5">
        <v>3715</v>
      </c>
      <c r="AU5" t="s">
        <v>973</v>
      </c>
      <c r="AV5" t="s">
        <v>974</v>
      </c>
    </row>
    <row r="6" spans="1:48">
      <c r="A6">
        <v>3715</v>
      </c>
      <c r="B6">
        <v>0.21904761904761907</v>
      </c>
      <c r="C6">
        <v>2.2853468100942664</v>
      </c>
      <c r="E6" t="s">
        <v>2050</v>
      </c>
      <c r="F6" s="7">
        <v>4.4136000000000002E-2</v>
      </c>
      <c r="G6" s="7">
        <v>1.24E-6</v>
      </c>
      <c r="H6" s="7">
        <v>7.8913999999999998E-3</v>
      </c>
      <c r="I6" s="7">
        <v>5.7700000000000004E-7</v>
      </c>
      <c r="J6" t="s">
        <v>2051</v>
      </c>
      <c r="K6">
        <v>-0.61</v>
      </c>
      <c r="L6">
        <v>0.98</v>
      </c>
      <c r="M6">
        <v>1.01</v>
      </c>
      <c r="N6">
        <v>0.55000000000000004</v>
      </c>
      <c r="O6">
        <v>1.33</v>
      </c>
      <c r="P6">
        <v>0.23</v>
      </c>
      <c r="Q6">
        <v>3715</v>
      </c>
      <c r="R6">
        <v>-0.61</v>
      </c>
      <c r="S6">
        <f t="shared" si="0"/>
        <v>1.3241964846758993</v>
      </c>
      <c r="AM6">
        <v>-1.3062499999999999</v>
      </c>
      <c r="AN6">
        <v>1.2306903191999761</v>
      </c>
      <c r="AP6" t="s">
        <v>972</v>
      </c>
      <c r="AQ6" t="s">
        <v>2042</v>
      </c>
      <c r="AR6" t="s">
        <v>1464</v>
      </c>
      <c r="AS6">
        <v>3715</v>
      </c>
      <c r="AT6">
        <v>3715</v>
      </c>
      <c r="AU6" t="s">
        <v>973</v>
      </c>
      <c r="AV6" t="s">
        <v>974</v>
      </c>
    </row>
    <row r="7" spans="1:48">
      <c r="A7">
        <v>3715</v>
      </c>
      <c r="B7">
        <v>1.8</v>
      </c>
      <c r="C7">
        <v>1.2722535148498244</v>
      </c>
      <c r="E7" t="s">
        <v>2052</v>
      </c>
      <c r="F7" s="7">
        <v>4.4080000000000001E-2</v>
      </c>
      <c r="G7" s="7">
        <v>1.73E-6</v>
      </c>
      <c r="H7" s="7">
        <v>7.8846000000000003E-3</v>
      </c>
      <c r="I7" s="7">
        <v>1.0300000000000001E-6</v>
      </c>
      <c r="J7" t="s">
        <v>2053</v>
      </c>
      <c r="K7">
        <v>-1.86</v>
      </c>
      <c r="L7">
        <v>0.98</v>
      </c>
      <c r="M7">
        <v>0.15</v>
      </c>
      <c r="N7">
        <v>0.59</v>
      </c>
      <c r="O7">
        <v>1.1100000000000001</v>
      </c>
      <c r="P7">
        <v>0.32</v>
      </c>
      <c r="Q7">
        <v>3715</v>
      </c>
      <c r="R7">
        <v>-1.86</v>
      </c>
      <c r="S7">
        <f t="shared" si="0"/>
        <v>1.1083324590536345</v>
      </c>
      <c r="AM7">
        <v>1.8</v>
      </c>
      <c r="AN7">
        <v>1.2722535148498244</v>
      </c>
      <c r="AP7" t="s">
        <v>972</v>
      </c>
      <c r="AQ7" t="s">
        <v>2130</v>
      </c>
      <c r="AR7" t="s">
        <v>1464</v>
      </c>
      <c r="AS7">
        <v>3715</v>
      </c>
      <c r="AT7">
        <v>3715</v>
      </c>
      <c r="AU7" t="s">
        <v>973</v>
      </c>
      <c r="AV7" t="s">
        <v>974</v>
      </c>
    </row>
    <row r="8" spans="1:48">
      <c r="E8" t="s">
        <v>2054</v>
      </c>
      <c r="F8" s="7">
        <v>4.4180999999999998E-2</v>
      </c>
      <c r="G8" s="7">
        <v>1.88E-6</v>
      </c>
      <c r="H8" s="7">
        <v>7.8934000000000001E-3</v>
      </c>
      <c r="I8" s="7">
        <v>1.3E-6</v>
      </c>
      <c r="J8" t="s">
        <v>2055</v>
      </c>
      <c r="K8">
        <v>0.41</v>
      </c>
      <c r="L8">
        <v>0.98</v>
      </c>
      <c r="M8">
        <v>1.27</v>
      </c>
      <c r="N8">
        <v>0.62</v>
      </c>
      <c r="O8">
        <v>1.06</v>
      </c>
      <c r="P8">
        <v>0.37</v>
      </c>
      <c r="Q8">
        <v>3715</v>
      </c>
      <c r="R8">
        <v>0.41</v>
      </c>
      <c r="S8">
        <f t="shared" si="0"/>
        <v>1.0588709893292259</v>
      </c>
    </row>
    <row r="9" spans="1:48">
      <c r="A9" s="5"/>
      <c r="B9" s="5"/>
      <c r="C9" s="5"/>
      <c r="E9" t="s">
        <v>2056</v>
      </c>
      <c r="F9" s="7">
        <v>4.4223999999999999E-2</v>
      </c>
      <c r="G9" s="7">
        <v>1.95E-6</v>
      </c>
      <c r="H9" s="7">
        <v>7.8989999999999998E-3</v>
      </c>
      <c r="I9" s="7">
        <v>1.5200000000000001E-6</v>
      </c>
      <c r="J9" t="s">
        <v>2057</v>
      </c>
      <c r="K9">
        <v>1.38</v>
      </c>
      <c r="L9">
        <v>0.98</v>
      </c>
      <c r="M9">
        <v>1.98</v>
      </c>
      <c r="N9">
        <v>0.65</v>
      </c>
      <c r="O9">
        <v>1.27</v>
      </c>
      <c r="P9">
        <v>0.42</v>
      </c>
      <c r="Q9">
        <v>3715</v>
      </c>
      <c r="R9">
        <v>1.38</v>
      </c>
      <c r="S9">
        <f t="shared" si="0"/>
        <v>1.2695376734285406</v>
      </c>
    </row>
    <row r="10" spans="1:48">
      <c r="A10" s="5"/>
      <c r="B10" s="5"/>
      <c r="C10" s="5"/>
      <c r="E10" t="s">
        <v>2058</v>
      </c>
      <c r="F10" s="7">
        <v>4.4049999999999999E-2</v>
      </c>
      <c r="G10" s="7">
        <v>1.35E-6</v>
      </c>
      <c r="H10" s="7">
        <v>7.8843000000000003E-3</v>
      </c>
      <c r="I10" s="7">
        <v>8.6499999999999998E-7</v>
      </c>
      <c r="J10" t="s">
        <v>2059</v>
      </c>
      <c r="K10">
        <v>-2.5499999999999998</v>
      </c>
      <c r="L10">
        <v>0.98</v>
      </c>
      <c r="M10">
        <v>0.11</v>
      </c>
      <c r="N10">
        <v>0.56999999999999995</v>
      </c>
      <c r="O10">
        <v>1.43</v>
      </c>
      <c r="P10">
        <v>0.28000000000000003</v>
      </c>
      <c r="Q10">
        <v>3715</v>
      </c>
      <c r="R10">
        <v>-2.5499999999999998</v>
      </c>
      <c r="S10">
        <f t="shared" si="0"/>
        <v>1.424063107644703</v>
      </c>
      <c r="T10">
        <f>AVERAGE(Q10:Q14)</f>
        <v>3715</v>
      </c>
      <c r="U10">
        <f>AVERAGE(R10:R14)</f>
        <v>-1.1780000000000002</v>
      </c>
      <c r="V10">
        <f>AVERAGE(S10:S14)</f>
        <v>1.2771178900918241</v>
      </c>
      <c r="W10">
        <f>STDEV(S10:S14)</f>
        <v>0.13813238756544549</v>
      </c>
      <c r="X10">
        <v>3715</v>
      </c>
      <c r="Z10">
        <f>U10</f>
        <v>-1.1780000000000002</v>
      </c>
      <c r="AA10">
        <f>V10</f>
        <v>1.2771178900918241</v>
      </c>
      <c r="AC10" t="s">
        <v>972</v>
      </c>
      <c r="AD10" t="str">
        <f>E10</f>
        <v>GR97im47a@1</v>
      </c>
      <c r="AE10" t="s">
        <v>1464</v>
      </c>
      <c r="AF10">
        <f>T10</f>
        <v>3715</v>
      </c>
      <c r="AG10">
        <f>AF10</f>
        <v>3715</v>
      </c>
      <c r="AH10" t="s">
        <v>973</v>
      </c>
      <c r="AI10" t="s">
        <v>974</v>
      </c>
    </row>
    <row r="11" spans="1:48">
      <c r="A11" s="5"/>
      <c r="B11" s="5"/>
      <c r="C11" s="5"/>
      <c r="E11" t="s">
        <v>2060</v>
      </c>
      <c r="F11" s="7">
        <v>4.4044E-2</v>
      </c>
      <c r="G11" s="7">
        <v>2.7499999999999999E-6</v>
      </c>
      <c r="H11" s="7">
        <v>7.8819000000000007E-3</v>
      </c>
      <c r="I11" s="7">
        <v>1.22E-6</v>
      </c>
      <c r="J11" t="s">
        <v>2061</v>
      </c>
      <c r="K11">
        <v>-2.7</v>
      </c>
      <c r="L11">
        <v>0.98</v>
      </c>
      <c r="M11">
        <v>-0.19</v>
      </c>
      <c r="N11">
        <v>0.61</v>
      </c>
      <c r="O11">
        <v>1.21</v>
      </c>
      <c r="P11">
        <v>0.36</v>
      </c>
      <c r="Q11">
        <v>3715</v>
      </c>
      <c r="R11">
        <v>-2.7</v>
      </c>
      <c r="S11">
        <f t="shared" si="0"/>
        <v>1.2014116487093731</v>
      </c>
    </row>
    <row r="12" spans="1:48">
      <c r="A12" s="5"/>
      <c r="B12" s="5"/>
      <c r="C12" s="5"/>
      <c r="E12" t="s">
        <v>2062</v>
      </c>
      <c r="F12" s="7">
        <v>4.4081000000000002E-2</v>
      </c>
      <c r="G12" s="7">
        <v>2.2800000000000002E-6</v>
      </c>
      <c r="H12" s="7">
        <v>7.8849000000000002E-3</v>
      </c>
      <c r="I12" s="7">
        <v>8.5899999999999995E-7</v>
      </c>
      <c r="J12" t="s">
        <v>2063</v>
      </c>
      <c r="K12">
        <v>-1.84</v>
      </c>
      <c r="L12">
        <v>0.98</v>
      </c>
      <c r="M12">
        <v>0.2</v>
      </c>
      <c r="N12">
        <v>0.56999999999999995</v>
      </c>
      <c r="O12">
        <v>1.1499999999999999</v>
      </c>
      <c r="P12">
        <v>0.28000000000000003</v>
      </c>
      <c r="Q12">
        <v>3715</v>
      </c>
      <c r="R12">
        <v>-1.84</v>
      </c>
      <c r="S12">
        <f t="shared" si="0"/>
        <v>1.148023204664361</v>
      </c>
    </row>
    <row r="13" spans="1:48">
      <c r="A13" s="5"/>
      <c r="B13" s="5"/>
      <c r="C13" s="5"/>
      <c r="E13" t="s">
        <v>2064</v>
      </c>
      <c r="F13" s="7">
        <v>4.4193000000000003E-2</v>
      </c>
      <c r="G13" s="7">
        <v>2.03E-6</v>
      </c>
      <c r="H13" s="7">
        <v>7.8974000000000006E-3</v>
      </c>
      <c r="I13" s="7">
        <v>7.2799999999999995E-7</v>
      </c>
      <c r="J13" t="s">
        <v>2065</v>
      </c>
      <c r="K13">
        <v>0.68</v>
      </c>
      <c r="L13">
        <v>0.98</v>
      </c>
      <c r="M13">
        <v>1.78</v>
      </c>
      <c r="N13">
        <v>0.56000000000000005</v>
      </c>
      <c r="O13">
        <v>1.42</v>
      </c>
      <c r="P13">
        <v>0.26</v>
      </c>
      <c r="Q13">
        <v>3715</v>
      </c>
      <c r="R13">
        <v>0.68</v>
      </c>
      <c r="S13">
        <f t="shared" si="0"/>
        <v>1.4298577285501952</v>
      </c>
    </row>
    <row r="14" spans="1:48">
      <c r="A14" s="5"/>
      <c r="E14" t="s">
        <v>2066</v>
      </c>
      <c r="F14" s="7">
        <v>4.4186000000000003E-2</v>
      </c>
      <c r="G14" s="7">
        <v>1.66E-6</v>
      </c>
      <c r="H14" s="7">
        <v>7.8948999999999998E-3</v>
      </c>
      <c r="I14" s="7">
        <v>7.4499999999999996E-7</v>
      </c>
      <c r="J14" t="s">
        <v>2063</v>
      </c>
      <c r="K14">
        <v>0.52</v>
      </c>
      <c r="L14">
        <v>0.98</v>
      </c>
      <c r="M14">
        <v>1.45</v>
      </c>
      <c r="N14">
        <v>0.56000000000000005</v>
      </c>
      <c r="O14">
        <v>1.18</v>
      </c>
      <c r="P14">
        <v>0.26</v>
      </c>
      <c r="Q14">
        <v>3715</v>
      </c>
      <c r="R14">
        <v>0.52</v>
      </c>
      <c r="S14">
        <f t="shared" si="0"/>
        <v>1.1822337608904874</v>
      </c>
    </row>
    <row r="15" spans="1:48">
      <c r="E15" t="s">
        <v>2067</v>
      </c>
      <c r="F15" s="7">
        <v>4.4119999999999999E-2</v>
      </c>
      <c r="G15" s="7">
        <v>1.17E-6</v>
      </c>
      <c r="H15" s="7">
        <v>7.8808000000000003E-3</v>
      </c>
      <c r="I15" s="7">
        <v>5.4499999999999997E-7</v>
      </c>
      <c r="J15" t="s">
        <v>2068</v>
      </c>
      <c r="K15">
        <v>-0.97</v>
      </c>
      <c r="L15">
        <v>0.98</v>
      </c>
      <c r="M15">
        <v>-0.34</v>
      </c>
      <c r="N15">
        <v>0.54</v>
      </c>
      <c r="O15">
        <v>0.17</v>
      </c>
      <c r="P15">
        <v>0.23</v>
      </c>
      <c r="Q15">
        <v>3715</v>
      </c>
      <c r="R15">
        <v>-0.97</v>
      </c>
      <c r="S15">
        <f t="shared" si="0"/>
        <v>0.1596675631036007</v>
      </c>
      <c r="T15">
        <f>AVERAGE(Q15:Q25)</f>
        <v>3715</v>
      </c>
      <c r="U15">
        <f>AVERAGE(R15:R25)</f>
        <v>-0.7318181818181817</v>
      </c>
      <c r="V15">
        <f>AVERAGE(S15:S25)</f>
        <v>0.21983339293647977</v>
      </c>
      <c r="W15">
        <f>STDEV(S15:S25)</f>
        <v>0.12960535485188351</v>
      </c>
      <c r="X15">
        <v>3715</v>
      </c>
      <c r="Z15">
        <f>U15</f>
        <v>-0.7318181818181817</v>
      </c>
      <c r="AA15">
        <f>V15</f>
        <v>0.21983339293647977</v>
      </c>
      <c r="AC15" t="s">
        <v>972</v>
      </c>
      <c r="AD15" t="str">
        <f>E15</f>
        <v>GR9827a@1</v>
      </c>
      <c r="AE15" t="s">
        <v>1464</v>
      </c>
      <c r="AF15">
        <f>T15</f>
        <v>3715</v>
      </c>
      <c r="AG15">
        <f>AF15</f>
        <v>3715</v>
      </c>
      <c r="AH15" t="s">
        <v>973</v>
      </c>
      <c r="AI15" t="s">
        <v>974</v>
      </c>
    </row>
    <row r="16" spans="1:48">
      <c r="E16" t="s">
        <v>2069</v>
      </c>
      <c r="F16" s="7">
        <v>4.4060000000000002E-2</v>
      </c>
      <c r="G16" s="7">
        <v>8.1299999999999999E-7</v>
      </c>
      <c r="H16" s="7">
        <v>7.8759999999999993E-3</v>
      </c>
      <c r="I16" s="7">
        <v>6.37E-7</v>
      </c>
      <c r="J16" t="s">
        <v>2070</v>
      </c>
      <c r="K16">
        <v>-2.31</v>
      </c>
      <c r="L16">
        <v>0.97</v>
      </c>
      <c r="M16">
        <v>-0.94</v>
      </c>
      <c r="N16">
        <v>0.55000000000000004</v>
      </c>
      <c r="O16">
        <v>0.26</v>
      </c>
      <c r="P16">
        <v>0.24</v>
      </c>
      <c r="Q16">
        <v>3715</v>
      </c>
      <c r="R16">
        <v>-2.31</v>
      </c>
      <c r="S16">
        <f t="shared" si="0"/>
        <v>0.25031717529305419</v>
      </c>
    </row>
    <row r="17" spans="5:35">
      <c r="E17" t="s">
        <v>2071</v>
      </c>
      <c r="F17" s="7">
        <v>4.4090999999999998E-2</v>
      </c>
      <c r="G17" s="7">
        <v>1.0300000000000001E-6</v>
      </c>
      <c r="H17" s="7">
        <v>7.8784000000000007E-3</v>
      </c>
      <c r="I17" s="7">
        <v>3.9999999999999998E-7</v>
      </c>
      <c r="J17" t="s">
        <v>2072</v>
      </c>
      <c r="K17">
        <v>-1.63</v>
      </c>
      <c r="L17">
        <v>0.97</v>
      </c>
      <c r="M17">
        <v>-0.64</v>
      </c>
      <c r="N17">
        <v>0.54</v>
      </c>
      <c r="O17">
        <v>0.21</v>
      </c>
      <c r="P17">
        <v>0.2</v>
      </c>
      <c r="Q17">
        <v>3715</v>
      </c>
      <c r="R17">
        <v>-1.63</v>
      </c>
      <c r="S17">
        <f t="shared" si="0"/>
        <v>0.19978208159396493</v>
      </c>
    </row>
    <row r="18" spans="5:35">
      <c r="E18" t="s">
        <v>2073</v>
      </c>
      <c r="F18" s="7">
        <v>4.4103000000000003E-2</v>
      </c>
      <c r="G18" s="7">
        <v>1.1000000000000001E-6</v>
      </c>
      <c r="H18" s="7">
        <v>7.8794999999999994E-3</v>
      </c>
      <c r="I18" s="7">
        <v>5.5700000000000002E-7</v>
      </c>
      <c r="J18" t="s">
        <v>2074</v>
      </c>
      <c r="K18">
        <v>-1.35</v>
      </c>
      <c r="L18">
        <v>0.97</v>
      </c>
      <c r="M18">
        <v>-0.49</v>
      </c>
      <c r="N18">
        <v>0.55000000000000004</v>
      </c>
      <c r="O18">
        <v>0.21</v>
      </c>
      <c r="P18">
        <v>0.23</v>
      </c>
      <c r="Q18">
        <v>3715</v>
      </c>
      <c r="R18">
        <v>-1.35</v>
      </c>
      <c r="S18">
        <f t="shared" si="0"/>
        <v>0.20547775969514004</v>
      </c>
    </row>
    <row r="19" spans="5:35">
      <c r="E19" t="s">
        <v>2075</v>
      </c>
      <c r="F19" s="7">
        <v>4.4156000000000001E-2</v>
      </c>
      <c r="G19" s="7">
        <v>9.3500000000000005E-7</v>
      </c>
      <c r="H19" s="7">
        <v>7.8840000000000004E-3</v>
      </c>
      <c r="I19" s="7">
        <v>6.4300000000000003E-7</v>
      </c>
      <c r="J19" t="s">
        <v>2076</v>
      </c>
      <c r="K19">
        <v>-0.15</v>
      </c>
      <c r="L19">
        <v>0.97</v>
      </c>
      <c r="M19">
        <v>7.0000000000000007E-2</v>
      </c>
      <c r="N19">
        <v>0.55000000000000004</v>
      </c>
      <c r="O19">
        <v>0.15</v>
      </c>
      <c r="P19">
        <v>0.24</v>
      </c>
      <c r="Q19">
        <v>3715</v>
      </c>
      <c r="R19">
        <v>-0.15</v>
      </c>
      <c r="S19">
        <f t="shared" si="0"/>
        <v>0.14725281017745279</v>
      </c>
    </row>
    <row r="20" spans="5:35">
      <c r="E20" t="s">
        <v>2077</v>
      </c>
      <c r="F20" s="7">
        <v>4.4109000000000002E-2</v>
      </c>
      <c r="G20" s="7">
        <v>1.0899999999999999E-6</v>
      </c>
      <c r="H20" s="7">
        <v>7.8800999999999993E-3</v>
      </c>
      <c r="I20" s="7">
        <v>4.7599999999999997E-7</v>
      </c>
      <c r="J20" t="s">
        <v>2078</v>
      </c>
      <c r="K20">
        <v>-1.21</v>
      </c>
      <c r="L20">
        <v>0.97</v>
      </c>
      <c r="M20">
        <v>-0.42</v>
      </c>
      <c r="N20">
        <v>0.54</v>
      </c>
      <c r="O20">
        <v>0.21</v>
      </c>
      <c r="P20">
        <v>0.21</v>
      </c>
      <c r="Q20">
        <v>3715</v>
      </c>
      <c r="R20">
        <v>-1.21</v>
      </c>
      <c r="S20">
        <f t="shared" si="0"/>
        <v>0.20333295738781215</v>
      </c>
    </row>
    <row r="21" spans="5:35">
      <c r="E21" t="s">
        <v>2079</v>
      </c>
      <c r="F21" s="7">
        <v>4.4097999999999998E-2</v>
      </c>
      <c r="G21" s="7">
        <v>1.24E-6</v>
      </c>
      <c r="H21" s="7">
        <v>7.8793999999999999E-3</v>
      </c>
      <c r="I21" s="7">
        <v>6.8500000000000001E-7</v>
      </c>
      <c r="J21" t="s">
        <v>2080</v>
      </c>
      <c r="K21">
        <v>-1.46</v>
      </c>
      <c r="L21">
        <v>0.98</v>
      </c>
      <c r="M21">
        <v>-0.5</v>
      </c>
      <c r="N21">
        <v>0.55000000000000004</v>
      </c>
      <c r="O21">
        <v>0.25</v>
      </c>
      <c r="P21">
        <v>0.25</v>
      </c>
      <c r="Q21">
        <v>3715</v>
      </c>
      <c r="R21">
        <v>-1.46</v>
      </c>
      <c r="S21">
        <f t="shared" si="0"/>
        <v>0.25216640275976854</v>
      </c>
    </row>
    <row r="22" spans="5:35">
      <c r="E22" t="s">
        <v>2081</v>
      </c>
      <c r="F22" s="7">
        <v>4.4095000000000002E-2</v>
      </c>
      <c r="G22" s="7">
        <v>1.0100000000000001E-6</v>
      </c>
      <c r="H22" s="7">
        <v>7.8778000000000008E-3</v>
      </c>
      <c r="I22" s="7">
        <v>5.9200000000000001E-7</v>
      </c>
      <c r="J22" t="s">
        <v>2082</v>
      </c>
      <c r="K22">
        <v>-1.53</v>
      </c>
      <c r="L22">
        <v>0.97</v>
      </c>
      <c r="M22">
        <v>-0.7</v>
      </c>
      <c r="N22">
        <v>0.55000000000000004</v>
      </c>
      <c r="O22">
        <v>0.09</v>
      </c>
      <c r="P22">
        <v>0.23</v>
      </c>
      <c r="Q22">
        <v>3715</v>
      </c>
      <c r="R22">
        <v>-1.53</v>
      </c>
      <c r="S22">
        <f t="shared" si="0"/>
        <v>8.8242570770036943E-2</v>
      </c>
    </row>
    <row r="23" spans="5:35">
      <c r="E23" t="s">
        <v>2083</v>
      </c>
      <c r="F23" s="7">
        <v>4.4213000000000002E-2</v>
      </c>
      <c r="G23" s="7">
        <v>3.2499999999999998E-6</v>
      </c>
      <c r="H23" s="7">
        <v>7.8924000000000008E-3</v>
      </c>
      <c r="I23" s="7">
        <v>2.3700000000000002E-6</v>
      </c>
      <c r="J23" t="s">
        <v>2084</v>
      </c>
      <c r="K23">
        <v>1.1399999999999999</v>
      </c>
      <c r="L23">
        <v>0.98</v>
      </c>
      <c r="M23">
        <v>1.1399999999999999</v>
      </c>
      <c r="N23">
        <v>0.8</v>
      </c>
      <c r="O23">
        <v>0.55000000000000004</v>
      </c>
      <c r="P23">
        <v>0.63</v>
      </c>
      <c r="Q23">
        <v>3715</v>
      </c>
      <c r="R23">
        <v>1.1399999999999999</v>
      </c>
      <c r="S23">
        <f t="shared" si="0"/>
        <v>0.55306221227188535</v>
      </c>
    </row>
    <row r="24" spans="5:35">
      <c r="E24" t="s">
        <v>2085</v>
      </c>
      <c r="F24" s="7">
        <v>4.4211E-2</v>
      </c>
      <c r="G24" s="7">
        <v>1.6700000000000001E-6</v>
      </c>
      <c r="H24" s="7">
        <v>7.8884999999999997E-3</v>
      </c>
      <c r="I24" s="7">
        <v>1.15E-6</v>
      </c>
      <c r="J24" t="s">
        <v>2086</v>
      </c>
      <c r="K24">
        <v>1.1100000000000001</v>
      </c>
      <c r="L24">
        <v>0.98</v>
      </c>
      <c r="M24">
        <v>0.64</v>
      </c>
      <c r="N24">
        <v>0.6</v>
      </c>
      <c r="O24">
        <v>7.0000000000000007E-2</v>
      </c>
      <c r="P24">
        <v>0.34</v>
      </c>
      <c r="Q24">
        <v>3715</v>
      </c>
      <c r="R24">
        <v>1.1100000000000001</v>
      </c>
      <c r="S24">
        <f t="shared" si="0"/>
        <v>6.850378940106816E-2</v>
      </c>
    </row>
    <row r="25" spans="5:35">
      <c r="E25" t="s">
        <v>2087</v>
      </c>
      <c r="F25" s="7">
        <v>4.4176E-2</v>
      </c>
      <c r="G25" s="7">
        <v>1.9599999999999999E-6</v>
      </c>
      <c r="H25" s="7">
        <v>7.8869000000000005E-3</v>
      </c>
      <c r="I25" s="7">
        <v>8.8100000000000001E-7</v>
      </c>
      <c r="J25" t="s">
        <v>2088</v>
      </c>
      <c r="K25">
        <v>0.31</v>
      </c>
      <c r="L25">
        <v>0.98</v>
      </c>
      <c r="M25">
        <v>0.45</v>
      </c>
      <c r="N25">
        <v>0.56999999999999995</v>
      </c>
      <c r="O25">
        <v>0.28999999999999998</v>
      </c>
      <c r="P25">
        <v>0.28999999999999998</v>
      </c>
      <c r="Q25">
        <v>3715</v>
      </c>
      <c r="R25">
        <v>0.31</v>
      </c>
      <c r="S25">
        <f t="shared" si="0"/>
        <v>0.29036199984749339</v>
      </c>
    </row>
    <row r="26" spans="5:35">
      <c r="E26" t="s">
        <v>2089</v>
      </c>
      <c r="F26" s="7">
        <v>4.4281000000000001E-2</v>
      </c>
      <c r="G26" s="7">
        <v>1.61E-6</v>
      </c>
      <c r="H26" s="7">
        <v>7.9044000000000007E-3</v>
      </c>
      <c r="I26" s="7">
        <v>8.3399999999999998E-7</v>
      </c>
      <c r="J26" t="s">
        <v>2090</v>
      </c>
      <c r="K26">
        <v>2.67</v>
      </c>
      <c r="L26">
        <v>0.98</v>
      </c>
      <c r="M26">
        <v>2.67</v>
      </c>
      <c r="N26">
        <v>0.56999999999999995</v>
      </c>
      <c r="O26">
        <v>1.28</v>
      </c>
      <c r="P26">
        <v>0.28000000000000003</v>
      </c>
      <c r="Q26">
        <v>3715</v>
      </c>
      <c r="R26">
        <v>2.67</v>
      </c>
      <c r="S26">
        <f t="shared" si="0"/>
        <v>1.2958391357680785</v>
      </c>
      <c r="T26">
        <f>AVERAGE(Q26:Q28)</f>
        <v>3715</v>
      </c>
      <c r="U26">
        <f>AVERAGE(R26:R28)</f>
        <v>2.09</v>
      </c>
      <c r="V26">
        <f>AVERAGE(S26:S28)</f>
        <v>1.2508905419577838</v>
      </c>
      <c r="W26">
        <f>STDEV(S26:S28)</f>
        <v>4.1543299930268819E-2</v>
      </c>
      <c r="X26">
        <v>3715</v>
      </c>
      <c r="Z26">
        <f>U26</f>
        <v>2.09</v>
      </c>
      <c r="AA26">
        <f>V26</f>
        <v>1.2508905419577838</v>
      </c>
      <c r="AC26" t="s">
        <v>972</v>
      </c>
      <c r="AD26" t="str">
        <f>E26</f>
        <v>GR04012e@1</v>
      </c>
      <c r="AE26" t="s">
        <v>1464</v>
      </c>
      <c r="AF26">
        <f>T26</f>
        <v>3715</v>
      </c>
      <c r="AG26">
        <f>AF26</f>
        <v>3715</v>
      </c>
      <c r="AH26" t="s">
        <v>973</v>
      </c>
      <c r="AI26" t="s">
        <v>974</v>
      </c>
    </row>
    <row r="27" spans="5:35">
      <c r="E27" t="s">
        <v>2091</v>
      </c>
      <c r="F27" s="7">
        <v>4.4255999999999997E-2</v>
      </c>
      <c r="G27" s="7">
        <v>2.0700000000000001E-6</v>
      </c>
      <c r="H27" s="7">
        <v>7.9015000000000005E-3</v>
      </c>
      <c r="I27" s="7">
        <v>1.3200000000000001E-6</v>
      </c>
      <c r="J27" t="s">
        <v>2092</v>
      </c>
      <c r="K27">
        <v>2.11</v>
      </c>
      <c r="L27">
        <v>0.98</v>
      </c>
      <c r="M27">
        <v>2.2999999999999998</v>
      </c>
      <c r="N27">
        <v>0.62</v>
      </c>
      <c r="O27">
        <v>1.21</v>
      </c>
      <c r="P27">
        <v>0.38</v>
      </c>
      <c r="Q27">
        <v>3715</v>
      </c>
      <c r="R27">
        <v>2.11</v>
      </c>
      <c r="S27">
        <f t="shared" si="0"/>
        <v>1.2139054316724662</v>
      </c>
    </row>
    <row r="28" spans="5:35">
      <c r="E28" t="s">
        <v>2093</v>
      </c>
      <c r="F28" s="7">
        <v>4.4228000000000003E-2</v>
      </c>
      <c r="G28" s="7">
        <v>3.19E-6</v>
      </c>
      <c r="H28" s="7">
        <v>7.8992000000000003E-3</v>
      </c>
      <c r="I28" s="7">
        <v>2.9699999999999999E-6</v>
      </c>
      <c r="J28" t="s">
        <v>2094</v>
      </c>
      <c r="K28">
        <v>1.49</v>
      </c>
      <c r="L28">
        <v>0.98</v>
      </c>
      <c r="M28">
        <v>2.0099999999999998</v>
      </c>
      <c r="N28">
        <v>0.92</v>
      </c>
      <c r="O28">
        <v>1.24</v>
      </c>
      <c r="P28">
        <v>0.77</v>
      </c>
      <c r="Q28">
        <v>3715</v>
      </c>
      <c r="R28">
        <v>1.49</v>
      </c>
      <c r="S28">
        <f t="shared" si="0"/>
        <v>1.2429270584328069</v>
      </c>
    </row>
    <row r="29" spans="5:35">
      <c r="E29" t="s">
        <v>2095</v>
      </c>
      <c r="F29" s="7">
        <v>4.4159999999999998E-2</v>
      </c>
      <c r="G29" s="7">
        <v>1.3E-6</v>
      </c>
      <c r="H29" s="7">
        <v>7.9007999999999995E-3</v>
      </c>
      <c r="I29" s="7">
        <v>6.4899999999999995E-7</v>
      </c>
      <c r="J29" t="s">
        <v>2096</v>
      </c>
      <c r="K29">
        <v>-7.0000000000000007E-2</v>
      </c>
      <c r="L29">
        <v>0.98</v>
      </c>
      <c r="M29">
        <v>2.2000000000000002</v>
      </c>
      <c r="N29">
        <v>0.55000000000000004</v>
      </c>
      <c r="O29">
        <v>2.2400000000000002</v>
      </c>
      <c r="P29">
        <v>0.24</v>
      </c>
      <c r="Q29">
        <v>3715</v>
      </c>
      <c r="R29">
        <v>-7.0000000000000007E-2</v>
      </c>
      <c r="S29">
        <f t="shared" si="0"/>
        <v>2.2360506119699846</v>
      </c>
      <c r="T29">
        <f>AVERAGE(Q29:Q49)</f>
        <v>3715</v>
      </c>
      <c r="U29">
        <f>AVERAGE(R29:R49)</f>
        <v>0.21904761904761907</v>
      </c>
      <c r="V29">
        <f>AVERAGE(S29:S49)</f>
        <v>2.2853468100942664</v>
      </c>
      <c r="W29">
        <f>STDEV(S29:S49)</f>
        <v>9.7960614041162616E-2</v>
      </c>
      <c r="X29">
        <v>3715</v>
      </c>
      <c r="Z29">
        <f>U29</f>
        <v>0.21904761904761907</v>
      </c>
      <c r="AA29">
        <f>V29</f>
        <v>2.2853468100942664</v>
      </c>
      <c r="AC29" t="s">
        <v>972</v>
      </c>
      <c r="AD29" t="str">
        <f>E29</f>
        <v>GR04020_80a@1</v>
      </c>
      <c r="AE29" t="s">
        <v>1464</v>
      </c>
      <c r="AF29">
        <f>T29</f>
        <v>3715</v>
      </c>
      <c r="AG29">
        <f>AF29</f>
        <v>3715</v>
      </c>
      <c r="AH29" t="s">
        <v>973</v>
      </c>
      <c r="AI29" t="s">
        <v>974</v>
      </c>
    </row>
    <row r="30" spans="5:35">
      <c r="E30" t="s">
        <v>2097</v>
      </c>
      <c r="F30" s="7">
        <v>4.4172999999999997E-2</v>
      </c>
      <c r="G30" s="7">
        <v>9.9199999999999999E-7</v>
      </c>
      <c r="H30" s="7">
        <v>7.9022999999999993E-3</v>
      </c>
      <c r="I30" s="7">
        <v>4.7E-7</v>
      </c>
      <c r="J30" t="s">
        <v>2072</v>
      </c>
      <c r="K30">
        <v>0.23</v>
      </c>
      <c r="L30">
        <v>0.97</v>
      </c>
      <c r="M30">
        <v>2.39</v>
      </c>
      <c r="N30">
        <v>0.54</v>
      </c>
      <c r="O30">
        <v>2.27</v>
      </c>
      <c r="P30">
        <v>0.21</v>
      </c>
      <c r="Q30">
        <v>3715</v>
      </c>
      <c r="R30">
        <v>0.23</v>
      </c>
      <c r="S30">
        <f t="shared" si="0"/>
        <v>2.2715566057968064</v>
      </c>
    </row>
    <row r="31" spans="5:35">
      <c r="E31" t="s">
        <v>2098</v>
      </c>
      <c r="F31" s="7">
        <v>4.4146999999999999E-2</v>
      </c>
      <c r="G31" s="7">
        <v>1.0300000000000001E-6</v>
      </c>
      <c r="H31" s="7">
        <v>7.8983000000000005E-3</v>
      </c>
      <c r="I31" s="7">
        <v>6.8700000000000005E-7</v>
      </c>
      <c r="J31" t="s">
        <v>2099</v>
      </c>
      <c r="K31">
        <v>-0.36</v>
      </c>
      <c r="L31">
        <v>0.97</v>
      </c>
      <c r="M31">
        <v>1.89</v>
      </c>
      <c r="N31">
        <v>0.55000000000000004</v>
      </c>
      <c r="O31">
        <v>2.08</v>
      </c>
      <c r="P31">
        <v>0.25</v>
      </c>
      <c r="Q31">
        <v>3715</v>
      </c>
      <c r="R31">
        <v>-0.36</v>
      </c>
      <c r="S31">
        <f t="shared" si="0"/>
        <v>2.0754161883049207</v>
      </c>
    </row>
    <row r="32" spans="5:35">
      <c r="E32" t="s">
        <v>2100</v>
      </c>
      <c r="F32" s="7">
        <v>4.4178000000000002E-2</v>
      </c>
      <c r="G32" s="7">
        <v>1.2699999999999999E-6</v>
      </c>
      <c r="H32" s="7">
        <v>7.9025999999999992E-3</v>
      </c>
      <c r="I32" s="7">
        <v>5.1500000000000005E-7</v>
      </c>
      <c r="J32" t="s">
        <v>2101</v>
      </c>
      <c r="K32">
        <v>0.35</v>
      </c>
      <c r="L32">
        <v>0.98</v>
      </c>
      <c r="M32">
        <v>2.4300000000000002</v>
      </c>
      <c r="N32">
        <v>0.54</v>
      </c>
      <c r="O32">
        <v>2.25</v>
      </c>
      <c r="P32">
        <v>0.22</v>
      </c>
      <c r="Q32">
        <v>3715</v>
      </c>
      <c r="R32">
        <v>0.35</v>
      </c>
      <c r="S32">
        <f t="shared" si="0"/>
        <v>2.2497652960687522</v>
      </c>
    </row>
    <row r="33" spans="5:19">
      <c r="E33" t="s">
        <v>2102</v>
      </c>
      <c r="F33" s="7">
        <v>4.4165999999999997E-2</v>
      </c>
      <c r="G33" s="7">
        <v>1.2100000000000001E-6</v>
      </c>
      <c r="H33" s="7">
        <v>7.9022999999999993E-3</v>
      </c>
      <c r="I33" s="7">
        <v>5.3900000000000005E-7</v>
      </c>
      <c r="J33" t="s">
        <v>2072</v>
      </c>
      <c r="K33">
        <v>0.08</v>
      </c>
      <c r="L33">
        <v>0.98</v>
      </c>
      <c r="M33">
        <v>2.4</v>
      </c>
      <c r="N33">
        <v>0.54</v>
      </c>
      <c r="O33">
        <v>2.36</v>
      </c>
      <c r="P33">
        <v>0.22</v>
      </c>
      <c r="Q33">
        <v>3715</v>
      </c>
      <c r="R33">
        <v>0.08</v>
      </c>
      <c r="S33">
        <f t="shared" si="0"/>
        <v>2.3588007992483706</v>
      </c>
    </row>
    <row r="34" spans="5:19">
      <c r="E34" t="s">
        <v>2103</v>
      </c>
      <c r="F34" s="7">
        <v>4.4173999999999998E-2</v>
      </c>
      <c r="G34" s="7">
        <v>1.1200000000000001E-6</v>
      </c>
      <c r="H34" s="7">
        <v>7.9027999999999998E-3</v>
      </c>
      <c r="I34" s="7">
        <v>6.7599999999999997E-7</v>
      </c>
      <c r="J34" t="s">
        <v>2104</v>
      </c>
      <c r="K34">
        <v>0.26</v>
      </c>
      <c r="L34">
        <v>0.97</v>
      </c>
      <c r="M34">
        <v>2.46</v>
      </c>
      <c r="N34">
        <v>0.55000000000000004</v>
      </c>
      <c r="O34">
        <v>2.33</v>
      </c>
      <c r="P34">
        <v>0.25</v>
      </c>
      <c r="Q34">
        <v>3715</v>
      </c>
      <c r="R34">
        <v>0.26</v>
      </c>
      <c r="S34">
        <f t="shared" si="0"/>
        <v>2.3261084413087429</v>
      </c>
    </row>
    <row r="35" spans="5:19">
      <c r="E35" t="s">
        <v>2105</v>
      </c>
      <c r="F35" s="7">
        <v>4.4167999999999999E-2</v>
      </c>
      <c r="G35" s="7">
        <v>1.1999999999999999E-6</v>
      </c>
      <c r="H35" s="7">
        <v>7.9007999999999995E-3</v>
      </c>
      <c r="I35" s="7">
        <v>6.8299999999999996E-7</v>
      </c>
      <c r="J35" t="s">
        <v>2099</v>
      </c>
      <c r="K35">
        <v>0.12</v>
      </c>
      <c r="L35">
        <v>0.98</v>
      </c>
      <c r="M35">
        <v>2.21</v>
      </c>
      <c r="N35">
        <v>0.55000000000000004</v>
      </c>
      <c r="O35">
        <v>2.14</v>
      </c>
      <c r="P35">
        <v>0.25</v>
      </c>
      <c r="Q35">
        <v>3715</v>
      </c>
      <c r="R35">
        <v>0.12</v>
      </c>
      <c r="S35">
        <f t="shared" si="0"/>
        <v>2.1482017982731962</v>
      </c>
    </row>
    <row r="36" spans="5:19">
      <c r="E36" t="s">
        <v>2106</v>
      </c>
      <c r="F36" s="7">
        <v>4.4174999999999999E-2</v>
      </c>
      <c r="G36" s="7">
        <v>1.2500000000000001E-6</v>
      </c>
      <c r="H36" s="7">
        <v>7.9021999999999998E-3</v>
      </c>
      <c r="I36" s="7">
        <v>4.89E-7</v>
      </c>
      <c r="J36" t="s">
        <v>2107</v>
      </c>
      <c r="K36">
        <v>0.28999999999999998</v>
      </c>
      <c r="L36">
        <v>0.98</v>
      </c>
      <c r="M36">
        <v>2.39</v>
      </c>
      <c r="N36">
        <v>0.54</v>
      </c>
      <c r="O36">
        <v>2.2400000000000002</v>
      </c>
      <c r="P36">
        <v>0.22</v>
      </c>
      <c r="Q36">
        <v>3715</v>
      </c>
      <c r="R36">
        <v>0.28999999999999998</v>
      </c>
      <c r="S36">
        <f t="shared" si="0"/>
        <v>2.2406605015313743</v>
      </c>
    </row>
    <row r="37" spans="5:19">
      <c r="E37" t="s">
        <v>2108</v>
      </c>
      <c r="F37" s="7">
        <v>4.4169E-2</v>
      </c>
      <c r="G37" s="7">
        <v>9.4499999999999995E-7</v>
      </c>
      <c r="H37" s="7">
        <v>7.9022999999999993E-3</v>
      </c>
      <c r="I37" s="7">
        <v>5.7700000000000004E-7</v>
      </c>
      <c r="J37" t="s">
        <v>2109</v>
      </c>
      <c r="K37">
        <v>0.15</v>
      </c>
      <c r="L37">
        <v>0.97</v>
      </c>
      <c r="M37">
        <v>2.39</v>
      </c>
      <c r="N37">
        <v>0.55000000000000004</v>
      </c>
      <c r="O37">
        <v>2.3199999999999998</v>
      </c>
      <c r="P37">
        <v>0.23</v>
      </c>
      <c r="Q37">
        <v>3715</v>
      </c>
      <c r="R37">
        <v>0.15</v>
      </c>
      <c r="S37">
        <f t="shared" si="0"/>
        <v>2.3127528097600627</v>
      </c>
    </row>
    <row r="38" spans="5:19">
      <c r="E38" t="s">
        <v>2110</v>
      </c>
      <c r="F38" s="7">
        <v>4.4186000000000003E-2</v>
      </c>
      <c r="G38" s="7">
        <v>1.22E-6</v>
      </c>
      <c r="H38" s="7">
        <v>7.9033000000000003E-3</v>
      </c>
      <c r="I38" s="7">
        <v>5.7599999999999997E-7</v>
      </c>
      <c r="J38" t="s">
        <v>2111</v>
      </c>
      <c r="K38">
        <v>0.52</v>
      </c>
      <c r="L38">
        <v>0.98</v>
      </c>
      <c r="M38">
        <v>2.52</v>
      </c>
      <c r="N38">
        <v>0.55000000000000004</v>
      </c>
      <c r="O38">
        <v>2.25</v>
      </c>
      <c r="P38">
        <v>0.23</v>
      </c>
      <c r="Q38">
        <v>3715</v>
      </c>
      <c r="R38">
        <v>0.52</v>
      </c>
      <c r="S38">
        <f t="shared" si="0"/>
        <v>2.2522337608904874</v>
      </c>
    </row>
    <row r="39" spans="5:19">
      <c r="E39" t="s">
        <v>2112</v>
      </c>
      <c r="F39" s="7">
        <v>4.4149000000000001E-2</v>
      </c>
      <c r="G39" s="7">
        <v>1.0899999999999999E-6</v>
      </c>
      <c r="H39" s="7">
        <v>7.9001999999999996E-3</v>
      </c>
      <c r="I39" s="7">
        <v>5.8500000000000001E-7</v>
      </c>
      <c r="J39" t="s">
        <v>2113</v>
      </c>
      <c r="K39">
        <v>-0.32</v>
      </c>
      <c r="L39">
        <v>0.97</v>
      </c>
      <c r="M39">
        <v>2.14</v>
      </c>
      <c r="N39">
        <v>0.55000000000000004</v>
      </c>
      <c r="O39">
        <v>2.2999999999999998</v>
      </c>
      <c r="P39">
        <v>0.23</v>
      </c>
      <c r="Q39">
        <v>3715</v>
      </c>
      <c r="R39">
        <v>-0.32</v>
      </c>
      <c r="S39">
        <f t="shared" si="0"/>
        <v>2.3048127905060638</v>
      </c>
    </row>
    <row r="40" spans="5:19">
      <c r="E40" t="s">
        <v>2114</v>
      </c>
      <c r="F40" s="7">
        <v>4.4155E-2</v>
      </c>
      <c r="G40" s="7">
        <v>7.4099999999999998E-7</v>
      </c>
      <c r="H40" s="7">
        <v>7.9006000000000007E-3</v>
      </c>
      <c r="I40" s="7">
        <v>5.82E-7</v>
      </c>
      <c r="J40" t="s">
        <v>2115</v>
      </c>
      <c r="K40">
        <v>-0.18</v>
      </c>
      <c r="L40">
        <v>0.97</v>
      </c>
      <c r="M40">
        <v>2.1800000000000002</v>
      </c>
      <c r="N40">
        <v>0.55000000000000004</v>
      </c>
      <c r="O40">
        <v>2.2799999999999998</v>
      </c>
      <c r="P40">
        <v>0.23</v>
      </c>
      <c r="Q40">
        <v>3715</v>
      </c>
      <c r="R40">
        <v>-0.18</v>
      </c>
      <c r="S40">
        <f t="shared" si="0"/>
        <v>2.272704046715575</v>
      </c>
    </row>
    <row r="41" spans="5:19">
      <c r="E41" t="s">
        <v>2116</v>
      </c>
      <c r="F41" s="7">
        <v>4.4274000000000001E-2</v>
      </c>
      <c r="G41" s="7">
        <v>1.3200000000000001E-6</v>
      </c>
      <c r="H41" s="7">
        <v>7.9112000000000002E-3</v>
      </c>
      <c r="I41" s="7">
        <v>7.0699999999999996E-7</v>
      </c>
      <c r="J41" t="s">
        <v>2117</v>
      </c>
      <c r="K41">
        <v>2.5299999999999998</v>
      </c>
      <c r="L41">
        <v>0.98</v>
      </c>
      <c r="M41">
        <v>3.53</v>
      </c>
      <c r="N41">
        <v>0.56000000000000005</v>
      </c>
      <c r="O41">
        <v>2.2200000000000002</v>
      </c>
      <c r="P41">
        <v>0.25</v>
      </c>
      <c r="Q41">
        <v>3715</v>
      </c>
      <c r="R41">
        <v>2.5299999999999998</v>
      </c>
      <c r="S41">
        <f t="shared" si="0"/>
        <v>2.2278483928503623</v>
      </c>
    </row>
    <row r="42" spans="5:19">
      <c r="E42" t="s">
        <v>2118</v>
      </c>
      <c r="F42" s="7">
        <v>4.4225E-2</v>
      </c>
      <c r="G42" s="7">
        <v>1.2500000000000001E-6</v>
      </c>
      <c r="H42" s="7">
        <v>7.9057999999999993E-3</v>
      </c>
      <c r="I42" s="7">
        <v>6.6599999999999996E-7</v>
      </c>
      <c r="J42" t="s">
        <v>2119</v>
      </c>
      <c r="K42">
        <v>1.41</v>
      </c>
      <c r="L42">
        <v>0.98</v>
      </c>
      <c r="M42">
        <v>2.84</v>
      </c>
      <c r="N42">
        <v>0.55000000000000004</v>
      </c>
      <c r="O42">
        <v>2.1</v>
      </c>
      <c r="P42">
        <v>0.25</v>
      </c>
      <c r="Q42">
        <v>3715</v>
      </c>
      <c r="R42">
        <v>1.41</v>
      </c>
      <c r="S42">
        <f t="shared" si="0"/>
        <v>2.11409811569734</v>
      </c>
    </row>
    <row r="43" spans="5:19">
      <c r="E43" t="s">
        <v>2120</v>
      </c>
      <c r="F43" s="7">
        <v>4.4172999999999997E-2</v>
      </c>
      <c r="G43" s="7">
        <v>1.0499999999999999E-6</v>
      </c>
      <c r="H43" s="7">
        <v>7.9021999999999998E-3</v>
      </c>
      <c r="I43" s="7">
        <v>4.0999999999999999E-7</v>
      </c>
      <c r="J43" t="s">
        <v>2101</v>
      </c>
      <c r="K43">
        <v>0.24</v>
      </c>
      <c r="L43">
        <v>0.97</v>
      </c>
      <c r="M43">
        <v>2.38</v>
      </c>
      <c r="N43">
        <v>0.54</v>
      </c>
      <c r="O43">
        <v>2.2599999999999998</v>
      </c>
      <c r="P43">
        <v>0.21</v>
      </c>
      <c r="Q43">
        <v>3715</v>
      </c>
      <c r="R43">
        <v>0.24</v>
      </c>
      <c r="S43">
        <f t="shared" si="0"/>
        <v>2.2564071926655727</v>
      </c>
    </row>
    <row r="44" spans="5:19">
      <c r="E44" t="s">
        <v>2121</v>
      </c>
      <c r="F44" s="7">
        <v>4.4176E-2</v>
      </c>
      <c r="G44" s="7">
        <v>9.3099999999999996E-7</v>
      </c>
      <c r="H44" s="7">
        <v>7.9033000000000003E-3</v>
      </c>
      <c r="I44" s="7">
        <v>3.96E-7</v>
      </c>
      <c r="J44" t="s">
        <v>2099</v>
      </c>
      <c r="K44">
        <v>0.28999999999999998</v>
      </c>
      <c r="L44">
        <v>0.97</v>
      </c>
      <c r="M44">
        <v>2.5299999999999998</v>
      </c>
      <c r="N44">
        <v>0.54</v>
      </c>
      <c r="O44">
        <v>2.38</v>
      </c>
      <c r="P44">
        <v>0.2</v>
      </c>
      <c r="Q44">
        <v>3715</v>
      </c>
      <c r="R44">
        <v>0.28999999999999998</v>
      </c>
      <c r="S44">
        <f t="shared" si="0"/>
        <v>2.380660501531374</v>
      </c>
    </row>
    <row r="45" spans="5:19">
      <c r="E45" t="s">
        <v>2122</v>
      </c>
      <c r="F45" s="7">
        <v>4.4160999999999999E-2</v>
      </c>
      <c r="G45" s="7">
        <v>1.04E-6</v>
      </c>
      <c r="H45" s="7">
        <v>7.9018000000000005E-3</v>
      </c>
      <c r="I45" s="7">
        <v>5.0500000000000004E-7</v>
      </c>
      <c r="J45" t="s">
        <v>2123</v>
      </c>
      <c r="K45">
        <v>-0.04</v>
      </c>
      <c r="L45">
        <v>0.97</v>
      </c>
      <c r="M45">
        <v>2.33</v>
      </c>
      <c r="N45">
        <v>0.54</v>
      </c>
      <c r="O45">
        <v>2.35</v>
      </c>
      <c r="P45">
        <v>0.22</v>
      </c>
      <c r="Q45">
        <v>3715</v>
      </c>
      <c r="R45">
        <v>-0.04</v>
      </c>
      <c r="S45">
        <f t="shared" si="0"/>
        <v>2.3506001998239725</v>
      </c>
    </row>
    <row r="46" spans="5:19">
      <c r="E46" t="s">
        <v>2124</v>
      </c>
      <c r="F46" s="7">
        <v>4.4173999999999998E-2</v>
      </c>
      <c r="G46" s="7">
        <v>1.1200000000000001E-6</v>
      </c>
      <c r="H46" s="7">
        <v>7.9035000000000008E-3</v>
      </c>
      <c r="I46" s="7">
        <v>5.7000000000000005E-7</v>
      </c>
      <c r="J46" t="s">
        <v>2107</v>
      </c>
      <c r="K46">
        <v>0.25</v>
      </c>
      <c r="L46">
        <v>0.97</v>
      </c>
      <c r="M46">
        <v>2.5499999999999998</v>
      </c>
      <c r="N46">
        <v>0.55000000000000004</v>
      </c>
      <c r="O46">
        <v>2.42</v>
      </c>
      <c r="P46">
        <v>0.23</v>
      </c>
      <c r="Q46">
        <v>3715</v>
      </c>
      <c r="R46">
        <v>0.25</v>
      </c>
      <c r="S46">
        <f t="shared" si="0"/>
        <v>2.4212578045030329</v>
      </c>
    </row>
    <row r="47" spans="5:19">
      <c r="E47" t="s">
        <v>2125</v>
      </c>
      <c r="F47" s="7">
        <v>4.4166999999999998E-2</v>
      </c>
      <c r="G47" s="7">
        <v>1.22E-6</v>
      </c>
      <c r="H47" s="7">
        <v>7.9024999999999998E-3</v>
      </c>
      <c r="I47" s="7">
        <v>5.5899999999999996E-7</v>
      </c>
      <c r="J47" t="s">
        <v>2123</v>
      </c>
      <c r="K47">
        <v>0.09</v>
      </c>
      <c r="L47">
        <v>0.98</v>
      </c>
      <c r="M47">
        <v>2.42</v>
      </c>
      <c r="N47">
        <v>0.55000000000000004</v>
      </c>
      <c r="O47">
        <v>2.37</v>
      </c>
      <c r="P47">
        <v>0.23</v>
      </c>
      <c r="Q47">
        <v>3715</v>
      </c>
      <c r="R47">
        <v>0.09</v>
      </c>
      <c r="S47">
        <f t="shared" si="0"/>
        <v>2.3736510115436538</v>
      </c>
    </row>
    <row r="48" spans="5:19">
      <c r="E48" t="s">
        <v>2126</v>
      </c>
      <c r="F48" s="7">
        <v>4.4136000000000002E-2</v>
      </c>
      <c r="G48" s="7">
        <v>9.9099999999999991E-7</v>
      </c>
      <c r="H48" s="7">
        <v>7.8994000000000009E-3</v>
      </c>
      <c r="I48" s="7">
        <v>6.13E-7</v>
      </c>
      <c r="J48" t="s">
        <v>2127</v>
      </c>
      <c r="K48">
        <v>-0.6</v>
      </c>
      <c r="L48">
        <v>0.97</v>
      </c>
      <c r="M48">
        <v>2.0299999999999998</v>
      </c>
      <c r="N48">
        <v>0.55000000000000004</v>
      </c>
      <c r="O48">
        <v>2.34</v>
      </c>
      <c r="P48">
        <v>0.24</v>
      </c>
      <c r="Q48">
        <v>3715</v>
      </c>
      <c r="R48">
        <v>-0.6</v>
      </c>
      <c r="S48">
        <f t="shared" si="0"/>
        <v>2.3390449728579967</v>
      </c>
    </row>
    <row r="49" spans="5:35">
      <c r="E49" t="s">
        <v>2128</v>
      </c>
      <c r="F49" s="7">
        <v>4.4134E-2</v>
      </c>
      <c r="G49" s="7">
        <v>9.6299999999999993E-7</v>
      </c>
      <c r="H49" s="7">
        <v>7.9003000000000007E-3</v>
      </c>
      <c r="I49" s="7">
        <v>5.7999999999999995E-7</v>
      </c>
      <c r="J49" t="s">
        <v>2129</v>
      </c>
      <c r="K49">
        <v>-0.64</v>
      </c>
      <c r="L49">
        <v>0.97</v>
      </c>
      <c r="M49">
        <v>2.15</v>
      </c>
      <c r="N49">
        <v>0.55000000000000004</v>
      </c>
      <c r="O49">
        <v>2.48</v>
      </c>
      <c r="P49">
        <v>0.23</v>
      </c>
      <c r="Q49">
        <v>3715</v>
      </c>
      <c r="R49">
        <v>-0.64</v>
      </c>
      <c r="S49">
        <f t="shared" si="0"/>
        <v>2.4796511701319504</v>
      </c>
    </row>
    <row r="50" spans="5:35">
      <c r="E50" t="s">
        <v>2130</v>
      </c>
      <c r="F50" s="7">
        <v>4.4149000000000001E-2</v>
      </c>
      <c r="G50" s="7">
        <v>3.8600000000000003E-6</v>
      </c>
      <c r="H50" s="7">
        <v>7.8887999999999996E-3</v>
      </c>
      <c r="I50" s="7">
        <v>1.84E-6</v>
      </c>
      <c r="J50" t="s">
        <v>2131</v>
      </c>
      <c r="K50">
        <v>-0.3</v>
      </c>
      <c r="L50">
        <v>0.99</v>
      </c>
      <c r="M50">
        <v>0.68</v>
      </c>
      <c r="N50">
        <v>0.7</v>
      </c>
      <c r="O50">
        <v>0.84</v>
      </c>
      <c r="P50">
        <v>0.5</v>
      </c>
      <c r="Q50">
        <v>3715</v>
      </c>
      <c r="R50">
        <v>-0.3</v>
      </c>
      <c r="S50">
        <f t="shared" si="0"/>
        <v>0.83451124154441947</v>
      </c>
      <c r="T50">
        <f>AVERAGE(Q50:Q55)</f>
        <v>3715</v>
      </c>
      <c r="U50">
        <f>AVERAGE(R50:R55)</f>
        <v>1.8</v>
      </c>
      <c r="V50">
        <f>AVERAGE(S50:S55)</f>
        <v>1.2722535148498244</v>
      </c>
      <c r="W50">
        <f>STDEV(S50:S55)</f>
        <v>0.26205241026187737</v>
      </c>
      <c r="X50">
        <v>3715</v>
      </c>
      <c r="Z50">
        <f>U50</f>
        <v>1.8</v>
      </c>
      <c r="AA50">
        <f>V50</f>
        <v>1.2722535148498244</v>
      </c>
      <c r="AC50" t="s">
        <v>972</v>
      </c>
      <c r="AD50" t="str">
        <f>E50</f>
        <v>GR04023a@1</v>
      </c>
      <c r="AE50" t="s">
        <v>1464</v>
      </c>
      <c r="AF50">
        <f>T50</f>
        <v>3715</v>
      </c>
      <c r="AG50">
        <f>AF50</f>
        <v>3715</v>
      </c>
      <c r="AH50" t="s">
        <v>973</v>
      </c>
      <c r="AI50" t="s">
        <v>974</v>
      </c>
    </row>
    <row r="51" spans="5:35">
      <c r="E51" t="s">
        <v>2132</v>
      </c>
      <c r="F51" s="7">
        <v>4.4197E-2</v>
      </c>
      <c r="G51" s="7">
        <v>1.35E-6</v>
      </c>
      <c r="H51" s="7">
        <v>7.8980999999999999E-3</v>
      </c>
      <c r="I51" s="7">
        <v>6.6199999999999997E-7</v>
      </c>
      <c r="J51" t="s">
        <v>2133</v>
      </c>
      <c r="K51">
        <v>0.78</v>
      </c>
      <c r="L51">
        <v>0.98</v>
      </c>
      <c r="M51">
        <v>1.87</v>
      </c>
      <c r="N51">
        <v>0.55000000000000004</v>
      </c>
      <c r="O51">
        <v>1.46</v>
      </c>
      <c r="P51">
        <v>0.24</v>
      </c>
      <c r="Q51">
        <v>3715</v>
      </c>
      <c r="R51">
        <v>0.78</v>
      </c>
      <c r="S51">
        <f t="shared" si="0"/>
        <v>1.4683759522326651</v>
      </c>
    </row>
    <row r="52" spans="5:35">
      <c r="E52" t="s">
        <v>2134</v>
      </c>
      <c r="F52" s="7">
        <v>4.4191000000000001E-2</v>
      </c>
      <c r="G52" s="7">
        <v>1.59E-6</v>
      </c>
      <c r="H52" s="7">
        <v>7.8972999999999995E-3</v>
      </c>
      <c r="I52" s="7">
        <v>7.2900000000000003E-7</v>
      </c>
      <c r="J52" t="s">
        <v>2135</v>
      </c>
      <c r="K52">
        <v>0.65</v>
      </c>
      <c r="L52">
        <v>0.98</v>
      </c>
      <c r="M52">
        <v>1.77</v>
      </c>
      <c r="N52">
        <v>0.56000000000000005</v>
      </c>
      <c r="O52">
        <v>1.43</v>
      </c>
      <c r="P52">
        <v>0.26</v>
      </c>
      <c r="Q52">
        <v>3715</v>
      </c>
      <c r="R52">
        <v>0.65</v>
      </c>
      <c r="S52">
        <f t="shared" si="0"/>
        <v>1.4353027479984743</v>
      </c>
    </row>
    <row r="53" spans="5:35">
      <c r="E53" t="s">
        <v>2136</v>
      </c>
      <c r="F53" s="7">
        <v>4.4187999999999998E-2</v>
      </c>
      <c r="G53" s="7">
        <v>1.3599999999999999E-6</v>
      </c>
      <c r="H53" s="7">
        <v>7.8968000000000007E-3</v>
      </c>
      <c r="I53" s="7">
        <v>7.3600000000000003E-7</v>
      </c>
      <c r="J53" t="s">
        <v>2137</v>
      </c>
      <c r="K53">
        <v>0.59</v>
      </c>
      <c r="L53">
        <v>0.98</v>
      </c>
      <c r="M53">
        <v>1.7</v>
      </c>
      <c r="N53">
        <v>0.56000000000000005</v>
      </c>
      <c r="O53">
        <v>1.4</v>
      </c>
      <c r="P53">
        <v>0.26</v>
      </c>
      <c r="Q53">
        <v>3715</v>
      </c>
      <c r="R53">
        <v>0.59</v>
      </c>
      <c r="S53">
        <f t="shared" si="0"/>
        <v>1.3961934606469757</v>
      </c>
    </row>
    <row r="54" spans="5:35">
      <c r="E54" t="s">
        <v>2138</v>
      </c>
      <c r="F54" s="7">
        <v>4.4323000000000001E-2</v>
      </c>
      <c r="G54" s="7">
        <v>1.4699999999999999E-6</v>
      </c>
      <c r="H54" s="7">
        <v>7.9094999999999999E-3</v>
      </c>
      <c r="I54" s="7">
        <v>7.8999999999999995E-7</v>
      </c>
      <c r="J54" t="s">
        <v>2139</v>
      </c>
      <c r="K54">
        <v>3.64</v>
      </c>
      <c r="L54">
        <v>0.98</v>
      </c>
      <c r="M54">
        <v>3.31</v>
      </c>
      <c r="N54">
        <v>0.56000000000000005</v>
      </c>
      <c r="O54">
        <v>1.43</v>
      </c>
      <c r="P54">
        <v>0.27</v>
      </c>
      <c r="Q54">
        <v>3715</v>
      </c>
      <c r="R54">
        <v>3.64</v>
      </c>
      <c r="S54">
        <f t="shared" si="0"/>
        <v>1.4370517346896299</v>
      </c>
    </row>
    <row r="55" spans="5:35">
      <c r="E55" t="s">
        <v>2140</v>
      </c>
      <c r="F55" s="7">
        <v>4.4402999999999998E-2</v>
      </c>
      <c r="G55" s="7">
        <v>2.1600000000000001E-6</v>
      </c>
      <c r="H55" s="7">
        <v>7.9138000000000003E-3</v>
      </c>
      <c r="I55" s="7">
        <v>1.35E-6</v>
      </c>
      <c r="J55" t="s">
        <v>2141</v>
      </c>
      <c r="K55">
        <v>5.44</v>
      </c>
      <c r="L55">
        <v>0.98</v>
      </c>
      <c r="M55">
        <v>3.86</v>
      </c>
      <c r="N55">
        <v>0.63</v>
      </c>
      <c r="O55">
        <v>1.04</v>
      </c>
      <c r="P55">
        <v>0.39</v>
      </c>
      <c r="Q55">
        <v>3715</v>
      </c>
      <c r="R55">
        <v>5.44</v>
      </c>
      <c r="S55">
        <f t="shared" si="0"/>
        <v>1.0620859519867829</v>
      </c>
    </row>
  </sheetData>
  <phoneticPr fontId="9"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R104"/>
  <sheetViews>
    <sheetView topLeftCell="AE34" workbookViewId="0">
      <selection activeCell="AF2" sqref="AF2:AO2"/>
    </sheetView>
  </sheetViews>
  <sheetFormatPr defaultRowHeight="12.75"/>
  <sheetData>
    <row r="1" spans="3:44">
      <c r="N1" s="122" t="s">
        <v>1357</v>
      </c>
      <c r="O1" s="122" t="s">
        <v>1406</v>
      </c>
      <c r="P1" s="122" t="s">
        <v>1492</v>
      </c>
      <c r="Q1" s="122" t="s">
        <v>2225</v>
      </c>
      <c r="R1" s="122" t="s">
        <v>1225</v>
      </c>
      <c r="S1" s="122" t="s">
        <v>1309</v>
      </c>
      <c r="T1" s="122" t="s">
        <v>2226</v>
      </c>
      <c r="U1" s="122" t="s">
        <v>2227</v>
      </c>
      <c r="V1" s="122" t="s">
        <v>2231</v>
      </c>
      <c r="W1" s="122" t="s">
        <v>2228</v>
      </c>
      <c r="X1" s="122"/>
      <c r="AF1" s="122" t="s">
        <v>1357</v>
      </c>
      <c r="AG1" s="122" t="s">
        <v>1406</v>
      </c>
      <c r="AH1" s="122" t="s">
        <v>1492</v>
      </c>
      <c r="AI1" s="122" t="s">
        <v>2225</v>
      </c>
      <c r="AJ1" s="122" t="s">
        <v>1225</v>
      </c>
      <c r="AK1" s="122" t="s">
        <v>1309</v>
      </c>
      <c r="AL1" s="122" t="s">
        <v>2226</v>
      </c>
      <c r="AM1" s="122" t="s">
        <v>2227</v>
      </c>
      <c r="AN1" s="122" t="s">
        <v>2231</v>
      </c>
      <c r="AO1" s="122" t="s">
        <v>2228</v>
      </c>
    </row>
    <row r="2" spans="3:44">
      <c r="AF2" s="122" t="s">
        <v>1357</v>
      </c>
      <c r="AG2" s="122" t="s">
        <v>1406</v>
      </c>
      <c r="AH2" s="122" t="s">
        <v>1492</v>
      </c>
      <c r="AI2" s="122" t="s">
        <v>2225</v>
      </c>
      <c r="AJ2" s="122" t="s">
        <v>1225</v>
      </c>
      <c r="AK2" s="122" t="s">
        <v>1309</v>
      </c>
      <c r="AL2" s="122" t="s">
        <v>2226</v>
      </c>
      <c r="AM2" s="122" t="s">
        <v>2227</v>
      </c>
      <c r="AN2" s="122" t="s">
        <v>2231</v>
      </c>
      <c r="AO2" s="122" t="s">
        <v>2228</v>
      </c>
    </row>
    <row r="3" spans="3:44">
      <c r="C3" t="s">
        <v>2278</v>
      </c>
      <c r="AF3">
        <v>-0.44</v>
      </c>
      <c r="AG3">
        <v>0.18</v>
      </c>
      <c r="AI3" t="s">
        <v>966</v>
      </c>
      <c r="AJ3" t="s">
        <v>289</v>
      </c>
      <c r="AK3" t="s">
        <v>288</v>
      </c>
      <c r="AL3">
        <v>2463</v>
      </c>
      <c r="AM3">
        <v>2463</v>
      </c>
      <c r="AN3" t="s">
        <v>1430</v>
      </c>
      <c r="AO3" t="s">
        <v>287</v>
      </c>
      <c r="AP3" t="s">
        <v>269</v>
      </c>
      <c r="AQ3" t="s">
        <v>970</v>
      </c>
      <c r="AR3" t="s">
        <v>971</v>
      </c>
    </row>
    <row r="4" spans="3:44">
      <c r="AF4">
        <v>-0.26</v>
      </c>
      <c r="AG4">
        <v>0.3</v>
      </c>
      <c r="AI4" t="s">
        <v>966</v>
      </c>
      <c r="AJ4" t="s">
        <v>289</v>
      </c>
      <c r="AK4" t="s">
        <v>288</v>
      </c>
      <c r="AL4">
        <v>2463</v>
      </c>
      <c r="AM4">
        <v>2463</v>
      </c>
      <c r="AN4" t="s">
        <v>1430</v>
      </c>
      <c r="AO4" t="s">
        <v>287</v>
      </c>
      <c r="AP4" t="s">
        <v>269</v>
      </c>
      <c r="AQ4" t="s">
        <v>970</v>
      </c>
      <c r="AR4" t="s">
        <v>971</v>
      </c>
    </row>
    <row r="5" spans="3:44">
      <c r="C5" t="s">
        <v>34</v>
      </c>
      <c r="AF5">
        <v>8.57</v>
      </c>
      <c r="AG5">
        <v>-1.04</v>
      </c>
      <c r="AI5" t="s">
        <v>966</v>
      </c>
      <c r="AJ5" t="s">
        <v>289</v>
      </c>
      <c r="AK5" t="s">
        <v>288</v>
      </c>
      <c r="AL5">
        <v>2463</v>
      </c>
      <c r="AM5">
        <v>2463</v>
      </c>
      <c r="AN5" t="s">
        <v>1430</v>
      </c>
      <c r="AO5" t="s">
        <v>287</v>
      </c>
      <c r="AP5" t="s">
        <v>270</v>
      </c>
      <c r="AQ5" t="s">
        <v>970</v>
      </c>
      <c r="AR5" t="s">
        <v>971</v>
      </c>
    </row>
    <row r="6" spans="3:44">
      <c r="AF6">
        <v>10.11</v>
      </c>
      <c r="AG6">
        <v>-1.02</v>
      </c>
      <c r="AI6" t="s">
        <v>966</v>
      </c>
      <c r="AJ6" t="s">
        <v>289</v>
      </c>
      <c r="AK6" t="s">
        <v>288</v>
      </c>
      <c r="AL6">
        <v>2463</v>
      </c>
      <c r="AM6">
        <v>2463</v>
      </c>
      <c r="AN6" t="s">
        <v>1430</v>
      </c>
      <c r="AO6" t="s">
        <v>287</v>
      </c>
      <c r="AP6" t="s">
        <v>270</v>
      </c>
      <c r="AQ6" t="s">
        <v>970</v>
      </c>
      <c r="AR6" t="s">
        <v>971</v>
      </c>
    </row>
    <row r="7" spans="3:44" ht="25.5">
      <c r="C7" s="71" t="s">
        <v>1225</v>
      </c>
      <c r="D7" s="71" t="s">
        <v>35</v>
      </c>
      <c r="E7" s="71" t="s">
        <v>36</v>
      </c>
      <c r="F7" s="71" t="s">
        <v>37</v>
      </c>
      <c r="G7" s="71" t="s">
        <v>38</v>
      </c>
      <c r="H7" s="71" t="s">
        <v>39</v>
      </c>
      <c r="AF7">
        <v>4.95</v>
      </c>
      <c r="AG7">
        <v>0.02</v>
      </c>
      <c r="AI7" t="s">
        <v>966</v>
      </c>
      <c r="AJ7" t="s">
        <v>290</v>
      </c>
      <c r="AK7" t="s">
        <v>288</v>
      </c>
      <c r="AL7">
        <v>2463</v>
      </c>
      <c r="AM7">
        <v>2463</v>
      </c>
      <c r="AN7" t="s">
        <v>1430</v>
      </c>
      <c r="AO7" t="s">
        <v>287</v>
      </c>
      <c r="AP7" t="s">
        <v>269</v>
      </c>
      <c r="AQ7" t="s">
        <v>970</v>
      </c>
      <c r="AR7" t="s">
        <v>971</v>
      </c>
    </row>
    <row r="8" spans="3:44" ht="25.5" customHeight="1">
      <c r="C8" s="383" t="s">
        <v>40</v>
      </c>
      <c r="D8" s="384"/>
      <c r="E8" s="384"/>
      <c r="F8" s="384"/>
      <c r="G8" s="384"/>
      <c r="H8" s="385"/>
      <c r="AF8">
        <v>5.03</v>
      </c>
      <c r="AG8">
        <v>-7.0000000000000007E-2</v>
      </c>
      <c r="AI8" t="s">
        <v>966</v>
      </c>
      <c r="AJ8" t="s">
        <v>290</v>
      </c>
      <c r="AK8" t="s">
        <v>288</v>
      </c>
      <c r="AL8">
        <v>2463</v>
      </c>
      <c r="AM8">
        <v>2463</v>
      </c>
      <c r="AN8" t="s">
        <v>1430</v>
      </c>
      <c r="AO8" t="s">
        <v>287</v>
      </c>
      <c r="AP8" t="s">
        <v>269</v>
      </c>
      <c r="AQ8" t="s">
        <v>970</v>
      </c>
      <c r="AR8" t="s">
        <v>971</v>
      </c>
    </row>
    <row r="9" spans="3:44" ht="89.25" customHeight="1">
      <c r="C9" s="380" t="s">
        <v>267</v>
      </c>
      <c r="D9" s="381"/>
      <c r="E9" s="381"/>
      <c r="F9" s="381"/>
      <c r="G9" s="381"/>
      <c r="H9" s="382"/>
      <c r="N9" s="122" t="s">
        <v>1357</v>
      </c>
      <c r="O9" s="122" t="s">
        <v>1406</v>
      </c>
      <c r="P9" s="122" t="s">
        <v>1492</v>
      </c>
      <c r="Q9" s="122" t="s">
        <v>2225</v>
      </c>
      <c r="R9" s="122" t="s">
        <v>1225</v>
      </c>
      <c r="S9" s="122" t="s">
        <v>1309</v>
      </c>
      <c r="T9" s="122" t="s">
        <v>2226</v>
      </c>
      <c r="U9" s="122" t="s">
        <v>2227</v>
      </c>
      <c r="V9" s="122" t="s">
        <v>2231</v>
      </c>
      <c r="W9" s="122" t="s">
        <v>2228</v>
      </c>
      <c r="X9" s="122"/>
      <c r="AF9">
        <v>7.86</v>
      </c>
      <c r="AG9">
        <v>-0.01</v>
      </c>
      <c r="AI9" t="s">
        <v>966</v>
      </c>
      <c r="AJ9" t="s">
        <v>290</v>
      </c>
      <c r="AK9" t="s">
        <v>288</v>
      </c>
      <c r="AL9">
        <v>2463</v>
      </c>
      <c r="AM9">
        <v>2463</v>
      </c>
      <c r="AN9" t="s">
        <v>1430</v>
      </c>
      <c r="AO9" t="s">
        <v>287</v>
      </c>
      <c r="AP9" t="s">
        <v>291</v>
      </c>
      <c r="AQ9" t="s">
        <v>970</v>
      </c>
      <c r="AR9" t="s">
        <v>971</v>
      </c>
    </row>
    <row r="10" spans="3:44" ht="12.75" customHeight="1">
      <c r="C10" s="72" t="s">
        <v>268</v>
      </c>
      <c r="D10" s="72">
        <v>222.65</v>
      </c>
      <c r="E10" s="72" t="s">
        <v>269</v>
      </c>
      <c r="F10" s="73">
        <v>1.47</v>
      </c>
      <c r="G10" s="73">
        <v>3.46</v>
      </c>
      <c r="H10" s="73">
        <v>2.7</v>
      </c>
      <c r="J10" s="75">
        <v>2597</v>
      </c>
      <c r="K10">
        <f>F10</f>
        <v>1.47</v>
      </c>
      <c r="L10">
        <f>H10</f>
        <v>2.7</v>
      </c>
      <c r="N10">
        <f>K10</f>
        <v>1.47</v>
      </c>
      <c r="O10">
        <f>L10</f>
        <v>2.7</v>
      </c>
      <c r="Q10" t="s">
        <v>966</v>
      </c>
      <c r="R10" t="str">
        <f>C10</f>
        <v>UQ1</v>
      </c>
      <c r="S10" s="202" t="s">
        <v>967</v>
      </c>
      <c r="T10">
        <f>J10</f>
        <v>2597</v>
      </c>
      <c r="U10">
        <f>T10</f>
        <v>2597</v>
      </c>
      <c r="V10" t="s">
        <v>1430</v>
      </c>
      <c r="W10" t="s">
        <v>969</v>
      </c>
      <c r="X10" t="str">
        <f>E10</f>
        <v>FG</v>
      </c>
      <c r="Y10" t="s">
        <v>970</v>
      </c>
      <c r="Z10" t="s">
        <v>971</v>
      </c>
      <c r="AF10">
        <v>22.24</v>
      </c>
      <c r="AG10">
        <v>-0.27</v>
      </c>
      <c r="AI10" t="s">
        <v>966</v>
      </c>
      <c r="AJ10" t="s">
        <v>292</v>
      </c>
      <c r="AK10" t="s">
        <v>288</v>
      </c>
      <c r="AL10">
        <v>2463</v>
      </c>
      <c r="AM10">
        <v>2463</v>
      </c>
      <c r="AN10" t="s">
        <v>1430</v>
      </c>
      <c r="AO10" t="s">
        <v>287</v>
      </c>
      <c r="AP10" t="s">
        <v>269</v>
      </c>
      <c r="AQ10" t="s">
        <v>970</v>
      </c>
      <c r="AR10" t="s">
        <v>971</v>
      </c>
    </row>
    <row r="11" spans="3:44" ht="12.75" customHeight="1">
      <c r="C11" s="74"/>
      <c r="D11" s="74"/>
      <c r="E11" s="72" t="s">
        <v>269</v>
      </c>
      <c r="F11" s="73">
        <v>-1.1000000000000001</v>
      </c>
      <c r="G11" s="73">
        <v>0.69</v>
      </c>
      <c r="H11" s="73">
        <v>1.26</v>
      </c>
      <c r="J11" s="75">
        <v>2597</v>
      </c>
      <c r="K11">
        <v>-1.1000000000000001</v>
      </c>
      <c r="L11">
        <f t="shared" ref="L11:L20" si="0">H11</f>
        <v>1.26</v>
      </c>
      <c r="N11">
        <f t="shared" ref="N11:N20" si="1">K11</f>
        <v>-1.1000000000000001</v>
      </c>
      <c r="O11">
        <f t="shared" ref="O11:O20" si="2">L11</f>
        <v>1.26</v>
      </c>
      <c r="Q11" t="s">
        <v>966</v>
      </c>
      <c r="R11" t="str">
        <f t="shared" ref="R11:R16" si="3">R10</f>
        <v>UQ1</v>
      </c>
      <c r="S11" s="202" t="s">
        <v>967</v>
      </c>
      <c r="T11">
        <f t="shared" ref="T11:T20" si="4">J11</f>
        <v>2597</v>
      </c>
      <c r="U11">
        <f t="shared" ref="U11:U20" si="5">T11</f>
        <v>2597</v>
      </c>
      <c r="V11" t="s">
        <v>1430</v>
      </c>
      <c r="W11" t="s">
        <v>969</v>
      </c>
      <c r="X11" t="str">
        <f t="shared" ref="X11:X20" si="6">E11</f>
        <v>FG</v>
      </c>
      <c r="Y11" t="s">
        <v>970</v>
      </c>
      <c r="Z11" t="s">
        <v>971</v>
      </c>
      <c r="AF11">
        <v>22.21</v>
      </c>
      <c r="AG11">
        <v>-0.3</v>
      </c>
      <c r="AI11" t="s">
        <v>966</v>
      </c>
      <c r="AJ11" t="s">
        <v>292</v>
      </c>
      <c r="AK11" t="s">
        <v>288</v>
      </c>
      <c r="AL11">
        <v>2463</v>
      </c>
      <c r="AM11">
        <v>2463</v>
      </c>
      <c r="AN11" t="s">
        <v>1430</v>
      </c>
      <c r="AO11" t="s">
        <v>287</v>
      </c>
      <c r="AP11" t="s">
        <v>269</v>
      </c>
      <c r="AQ11" t="s">
        <v>970</v>
      </c>
      <c r="AR11" t="s">
        <v>971</v>
      </c>
    </row>
    <row r="12" spans="3:44" ht="12.75" customHeight="1">
      <c r="C12" s="74"/>
      <c r="D12" s="74"/>
      <c r="E12" s="72" t="s">
        <v>269</v>
      </c>
      <c r="F12" s="73">
        <v>-1.5</v>
      </c>
      <c r="G12" s="73">
        <v>0.6</v>
      </c>
      <c r="H12" s="73">
        <v>1.37</v>
      </c>
      <c r="J12" s="75">
        <v>2597</v>
      </c>
      <c r="K12">
        <v>-1.5</v>
      </c>
      <c r="L12">
        <f t="shared" si="0"/>
        <v>1.37</v>
      </c>
      <c r="N12">
        <f t="shared" si="1"/>
        <v>-1.5</v>
      </c>
      <c r="O12">
        <f t="shared" si="2"/>
        <v>1.37</v>
      </c>
      <c r="Q12" t="s">
        <v>966</v>
      </c>
      <c r="R12" t="str">
        <f t="shared" si="3"/>
        <v>UQ1</v>
      </c>
      <c r="S12" s="202" t="s">
        <v>967</v>
      </c>
      <c r="T12">
        <f t="shared" si="4"/>
        <v>2597</v>
      </c>
      <c r="U12">
        <f t="shared" si="5"/>
        <v>2597</v>
      </c>
      <c r="V12" t="s">
        <v>1430</v>
      </c>
      <c r="W12" t="s">
        <v>969</v>
      </c>
      <c r="X12" t="str">
        <f t="shared" si="6"/>
        <v>FG</v>
      </c>
      <c r="Y12" t="s">
        <v>970</v>
      </c>
      <c r="Z12" t="s">
        <v>971</v>
      </c>
      <c r="AF12">
        <v>22.65</v>
      </c>
      <c r="AG12">
        <v>0.14000000000000001</v>
      </c>
      <c r="AI12" t="s">
        <v>966</v>
      </c>
      <c r="AJ12" t="s">
        <v>292</v>
      </c>
      <c r="AK12" t="s">
        <v>288</v>
      </c>
      <c r="AL12">
        <v>2463</v>
      </c>
      <c r="AM12">
        <v>2463</v>
      </c>
      <c r="AN12" t="s">
        <v>1430</v>
      </c>
      <c r="AO12" t="s">
        <v>287</v>
      </c>
      <c r="AP12" t="s">
        <v>271</v>
      </c>
      <c r="AQ12" t="s">
        <v>970</v>
      </c>
      <c r="AR12" t="s">
        <v>971</v>
      </c>
    </row>
    <row r="13" spans="3:44" ht="12.75" customHeight="1">
      <c r="C13" s="74"/>
      <c r="D13" s="74"/>
      <c r="E13" s="72" t="s">
        <v>270</v>
      </c>
      <c r="F13" s="73">
        <v>2.13</v>
      </c>
      <c r="G13" s="73">
        <v>-0.83</v>
      </c>
      <c r="H13" s="73">
        <v>-1.93</v>
      </c>
      <c r="J13" s="75">
        <v>2597</v>
      </c>
      <c r="K13">
        <f t="shared" ref="K13:K20" si="7">F13</f>
        <v>2.13</v>
      </c>
      <c r="L13">
        <f t="shared" si="0"/>
        <v>-1.93</v>
      </c>
      <c r="N13">
        <f t="shared" si="1"/>
        <v>2.13</v>
      </c>
      <c r="O13">
        <f t="shared" si="2"/>
        <v>-1.93</v>
      </c>
      <c r="Q13" t="s">
        <v>966</v>
      </c>
      <c r="R13" t="str">
        <f t="shared" si="3"/>
        <v>UQ1</v>
      </c>
      <c r="S13" s="202" t="s">
        <v>967</v>
      </c>
      <c r="T13">
        <f t="shared" si="4"/>
        <v>2597</v>
      </c>
      <c r="U13">
        <f t="shared" si="5"/>
        <v>2597</v>
      </c>
      <c r="V13" t="s">
        <v>1430</v>
      </c>
      <c r="W13" t="s">
        <v>969</v>
      </c>
      <c r="X13" t="str">
        <f t="shared" si="6"/>
        <v>LP</v>
      </c>
      <c r="Y13" t="s">
        <v>970</v>
      </c>
      <c r="Z13" t="s">
        <v>971</v>
      </c>
      <c r="AF13">
        <v>23.25</v>
      </c>
      <c r="AG13">
        <v>0.06</v>
      </c>
      <c r="AI13" t="s">
        <v>966</v>
      </c>
      <c r="AJ13" t="s">
        <v>292</v>
      </c>
      <c r="AK13" t="s">
        <v>288</v>
      </c>
      <c r="AL13">
        <v>2463</v>
      </c>
      <c r="AM13">
        <v>2463</v>
      </c>
      <c r="AN13" t="s">
        <v>1430</v>
      </c>
      <c r="AO13" t="s">
        <v>287</v>
      </c>
      <c r="AP13" t="s">
        <v>271</v>
      </c>
      <c r="AQ13" t="s">
        <v>970</v>
      </c>
      <c r="AR13" t="s">
        <v>971</v>
      </c>
    </row>
    <row r="14" spans="3:44" ht="12.75" customHeight="1">
      <c r="C14" s="74"/>
      <c r="D14" s="74"/>
      <c r="E14" s="72" t="s">
        <v>270</v>
      </c>
      <c r="F14" s="73">
        <v>2.0299999999999998</v>
      </c>
      <c r="G14" s="73">
        <v>-0.93</v>
      </c>
      <c r="H14" s="73">
        <v>-1.98</v>
      </c>
      <c r="J14" s="75">
        <v>2597</v>
      </c>
      <c r="K14">
        <f t="shared" si="7"/>
        <v>2.0299999999999998</v>
      </c>
      <c r="L14">
        <f t="shared" si="0"/>
        <v>-1.98</v>
      </c>
      <c r="N14">
        <f t="shared" si="1"/>
        <v>2.0299999999999998</v>
      </c>
      <c r="O14">
        <f t="shared" si="2"/>
        <v>-1.98</v>
      </c>
      <c r="Q14" t="s">
        <v>966</v>
      </c>
      <c r="R14" t="str">
        <f t="shared" si="3"/>
        <v>UQ1</v>
      </c>
      <c r="S14" s="202" t="s">
        <v>967</v>
      </c>
      <c r="T14">
        <f t="shared" si="4"/>
        <v>2597</v>
      </c>
      <c r="U14">
        <f t="shared" si="5"/>
        <v>2597</v>
      </c>
      <c r="V14" t="s">
        <v>1430</v>
      </c>
      <c r="W14" t="s">
        <v>969</v>
      </c>
      <c r="X14" t="str">
        <f t="shared" si="6"/>
        <v>LP</v>
      </c>
      <c r="Y14" t="s">
        <v>970</v>
      </c>
      <c r="Z14" t="s">
        <v>971</v>
      </c>
      <c r="AF14">
        <v>30.62</v>
      </c>
      <c r="AG14">
        <v>0.28999999999999998</v>
      </c>
      <c r="AI14" t="s">
        <v>966</v>
      </c>
      <c r="AJ14" t="s">
        <v>292</v>
      </c>
      <c r="AK14" t="s">
        <v>288</v>
      </c>
      <c r="AL14">
        <v>2463</v>
      </c>
      <c r="AM14">
        <v>2463</v>
      </c>
      <c r="AN14" t="s">
        <v>1430</v>
      </c>
      <c r="AO14" t="s">
        <v>287</v>
      </c>
      <c r="AP14" t="s">
        <v>269</v>
      </c>
      <c r="AQ14" t="s">
        <v>970</v>
      </c>
      <c r="AR14" t="s">
        <v>971</v>
      </c>
    </row>
    <row r="15" spans="3:44" ht="12.75" customHeight="1">
      <c r="C15" s="74"/>
      <c r="D15" s="74"/>
      <c r="E15" s="72" t="s">
        <v>271</v>
      </c>
      <c r="F15" s="73">
        <v>2.36</v>
      </c>
      <c r="G15" s="73">
        <v>-0.03</v>
      </c>
      <c r="H15" s="73">
        <v>-1.24</v>
      </c>
      <c r="J15" s="75">
        <v>2597</v>
      </c>
      <c r="K15">
        <f t="shared" si="7"/>
        <v>2.36</v>
      </c>
      <c r="L15">
        <f t="shared" si="0"/>
        <v>-1.24</v>
      </c>
      <c r="N15">
        <f t="shared" si="1"/>
        <v>2.36</v>
      </c>
      <c r="O15">
        <f t="shared" si="2"/>
        <v>-1.24</v>
      </c>
      <c r="Q15" t="s">
        <v>966</v>
      </c>
      <c r="R15" t="str">
        <f t="shared" si="3"/>
        <v>UQ1</v>
      </c>
      <c r="S15" s="202" t="s">
        <v>967</v>
      </c>
      <c r="T15">
        <f t="shared" si="4"/>
        <v>2597</v>
      </c>
      <c r="U15">
        <f t="shared" si="5"/>
        <v>2597</v>
      </c>
      <c r="V15" t="s">
        <v>1430</v>
      </c>
      <c r="W15" t="s">
        <v>969</v>
      </c>
      <c r="X15" t="str">
        <f t="shared" si="6"/>
        <v>N</v>
      </c>
      <c r="Y15" t="s">
        <v>970</v>
      </c>
      <c r="Z15" t="s">
        <v>971</v>
      </c>
      <c r="AF15">
        <v>35.159999999999997</v>
      </c>
      <c r="AG15">
        <v>0.02</v>
      </c>
      <c r="AI15" t="s">
        <v>966</v>
      </c>
      <c r="AJ15" t="s">
        <v>292</v>
      </c>
      <c r="AK15" t="s">
        <v>288</v>
      </c>
      <c r="AL15">
        <v>2463</v>
      </c>
      <c r="AM15">
        <v>2463</v>
      </c>
      <c r="AN15" t="s">
        <v>1430</v>
      </c>
      <c r="AO15" t="s">
        <v>287</v>
      </c>
      <c r="AP15" t="s">
        <v>271</v>
      </c>
      <c r="AQ15" t="s">
        <v>970</v>
      </c>
      <c r="AR15" t="s">
        <v>971</v>
      </c>
    </row>
    <row r="16" spans="3:44" ht="12.75" customHeight="1">
      <c r="C16" s="74"/>
      <c r="D16" s="74"/>
      <c r="E16" s="72" t="s">
        <v>271</v>
      </c>
      <c r="F16" s="73">
        <v>2.39</v>
      </c>
      <c r="G16" s="73">
        <v>-0.48</v>
      </c>
      <c r="H16" s="73">
        <v>-1.69</v>
      </c>
      <c r="J16" s="75">
        <v>2597</v>
      </c>
      <c r="K16">
        <f t="shared" si="7"/>
        <v>2.39</v>
      </c>
      <c r="L16">
        <f t="shared" si="0"/>
        <v>-1.69</v>
      </c>
      <c r="N16">
        <f t="shared" si="1"/>
        <v>2.39</v>
      </c>
      <c r="O16">
        <f t="shared" si="2"/>
        <v>-1.69</v>
      </c>
      <c r="Q16" t="s">
        <v>966</v>
      </c>
      <c r="R16" t="str">
        <f t="shared" si="3"/>
        <v>UQ1</v>
      </c>
      <c r="S16" s="202" t="s">
        <v>967</v>
      </c>
      <c r="T16">
        <f t="shared" si="4"/>
        <v>2597</v>
      </c>
      <c r="U16">
        <f t="shared" si="5"/>
        <v>2597</v>
      </c>
      <c r="V16" t="s">
        <v>1430</v>
      </c>
      <c r="W16" t="s">
        <v>969</v>
      </c>
      <c r="X16" t="str">
        <f t="shared" si="6"/>
        <v>N</v>
      </c>
      <c r="Y16" t="s">
        <v>970</v>
      </c>
      <c r="Z16" t="s">
        <v>971</v>
      </c>
      <c r="AF16">
        <v>35.799999999999997</v>
      </c>
      <c r="AG16">
        <v>0</v>
      </c>
      <c r="AI16" t="s">
        <v>966</v>
      </c>
      <c r="AJ16" t="s">
        <v>292</v>
      </c>
      <c r="AK16" t="s">
        <v>288</v>
      </c>
      <c r="AL16">
        <v>2463</v>
      </c>
      <c r="AM16">
        <v>2463</v>
      </c>
      <c r="AN16" t="s">
        <v>1430</v>
      </c>
      <c r="AO16" t="s">
        <v>287</v>
      </c>
      <c r="AP16" t="s">
        <v>271</v>
      </c>
      <c r="AQ16" t="s">
        <v>970</v>
      </c>
      <c r="AR16" t="s">
        <v>971</v>
      </c>
    </row>
    <row r="17" spans="3:44" ht="12.75" customHeight="1">
      <c r="C17" s="72" t="s">
        <v>272</v>
      </c>
      <c r="D17" s="72">
        <v>225.1</v>
      </c>
      <c r="E17" s="72" t="s">
        <v>269</v>
      </c>
      <c r="F17" s="73">
        <v>7.56</v>
      </c>
      <c r="G17" s="73">
        <v>9.49</v>
      </c>
      <c r="H17" s="73">
        <v>5.6</v>
      </c>
      <c r="J17" s="75">
        <v>2597</v>
      </c>
      <c r="K17">
        <f t="shared" si="7"/>
        <v>7.56</v>
      </c>
      <c r="L17">
        <f t="shared" si="0"/>
        <v>5.6</v>
      </c>
      <c r="N17">
        <f t="shared" si="1"/>
        <v>7.56</v>
      </c>
      <c r="O17">
        <f t="shared" si="2"/>
        <v>5.6</v>
      </c>
      <c r="Q17" t="s">
        <v>966</v>
      </c>
      <c r="R17" t="str">
        <f>C17</f>
        <v>UQ2</v>
      </c>
      <c r="S17" s="202" t="s">
        <v>967</v>
      </c>
      <c r="T17">
        <f t="shared" si="4"/>
        <v>2597</v>
      </c>
      <c r="U17">
        <f t="shared" si="5"/>
        <v>2597</v>
      </c>
      <c r="V17" t="s">
        <v>1430</v>
      </c>
      <c r="W17" t="s">
        <v>969</v>
      </c>
      <c r="X17" t="str">
        <f t="shared" si="6"/>
        <v>FG</v>
      </c>
      <c r="Y17" t="s">
        <v>970</v>
      </c>
      <c r="Z17" t="s">
        <v>971</v>
      </c>
      <c r="AF17">
        <v>13.81</v>
      </c>
      <c r="AG17">
        <v>-0.05</v>
      </c>
      <c r="AI17" t="s">
        <v>966</v>
      </c>
      <c r="AJ17" t="s">
        <v>293</v>
      </c>
      <c r="AK17" t="s">
        <v>288</v>
      </c>
      <c r="AL17">
        <v>2463</v>
      </c>
      <c r="AM17">
        <v>2463</v>
      </c>
      <c r="AN17" t="s">
        <v>1430</v>
      </c>
      <c r="AO17" t="s">
        <v>287</v>
      </c>
      <c r="AP17" t="s">
        <v>269</v>
      </c>
      <c r="AQ17" t="s">
        <v>970</v>
      </c>
      <c r="AR17" t="s">
        <v>971</v>
      </c>
    </row>
    <row r="18" spans="3:44" ht="12.75" customHeight="1">
      <c r="C18" s="74"/>
      <c r="D18" s="74"/>
      <c r="E18" s="72" t="s">
        <v>269</v>
      </c>
      <c r="F18" s="73">
        <v>7.8</v>
      </c>
      <c r="G18" s="73">
        <v>9.9600000000000009</v>
      </c>
      <c r="H18" s="73">
        <v>5.95</v>
      </c>
      <c r="J18" s="75">
        <v>2597</v>
      </c>
      <c r="K18">
        <f t="shared" si="7"/>
        <v>7.8</v>
      </c>
      <c r="L18">
        <f t="shared" si="0"/>
        <v>5.95</v>
      </c>
      <c r="N18">
        <f t="shared" si="1"/>
        <v>7.8</v>
      </c>
      <c r="O18">
        <f t="shared" si="2"/>
        <v>5.95</v>
      </c>
      <c r="Q18" t="s">
        <v>966</v>
      </c>
      <c r="R18" t="str">
        <f>R17</f>
        <v>UQ2</v>
      </c>
      <c r="S18" s="202" t="s">
        <v>967</v>
      </c>
      <c r="T18">
        <f t="shared" si="4"/>
        <v>2597</v>
      </c>
      <c r="U18">
        <f t="shared" si="5"/>
        <v>2597</v>
      </c>
      <c r="V18" t="s">
        <v>1430</v>
      </c>
      <c r="W18" t="s">
        <v>969</v>
      </c>
      <c r="X18" t="str">
        <f t="shared" si="6"/>
        <v>FG</v>
      </c>
      <c r="Y18" t="s">
        <v>970</v>
      </c>
      <c r="Z18" t="s">
        <v>971</v>
      </c>
      <c r="AF18">
        <v>13.88</v>
      </c>
      <c r="AG18">
        <v>-0.09</v>
      </c>
      <c r="AI18" t="s">
        <v>966</v>
      </c>
      <c r="AJ18" t="s">
        <v>293</v>
      </c>
      <c r="AK18" t="s">
        <v>288</v>
      </c>
      <c r="AL18">
        <v>2463</v>
      </c>
      <c r="AM18">
        <v>2463</v>
      </c>
      <c r="AN18" t="s">
        <v>1430</v>
      </c>
      <c r="AO18" t="s">
        <v>287</v>
      </c>
      <c r="AP18" t="s">
        <v>269</v>
      </c>
      <c r="AQ18" t="s">
        <v>970</v>
      </c>
      <c r="AR18" t="s">
        <v>971</v>
      </c>
    </row>
    <row r="19" spans="3:44" ht="12.75" customHeight="1">
      <c r="C19" s="72" t="s">
        <v>273</v>
      </c>
      <c r="D19" s="72">
        <v>220.2</v>
      </c>
      <c r="E19" s="72" t="s">
        <v>269</v>
      </c>
      <c r="F19" s="73">
        <v>7.53</v>
      </c>
      <c r="G19" s="73">
        <v>7.88</v>
      </c>
      <c r="H19" s="73">
        <v>4.01</v>
      </c>
      <c r="J19" s="75">
        <v>2597</v>
      </c>
      <c r="K19">
        <f t="shared" si="7"/>
        <v>7.53</v>
      </c>
      <c r="L19">
        <f t="shared" si="0"/>
        <v>4.01</v>
      </c>
      <c r="N19">
        <f t="shared" si="1"/>
        <v>7.53</v>
      </c>
      <c r="O19">
        <f t="shared" si="2"/>
        <v>4.01</v>
      </c>
      <c r="Q19" t="s">
        <v>966</v>
      </c>
      <c r="R19" t="str">
        <f>C19</f>
        <v>UQ3</v>
      </c>
      <c r="S19" s="202" t="s">
        <v>967</v>
      </c>
      <c r="T19">
        <f t="shared" si="4"/>
        <v>2597</v>
      </c>
      <c r="U19">
        <f t="shared" si="5"/>
        <v>2597</v>
      </c>
      <c r="V19" t="s">
        <v>1430</v>
      </c>
      <c r="W19" t="s">
        <v>969</v>
      </c>
      <c r="X19" t="str">
        <f t="shared" si="6"/>
        <v>FG</v>
      </c>
      <c r="Y19" t="s">
        <v>970</v>
      </c>
      <c r="Z19" t="s">
        <v>971</v>
      </c>
      <c r="AF19">
        <v>13.19</v>
      </c>
      <c r="AG19">
        <v>0.15</v>
      </c>
      <c r="AI19" t="s">
        <v>966</v>
      </c>
      <c r="AJ19" t="s">
        <v>293</v>
      </c>
      <c r="AK19" t="s">
        <v>288</v>
      </c>
      <c r="AL19">
        <v>2463</v>
      </c>
      <c r="AM19">
        <v>2463</v>
      </c>
      <c r="AN19" t="s">
        <v>1430</v>
      </c>
      <c r="AO19" t="s">
        <v>287</v>
      </c>
      <c r="AP19" t="s">
        <v>269</v>
      </c>
      <c r="AQ19" t="s">
        <v>970</v>
      </c>
      <c r="AR19" t="s">
        <v>971</v>
      </c>
    </row>
    <row r="20" spans="3:44" ht="12.75" customHeight="1">
      <c r="C20" s="74"/>
      <c r="D20" s="74"/>
      <c r="E20" s="72" t="s">
        <v>269</v>
      </c>
      <c r="F20" s="73">
        <v>6.97</v>
      </c>
      <c r="G20" s="73">
        <v>7.37</v>
      </c>
      <c r="H20" s="73">
        <v>3.8</v>
      </c>
      <c r="J20" s="75">
        <v>2597</v>
      </c>
      <c r="K20">
        <f t="shared" si="7"/>
        <v>6.97</v>
      </c>
      <c r="L20">
        <f t="shared" si="0"/>
        <v>3.8</v>
      </c>
      <c r="N20">
        <f t="shared" si="1"/>
        <v>6.97</v>
      </c>
      <c r="O20">
        <f t="shared" si="2"/>
        <v>3.8</v>
      </c>
      <c r="Q20" t="s">
        <v>966</v>
      </c>
      <c r="R20" t="str">
        <f>R19</f>
        <v>UQ3</v>
      </c>
      <c r="S20" s="202" t="s">
        <v>967</v>
      </c>
      <c r="T20">
        <f t="shared" si="4"/>
        <v>2597</v>
      </c>
      <c r="U20">
        <f t="shared" si="5"/>
        <v>2597</v>
      </c>
      <c r="V20" t="s">
        <v>1430</v>
      </c>
      <c r="W20" t="s">
        <v>969</v>
      </c>
      <c r="X20" t="str">
        <f t="shared" si="6"/>
        <v>FG</v>
      </c>
      <c r="Y20" t="s">
        <v>970</v>
      </c>
      <c r="Z20" t="s">
        <v>971</v>
      </c>
      <c r="AF20">
        <v>3.71</v>
      </c>
      <c r="AG20">
        <v>0.36</v>
      </c>
      <c r="AI20" t="s">
        <v>966</v>
      </c>
      <c r="AJ20" t="s">
        <v>293</v>
      </c>
      <c r="AK20" t="s">
        <v>288</v>
      </c>
      <c r="AL20">
        <v>2463</v>
      </c>
      <c r="AM20">
        <v>2463</v>
      </c>
      <c r="AN20" t="s">
        <v>1430</v>
      </c>
      <c r="AO20" t="s">
        <v>287</v>
      </c>
      <c r="AP20" t="s">
        <v>270</v>
      </c>
      <c r="AQ20" t="s">
        <v>970</v>
      </c>
      <c r="AR20" t="s">
        <v>971</v>
      </c>
    </row>
    <row r="21" spans="3:44">
      <c r="C21" s="380"/>
      <c r="D21" s="381"/>
      <c r="E21" s="381"/>
      <c r="F21" s="381"/>
      <c r="G21" s="381"/>
      <c r="H21" s="382"/>
      <c r="Z21" t="s">
        <v>971</v>
      </c>
      <c r="AF21">
        <v>2.77</v>
      </c>
      <c r="AG21">
        <v>0.24</v>
      </c>
      <c r="AI21" t="s">
        <v>966</v>
      </c>
      <c r="AJ21" t="s">
        <v>293</v>
      </c>
      <c r="AK21" t="s">
        <v>288</v>
      </c>
      <c r="AL21">
        <v>2463</v>
      </c>
      <c r="AM21">
        <v>2463</v>
      </c>
      <c r="AN21" t="s">
        <v>1430</v>
      </c>
      <c r="AO21" t="s">
        <v>287</v>
      </c>
      <c r="AP21" t="s">
        <v>270</v>
      </c>
      <c r="AQ21" t="s">
        <v>970</v>
      </c>
      <c r="AR21" t="s">
        <v>971</v>
      </c>
    </row>
    <row r="22" spans="3:44" ht="12.75" customHeight="1">
      <c r="C22" s="389" t="s">
        <v>274</v>
      </c>
      <c r="D22" s="387"/>
      <c r="E22" s="387"/>
      <c r="F22" s="387"/>
      <c r="G22" s="387"/>
      <c r="H22" s="388"/>
      <c r="Z22" t="s">
        <v>971</v>
      </c>
      <c r="AF22">
        <v>-4.2300000000000004</v>
      </c>
      <c r="AG22">
        <v>-0.16</v>
      </c>
      <c r="AI22" t="s">
        <v>966</v>
      </c>
      <c r="AJ22" t="s">
        <v>293</v>
      </c>
      <c r="AK22" t="s">
        <v>288</v>
      </c>
      <c r="AL22">
        <v>2463</v>
      </c>
      <c r="AM22">
        <v>2463</v>
      </c>
      <c r="AN22" t="s">
        <v>1430</v>
      </c>
      <c r="AO22" t="s">
        <v>287</v>
      </c>
      <c r="AP22" t="s">
        <v>271</v>
      </c>
      <c r="AQ22" t="s">
        <v>970</v>
      </c>
      <c r="AR22" t="s">
        <v>971</v>
      </c>
    </row>
    <row r="23" spans="3:44" ht="12.75" customHeight="1">
      <c r="C23" s="72" t="s">
        <v>275</v>
      </c>
      <c r="D23" s="72">
        <v>211.7</v>
      </c>
      <c r="E23" s="72" t="s">
        <v>276</v>
      </c>
      <c r="F23" s="73">
        <v>-8.15</v>
      </c>
      <c r="G23" s="73">
        <v>-5.25</v>
      </c>
      <c r="H23" s="73">
        <v>-1.04</v>
      </c>
      <c r="J23" s="76">
        <v>2565</v>
      </c>
      <c r="K23">
        <f t="shared" ref="K23:K39" si="8">F23</f>
        <v>-8.15</v>
      </c>
      <c r="L23">
        <f t="shared" ref="L23:L39" si="9">H23</f>
        <v>-1.04</v>
      </c>
      <c r="N23">
        <f>K23</f>
        <v>-8.15</v>
      </c>
      <c r="O23">
        <f>L23</f>
        <v>-1.04</v>
      </c>
      <c r="Q23" t="s">
        <v>966</v>
      </c>
      <c r="R23" t="str">
        <f>C23</f>
        <v>UQ4</v>
      </c>
      <c r="S23" s="202" t="s">
        <v>968</v>
      </c>
      <c r="T23">
        <f>J23</f>
        <v>2565</v>
      </c>
      <c r="U23">
        <f>T23</f>
        <v>2565</v>
      </c>
      <c r="V23" t="s">
        <v>1430</v>
      </c>
      <c r="W23" t="s">
        <v>969</v>
      </c>
      <c r="X23" t="str">
        <f t="shared" ref="X23:X39" si="10">E23</f>
        <v>EC</v>
      </c>
      <c r="Y23" t="s">
        <v>970</v>
      </c>
      <c r="Z23" t="s">
        <v>971</v>
      </c>
      <c r="AF23">
        <v>-4.42</v>
      </c>
      <c r="AG23">
        <v>0.12</v>
      </c>
      <c r="AI23" t="s">
        <v>966</v>
      </c>
      <c r="AJ23" t="s">
        <v>293</v>
      </c>
      <c r="AK23" t="s">
        <v>288</v>
      </c>
      <c r="AL23">
        <v>2463</v>
      </c>
      <c r="AM23">
        <v>2463</v>
      </c>
      <c r="AN23" t="s">
        <v>1430</v>
      </c>
      <c r="AO23" t="s">
        <v>287</v>
      </c>
      <c r="AP23" t="s">
        <v>271</v>
      </c>
      <c r="AQ23" t="s">
        <v>970</v>
      </c>
      <c r="AR23" t="s">
        <v>971</v>
      </c>
    </row>
    <row r="24" spans="3:44" ht="12.75" customHeight="1">
      <c r="C24" s="74"/>
      <c r="D24" s="74"/>
      <c r="E24" s="72" t="s">
        <v>276</v>
      </c>
      <c r="F24" s="73">
        <v>-8.8699999999999992</v>
      </c>
      <c r="G24" s="73">
        <v>-5.42</v>
      </c>
      <c r="H24" s="73">
        <v>-0.85</v>
      </c>
      <c r="J24" s="76">
        <v>2565</v>
      </c>
      <c r="K24">
        <f t="shared" si="8"/>
        <v>-8.8699999999999992</v>
      </c>
      <c r="L24">
        <f t="shared" si="9"/>
        <v>-0.85</v>
      </c>
      <c r="N24">
        <f t="shared" ref="N24:N39" si="11">K24</f>
        <v>-8.8699999999999992</v>
      </c>
      <c r="O24">
        <f t="shared" ref="O24:O39" si="12">L24</f>
        <v>-0.85</v>
      </c>
      <c r="Q24" t="s">
        <v>966</v>
      </c>
      <c r="R24" t="str">
        <f t="shared" ref="R24:R33" si="13">R23</f>
        <v>UQ4</v>
      </c>
      <c r="S24" s="202" t="s">
        <v>968</v>
      </c>
      <c r="T24">
        <f t="shared" ref="T24:T39" si="14">J24</f>
        <v>2565</v>
      </c>
      <c r="U24">
        <f t="shared" ref="U24:U39" si="15">T24</f>
        <v>2565</v>
      </c>
      <c r="V24" t="s">
        <v>1430</v>
      </c>
      <c r="W24" t="s">
        <v>969</v>
      </c>
      <c r="X24" t="str">
        <f t="shared" si="10"/>
        <v>EC</v>
      </c>
      <c r="Y24" t="s">
        <v>970</v>
      </c>
      <c r="Z24" t="s">
        <v>971</v>
      </c>
      <c r="AF24">
        <v>-4.79</v>
      </c>
      <c r="AG24">
        <v>0.19</v>
      </c>
      <c r="AI24" t="s">
        <v>966</v>
      </c>
      <c r="AJ24" t="s">
        <v>293</v>
      </c>
      <c r="AK24" t="s">
        <v>288</v>
      </c>
      <c r="AL24">
        <v>2463</v>
      </c>
      <c r="AM24">
        <v>2463</v>
      </c>
      <c r="AN24" t="s">
        <v>1430</v>
      </c>
      <c r="AO24" t="s">
        <v>287</v>
      </c>
      <c r="AP24" t="s">
        <v>271</v>
      </c>
      <c r="AQ24" t="s">
        <v>970</v>
      </c>
      <c r="AR24" t="s">
        <v>971</v>
      </c>
    </row>
    <row r="25" spans="3:44" ht="12.75" customHeight="1">
      <c r="C25" s="74"/>
      <c r="D25" s="74"/>
      <c r="E25" s="72" t="s">
        <v>276</v>
      </c>
      <c r="F25" s="73">
        <v>-8.4499999999999993</v>
      </c>
      <c r="G25" s="73">
        <v>-5.18</v>
      </c>
      <c r="H25" s="73">
        <v>-0.82</v>
      </c>
      <c r="J25" s="76">
        <v>2565</v>
      </c>
      <c r="K25">
        <f t="shared" si="8"/>
        <v>-8.4499999999999993</v>
      </c>
      <c r="L25">
        <f t="shared" si="9"/>
        <v>-0.82</v>
      </c>
      <c r="N25">
        <f t="shared" si="11"/>
        <v>-8.4499999999999993</v>
      </c>
      <c r="O25">
        <f t="shared" si="12"/>
        <v>-0.82</v>
      </c>
      <c r="Q25" t="s">
        <v>966</v>
      </c>
      <c r="R25" t="str">
        <f t="shared" si="13"/>
        <v>UQ4</v>
      </c>
      <c r="S25" s="202" t="s">
        <v>968</v>
      </c>
      <c r="T25">
        <f t="shared" si="14"/>
        <v>2565</v>
      </c>
      <c r="U25">
        <f t="shared" si="15"/>
        <v>2565</v>
      </c>
      <c r="V25" t="s">
        <v>1430</v>
      </c>
      <c r="W25" t="s">
        <v>969</v>
      </c>
      <c r="X25" t="str">
        <f t="shared" si="10"/>
        <v>EC</v>
      </c>
      <c r="Y25" t="s">
        <v>970</v>
      </c>
      <c r="Z25" t="s">
        <v>971</v>
      </c>
      <c r="AF25">
        <v>7.13</v>
      </c>
      <c r="AG25">
        <v>0.19</v>
      </c>
      <c r="AI25" t="s">
        <v>966</v>
      </c>
      <c r="AJ25" t="s">
        <v>293</v>
      </c>
      <c r="AK25" t="s">
        <v>288</v>
      </c>
      <c r="AL25">
        <v>2463</v>
      </c>
      <c r="AM25">
        <v>2463</v>
      </c>
      <c r="AN25" t="s">
        <v>1430</v>
      </c>
      <c r="AO25" t="s">
        <v>287</v>
      </c>
      <c r="AP25" t="s">
        <v>271</v>
      </c>
      <c r="AQ25" t="s">
        <v>970</v>
      </c>
      <c r="AR25" t="s">
        <v>971</v>
      </c>
    </row>
    <row r="26" spans="3:44" ht="12.75" customHeight="1">
      <c r="C26" s="74"/>
      <c r="D26" s="74"/>
      <c r="E26" s="72" t="s">
        <v>276</v>
      </c>
      <c r="F26" s="73">
        <v>-8.2799999999999994</v>
      </c>
      <c r="G26" s="73">
        <v>-5.19</v>
      </c>
      <c r="H26" s="73">
        <v>-0.92</v>
      </c>
      <c r="J26" s="76">
        <v>2565</v>
      </c>
      <c r="K26">
        <f t="shared" si="8"/>
        <v>-8.2799999999999994</v>
      </c>
      <c r="L26">
        <f t="shared" si="9"/>
        <v>-0.92</v>
      </c>
      <c r="N26">
        <f t="shared" si="11"/>
        <v>-8.2799999999999994</v>
      </c>
      <c r="O26">
        <f t="shared" si="12"/>
        <v>-0.92</v>
      </c>
      <c r="Q26" t="s">
        <v>966</v>
      </c>
      <c r="R26" t="str">
        <f t="shared" si="13"/>
        <v>UQ4</v>
      </c>
      <c r="S26" s="202" t="s">
        <v>968</v>
      </c>
      <c r="T26">
        <f t="shared" si="14"/>
        <v>2565</v>
      </c>
      <c r="U26">
        <f t="shared" si="15"/>
        <v>2565</v>
      </c>
      <c r="V26" t="s">
        <v>1430</v>
      </c>
      <c r="W26" t="s">
        <v>969</v>
      </c>
      <c r="X26" t="str">
        <f t="shared" si="10"/>
        <v>EC</v>
      </c>
      <c r="Y26" t="s">
        <v>970</v>
      </c>
      <c r="Z26" t="s">
        <v>971</v>
      </c>
      <c r="AF26">
        <v>6.69</v>
      </c>
      <c r="AG26">
        <v>0.44</v>
      </c>
      <c r="AI26" t="s">
        <v>966</v>
      </c>
      <c r="AJ26" t="s">
        <v>293</v>
      </c>
      <c r="AK26" t="s">
        <v>288</v>
      </c>
      <c r="AL26">
        <v>2463</v>
      </c>
      <c r="AM26">
        <v>2463</v>
      </c>
      <c r="AN26" t="s">
        <v>1430</v>
      </c>
      <c r="AO26" t="s">
        <v>287</v>
      </c>
      <c r="AP26" t="s">
        <v>271</v>
      </c>
      <c r="AQ26" t="s">
        <v>970</v>
      </c>
      <c r="AR26" t="s">
        <v>971</v>
      </c>
    </row>
    <row r="27" spans="3:44" ht="12.75" customHeight="1">
      <c r="C27" s="74"/>
      <c r="D27" s="74"/>
      <c r="E27" s="72" t="s">
        <v>276</v>
      </c>
      <c r="F27" s="73">
        <v>-7.16</v>
      </c>
      <c r="G27" s="73">
        <v>-4.49</v>
      </c>
      <c r="H27" s="73">
        <v>-0.79</v>
      </c>
      <c r="J27" s="76">
        <v>2565</v>
      </c>
      <c r="K27">
        <f t="shared" si="8"/>
        <v>-7.16</v>
      </c>
      <c r="L27">
        <f t="shared" si="9"/>
        <v>-0.79</v>
      </c>
      <c r="N27">
        <f t="shared" si="11"/>
        <v>-7.16</v>
      </c>
      <c r="O27">
        <f t="shared" si="12"/>
        <v>-0.79</v>
      </c>
      <c r="Q27" t="s">
        <v>966</v>
      </c>
      <c r="R27" t="str">
        <f t="shared" si="13"/>
        <v>UQ4</v>
      </c>
      <c r="S27" s="202" t="s">
        <v>968</v>
      </c>
      <c r="T27">
        <f t="shared" si="14"/>
        <v>2565</v>
      </c>
      <c r="U27">
        <f t="shared" si="15"/>
        <v>2565</v>
      </c>
      <c r="V27" t="s">
        <v>1430</v>
      </c>
      <c r="W27" t="s">
        <v>969</v>
      </c>
      <c r="X27" t="str">
        <f t="shared" si="10"/>
        <v>EC</v>
      </c>
      <c r="Y27" t="s">
        <v>970</v>
      </c>
      <c r="Z27" t="s">
        <v>971</v>
      </c>
      <c r="AF27">
        <v>0.19</v>
      </c>
      <c r="AG27">
        <v>-0.42</v>
      </c>
      <c r="AI27" t="s">
        <v>966</v>
      </c>
      <c r="AJ27" t="s">
        <v>282</v>
      </c>
      <c r="AK27" t="s">
        <v>281</v>
      </c>
      <c r="AL27">
        <v>2481</v>
      </c>
      <c r="AM27">
        <v>2481</v>
      </c>
      <c r="AN27" t="s">
        <v>1430</v>
      </c>
      <c r="AO27" t="s">
        <v>280</v>
      </c>
      <c r="AP27" t="s">
        <v>269</v>
      </c>
      <c r="AQ27" t="s">
        <v>970</v>
      </c>
      <c r="AR27" t="s">
        <v>971</v>
      </c>
    </row>
    <row r="28" spans="3:44" ht="12.75" customHeight="1">
      <c r="C28" s="74"/>
      <c r="D28" s="74"/>
      <c r="E28" s="72" t="s">
        <v>276</v>
      </c>
      <c r="F28" s="73">
        <v>-7.89</v>
      </c>
      <c r="G28" s="73">
        <v>-4.7699999999999996</v>
      </c>
      <c r="H28" s="73">
        <v>-0.69</v>
      </c>
      <c r="J28" s="76">
        <v>2565</v>
      </c>
      <c r="K28">
        <f t="shared" si="8"/>
        <v>-7.89</v>
      </c>
      <c r="L28">
        <f t="shared" si="9"/>
        <v>-0.69</v>
      </c>
      <c r="N28">
        <f t="shared" si="11"/>
        <v>-7.89</v>
      </c>
      <c r="O28">
        <f t="shared" si="12"/>
        <v>-0.69</v>
      </c>
      <c r="Q28" t="s">
        <v>966</v>
      </c>
      <c r="R28" t="str">
        <f t="shared" si="13"/>
        <v>UQ4</v>
      </c>
      <c r="S28" s="202" t="s">
        <v>968</v>
      </c>
      <c r="T28">
        <f t="shared" si="14"/>
        <v>2565</v>
      </c>
      <c r="U28">
        <f t="shared" si="15"/>
        <v>2565</v>
      </c>
      <c r="V28" t="s">
        <v>1430</v>
      </c>
      <c r="W28" t="s">
        <v>969</v>
      </c>
      <c r="X28" t="str">
        <f t="shared" si="10"/>
        <v>EC</v>
      </c>
      <c r="Y28" t="s">
        <v>970</v>
      </c>
      <c r="Z28" t="s">
        <v>971</v>
      </c>
      <c r="AF28">
        <v>0.51</v>
      </c>
      <c r="AG28">
        <v>-0.06</v>
      </c>
      <c r="AI28" t="s">
        <v>966</v>
      </c>
      <c r="AJ28" t="s">
        <v>282</v>
      </c>
      <c r="AK28" t="s">
        <v>281</v>
      </c>
      <c r="AL28">
        <v>2481</v>
      </c>
      <c r="AM28">
        <v>2481</v>
      </c>
      <c r="AN28" t="s">
        <v>1430</v>
      </c>
      <c r="AO28" t="s">
        <v>280</v>
      </c>
      <c r="AP28" t="s">
        <v>269</v>
      </c>
      <c r="AQ28" t="s">
        <v>970</v>
      </c>
      <c r="AR28" t="s">
        <v>971</v>
      </c>
    </row>
    <row r="29" spans="3:44" ht="12.75" customHeight="1">
      <c r="C29" s="74"/>
      <c r="D29" s="74"/>
      <c r="E29" s="72" t="s">
        <v>269</v>
      </c>
      <c r="F29" s="73">
        <v>1.1299999999999999</v>
      </c>
      <c r="G29" s="73">
        <v>1.22</v>
      </c>
      <c r="H29" s="73">
        <v>0.64</v>
      </c>
      <c r="J29" s="76">
        <v>2565</v>
      </c>
      <c r="K29">
        <f t="shared" si="8"/>
        <v>1.1299999999999999</v>
      </c>
      <c r="L29">
        <f t="shared" si="9"/>
        <v>0.64</v>
      </c>
      <c r="N29">
        <f t="shared" si="11"/>
        <v>1.1299999999999999</v>
      </c>
      <c r="O29">
        <f t="shared" si="12"/>
        <v>0.64</v>
      </c>
      <c r="Q29" t="s">
        <v>966</v>
      </c>
      <c r="R29" t="str">
        <f t="shared" si="13"/>
        <v>UQ4</v>
      </c>
      <c r="S29" s="202" t="s">
        <v>968</v>
      </c>
      <c r="T29">
        <f t="shared" si="14"/>
        <v>2565</v>
      </c>
      <c r="U29">
        <f t="shared" si="15"/>
        <v>2565</v>
      </c>
      <c r="V29" t="s">
        <v>1430</v>
      </c>
      <c r="W29" t="s">
        <v>969</v>
      </c>
      <c r="X29" t="str">
        <f t="shared" si="10"/>
        <v>FG</v>
      </c>
      <c r="Y29" t="s">
        <v>970</v>
      </c>
      <c r="Z29" t="s">
        <v>971</v>
      </c>
      <c r="AF29">
        <v>0.13</v>
      </c>
      <c r="AG29">
        <v>-0.51</v>
      </c>
      <c r="AI29" t="s">
        <v>966</v>
      </c>
      <c r="AJ29" t="s">
        <v>282</v>
      </c>
      <c r="AK29" t="s">
        <v>281</v>
      </c>
      <c r="AL29">
        <v>2481</v>
      </c>
      <c r="AM29">
        <v>2481</v>
      </c>
      <c r="AN29" t="s">
        <v>1430</v>
      </c>
      <c r="AO29" t="s">
        <v>280</v>
      </c>
      <c r="AP29" t="s">
        <v>269</v>
      </c>
      <c r="AQ29" t="s">
        <v>970</v>
      </c>
      <c r="AR29" t="s">
        <v>971</v>
      </c>
    </row>
    <row r="30" spans="3:44" ht="12.75" customHeight="1">
      <c r="C30" s="74"/>
      <c r="D30" s="74"/>
      <c r="E30" s="72" t="s">
        <v>269</v>
      </c>
      <c r="F30" s="73">
        <v>0.79</v>
      </c>
      <c r="G30" s="73">
        <v>1.64</v>
      </c>
      <c r="H30" s="73">
        <v>1.23</v>
      </c>
      <c r="J30" s="76">
        <v>2565</v>
      </c>
      <c r="K30">
        <f t="shared" si="8"/>
        <v>0.79</v>
      </c>
      <c r="L30">
        <f t="shared" si="9"/>
        <v>1.23</v>
      </c>
      <c r="N30">
        <f t="shared" si="11"/>
        <v>0.79</v>
      </c>
      <c r="O30">
        <f t="shared" si="12"/>
        <v>1.23</v>
      </c>
      <c r="Q30" t="s">
        <v>966</v>
      </c>
      <c r="R30" t="str">
        <f t="shared" si="13"/>
        <v>UQ4</v>
      </c>
      <c r="S30" s="202" t="s">
        <v>968</v>
      </c>
      <c r="T30">
        <f t="shared" si="14"/>
        <v>2565</v>
      </c>
      <c r="U30">
        <f t="shared" si="15"/>
        <v>2565</v>
      </c>
      <c r="V30" t="s">
        <v>1430</v>
      </c>
      <c r="W30" t="s">
        <v>969</v>
      </c>
      <c r="X30" t="str">
        <f t="shared" si="10"/>
        <v>FG</v>
      </c>
      <c r="Y30" t="s">
        <v>970</v>
      </c>
      <c r="Z30" t="s">
        <v>971</v>
      </c>
      <c r="AF30">
        <v>0.68</v>
      </c>
      <c r="AG30">
        <v>-0.28999999999999998</v>
      </c>
      <c r="AI30" t="s">
        <v>966</v>
      </c>
      <c r="AJ30" t="s">
        <v>282</v>
      </c>
      <c r="AK30" t="s">
        <v>281</v>
      </c>
      <c r="AL30">
        <v>2481</v>
      </c>
      <c r="AM30">
        <v>2481</v>
      </c>
      <c r="AN30" t="s">
        <v>1430</v>
      </c>
      <c r="AO30" t="s">
        <v>280</v>
      </c>
      <c r="AP30" t="s">
        <v>269</v>
      </c>
      <c r="AQ30" t="s">
        <v>970</v>
      </c>
      <c r="AR30" t="s">
        <v>971</v>
      </c>
    </row>
    <row r="31" spans="3:44" ht="12.75" customHeight="1">
      <c r="C31" s="74"/>
      <c r="D31" s="74"/>
      <c r="E31" s="72" t="s">
        <v>269</v>
      </c>
      <c r="F31" s="73">
        <v>0.56999999999999995</v>
      </c>
      <c r="G31" s="73">
        <v>1.1599999999999999</v>
      </c>
      <c r="H31" s="73">
        <v>0.86</v>
      </c>
      <c r="J31" s="76">
        <v>2565</v>
      </c>
      <c r="K31">
        <f t="shared" si="8"/>
        <v>0.56999999999999995</v>
      </c>
      <c r="L31">
        <f t="shared" si="9"/>
        <v>0.86</v>
      </c>
      <c r="N31">
        <f t="shared" si="11"/>
        <v>0.56999999999999995</v>
      </c>
      <c r="O31">
        <f t="shared" si="12"/>
        <v>0.86</v>
      </c>
      <c r="Q31" t="s">
        <v>966</v>
      </c>
      <c r="R31" t="str">
        <f t="shared" si="13"/>
        <v>UQ4</v>
      </c>
      <c r="S31" s="202" t="s">
        <v>968</v>
      </c>
      <c r="T31">
        <f t="shared" si="14"/>
        <v>2565</v>
      </c>
      <c r="U31">
        <f t="shared" si="15"/>
        <v>2565</v>
      </c>
      <c r="V31" t="s">
        <v>1430</v>
      </c>
      <c r="W31" t="s">
        <v>969</v>
      </c>
      <c r="X31" t="str">
        <f t="shared" si="10"/>
        <v>FG</v>
      </c>
      <c r="Y31" t="s">
        <v>970</v>
      </c>
      <c r="Z31" t="s">
        <v>971</v>
      </c>
      <c r="AF31">
        <v>-0.03</v>
      </c>
      <c r="AG31">
        <v>-0.78</v>
      </c>
      <c r="AI31" t="s">
        <v>966</v>
      </c>
      <c r="AJ31" t="s">
        <v>282</v>
      </c>
      <c r="AK31" t="s">
        <v>281</v>
      </c>
      <c r="AL31">
        <v>2481</v>
      </c>
      <c r="AM31">
        <v>2481</v>
      </c>
      <c r="AN31" t="s">
        <v>1430</v>
      </c>
      <c r="AO31" t="s">
        <v>280</v>
      </c>
      <c r="AP31" t="s">
        <v>270</v>
      </c>
      <c r="AQ31" t="s">
        <v>970</v>
      </c>
      <c r="AR31" t="s">
        <v>971</v>
      </c>
    </row>
    <row r="32" spans="3:44" ht="12.75" customHeight="1">
      <c r="C32" s="74"/>
      <c r="D32" s="74"/>
      <c r="E32" s="72" t="s">
        <v>271</v>
      </c>
      <c r="F32" s="73">
        <v>-11.5</v>
      </c>
      <c r="G32" s="73">
        <v>-7.09</v>
      </c>
      <c r="H32" s="73">
        <v>-1.1499999999999999</v>
      </c>
      <c r="J32" s="76">
        <v>2565</v>
      </c>
      <c r="K32">
        <f t="shared" si="8"/>
        <v>-11.5</v>
      </c>
      <c r="L32">
        <f t="shared" si="9"/>
        <v>-1.1499999999999999</v>
      </c>
      <c r="N32">
        <f t="shared" si="11"/>
        <v>-11.5</v>
      </c>
      <c r="O32">
        <f t="shared" si="12"/>
        <v>-1.1499999999999999</v>
      </c>
      <c r="Q32" t="s">
        <v>966</v>
      </c>
      <c r="R32" t="str">
        <f t="shared" si="13"/>
        <v>UQ4</v>
      </c>
      <c r="S32" s="202" t="s">
        <v>968</v>
      </c>
      <c r="T32">
        <f t="shared" si="14"/>
        <v>2565</v>
      </c>
      <c r="U32">
        <f t="shared" si="15"/>
        <v>2565</v>
      </c>
      <c r="V32" t="s">
        <v>1430</v>
      </c>
      <c r="W32" t="s">
        <v>969</v>
      </c>
      <c r="X32" t="str">
        <f t="shared" si="10"/>
        <v>N</v>
      </c>
      <c r="Y32" t="s">
        <v>970</v>
      </c>
      <c r="Z32" t="s">
        <v>971</v>
      </c>
      <c r="AF32">
        <v>1.39</v>
      </c>
      <c r="AG32">
        <v>-0.56000000000000005</v>
      </c>
      <c r="AI32" t="s">
        <v>966</v>
      </c>
      <c r="AJ32" t="s">
        <v>282</v>
      </c>
      <c r="AK32" t="s">
        <v>281</v>
      </c>
      <c r="AL32">
        <v>2481</v>
      </c>
      <c r="AM32">
        <v>2481</v>
      </c>
      <c r="AN32" t="s">
        <v>1430</v>
      </c>
      <c r="AO32" t="s">
        <v>280</v>
      </c>
      <c r="AP32" t="s">
        <v>270</v>
      </c>
      <c r="AQ32" t="s">
        <v>970</v>
      </c>
      <c r="AR32" t="s">
        <v>971</v>
      </c>
    </row>
    <row r="33" spans="3:44" ht="12.75" customHeight="1">
      <c r="C33" s="74"/>
      <c r="D33" s="74"/>
      <c r="E33" s="72" t="s">
        <v>271</v>
      </c>
      <c r="F33" s="73">
        <v>-12.23</v>
      </c>
      <c r="G33" s="73">
        <v>-7.52</v>
      </c>
      <c r="H33" s="73">
        <v>-1.2</v>
      </c>
      <c r="J33" s="76">
        <v>2565</v>
      </c>
      <c r="K33">
        <f t="shared" si="8"/>
        <v>-12.23</v>
      </c>
      <c r="L33">
        <f t="shared" si="9"/>
        <v>-1.2</v>
      </c>
      <c r="N33">
        <f t="shared" si="11"/>
        <v>-12.23</v>
      </c>
      <c r="O33">
        <f t="shared" si="12"/>
        <v>-1.2</v>
      </c>
      <c r="Q33" t="s">
        <v>966</v>
      </c>
      <c r="R33" t="str">
        <f t="shared" si="13"/>
        <v>UQ4</v>
      </c>
      <c r="S33" s="202" t="s">
        <v>968</v>
      </c>
      <c r="T33">
        <f t="shared" si="14"/>
        <v>2565</v>
      </c>
      <c r="U33">
        <f t="shared" si="15"/>
        <v>2565</v>
      </c>
      <c r="V33" t="s">
        <v>1430</v>
      </c>
      <c r="W33" t="s">
        <v>969</v>
      </c>
      <c r="X33" t="str">
        <f t="shared" si="10"/>
        <v>N</v>
      </c>
      <c r="Y33" t="s">
        <v>970</v>
      </c>
      <c r="Z33" t="s">
        <v>971</v>
      </c>
      <c r="AF33">
        <v>3.15</v>
      </c>
      <c r="AG33">
        <v>-0.56999999999999995</v>
      </c>
      <c r="AI33" t="s">
        <v>966</v>
      </c>
      <c r="AJ33" t="s">
        <v>282</v>
      </c>
      <c r="AK33" t="s">
        <v>281</v>
      </c>
      <c r="AL33">
        <v>2481</v>
      </c>
      <c r="AM33">
        <v>2481</v>
      </c>
      <c r="AN33" t="s">
        <v>1430</v>
      </c>
      <c r="AO33" t="s">
        <v>280</v>
      </c>
      <c r="AP33" t="s">
        <v>271</v>
      </c>
      <c r="AQ33" t="s">
        <v>970</v>
      </c>
      <c r="AR33" t="s">
        <v>971</v>
      </c>
    </row>
    <row r="34" spans="3:44" ht="12.75" customHeight="1">
      <c r="C34" s="72" t="s">
        <v>277</v>
      </c>
      <c r="D34" s="72">
        <v>193.1</v>
      </c>
      <c r="E34" s="72" t="s">
        <v>269</v>
      </c>
      <c r="F34" s="73">
        <v>0.04</v>
      </c>
      <c r="G34" s="73">
        <v>3.07</v>
      </c>
      <c r="H34" s="73">
        <v>3.05</v>
      </c>
      <c r="J34" s="76">
        <v>2565</v>
      </c>
      <c r="K34">
        <f t="shared" si="8"/>
        <v>0.04</v>
      </c>
      <c r="L34">
        <f t="shared" si="9"/>
        <v>3.05</v>
      </c>
      <c r="N34">
        <f t="shared" si="11"/>
        <v>0.04</v>
      </c>
      <c r="O34">
        <f t="shared" si="12"/>
        <v>3.05</v>
      </c>
      <c r="Q34" t="s">
        <v>966</v>
      </c>
      <c r="R34" t="str">
        <f>C34</f>
        <v>UQ6</v>
      </c>
      <c r="S34" s="202" t="s">
        <v>968</v>
      </c>
      <c r="T34">
        <f t="shared" si="14"/>
        <v>2565</v>
      </c>
      <c r="U34">
        <f t="shared" si="15"/>
        <v>2565</v>
      </c>
      <c r="V34" t="s">
        <v>1430</v>
      </c>
      <c r="W34" t="s">
        <v>969</v>
      </c>
      <c r="X34" t="str">
        <f t="shared" si="10"/>
        <v>FG</v>
      </c>
      <c r="Y34" t="s">
        <v>970</v>
      </c>
      <c r="Z34" t="s">
        <v>971</v>
      </c>
      <c r="AF34">
        <v>3.23</v>
      </c>
      <c r="AG34">
        <v>-0.41</v>
      </c>
      <c r="AI34" t="s">
        <v>966</v>
      </c>
      <c r="AJ34" t="s">
        <v>282</v>
      </c>
      <c r="AK34" t="s">
        <v>281</v>
      </c>
      <c r="AL34">
        <v>2481</v>
      </c>
      <c r="AM34">
        <v>2481</v>
      </c>
      <c r="AN34" t="s">
        <v>1430</v>
      </c>
      <c r="AO34" t="s">
        <v>280</v>
      </c>
      <c r="AP34" t="s">
        <v>271</v>
      </c>
      <c r="AQ34" t="s">
        <v>970</v>
      </c>
      <c r="AR34" t="s">
        <v>971</v>
      </c>
    </row>
    <row r="35" spans="3:44" ht="12.75" customHeight="1">
      <c r="C35" s="72" t="s">
        <v>278</v>
      </c>
      <c r="D35" s="72">
        <v>185.1</v>
      </c>
      <c r="E35" s="72" t="s">
        <v>269</v>
      </c>
      <c r="F35" s="73">
        <v>-0.8</v>
      </c>
      <c r="G35" s="73">
        <v>2.3199999999999998</v>
      </c>
      <c r="H35" s="73">
        <v>2.73</v>
      </c>
      <c r="J35" s="76">
        <v>2565</v>
      </c>
      <c r="K35">
        <f t="shared" si="8"/>
        <v>-0.8</v>
      </c>
      <c r="L35">
        <f t="shared" si="9"/>
        <v>2.73</v>
      </c>
      <c r="N35">
        <f t="shared" si="11"/>
        <v>-0.8</v>
      </c>
      <c r="O35">
        <f t="shared" si="12"/>
        <v>2.73</v>
      </c>
      <c r="Q35" t="s">
        <v>966</v>
      </c>
      <c r="R35" t="str">
        <f>C35</f>
        <v>UQ7</v>
      </c>
      <c r="S35" s="202" t="s">
        <v>968</v>
      </c>
      <c r="T35">
        <f t="shared" si="14"/>
        <v>2565</v>
      </c>
      <c r="U35">
        <f t="shared" si="15"/>
        <v>2565</v>
      </c>
      <c r="V35" t="s">
        <v>1430</v>
      </c>
      <c r="W35" t="s">
        <v>969</v>
      </c>
      <c r="X35" t="str">
        <f t="shared" si="10"/>
        <v>FG</v>
      </c>
      <c r="Y35" t="s">
        <v>970</v>
      </c>
      <c r="Z35" t="s">
        <v>971</v>
      </c>
      <c r="AF35">
        <v>-0.16</v>
      </c>
      <c r="AG35">
        <v>-0.54</v>
      </c>
      <c r="AI35" t="s">
        <v>966</v>
      </c>
      <c r="AJ35" t="s">
        <v>283</v>
      </c>
      <c r="AK35" t="s">
        <v>281</v>
      </c>
      <c r="AL35">
        <v>2481</v>
      </c>
      <c r="AM35">
        <v>2481</v>
      </c>
      <c r="AN35" t="s">
        <v>1430</v>
      </c>
      <c r="AO35" t="s">
        <v>280</v>
      </c>
      <c r="AP35" t="s">
        <v>269</v>
      </c>
      <c r="AQ35" t="s">
        <v>970</v>
      </c>
      <c r="AR35" t="s">
        <v>971</v>
      </c>
    </row>
    <row r="36" spans="3:44" ht="12.75" customHeight="1">
      <c r="C36" s="74"/>
      <c r="D36" s="74"/>
      <c r="E36" s="72" t="s">
        <v>269</v>
      </c>
      <c r="F36" s="73">
        <v>0.09</v>
      </c>
      <c r="G36" s="73">
        <v>3.35</v>
      </c>
      <c r="H36" s="73">
        <v>3.31</v>
      </c>
      <c r="J36" s="76">
        <v>2565</v>
      </c>
      <c r="K36">
        <f t="shared" si="8"/>
        <v>0.09</v>
      </c>
      <c r="L36">
        <f t="shared" si="9"/>
        <v>3.31</v>
      </c>
      <c r="N36">
        <f t="shared" si="11"/>
        <v>0.09</v>
      </c>
      <c r="O36">
        <f t="shared" si="12"/>
        <v>3.31</v>
      </c>
      <c r="Q36" t="s">
        <v>966</v>
      </c>
      <c r="R36" t="str">
        <f>R35</f>
        <v>UQ7</v>
      </c>
      <c r="S36" s="202" t="s">
        <v>968</v>
      </c>
      <c r="T36">
        <f t="shared" si="14"/>
        <v>2565</v>
      </c>
      <c r="U36">
        <f t="shared" si="15"/>
        <v>2565</v>
      </c>
      <c r="V36" t="s">
        <v>1430</v>
      </c>
      <c r="W36" t="s">
        <v>969</v>
      </c>
      <c r="X36" t="str">
        <f t="shared" si="10"/>
        <v>FG</v>
      </c>
      <c r="Y36" t="s">
        <v>970</v>
      </c>
      <c r="Z36" t="s">
        <v>971</v>
      </c>
      <c r="AF36">
        <v>-0.45</v>
      </c>
      <c r="AG36">
        <v>-0.89</v>
      </c>
      <c r="AI36" t="s">
        <v>966</v>
      </c>
      <c r="AJ36" t="s">
        <v>283</v>
      </c>
      <c r="AK36" t="s">
        <v>281</v>
      </c>
      <c r="AL36">
        <v>2481</v>
      </c>
      <c r="AM36">
        <v>2481</v>
      </c>
      <c r="AN36" t="s">
        <v>1430</v>
      </c>
      <c r="AO36" t="s">
        <v>280</v>
      </c>
      <c r="AP36" t="s">
        <v>269</v>
      </c>
      <c r="AQ36" t="s">
        <v>970</v>
      </c>
      <c r="AR36" t="s">
        <v>971</v>
      </c>
    </row>
    <row r="37" spans="3:44" ht="12.75" customHeight="1">
      <c r="C37" s="72" t="s">
        <v>279</v>
      </c>
      <c r="D37" s="72">
        <v>180.6</v>
      </c>
      <c r="E37" s="72" t="s">
        <v>269</v>
      </c>
      <c r="F37" s="73">
        <v>1.39</v>
      </c>
      <c r="G37" s="73">
        <v>3.23</v>
      </c>
      <c r="H37" s="73">
        <v>2.52</v>
      </c>
      <c r="J37" s="76">
        <v>2565</v>
      </c>
      <c r="K37">
        <f t="shared" si="8"/>
        <v>1.39</v>
      </c>
      <c r="L37">
        <f t="shared" si="9"/>
        <v>2.52</v>
      </c>
      <c r="N37">
        <f t="shared" si="11"/>
        <v>1.39</v>
      </c>
      <c r="O37">
        <f t="shared" si="12"/>
        <v>2.52</v>
      </c>
      <c r="Q37" t="s">
        <v>966</v>
      </c>
      <c r="R37" t="str">
        <f>C37</f>
        <v>UQ8</v>
      </c>
      <c r="S37" s="202" t="s">
        <v>968</v>
      </c>
      <c r="T37">
        <f t="shared" si="14"/>
        <v>2565</v>
      </c>
      <c r="U37">
        <f t="shared" si="15"/>
        <v>2565</v>
      </c>
      <c r="V37" t="s">
        <v>1430</v>
      </c>
      <c r="W37" t="s">
        <v>969</v>
      </c>
      <c r="X37" t="str">
        <f t="shared" si="10"/>
        <v>FG</v>
      </c>
      <c r="Y37" t="s">
        <v>970</v>
      </c>
      <c r="Z37" t="s">
        <v>971</v>
      </c>
      <c r="AF37">
        <v>1.59</v>
      </c>
      <c r="AG37">
        <v>-0.97</v>
      </c>
      <c r="AI37" t="s">
        <v>966</v>
      </c>
      <c r="AJ37" t="s">
        <v>283</v>
      </c>
      <c r="AK37" t="s">
        <v>281</v>
      </c>
      <c r="AL37">
        <v>2481</v>
      </c>
      <c r="AM37">
        <v>2481</v>
      </c>
      <c r="AN37" t="s">
        <v>1430</v>
      </c>
      <c r="AO37" t="s">
        <v>280</v>
      </c>
      <c r="AP37" t="s">
        <v>271</v>
      </c>
      <c r="AQ37" t="s">
        <v>970</v>
      </c>
      <c r="AR37" t="s">
        <v>971</v>
      </c>
    </row>
    <row r="38" spans="3:44" ht="12.75" customHeight="1">
      <c r="C38" s="74"/>
      <c r="D38" s="74"/>
      <c r="E38" s="72" t="s">
        <v>269</v>
      </c>
      <c r="F38" s="73">
        <v>1.84</v>
      </c>
      <c r="G38" s="73">
        <v>3.79</v>
      </c>
      <c r="H38" s="73">
        <v>2.84</v>
      </c>
      <c r="J38" s="76">
        <v>2565</v>
      </c>
      <c r="K38">
        <f t="shared" si="8"/>
        <v>1.84</v>
      </c>
      <c r="L38">
        <f t="shared" si="9"/>
        <v>2.84</v>
      </c>
      <c r="N38">
        <f t="shared" si="11"/>
        <v>1.84</v>
      </c>
      <c r="O38">
        <f t="shared" si="12"/>
        <v>2.84</v>
      </c>
      <c r="Q38" t="s">
        <v>966</v>
      </c>
      <c r="R38" t="str">
        <f>R37</f>
        <v>UQ8</v>
      </c>
      <c r="S38" s="202" t="s">
        <v>968</v>
      </c>
      <c r="T38">
        <f t="shared" si="14"/>
        <v>2565</v>
      </c>
      <c r="U38">
        <f t="shared" si="15"/>
        <v>2565</v>
      </c>
      <c r="V38" t="s">
        <v>1430</v>
      </c>
      <c r="W38" t="s">
        <v>969</v>
      </c>
      <c r="X38" t="str">
        <f t="shared" si="10"/>
        <v>FG</v>
      </c>
      <c r="Y38" t="s">
        <v>970</v>
      </c>
      <c r="Z38" t="s">
        <v>971</v>
      </c>
      <c r="AF38">
        <v>1.56</v>
      </c>
      <c r="AG38">
        <v>-0.71</v>
      </c>
      <c r="AI38" t="s">
        <v>966</v>
      </c>
      <c r="AJ38" t="s">
        <v>283</v>
      </c>
      <c r="AK38" t="s">
        <v>281</v>
      </c>
      <c r="AL38">
        <v>2481</v>
      </c>
      <c r="AM38">
        <v>2481</v>
      </c>
      <c r="AN38" t="s">
        <v>1430</v>
      </c>
      <c r="AO38" t="s">
        <v>280</v>
      </c>
      <c r="AP38" t="s">
        <v>271</v>
      </c>
      <c r="AQ38" t="s">
        <v>970</v>
      </c>
      <c r="AR38" t="s">
        <v>971</v>
      </c>
    </row>
    <row r="39" spans="3:44" ht="12.75" customHeight="1">
      <c r="C39" s="74"/>
      <c r="D39" s="74"/>
      <c r="E39" s="72" t="s">
        <v>269</v>
      </c>
      <c r="F39" s="73">
        <v>1.1200000000000001</v>
      </c>
      <c r="G39" s="73">
        <v>3.56</v>
      </c>
      <c r="H39" s="73">
        <v>2.98</v>
      </c>
      <c r="J39" s="76">
        <v>2565</v>
      </c>
      <c r="K39">
        <f t="shared" si="8"/>
        <v>1.1200000000000001</v>
      </c>
      <c r="L39">
        <f t="shared" si="9"/>
        <v>2.98</v>
      </c>
      <c r="N39">
        <f t="shared" si="11"/>
        <v>1.1200000000000001</v>
      </c>
      <c r="O39">
        <f t="shared" si="12"/>
        <v>2.98</v>
      </c>
      <c r="Q39" t="s">
        <v>966</v>
      </c>
      <c r="R39" t="str">
        <f>R38</f>
        <v>UQ8</v>
      </c>
      <c r="S39" s="202" t="s">
        <v>968</v>
      </c>
      <c r="T39">
        <f t="shared" si="14"/>
        <v>2565</v>
      </c>
      <c r="U39">
        <f t="shared" si="15"/>
        <v>2565</v>
      </c>
      <c r="V39" t="s">
        <v>1430</v>
      </c>
      <c r="W39" t="s">
        <v>969</v>
      </c>
      <c r="X39" t="str">
        <f t="shared" si="10"/>
        <v>FG</v>
      </c>
      <c r="Y39" t="s">
        <v>970</v>
      </c>
      <c r="Z39" t="s">
        <v>971</v>
      </c>
      <c r="AF39">
        <v>3.76</v>
      </c>
      <c r="AG39">
        <v>-0.77</v>
      </c>
      <c r="AI39" t="s">
        <v>966</v>
      </c>
      <c r="AJ39" t="s">
        <v>283</v>
      </c>
      <c r="AK39" t="s">
        <v>281</v>
      </c>
      <c r="AL39">
        <v>2481</v>
      </c>
      <c r="AM39">
        <v>2481</v>
      </c>
      <c r="AN39" t="s">
        <v>1430</v>
      </c>
      <c r="AO39" t="s">
        <v>280</v>
      </c>
      <c r="AP39" t="s">
        <v>271</v>
      </c>
      <c r="AQ39" t="s">
        <v>970</v>
      </c>
      <c r="AR39" t="s">
        <v>971</v>
      </c>
    </row>
    <row r="40" spans="3:44">
      <c r="C40" s="380"/>
      <c r="D40" s="381"/>
      <c r="E40" s="381"/>
      <c r="F40" s="381"/>
      <c r="G40" s="381"/>
      <c r="H40" s="382"/>
      <c r="Z40" t="s">
        <v>971</v>
      </c>
      <c r="AF40">
        <v>4.5199999999999996</v>
      </c>
      <c r="AG40">
        <v>-0.91</v>
      </c>
      <c r="AI40" t="s">
        <v>966</v>
      </c>
      <c r="AJ40" t="s">
        <v>283</v>
      </c>
      <c r="AK40" t="s">
        <v>281</v>
      </c>
      <c r="AL40">
        <v>2481</v>
      </c>
      <c r="AM40">
        <v>2481</v>
      </c>
      <c r="AN40" t="s">
        <v>1430</v>
      </c>
      <c r="AO40" t="s">
        <v>280</v>
      </c>
      <c r="AP40" t="s">
        <v>271</v>
      </c>
      <c r="AQ40" t="s">
        <v>970</v>
      </c>
      <c r="AR40" t="s">
        <v>971</v>
      </c>
    </row>
    <row r="41" spans="3:44" ht="25.5" customHeight="1">
      <c r="C41" s="383" t="s">
        <v>280</v>
      </c>
      <c r="D41" s="384"/>
      <c r="E41" s="384"/>
      <c r="F41" s="384"/>
      <c r="G41" s="384"/>
      <c r="H41" s="385"/>
      <c r="Z41" t="s">
        <v>971</v>
      </c>
      <c r="AF41">
        <v>-2.1800000000000002</v>
      </c>
      <c r="AG41">
        <v>-0.84</v>
      </c>
      <c r="AI41" t="s">
        <v>966</v>
      </c>
      <c r="AJ41" t="s">
        <v>284</v>
      </c>
      <c r="AK41" t="s">
        <v>281</v>
      </c>
      <c r="AL41">
        <v>2481</v>
      </c>
      <c r="AM41">
        <v>2481</v>
      </c>
      <c r="AN41" t="s">
        <v>1430</v>
      </c>
      <c r="AO41" t="s">
        <v>280</v>
      </c>
      <c r="AP41" t="s">
        <v>269</v>
      </c>
      <c r="AQ41" t="s">
        <v>970</v>
      </c>
      <c r="AR41" t="s">
        <v>971</v>
      </c>
    </row>
    <row r="42" spans="3:44" ht="25.5" customHeight="1">
      <c r="C42" s="386" t="s">
        <v>281</v>
      </c>
      <c r="D42" s="387"/>
      <c r="E42" s="387"/>
      <c r="F42" s="387"/>
      <c r="G42" s="387"/>
      <c r="H42" s="388"/>
      <c r="Z42" t="s">
        <v>971</v>
      </c>
      <c r="AF42">
        <v>-2.15</v>
      </c>
      <c r="AG42">
        <v>-1.1000000000000001</v>
      </c>
      <c r="AI42" t="s">
        <v>966</v>
      </c>
      <c r="AJ42" t="s">
        <v>284</v>
      </c>
      <c r="AK42" t="s">
        <v>281</v>
      </c>
      <c r="AL42">
        <v>2481</v>
      </c>
      <c r="AM42">
        <v>2481</v>
      </c>
      <c r="AN42" t="s">
        <v>1430</v>
      </c>
      <c r="AO42" t="s">
        <v>280</v>
      </c>
      <c r="AP42" t="s">
        <v>269</v>
      </c>
      <c r="AQ42" t="s">
        <v>970</v>
      </c>
      <c r="AR42" t="s">
        <v>971</v>
      </c>
    </row>
    <row r="43" spans="3:44">
      <c r="C43" s="72" t="s">
        <v>282</v>
      </c>
      <c r="D43" s="72">
        <v>47.85</v>
      </c>
      <c r="E43" s="72" t="s">
        <v>269</v>
      </c>
      <c r="F43" s="73">
        <v>0.19</v>
      </c>
      <c r="G43" s="73">
        <v>-0.32</v>
      </c>
      <c r="H43" s="73">
        <v>-0.42</v>
      </c>
      <c r="J43" s="75">
        <v>2481</v>
      </c>
      <c r="K43">
        <f t="shared" ref="K43:K66" si="16">F43</f>
        <v>0.19</v>
      </c>
      <c r="L43">
        <f t="shared" ref="L43:L66" si="17">H43</f>
        <v>-0.42</v>
      </c>
      <c r="N43">
        <f t="shared" ref="N43:N67" si="18">K43</f>
        <v>0.19</v>
      </c>
      <c r="O43">
        <f t="shared" ref="O43:O67" si="19">L43</f>
        <v>-0.42</v>
      </c>
      <c r="Q43" t="s">
        <v>966</v>
      </c>
      <c r="R43" t="str">
        <f>C43</f>
        <v>UQ26</v>
      </c>
      <c r="S43" s="202" t="s">
        <v>281</v>
      </c>
      <c r="T43">
        <f t="shared" ref="T43:T67" si="20">J43</f>
        <v>2481</v>
      </c>
      <c r="U43">
        <f t="shared" ref="U43:U104" si="21">T43</f>
        <v>2481</v>
      </c>
      <c r="V43" t="s">
        <v>1430</v>
      </c>
      <c r="W43" t="s">
        <v>280</v>
      </c>
      <c r="X43" t="str">
        <f t="shared" ref="X43:X67" si="22">E43</f>
        <v>FG</v>
      </c>
      <c r="Y43" t="s">
        <v>970</v>
      </c>
      <c r="Z43" t="s">
        <v>971</v>
      </c>
      <c r="AF43">
        <v>0.75</v>
      </c>
      <c r="AG43">
        <v>-0.97</v>
      </c>
      <c r="AI43" t="s">
        <v>966</v>
      </c>
      <c r="AJ43" t="s">
        <v>284</v>
      </c>
      <c r="AK43" t="s">
        <v>281</v>
      </c>
      <c r="AL43">
        <v>2481</v>
      </c>
      <c r="AM43">
        <v>2481</v>
      </c>
      <c r="AN43" t="s">
        <v>1430</v>
      </c>
      <c r="AO43" t="s">
        <v>280</v>
      </c>
      <c r="AP43" t="s">
        <v>271</v>
      </c>
      <c r="AQ43" t="s">
        <v>970</v>
      </c>
      <c r="AR43" t="s">
        <v>971</v>
      </c>
    </row>
    <row r="44" spans="3:44">
      <c r="C44" s="74"/>
      <c r="D44" s="74"/>
      <c r="E44" s="72" t="s">
        <v>269</v>
      </c>
      <c r="F44" s="73">
        <v>0.51</v>
      </c>
      <c r="G44" s="73">
        <v>0.21</v>
      </c>
      <c r="H44" s="73">
        <v>-0.06</v>
      </c>
      <c r="J44" s="75">
        <v>2481</v>
      </c>
      <c r="K44">
        <f t="shared" si="16"/>
        <v>0.51</v>
      </c>
      <c r="L44">
        <f t="shared" si="17"/>
        <v>-0.06</v>
      </c>
      <c r="N44">
        <f t="shared" si="18"/>
        <v>0.51</v>
      </c>
      <c r="O44">
        <f t="shared" si="19"/>
        <v>-0.06</v>
      </c>
      <c r="Q44" t="s">
        <v>966</v>
      </c>
      <c r="R44" t="str">
        <f t="shared" ref="R44:R50" si="23">R43</f>
        <v>UQ26</v>
      </c>
      <c r="S44" s="202" t="s">
        <v>281</v>
      </c>
      <c r="T44">
        <f t="shared" si="20"/>
        <v>2481</v>
      </c>
      <c r="U44">
        <f t="shared" si="21"/>
        <v>2481</v>
      </c>
      <c r="V44" t="s">
        <v>1430</v>
      </c>
      <c r="W44" t="s">
        <v>280</v>
      </c>
      <c r="X44" t="str">
        <f t="shared" si="22"/>
        <v>FG</v>
      </c>
      <c r="Y44" t="s">
        <v>970</v>
      </c>
      <c r="Z44" t="s">
        <v>971</v>
      </c>
      <c r="AF44">
        <v>0.39</v>
      </c>
      <c r="AG44">
        <v>-0.9</v>
      </c>
      <c r="AI44" t="s">
        <v>966</v>
      </c>
      <c r="AJ44" t="s">
        <v>284</v>
      </c>
      <c r="AK44" t="s">
        <v>281</v>
      </c>
      <c r="AL44">
        <v>2481</v>
      </c>
      <c r="AM44">
        <v>2481</v>
      </c>
      <c r="AN44" t="s">
        <v>1430</v>
      </c>
      <c r="AO44" t="s">
        <v>280</v>
      </c>
      <c r="AP44" t="s">
        <v>271</v>
      </c>
      <c r="AQ44" t="s">
        <v>970</v>
      </c>
      <c r="AR44" t="s">
        <v>971</v>
      </c>
    </row>
    <row r="45" spans="3:44">
      <c r="C45" s="74"/>
      <c r="D45" s="74"/>
      <c r="E45" s="72" t="s">
        <v>269</v>
      </c>
      <c r="F45" s="73">
        <v>0.13</v>
      </c>
      <c r="G45" s="73">
        <v>-0.45</v>
      </c>
      <c r="H45" s="73">
        <v>-0.51</v>
      </c>
      <c r="J45" s="75">
        <v>2481</v>
      </c>
      <c r="K45">
        <f t="shared" si="16"/>
        <v>0.13</v>
      </c>
      <c r="L45">
        <f t="shared" si="17"/>
        <v>-0.51</v>
      </c>
      <c r="N45">
        <f t="shared" si="18"/>
        <v>0.13</v>
      </c>
      <c r="O45">
        <f t="shared" si="19"/>
        <v>-0.51</v>
      </c>
      <c r="Q45" t="s">
        <v>966</v>
      </c>
      <c r="R45" t="str">
        <f t="shared" si="23"/>
        <v>UQ26</v>
      </c>
      <c r="S45" s="202" t="s">
        <v>281</v>
      </c>
      <c r="T45">
        <f t="shared" si="20"/>
        <v>2481</v>
      </c>
      <c r="U45">
        <f t="shared" si="21"/>
        <v>2481</v>
      </c>
      <c r="V45" t="s">
        <v>1430</v>
      </c>
      <c r="W45" t="s">
        <v>280</v>
      </c>
      <c r="X45" t="str">
        <f t="shared" si="22"/>
        <v>FG</v>
      </c>
      <c r="Y45" t="s">
        <v>970</v>
      </c>
      <c r="Z45" t="s">
        <v>971</v>
      </c>
      <c r="AF45">
        <v>-1.94</v>
      </c>
      <c r="AG45">
        <v>-0.87</v>
      </c>
      <c r="AI45" t="s">
        <v>966</v>
      </c>
      <c r="AJ45" t="s">
        <v>284</v>
      </c>
      <c r="AK45" t="s">
        <v>281</v>
      </c>
      <c r="AL45">
        <v>2481</v>
      </c>
      <c r="AM45">
        <v>2481</v>
      </c>
      <c r="AN45" t="s">
        <v>1430</v>
      </c>
      <c r="AO45" t="s">
        <v>280</v>
      </c>
      <c r="AP45" t="s">
        <v>285</v>
      </c>
      <c r="AQ45" t="s">
        <v>970</v>
      </c>
      <c r="AR45" t="s">
        <v>971</v>
      </c>
    </row>
    <row r="46" spans="3:44">
      <c r="C46" s="74"/>
      <c r="D46" s="74"/>
      <c r="E46" s="72" t="s">
        <v>269</v>
      </c>
      <c r="F46" s="73">
        <v>0.68</v>
      </c>
      <c r="G46" s="73">
        <v>0.06</v>
      </c>
      <c r="H46" s="73">
        <v>-0.28999999999999998</v>
      </c>
      <c r="J46" s="75">
        <v>2481</v>
      </c>
      <c r="K46">
        <f t="shared" si="16"/>
        <v>0.68</v>
      </c>
      <c r="L46">
        <f t="shared" si="17"/>
        <v>-0.28999999999999998</v>
      </c>
      <c r="N46">
        <f t="shared" si="18"/>
        <v>0.68</v>
      </c>
      <c r="O46">
        <f t="shared" si="19"/>
        <v>-0.28999999999999998</v>
      </c>
      <c r="Q46" t="s">
        <v>966</v>
      </c>
      <c r="R46" t="str">
        <f t="shared" si="23"/>
        <v>UQ26</v>
      </c>
      <c r="S46" s="202" t="s">
        <v>281</v>
      </c>
      <c r="T46">
        <f t="shared" si="20"/>
        <v>2481</v>
      </c>
      <c r="U46">
        <f t="shared" si="21"/>
        <v>2481</v>
      </c>
      <c r="V46" t="s">
        <v>1430</v>
      </c>
      <c r="W46" t="s">
        <v>280</v>
      </c>
      <c r="X46" t="str">
        <f t="shared" si="22"/>
        <v>FG</v>
      </c>
      <c r="Y46" t="s">
        <v>970</v>
      </c>
      <c r="Z46" t="s">
        <v>971</v>
      </c>
      <c r="AF46">
        <v>-1.63</v>
      </c>
      <c r="AG46">
        <v>-1</v>
      </c>
      <c r="AI46" t="s">
        <v>966</v>
      </c>
      <c r="AJ46" t="s">
        <v>284</v>
      </c>
      <c r="AK46" t="s">
        <v>281</v>
      </c>
      <c r="AL46">
        <v>2481</v>
      </c>
      <c r="AM46">
        <v>2481</v>
      </c>
      <c r="AN46" t="s">
        <v>1430</v>
      </c>
      <c r="AO46" t="s">
        <v>280</v>
      </c>
      <c r="AP46" t="s">
        <v>285</v>
      </c>
      <c r="AQ46" t="s">
        <v>970</v>
      </c>
      <c r="AR46" t="s">
        <v>971</v>
      </c>
    </row>
    <row r="47" spans="3:44">
      <c r="C47" s="74"/>
      <c r="D47" s="74"/>
      <c r="E47" s="72" t="s">
        <v>270</v>
      </c>
      <c r="F47" s="73">
        <v>-0.03</v>
      </c>
      <c r="G47" s="73">
        <v>-0.8</v>
      </c>
      <c r="H47" s="73">
        <v>-0.78</v>
      </c>
      <c r="J47" s="75">
        <v>2481</v>
      </c>
      <c r="K47">
        <f t="shared" si="16"/>
        <v>-0.03</v>
      </c>
      <c r="L47">
        <f t="shared" si="17"/>
        <v>-0.78</v>
      </c>
      <c r="N47">
        <f t="shared" si="18"/>
        <v>-0.03</v>
      </c>
      <c r="O47">
        <f t="shared" si="19"/>
        <v>-0.78</v>
      </c>
      <c r="Q47" t="s">
        <v>966</v>
      </c>
      <c r="R47" t="str">
        <f t="shared" si="23"/>
        <v>UQ26</v>
      </c>
      <c r="S47" s="202" t="s">
        <v>281</v>
      </c>
      <c r="T47">
        <f t="shared" si="20"/>
        <v>2481</v>
      </c>
      <c r="U47">
        <f t="shared" si="21"/>
        <v>2481</v>
      </c>
      <c r="V47" t="s">
        <v>1430</v>
      </c>
      <c r="W47" t="s">
        <v>280</v>
      </c>
      <c r="X47" t="str">
        <f t="shared" si="22"/>
        <v>LP</v>
      </c>
      <c r="Y47" t="s">
        <v>970</v>
      </c>
      <c r="Z47" t="s">
        <v>971</v>
      </c>
      <c r="AF47">
        <v>-0.01</v>
      </c>
      <c r="AG47">
        <v>-1.23</v>
      </c>
      <c r="AI47" t="s">
        <v>966</v>
      </c>
      <c r="AJ47" t="s">
        <v>286</v>
      </c>
      <c r="AK47" t="s">
        <v>281</v>
      </c>
      <c r="AL47">
        <v>2481</v>
      </c>
      <c r="AM47">
        <v>2481</v>
      </c>
      <c r="AN47" t="s">
        <v>1430</v>
      </c>
      <c r="AO47" t="s">
        <v>280</v>
      </c>
      <c r="AP47" t="s">
        <v>269</v>
      </c>
      <c r="AQ47" t="s">
        <v>970</v>
      </c>
      <c r="AR47" t="s">
        <v>971</v>
      </c>
    </row>
    <row r="48" spans="3:44">
      <c r="C48" s="74"/>
      <c r="D48" s="74"/>
      <c r="E48" s="72" t="s">
        <v>270</v>
      </c>
      <c r="F48" s="73">
        <v>1.39</v>
      </c>
      <c r="G48" s="73">
        <v>0.15</v>
      </c>
      <c r="H48" s="73">
        <v>-0.56000000000000005</v>
      </c>
      <c r="J48" s="75">
        <v>2481</v>
      </c>
      <c r="K48">
        <f t="shared" si="16"/>
        <v>1.39</v>
      </c>
      <c r="L48">
        <f t="shared" si="17"/>
        <v>-0.56000000000000005</v>
      </c>
      <c r="N48">
        <f t="shared" si="18"/>
        <v>1.39</v>
      </c>
      <c r="O48">
        <f t="shared" si="19"/>
        <v>-0.56000000000000005</v>
      </c>
      <c r="Q48" t="s">
        <v>966</v>
      </c>
      <c r="R48" t="str">
        <f t="shared" si="23"/>
        <v>UQ26</v>
      </c>
      <c r="S48" s="202" t="s">
        <v>281</v>
      </c>
      <c r="T48">
        <f t="shared" si="20"/>
        <v>2481</v>
      </c>
      <c r="U48">
        <f t="shared" si="21"/>
        <v>2481</v>
      </c>
      <c r="V48" t="s">
        <v>1430</v>
      </c>
      <c r="W48" t="s">
        <v>280</v>
      </c>
      <c r="X48" t="str">
        <f t="shared" si="22"/>
        <v>LP</v>
      </c>
      <c r="Y48" t="s">
        <v>970</v>
      </c>
      <c r="Z48" t="s">
        <v>971</v>
      </c>
      <c r="AF48">
        <v>-0.12</v>
      </c>
      <c r="AG48">
        <v>-1.17</v>
      </c>
      <c r="AI48" t="s">
        <v>966</v>
      </c>
      <c r="AJ48" t="s">
        <v>286</v>
      </c>
      <c r="AK48" t="s">
        <v>281</v>
      </c>
      <c r="AL48">
        <v>2481</v>
      </c>
      <c r="AM48">
        <v>2481</v>
      </c>
      <c r="AN48" t="s">
        <v>1430</v>
      </c>
      <c r="AO48" t="s">
        <v>280</v>
      </c>
      <c r="AP48" t="s">
        <v>269</v>
      </c>
      <c r="AQ48" t="s">
        <v>970</v>
      </c>
      <c r="AR48" t="s">
        <v>971</v>
      </c>
    </row>
    <row r="49" spans="3:44">
      <c r="C49" s="74"/>
      <c r="D49" s="74"/>
      <c r="E49" s="72" t="s">
        <v>271</v>
      </c>
      <c r="F49" s="73">
        <v>3.15</v>
      </c>
      <c r="G49" s="73">
        <v>1.05</v>
      </c>
      <c r="H49" s="73">
        <v>-0.56999999999999995</v>
      </c>
      <c r="J49" s="75">
        <v>2481</v>
      </c>
      <c r="K49">
        <f t="shared" si="16"/>
        <v>3.15</v>
      </c>
      <c r="L49">
        <f t="shared" si="17"/>
        <v>-0.56999999999999995</v>
      </c>
      <c r="N49">
        <f t="shared" si="18"/>
        <v>3.15</v>
      </c>
      <c r="O49">
        <f t="shared" si="19"/>
        <v>-0.56999999999999995</v>
      </c>
      <c r="Q49" t="s">
        <v>966</v>
      </c>
      <c r="R49" t="str">
        <f t="shared" si="23"/>
        <v>UQ26</v>
      </c>
      <c r="S49" s="202" t="s">
        <v>281</v>
      </c>
      <c r="T49">
        <f t="shared" si="20"/>
        <v>2481</v>
      </c>
      <c r="U49">
        <f t="shared" si="21"/>
        <v>2481</v>
      </c>
      <c r="V49" t="s">
        <v>1430</v>
      </c>
      <c r="W49" t="s">
        <v>280</v>
      </c>
      <c r="X49" t="str">
        <f t="shared" si="22"/>
        <v>N</v>
      </c>
      <c r="Y49" t="s">
        <v>970</v>
      </c>
      <c r="Z49" t="s">
        <v>971</v>
      </c>
      <c r="AF49">
        <v>1.1499999999999999</v>
      </c>
      <c r="AG49">
        <v>-0.68</v>
      </c>
      <c r="AI49" t="s">
        <v>966</v>
      </c>
      <c r="AJ49" t="s">
        <v>286</v>
      </c>
      <c r="AK49" t="s">
        <v>281</v>
      </c>
      <c r="AL49">
        <v>2481</v>
      </c>
      <c r="AM49">
        <v>2481</v>
      </c>
      <c r="AN49" t="s">
        <v>1430</v>
      </c>
      <c r="AO49" t="s">
        <v>280</v>
      </c>
      <c r="AP49" t="s">
        <v>270</v>
      </c>
      <c r="AQ49" t="s">
        <v>970</v>
      </c>
      <c r="AR49" t="s">
        <v>971</v>
      </c>
    </row>
    <row r="50" spans="3:44">
      <c r="C50" s="74"/>
      <c r="D50" s="74"/>
      <c r="E50" s="72" t="s">
        <v>271</v>
      </c>
      <c r="F50" s="73">
        <v>3.23</v>
      </c>
      <c r="G50" s="73">
        <v>1.25</v>
      </c>
      <c r="H50" s="73">
        <v>-0.41</v>
      </c>
      <c r="J50" s="75">
        <v>2481</v>
      </c>
      <c r="K50">
        <f t="shared" si="16"/>
        <v>3.23</v>
      </c>
      <c r="L50">
        <f t="shared" si="17"/>
        <v>-0.41</v>
      </c>
      <c r="N50">
        <f t="shared" si="18"/>
        <v>3.23</v>
      </c>
      <c r="O50">
        <f t="shared" si="19"/>
        <v>-0.41</v>
      </c>
      <c r="Q50" t="s">
        <v>966</v>
      </c>
      <c r="R50" t="str">
        <f t="shared" si="23"/>
        <v>UQ26</v>
      </c>
      <c r="S50" s="202" t="s">
        <v>281</v>
      </c>
      <c r="T50">
        <f t="shared" si="20"/>
        <v>2481</v>
      </c>
      <c r="U50">
        <f t="shared" si="21"/>
        <v>2481</v>
      </c>
      <c r="V50" t="s">
        <v>1430</v>
      </c>
      <c r="W50" t="s">
        <v>280</v>
      </c>
      <c r="X50" t="str">
        <f t="shared" si="22"/>
        <v>N</v>
      </c>
      <c r="Y50" t="s">
        <v>970</v>
      </c>
      <c r="Z50" t="s">
        <v>971</v>
      </c>
      <c r="AF50">
        <v>1.4</v>
      </c>
      <c r="AG50">
        <v>-0.63</v>
      </c>
      <c r="AI50" t="s">
        <v>966</v>
      </c>
      <c r="AJ50" t="s">
        <v>286</v>
      </c>
      <c r="AK50" t="s">
        <v>281</v>
      </c>
      <c r="AL50">
        <v>2481</v>
      </c>
      <c r="AM50">
        <v>2481</v>
      </c>
      <c r="AN50" t="s">
        <v>1430</v>
      </c>
      <c r="AO50" t="s">
        <v>280</v>
      </c>
      <c r="AP50" t="s">
        <v>270</v>
      </c>
      <c r="AQ50" t="s">
        <v>970</v>
      </c>
      <c r="AR50" t="s">
        <v>971</v>
      </c>
    </row>
    <row r="51" spans="3:44">
      <c r="C51" s="72" t="s">
        <v>283</v>
      </c>
      <c r="D51" s="72">
        <v>64.31</v>
      </c>
      <c r="E51" s="72" t="s">
        <v>269</v>
      </c>
      <c r="F51" s="73">
        <v>-0.16</v>
      </c>
      <c r="G51" s="73">
        <v>-0.62</v>
      </c>
      <c r="H51" s="73">
        <v>-0.54</v>
      </c>
      <c r="J51" s="75">
        <v>2481</v>
      </c>
      <c r="K51">
        <f t="shared" si="16"/>
        <v>-0.16</v>
      </c>
      <c r="L51">
        <f t="shared" si="17"/>
        <v>-0.54</v>
      </c>
      <c r="N51">
        <f t="shared" si="18"/>
        <v>-0.16</v>
      </c>
      <c r="O51">
        <f t="shared" si="19"/>
        <v>-0.54</v>
      </c>
      <c r="Q51" t="s">
        <v>966</v>
      </c>
      <c r="R51" t="str">
        <f>C51</f>
        <v>UQ27</v>
      </c>
      <c r="S51" s="202" t="s">
        <v>281</v>
      </c>
      <c r="T51">
        <f t="shared" si="20"/>
        <v>2481</v>
      </c>
      <c r="U51">
        <f t="shared" si="21"/>
        <v>2481</v>
      </c>
      <c r="V51" t="s">
        <v>1430</v>
      </c>
      <c r="W51" t="s">
        <v>280</v>
      </c>
      <c r="X51" t="str">
        <f t="shared" si="22"/>
        <v>FG</v>
      </c>
      <c r="Y51" t="s">
        <v>970</v>
      </c>
      <c r="Z51" t="s">
        <v>971</v>
      </c>
      <c r="AF51">
        <v>3.91</v>
      </c>
      <c r="AG51">
        <v>0.5</v>
      </c>
      <c r="AI51" t="s">
        <v>966</v>
      </c>
      <c r="AJ51" t="s">
        <v>296</v>
      </c>
      <c r="AK51" t="s">
        <v>295</v>
      </c>
      <c r="AL51">
        <v>2501</v>
      </c>
      <c r="AM51">
        <v>2501</v>
      </c>
      <c r="AN51" t="s">
        <v>1430</v>
      </c>
      <c r="AO51" t="s">
        <v>294</v>
      </c>
      <c r="AP51" t="s">
        <v>270</v>
      </c>
      <c r="AQ51" t="s">
        <v>970</v>
      </c>
      <c r="AR51" t="s">
        <v>971</v>
      </c>
    </row>
    <row r="52" spans="3:44">
      <c r="C52" s="74"/>
      <c r="D52" s="74"/>
      <c r="E52" s="72" t="s">
        <v>269</v>
      </c>
      <c r="F52" s="73">
        <v>-0.45</v>
      </c>
      <c r="G52" s="73">
        <v>-1.1200000000000001</v>
      </c>
      <c r="H52" s="73">
        <v>-0.89</v>
      </c>
      <c r="J52" s="75">
        <v>2481</v>
      </c>
      <c r="K52">
        <f t="shared" si="16"/>
        <v>-0.45</v>
      </c>
      <c r="L52">
        <f t="shared" si="17"/>
        <v>-0.89</v>
      </c>
      <c r="N52">
        <f t="shared" si="18"/>
        <v>-0.45</v>
      </c>
      <c r="O52">
        <f t="shared" si="19"/>
        <v>-0.89</v>
      </c>
      <c r="Q52" t="s">
        <v>966</v>
      </c>
      <c r="R52" t="str">
        <f>R51</f>
        <v>UQ27</v>
      </c>
      <c r="S52" s="202" t="s">
        <v>281</v>
      </c>
      <c r="T52">
        <f t="shared" si="20"/>
        <v>2481</v>
      </c>
      <c r="U52">
        <f t="shared" si="21"/>
        <v>2481</v>
      </c>
      <c r="V52" t="s">
        <v>1430</v>
      </c>
      <c r="W52" t="s">
        <v>280</v>
      </c>
      <c r="X52" t="str">
        <f t="shared" si="22"/>
        <v>FG</v>
      </c>
      <c r="Y52" t="s">
        <v>970</v>
      </c>
      <c r="Z52" t="s">
        <v>971</v>
      </c>
      <c r="AF52">
        <v>4.5</v>
      </c>
      <c r="AG52">
        <v>0.88</v>
      </c>
      <c r="AI52" t="s">
        <v>966</v>
      </c>
      <c r="AJ52" t="s">
        <v>296</v>
      </c>
      <c r="AK52" t="s">
        <v>295</v>
      </c>
      <c r="AL52">
        <v>2501</v>
      </c>
      <c r="AM52">
        <v>2501</v>
      </c>
      <c r="AN52" t="s">
        <v>1430</v>
      </c>
      <c r="AO52" t="s">
        <v>294</v>
      </c>
      <c r="AP52" t="s">
        <v>270</v>
      </c>
      <c r="AQ52" t="s">
        <v>970</v>
      </c>
      <c r="AR52" t="s">
        <v>971</v>
      </c>
    </row>
    <row r="53" spans="3:44">
      <c r="C53" s="74"/>
      <c r="D53" s="74"/>
      <c r="E53" s="72" t="s">
        <v>271</v>
      </c>
      <c r="F53" s="73">
        <v>1.59</v>
      </c>
      <c r="G53" s="73">
        <v>-0.15</v>
      </c>
      <c r="H53" s="73">
        <v>-0.97</v>
      </c>
      <c r="J53" s="75">
        <v>2481</v>
      </c>
      <c r="K53">
        <f t="shared" si="16"/>
        <v>1.59</v>
      </c>
      <c r="L53">
        <f t="shared" si="17"/>
        <v>-0.97</v>
      </c>
      <c r="N53">
        <f t="shared" si="18"/>
        <v>1.59</v>
      </c>
      <c r="O53">
        <f t="shared" si="19"/>
        <v>-0.97</v>
      </c>
      <c r="Q53" t="s">
        <v>966</v>
      </c>
      <c r="R53" t="str">
        <f>R52</f>
        <v>UQ27</v>
      </c>
      <c r="S53" s="202" t="s">
        <v>281</v>
      </c>
      <c r="T53">
        <f t="shared" si="20"/>
        <v>2481</v>
      </c>
      <c r="U53">
        <f t="shared" si="21"/>
        <v>2481</v>
      </c>
      <c r="V53" t="s">
        <v>1430</v>
      </c>
      <c r="W53" t="s">
        <v>280</v>
      </c>
      <c r="X53" t="str">
        <f t="shared" si="22"/>
        <v>N</v>
      </c>
      <c r="Y53" t="s">
        <v>970</v>
      </c>
      <c r="Z53" t="s">
        <v>971</v>
      </c>
      <c r="AF53">
        <v>12.21</v>
      </c>
      <c r="AG53">
        <v>10.06</v>
      </c>
      <c r="AI53" t="s">
        <v>966</v>
      </c>
      <c r="AJ53" t="s">
        <v>297</v>
      </c>
      <c r="AK53" t="s">
        <v>295</v>
      </c>
      <c r="AL53">
        <v>2501</v>
      </c>
      <c r="AM53">
        <v>2501</v>
      </c>
      <c r="AN53" t="s">
        <v>1430</v>
      </c>
      <c r="AO53" t="s">
        <v>294</v>
      </c>
      <c r="AP53" t="s">
        <v>270</v>
      </c>
      <c r="AQ53" t="s">
        <v>970</v>
      </c>
      <c r="AR53" t="s">
        <v>971</v>
      </c>
    </row>
    <row r="54" spans="3:44">
      <c r="C54" s="74"/>
      <c r="D54" s="74"/>
      <c r="E54" s="72" t="s">
        <v>271</v>
      </c>
      <c r="F54" s="73">
        <v>1.56</v>
      </c>
      <c r="G54" s="73">
        <v>0.09</v>
      </c>
      <c r="H54" s="73">
        <v>-0.71</v>
      </c>
      <c r="J54" s="75">
        <v>2481</v>
      </c>
      <c r="K54">
        <f t="shared" si="16"/>
        <v>1.56</v>
      </c>
      <c r="L54">
        <f t="shared" si="17"/>
        <v>-0.71</v>
      </c>
      <c r="N54">
        <f t="shared" si="18"/>
        <v>1.56</v>
      </c>
      <c r="O54">
        <f t="shared" si="19"/>
        <v>-0.71</v>
      </c>
      <c r="Q54" t="s">
        <v>966</v>
      </c>
      <c r="R54" t="str">
        <f>R53</f>
        <v>UQ27</v>
      </c>
      <c r="S54" s="202" t="s">
        <v>281</v>
      </c>
      <c r="T54">
        <f t="shared" si="20"/>
        <v>2481</v>
      </c>
      <c r="U54">
        <f t="shared" si="21"/>
        <v>2481</v>
      </c>
      <c r="V54" t="s">
        <v>1430</v>
      </c>
      <c r="W54" t="s">
        <v>280</v>
      </c>
      <c r="X54" t="str">
        <f t="shared" si="22"/>
        <v>N</v>
      </c>
      <c r="Y54" t="s">
        <v>970</v>
      </c>
      <c r="Z54" t="s">
        <v>971</v>
      </c>
      <c r="AF54">
        <v>12.11</v>
      </c>
      <c r="AG54">
        <v>10.51</v>
      </c>
      <c r="AI54" t="s">
        <v>966</v>
      </c>
      <c r="AJ54" t="s">
        <v>297</v>
      </c>
      <c r="AK54" t="s">
        <v>295</v>
      </c>
      <c r="AL54">
        <v>2501</v>
      </c>
      <c r="AM54">
        <v>2501</v>
      </c>
      <c r="AN54" t="s">
        <v>1430</v>
      </c>
      <c r="AO54" t="s">
        <v>294</v>
      </c>
      <c r="AP54" t="s">
        <v>270</v>
      </c>
      <c r="AQ54" t="s">
        <v>970</v>
      </c>
      <c r="AR54" t="s">
        <v>971</v>
      </c>
    </row>
    <row r="55" spans="3:44">
      <c r="C55" s="74"/>
      <c r="D55" s="74"/>
      <c r="E55" s="72" t="s">
        <v>271</v>
      </c>
      <c r="F55" s="73">
        <v>3.76</v>
      </c>
      <c r="G55" s="73">
        <v>1.17</v>
      </c>
      <c r="H55" s="73">
        <v>-0.77</v>
      </c>
      <c r="J55" s="75">
        <v>2481</v>
      </c>
      <c r="K55">
        <f t="shared" si="16"/>
        <v>3.76</v>
      </c>
      <c r="L55">
        <f t="shared" si="17"/>
        <v>-0.77</v>
      </c>
      <c r="N55">
        <f t="shared" si="18"/>
        <v>3.76</v>
      </c>
      <c r="O55">
        <f t="shared" si="19"/>
        <v>-0.77</v>
      </c>
      <c r="Q55" t="s">
        <v>966</v>
      </c>
      <c r="R55" t="str">
        <f>R54</f>
        <v>UQ27</v>
      </c>
      <c r="S55" s="202" t="s">
        <v>281</v>
      </c>
      <c r="T55">
        <f t="shared" si="20"/>
        <v>2481</v>
      </c>
      <c r="U55">
        <f t="shared" si="21"/>
        <v>2481</v>
      </c>
      <c r="V55" t="s">
        <v>1430</v>
      </c>
      <c r="W55" t="s">
        <v>280</v>
      </c>
      <c r="X55" t="str">
        <f t="shared" si="22"/>
        <v>N</v>
      </c>
      <c r="Y55" t="s">
        <v>970</v>
      </c>
      <c r="Z55" t="s">
        <v>971</v>
      </c>
      <c r="AF55">
        <v>11.94</v>
      </c>
      <c r="AG55">
        <v>10.86</v>
      </c>
      <c r="AI55" t="s">
        <v>966</v>
      </c>
      <c r="AJ55" t="s">
        <v>297</v>
      </c>
      <c r="AK55" t="s">
        <v>295</v>
      </c>
      <c r="AL55">
        <v>2501</v>
      </c>
      <c r="AM55">
        <v>2501</v>
      </c>
      <c r="AN55" t="s">
        <v>1430</v>
      </c>
      <c r="AO55" t="s">
        <v>294</v>
      </c>
      <c r="AP55" t="s">
        <v>270</v>
      </c>
      <c r="AQ55" t="s">
        <v>970</v>
      </c>
      <c r="AR55" t="s">
        <v>971</v>
      </c>
    </row>
    <row r="56" spans="3:44">
      <c r="C56" s="74"/>
      <c r="D56" s="74"/>
      <c r="E56" s="72" t="s">
        <v>271</v>
      </c>
      <c r="F56" s="73">
        <v>4.5199999999999996</v>
      </c>
      <c r="G56" s="73">
        <v>1.42</v>
      </c>
      <c r="H56" s="73">
        <v>-0.91</v>
      </c>
      <c r="J56" s="75">
        <v>2481</v>
      </c>
      <c r="K56">
        <f t="shared" si="16"/>
        <v>4.5199999999999996</v>
      </c>
      <c r="L56">
        <f t="shared" si="17"/>
        <v>-0.91</v>
      </c>
      <c r="N56">
        <f t="shared" si="18"/>
        <v>4.5199999999999996</v>
      </c>
      <c r="O56">
        <f t="shared" si="19"/>
        <v>-0.91</v>
      </c>
      <c r="Q56" t="s">
        <v>966</v>
      </c>
      <c r="R56" t="str">
        <f>R55</f>
        <v>UQ27</v>
      </c>
      <c r="S56" s="202" t="s">
        <v>281</v>
      </c>
      <c r="T56">
        <f t="shared" si="20"/>
        <v>2481</v>
      </c>
      <c r="U56">
        <f t="shared" si="21"/>
        <v>2481</v>
      </c>
      <c r="V56" t="s">
        <v>1430</v>
      </c>
      <c r="W56" t="s">
        <v>280</v>
      </c>
      <c r="X56" t="str">
        <f t="shared" si="22"/>
        <v>N</v>
      </c>
      <c r="Y56" t="s">
        <v>970</v>
      </c>
      <c r="Z56" t="s">
        <v>971</v>
      </c>
      <c r="AF56">
        <v>1.1499999999999999</v>
      </c>
      <c r="AG56">
        <v>3.02</v>
      </c>
      <c r="AI56" t="s">
        <v>966</v>
      </c>
      <c r="AJ56" t="s">
        <v>298</v>
      </c>
      <c r="AK56" t="s">
        <v>295</v>
      </c>
      <c r="AL56">
        <v>2501</v>
      </c>
      <c r="AM56">
        <v>2501</v>
      </c>
      <c r="AN56" t="s">
        <v>1430</v>
      </c>
      <c r="AO56" t="s">
        <v>294</v>
      </c>
      <c r="AP56" t="s">
        <v>271</v>
      </c>
      <c r="AQ56" t="s">
        <v>970</v>
      </c>
      <c r="AR56" t="s">
        <v>971</v>
      </c>
    </row>
    <row r="57" spans="3:44">
      <c r="C57" s="72" t="s">
        <v>284</v>
      </c>
      <c r="D57" s="72">
        <v>75.209999999999994</v>
      </c>
      <c r="E57" s="72" t="s">
        <v>269</v>
      </c>
      <c r="F57" s="73">
        <v>-2.1800000000000002</v>
      </c>
      <c r="G57" s="73">
        <v>-1.96</v>
      </c>
      <c r="H57" s="73">
        <v>-0.84</v>
      </c>
      <c r="J57" s="75">
        <v>2481</v>
      </c>
      <c r="K57">
        <f t="shared" si="16"/>
        <v>-2.1800000000000002</v>
      </c>
      <c r="L57">
        <f t="shared" si="17"/>
        <v>-0.84</v>
      </c>
      <c r="N57">
        <f t="shared" si="18"/>
        <v>-2.1800000000000002</v>
      </c>
      <c r="O57">
        <f t="shared" si="19"/>
        <v>-0.84</v>
      </c>
      <c r="Q57" t="s">
        <v>966</v>
      </c>
      <c r="R57" t="str">
        <f>C57</f>
        <v>UQ29</v>
      </c>
      <c r="S57" s="202" t="s">
        <v>281</v>
      </c>
      <c r="T57">
        <f t="shared" si="20"/>
        <v>2481</v>
      </c>
      <c r="U57">
        <f t="shared" si="21"/>
        <v>2481</v>
      </c>
      <c r="V57" t="s">
        <v>1430</v>
      </c>
      <c r="W57" t="s">
        <v>280</v>
      </c>
      <c r="X57" t="str">
        <f t="shared" si="22"/>
        <v>FG</v>
      </c>
      <c r="Y57" t="s">
        <v>970</v>
      </c>
      <c r="Z57" t="s">
        <v>971</v>
      </c>
      <c r="AF57">
        <v>0.86</v>
      </c>
      <c r="AG57">
        <v>2.81</v>
      </c>
      <c r="AI57" t="s">
        <v>966</v>
      </c>
      <c r="AJ57" t="s">
        <v>298</v>
      </c>
      <c r="AK57" t="s">
        <v>295</v>
      </c>
      <c r="AL57">
        <v>2501</v>
      </c>
      <c r="AM57">
        <v>2501</v>
      </c>
      <c r="AN57" t="s">
        <v>1430</v>
      </c>
      <c r="AO57" t="s">
        <v>294</v>
      </c>
      <c r="AP57" t="s">
        <v>271</v>
      </c>
      <c r="AQ57" t="s">
        <v>970</v>
      </c>
      <c r="AR57" t="s">
        <v>971</v>
      </c>
    </row>
    <row r="58" spans="3:44">
      <c r="C58" s="74"/>
      <c r="D58" s="74"/>
      <c r="E58" s="72" t="s">
        <v>269</v>
      </c>
      <c r="F58" s="73">
        <v>-2.15</v>
      </c>
      <c r="G58" s="73">
        <v>-2.21</v>
      </c>
      <c r="H58" s="73">
        <v>-1.1000000000000001</v>
      </c>
      <c r="J58" s="75">
        <v>2481</v>
      </c>
      <c r="K58">
        <f t="shared" si="16"/>
        <v>-2.15</v>
      </c>
      <c r="L58">
        <f t="shared" si="17"/>
        <v>-1.1000000000000001</v>
      </c>
      <c r="N58">
        <f t="shared" si="18"/>
        <v>-2.15</v>
      </c>
      <c r="O58">
        <f t="shared" si="19"/>
        <v>-1.1000000000000001</v>
      </c>
      <c r="Q58" t="s">
        <v>966</v>
      </c>
      <c r="R58" t="str">
        <f>R57</f>
        <v>UQ29</v>
      </c>
      <c r="S58" s="202" t="s">
        <v>281</v>
      </c>
      <c r="T58">
        <f t="shared" si="20"/>
        <v>2481</v>
      </c>
      <c r="U58">
        <f t="shared" si="21"/>
        <v>2481</v>
      </c>
      <c r="V58" t="s">
        <v>1430</v>
      </c>
      <c r="W58" t="s">
        <v>280</v>
      </c>
      <c r="X58" t="str">
        <f t="shared" si="22"/>
        <v>FG</v>
      </c>
      <c r="Y58" t="s">
        <v>970</v>
      </c>
      <c r="Z58" t="s">
        <v>971</v>
      </c>
      <c r="AF58">
        <v>1.1599999999999999</v>
      </c>
      <c r="AG58">
        <v>2.83</v>
      </c>
      <c r="AI58" t="s">
        <v>966</v>
      </c>
      <c r="AJ58" t="s">
        <v>298</v>
      </c>
      <c r="AK58" t="s">
        <v>295</v>
      </c>
      <c r="AL58">
        <v>2501</v>
      </c>
      <c r="AM58">
        <v>2501</v>
      </c>
      <c r="AN58" t="s">
        <v>1430</v>
      </c>
      <c r="AO58" t="s">
        <v>294</v>
      </c>
      <c r="AP58" t="s">
        <v>271</v>
      </c>
      <c r="AQ58" t="s">
        <v>970</v>
      </c>
      <c r="AR58" t="s">
        <v>971</v>
      </c>
    </row>
    <row r="59" spans="3:44">
      <c r="C59" s="74"/>
      <c r="D59" s="74"/>
      <c r="E59" s="72" t="s">
        <v>271</v>
      </c>
      <c r="F59" s="73">
        <v>0.75</v>
      </c>
      <c r="G59" s="73">
        <v>-0.57999999999999996</v>
      </c>
      <c r="H59" s="73">
        <v>-0.97</v>
      </c>
      <c r="J59" s="75">
        <v>2481</v>
      </c>
      <c r="K59">
        <f t="shared" si="16"/>
        <v>0.75</v>
      </c>
      <c r="L59">
        <f t="shared" si="17"/>
        <v>-0.97</v>
      </c>
      <c r="N59">
        <f t="shared" si="18"/>
        <v>0.75</v>
      </c>
      <c r="O59">
        <f t="shared" si="19"/>
        <v>-0.97</v>
      </c>
      <c r="Q59" t="s">
        <v>966</v>
      </c>
      <c r="R59" t="str">
        <f>R58</f>
        <v>UQ29</v>
      </c>
      <c r="S59" s="202" t="s">
        <v>281</v>
      </c>
      <c r="T59">
        <f t="shared" si="20"/>
        <v>2481</v>
      </c>
      <c r="U59">
        <f t="shared" si="21"/>
        <v>2481</v>
      </c>
      <c r="V59" t="s">
        <v>1430</v>
      </c>
      <c r="W59" t="s">
        <v>280</v>
      </c>
      <c r="X59" t="str">
        <f t="shared" si="22"/>
        <v>N</v>
      </c>
      <c r="Y59" t="s">
        <v>970</v>
      </c>
      <c r="Z59" t="s">
        <v>971</v>
      </c>
      <c r="AF59">
        <v>-8.15</v>
      </c>
      <c r="AG59">
        <v>-1.04</v>
      </c>
      <c r="AI59" t="s">
        <v>966</v>
      </c>
      <c r="AJ59" t="s">
        <v>275</v>
      </c>
      <c r="AK59" t="s">
        <v>968</v>
      </c>
      <c r="AL59">
        <v>2565</v>
      </c>
      <c r="AM59">
        <v>2565</v>
      </c>
      <c r="AN59" t="s">
        <v>1430</v>
      </c>
      <c r="AO59" t="s">
        <v>969</v>
      </c>
      <c r="AP59" t="s">
        <v>276</v>
      </c>
      <c r="AQ59" t="s">
        <v>970</v>
      </c>
      <c r="AR59" t="s">
        <v>971</v>
      </c>
    </row>
    <row r="60" spans="3:44">
      <c r="C60" s="74"/>
      <c r="D60" s="74"/>
      <c r="E60" s="72" t="s">
        <v>271</v>
      </c>
      <c r="F60" s="73">
        <v>0.39</v>
      </c>
      <c r="G60" s="73">
        <v>-0.7</v>
      </c>
      <c r="H60" s="73">
        <v>-0.9</v>
      </c>
      <c r="J60" s="75">
        <v>2481</v>
      </c>
      <c r="K60">
        <f t="shared" si="16"/>
        <v>0.39</v>
      </c>
      <c r="L60">
        <f t="shared" si="17"/>
        <v>-0.9</v>
      </c>
      <c r="N60">
        <f t="shared" si="18"/>
        <v>0.39</v>
      </c>
      <c r="O60">
        <f t="shared" si="19"/>
        <v>-0.9</v>
      </c>
      <c r="Q60" t="s">
        <v>966</v>
      </c>
      <c r="R60" t="str">
        <f>R59</f>
        <v>UQ29</v>
      </c>
      <c r="S60" s="202" t="s">
        <v>281</v>
      </c>
      <c r="T60">
        <f t="shared" si="20"/>
        <v>2481</v>
      </c>
      <c r="U60">
        <f t="shared" si="21"/>
        <v>2481</v>
      </c>
      <c r="V60" t="s">
        <v>1430</v>
      </c>
      <c r="W60" t="s">
        <v>280</v>
      </c>
      <c r="X60" t="str">
        <f t="shared" si="22"/>
        <v>N</v>
      </c>
      <c r="Y60" t="s">
        <v>970</v>
      </c>
      <c r="Z60" t="s">
        <v>971</v>
      </c>
      <c r="AF60">
        <v>-8.8699999999999992</v>
      </c>
      <c r="AG60">
        <v>-0.85</v>
      </c>
      <c r="AI60" t="s">
        <v>966</v>
      </c>
      <c r="AJ60" t="s">
        <v>275</v>
      </c>
      <c r="AK60" t="s">
        <v>968</v>
      </c>
      <c r="AL60">
        <v>2565</v>
      </c>
      <c r="AM60">
        <v>2565</v>
      </c>
      <c r="AN60" t="s">
        <v>1430</v>
      </c>
      <c r="AO60" t="s">
        <v>969</v>
      </c>
      <c r="AP60" t="s">
        <v>276</v>
      </c>
      <c r="AQ60" t="s">
        <v>970</v>
      </c>
      <c r="AR60" t="s">
        <v>971</v>
      </c>
    </row>
    <row r="61" spans="3:44">
      <c r="C61" s="74"/>
      <c r="D61" s="74"/>
      <c r="E61" s="72" t="s">
        <v>285</v>
      </c>
      <c r="F61" s="73">
        <v>-1.94</v>
      </c>
      <c r="G61" s="73">
        <v>-1.87</v>
      </c>
      <c r="H61" s="73">
        <v>-0.87</v>
      </c>
      <c r="J61" s="75">
        <v>2481</v>
      </c>
      <c r="K61">
        <f t="shared" si="16"/>
        <v>-1.94</v>
      </c>
      <c r="L61">
        <f t="shared" si="17"/>
        <v>-0.87</v>
      </c>
      <c r="N61">
        <f t="shared" si="18"/>
        <v>-1.94</v>
      </c>
      <c r="O61">
        <f t="shared" si="19"/>
        <v>-0.87</v>
      </c>
      <c r="Q61" t="s">
        <v>966</v>
      </c>
      <c r="R61" t="str">
        <f>R60</f>
        <v>UQ29</v>
      </c>
      <c r="S61" s="202" t="s">
        <v>281</v>
      </c>
      <c r="T61">
        <f t="shared" si="20"/>
        <v>2481</v>
      </c>
      <c r="U61">
        <f t="shared" si="21"/>
        <v>2481</v>
      </c>
      <c r="V61" t="s">
        <v>1430</v>
      </c>
      <c r="W61" t="s">
        <v>280</v>
      </c>
      <c r="X61" t="str">
        <f t="shared" si="22"/>
        <v>V</v>
      </c>
      <c r="Y61" t="s">
        <v>970</v>
      </c>
      <c r="Z61" t="s">
        <v>971</v>
      </c>
      <c r="AF61">
        <v>-8.4499999999999993</v>
      </c>
      <c r="AG61">
        <v>-0.82</v>
      </c>
      <c r="AI61" t="s">
        <v>966</v>
      </c>
      <c r="AJ61" t="s">
        <v>275</v>
      </c>
      <c r="AK61" t="s">
        <v>968</v>
      </c>
      <c r="AL61">
        <v>2565</v>
      </c>
      <c r="AM61">
        <v>2565</v>
      </c>
      <c r="AN61" t="s">
        <v>1430</v>
      </c>
      <c r="AO61" t="s">
        <v>969</v>
      </c>
      <c r="AP61" t="s">
        <v>276</v>
      </c>
      <c r="AQ61" t="s">
        <v>970</v>
      </c>
      <c r="AR61" t="s">
        <v>971</v>
      </c>
    </row>
    <row r="62" spans="3:44">
      <c r="C62" s="74"/>
      <c r="D62" s="74"/>
      <c r="E62" s="72" t="s">
        <v>285</v>
      </c>
      <c r="F62" s="73">
        <v>-1.63</v>
      </c>
      <c r="G62" s="73">
        <v>-1.84</v>
      </c>
      <c r="H62" s="73">
        <v>-1</v>
      </c>
      <c r="J62" s="75">
        <v>2481</v>
      </c>
      <c r="K62">
        <f t="shared" si="16"/>
        <v>-1.63</v>
      </c>
      <c r="L62">
        <f t="shared" si="17"/>
        <v>-1</v>
      </c>
      <c r="N62">
        <f t="shared" si="18"/>
        <v>-1.63</v>
      </c>
      <c r="O62">
        <f t="shared" si="19"/>
        <v>-1</v>
      </c>
      <c r="Q62" t="s">
        <v>966</v>
      </c>
      <c r="R62" t="str">
        <f>R61</f>
        <v>UQ29</v>
      </c>
      <c r="S62" s="202" t="s">
        <v>281</v>
      </c>
      <c r="T62">
        <f t="shared" si="20"/>
        <v>2481</v>
      </c>
      <c r="U62">
        <f t="shared" si="21"/>
        <v>2481</v>
      </c>
      <c r="V62" t="s">
        <v>1430</v>
      </c>
      <c r="W62" t="s">
        <v>280</v>
      </c>
      <c r="X62" t="str">
        <f t="shared" si="22"/>
        <v>V</v>
      </c>
      <c r="Y62" t="s">
        <v>970</v>
      </c>
      <c r="Z62" t="s">
        <v>971</v>
      </c>
      <c r="AF62">
        <v>-8.2799999999999994</v>
      </c>
      <c r="AG62">
        <v>-0.92</v>
      </c>
      <c r="AI62" t="s">
        <v>966</v>
      </c>
      <c r="AJ62" t="s">
        <v>275</v>
      </c>
      <c r="AK62" t="s">
        <v>968</v>
      </c>
      <c r="AL62">
        <v>2565</v>
      </c>
      <c r="AM62">
        <v>2565</v>
      </c>
      <c r="AN62" t="s">
        <v>1430</v>
      </c>
      <c r="AO62" t="s">
        <v>969</v>
      </c>
      <c r="AP62" t="s">
        <v>276</v>
      </c>
      <c r="AQ62" t="s">
        <v>970</v>
      </c>
      <c r="AR62" t="s">
        <v>971</v>
      </c>
    </row>
    <row r="63" spans="3:44">
      <c r="C63" s="72" t="s">
        <v>286</v>
      </c>
      <c r="D63" s="72">
        <v>83.82</v>
      </c>
      <c r="E63" s="72" t="s">
        <v>269</v>
      </c>
      <c r="F63" s="73">
        <v>-0.01</v>
      </c>
      <c r="G63" s="73">
        <v>-1.24</v>
      </c>
      <c r="H63" s="73">
        <v>-1.23</v>
      </c>
      <c r="J63" s="75">
        <v>2481</v>
      </c>
      <c r="K63">
        <f t="shared" si="16"/>
        <v>-0.01</v>
      </c>
      <c r="L63">
        <f t="shared" si="17"/>
        <v>-1.23</v>
      </c>
      <c r="N63">
        <f t="shared" si="18"/>
        <v>-0.01</v>
      </c>
      <c r="O63">
        <f t="shared" si="19"/>
        <v>-1.23</v>
      </c>
      <c r="Q63" t="s">
        <v>966</v>
      </c>
      <c r="R63" t="str">
        <f>C63</f>
        <v>UQ30</v>
      </c>
      <c r="S63" s="202" t="s">
        <v>281</v>
      </c>
      <c r="T63">
        <f t="shared" si="20"/>
        <v>2481</v>
      </c>
      <c r="U63">
        <f t="shared" si="21"/>
        <v>2481</v>
      </c>
      <c r="V63" t="s">
        <v>1430</v>
      </c>
      <c r="W63" t="s">
        <v>280</v>
      </c>
      <c r="X63" t="str">
        <f t="shared" si="22"/>
        <v>FG</v>
      </c>
      <c r="Y63" t="s">
        <v>970</v>
      </c>
      <c r="Z63" t="s">
        <v>971</v>
      </c>
      <c r="AF63">
        <v>-7.16</v>
      </c>
      <c r="AG63">
        <v>-0.79</v>
      </c>
      <c r="AI63" t="s">
        <v>966</v>
      </c>
      <c r="AJ63" t="s">
        <v>275</v>
      </c>
      <c r="AK63" t="s">
        <v>968</v>
      </c>
      <c r="AL63">
        <v>2565</v>
      </c>
      <c r="AM63">
        <v>2565</v>
      </c>
      <c r="AN63" t="s">
        <v>1430</v>
      </c>
      <c r="AO63" t="s">
        <v>969</v>
      </c>
      <c r="AP63" t="s">
        <v>276</v>
      </c>
      <c r="AQ63" t="s">
        <v>970</v>
      </c>
      <c r="AR63" t="s">
        <v>971</v>
      </c>
    </row>
    <row r="64" spans="3:44">
      <c r="C64" s="74"/>
      <c r="D64" s="74"/>
      <c r="E64" s="72" t="s">
        <v>269</v>
      </c>
      <c r="F64" s="73">
        <v>-0.12</v>
      </c>
      <c r="G64" s="73">
        <v>-1.23</v>
      </c>
      <c r="H64" s="73">
        <v>-1.17</v>
      </c>
      <c r="J64" s="75">
        <v>2481</v>
      </c>
      <c r="K64">
        <f t="shared" si="16"/>
        <v>-0.12</v>
      </c>
      <c r="L64">
        <f t="shared" si="17"/>
        <v>-1.17</v>
      </c>
      <c r="N64">
        <f t="shared" si="18"/>
        <v>-0.12</v>
      </c>
      <c r="O64">
        <f t="shared" si="19"/>
        <v>-1.17</v>
      </c>
      <c r="Q64" t="s">
        <v>966</v>
      </c>
      <c r="R64" t="str">
        <f>R63</f>
        <v>UQ30</v>
      </c>
      <c r="S64" s="202" t="s">
        <v>281</v>
      </c>
      <c r="T64">
        <f t="shared" si="20"/>
        <v>2481</v>
      </c>
      <c r="U64">
        <f t="shared" si="21"/>
        <v>2481</v>
      </c>
      <c r="V64" t="s">
        <v>1430</v>
      </c>
      <c r="W64" t="s">
        <v>280</v>
      </c>
      <c r="X64" t="str">
        <f t="shared" si="22"/>
        <v>FG</v>
      </c>
      <c r="Y64" t="s">
        <v>970</v>
      </c>
      <c r="Z64" t="s">
        <v>971</v>
      </c>
      <c r="AF64">
        <v>-7.89</v>
      </c>
      <c r="AG64">
        <v>-0.69</v>
      </c>
      <c r="AI64" t="s">
        <v>966</v>
      </c>
      <c r="AJ64" t="s">
        <v>275</v>
      </c>
      <c r="AK64" t="s">
        <v>968</v>
      </c>
      <c r="AL64">
        <v>2565</v>
      </c>
      <c r="AM64">
        <v>2565</v>
      </c>
      <c r="AN64" t="s">
        <v>1430</v>
      </c>
      <c r="AO64" t="s">
        <v>969</v>
      </c>
      <c r="AP64" t="s">
        <v>276</v>
      </c>
      <c r="AQ64" t="s">
        <v>970</v>
      </c>
      <c r="AR64" t="s">
        <v>971</v>
      </c>
    </row>
    <row r="65" spans="3:44">
      <c r="C65" s="74"/>
      <c r="D65" s="74"/>
      <c r="E65" s="72" t="s">
        <v>270</v>
      </c>
      <c r="F65" s="73">
        <v>1.1499999999999999</v>
      </c>
      <c r="G65" s="73">
        <v>-0.09</v>
      </c>
      <c r="H65" s="73">
        <v>-0.68</v>
      </c>
      <c r="J65" s="75">
        <v>2481</v>
      </c>
      <c r="K65">
        <f t="shared" si="16"/>
        <v>1.1499999999999999</v>
      </c>
      <c r="L65">
        <f t="shared" si="17"/>
        <v>-0.68</v>
      </c>
      <c r="N65">
        <f t="shared" si="18"/>
        <v>1.1499999999999999</v>
      </c>
      <c r="O65">
        <f t="shared" si="19"/>
        <v>-0.68</v>
      </c>
      <c r="Q65" t="s">
        <v>966</v>
      </c>
      <c r="R65" t="str">
        <f>R64</f>
        <v>UQ30</v>
      </c>
      <c r="S65" s="202" t="s">
        <v>281</v>
      </c>
      <c r="T65">
        <f t="shared" si="20"/>
        <v>2481</v>
      </c>
      <c r="U65">
        <f t="shared" si="21"/>
        <v>2481</v>
      </c>
      <c r="V65" t="s">
        <v>1430</v>
      </c>
      <c r="W65" t="s">
        <v>280</v>
      </c>
      <c r="X65" t="str">
        <f t="shared" si="22"/>
        <v>LP</v>
      </c>
      <c r="Y65" t="s">
        <v>970</v>
      </c>
      <c r="Z65" t="s">
        <v>971</v>
      </c>
      <c r="AF65">
        <v>1.1299999999999999</v>
      </c>
      <c r="AG65">
        <v>0.64</v>
      </c>
      <c r="AI65" t="s">
        <v>966</v>
      </c>
      <c r="AJ65" t="s">
        <v>275</v>
      </c>
      <c r="AK65" t="s">
        <v>968</v>
      </c>
      <c r="AL65">
        <v>2565</v>
      </c>
      <c r="AM65">
        <v>2565</v>
      </c>
      <c r="AN65" t="s">
        <v>1430</v>
      </c>
      <c r="AO65" t="s">
        <v>969</v>
      </c>
      <c r="AP65" t="s">
        <v>269</v>
      </c>
      <c r="AQ65" t="s">
        <v>970</v>
      </c>
      <c r="AR65" t="s">
        <v>971</v>
      </c>
    </row>
    <row r="66" spans="3:44">
      <c r="C66" s="74"/>
      <c r="D66" s="74"/>
      <c r="E66" s="72" t="s">
        <v>270</v>
      </c>
      <c r="F66" s="73">
        <v>1.4</v>
      </c>
      <c r="G66" s="73">
        <v>0.09</v>
      </c>
      <c r="H66" s="73">
        <v>-0.63</v>
      </c>
      <c r="J66" s="75">
        <v>2481</v>
      </c>
      <c r="K66">
        <f t="shared" si="16"/>
        <v>1.4</v>
      </c>
      <c r="L66">
        <f t="shared" si="17"/>
        <v>-0.63</v>
      </c>
      <c r="N66">
        <f t="shared" si="18"/>
        <v>1.4</v>
      </c>
      <c r="O66">
        <f t="shared" si="19"/>
        <v>-0.63</v>
      </c>
      <c r="Q66" t="s">
        <v>966</v>
      </c>
      <c r="R66" t="str">
        <f>R65</f>
        <v>UQ30</v>
      </c>
      <c r="S66" s="202" t="s">
        <v>281</v>
      </c>
      <c r="T66">
        <f t="shared" si="20"/>
        <v>2481</v>
      </c>
      <c r="U66">
        <f t="shared" si="21"/>
        <v>2481</v>
      </c>
      <c r="V66" t="s">
        <v>1430</v>
      </c>
      <c r="W66" t="s">
        <v>280</v>
      </c>
      <c r="X66" t="str">
        <f t="shared" si="22"/>
        <v>LP</v>
      </c>
      <c r="Y66" t="s">
        <v>970</v>
      </c>
      <c r="Z66" t="s">
        <v>971</v>
      </c>
      <c r="AF66">
        <v>0.79</v>
      </c>
      <c r="AG66">
        <v>1.23</v>
      </c>
      <c r="AI66" t="s">
        <v>966</v>
      </c>
      <c r="AJ66" t="s">
        <v>275</v>
      </c>
      <c r="AK66" t="s">
        <v>968</v>
      </c>
      <c r="AL66">
        <v>2565</v>
      </c>
      <c r="AM66">
        <v>2565</v>
      </c>
      <c r="AN66" t="s">
        <v>1430</v>
      </c>
      <c r="AO66" t="s">
        <v>969</v>
      </c>
      <c r="AP66" t="s">
        <v>269</v>
      </c>
      <c r="AQ66" t="s">
        <v>970</v>
      </c>
      <c r="AR66" t="s">
        <v>971</v>
      </c>
    </row>
    <row r="67" spans="3:44">
      <c r="C67" s="380"/>
      <c r="D67" s="381"/>
      <c r="E67" s="381"/>
      <c r="F67" s="381"/>
      <c r="G67" s="381"/>
      <c r="H67" s="382"/>
      <c r="N67">
        <f t="shared" si="18"/>
        <v>0</v>
      </c>
      <c r="O67">
        <f t="shared" si="19"/>
        <v>0</v>
      </c>
      <c r="Q67" t="s">
        <v>966</v>
      </c>
      <c r="R67" t="str">
        <f>R66</f>
        <v>UQ30</v>
      </c>
      <c r="S67" s="202" t="s">
        <v>281</v>
      </c>
      <c r="T67">
        <f t="shared" si="20"/>
        <v>0</v>
      </c>
      <c r="U67">
        <f t="shared" si="21"/>
        <v>0</v>
      </c>
      <c r="V67" t="s">
        <v>1430</v>
      </c>
      <c r="W67" t="s">
        <v>280</v>
      </c>
      <c r="X67">
        <f t="shared" si="22"/>
        <v>0</v>
      </c>
      <c r="Y67" t="s">
        <v>970</v>
      </c>
      <c r="Z67" t="s">
        <v>971</v>
      </c>
      <c r="AF67">
        <v>0.56999999999999995</v>
      </c>
      <c r="AG67">
        <v>0.86</v>
      </c>
      <c r="AI67" t="s">
        <v>966</v>
      </c>
      <c r="AJ67" t="s">
        <v>275</v>
      </c>
      <c r="AK67" t="s">
        <v>968</v>
      </c>
      <c r="AL67">
        <v>2565</v>
      </c>
      <c r="AM67">
        <v>2565</v>
      </c>
      <c r="AN67" t="s">
        <v>1430</v>
      </c>
      <c r="AO67" t="s">
        <v>969</v>
      </c>
      <c r="AP67" t="s">
        <v>269</v>
      </c>
      <c r="AQ67" t="s">
        <v>970</v>
      </c>
      <c r="AR67" t="s">
        <v>971</v>
      </c>
    </row>
    <row r="68" spans="3:44" ht="25.5" customHeight="1">
      <c r="C68" s="383" t="s">
        <v>287</v>
      </c>
      <c r="D68" s="384"/>
      <c r="E68" s="384"/>
      <c r="F68" s="384"/>
      <c r="G68" s="384"/>
      <c r="H68" s="385"/>
      <c r="S68" s="202"/>
      <c r="Z68" t="s">
        <v>971</v>
      </c>
      <c r="AF68">
        <v>-11.5</v>
      </c>
      <c r="AG68">
        <v>-1.1499999999999999</v>
      </c>
      <c r="AI68" t="s">
        <v>966</v>
      </c>
      <c r="AJ68" t="s">
        <v>275</v>
      </c>
      <c r="AK68" t="s">
        <v>968</v>
      </c>
      <c r="AL68">
        <v>2565</v>
      </c>
      <c r="AM68">
        <v>2565</v>
      </c>
      <c r="AN68" t="s">
        <v>1430</v>
      </c>
      <c r="AO68" t="s">
        <v>969</v>
      </c>
      <c r="AP68" t="s">
        <v>271</v>
      </c>
      <c r="AQ68" t="s">
        <v>970</v>
      </c>
      <c r="AR68" t="s">
        <v>971</v>
      </c>
    </row>
    <row r="69" spans="3:44" ht="25.5" customHeight="1">
      <c r="C69" s="386" t="s">
        <v>288</v>
      </c>
      <c r="D69" s="387"/>
      <c r="E69" s="387"/>
      <c r="F69" s="387"/>
      <c r="G69" s="387"/>
      <c r="H69" s="388"/>
      <c r="S69" s="202"/>
      <c r="Z69" t="s">
        <v>971</v>
      </c>
      <c r="AF69">
        <v>-12.23</v>
      </c>
      <c r="AG69">
        <v>-1.2</v>
      </c>
      <c r="AI69" t="s">
        <v>966</v>
      </c>
      <c r="AJ69" t="s">
        <v>275</v>
      </c>
      <c r="AK69" t="s">
        <v>968</v>
      </c>
      <c r="AL69">
        <v>2565</v>
      </c>
      <c r="AM69">
        <v>2565</v>
      </c>
      <c r="AN69" t="s">
        <v>1430</v>
      </c>
      <c r="AO69" t="s">
        <v>969</v>
      </c>
      <c r="AP69" t="s">
        <v>271</v>
      </c>
      <c r="AQ69" t="s">
        <v>970</v>
      </c>
      <c r="AR69" t="s">
        <v>971</v>
      </c>
    </row>
    <row r="70" spans="3:44">
      <c r="C70" s="72" t="s">
        <v>289</v>
      </c>
      <c r="D70" s="72">
        <v>230.12</v>
      </c>
      <c r="E70" s="72" t="s">
        <v>269</v>
      </c>
      <c r="F70" s="73">
        <v>-0.44</v>
      </c>
      <c r="G70" s="73">
        <v>-0.05</v>
      </c>
      <c r="H70" s="73">
        <v>0.18</v>
      </c>
      <c r="J70" s="75">
        <v>2463</v>
      </c>
      <c r="K70">
        <f t="shared" ref="K70:K93" si="24">F70</f>
        <v>-0.44</v>
      </c>
      <c r="L70">
        <f t="shared" ref="L70:L93" si="25">H70</f>
        <v>0.18</v>
      </c>
      <c r="N70">
        <f>K70</f>
        <v>-0.44</v>
      </c>
      <c r="O70">
        <f>L70</f>
        <v>0.18</v>
      </c>
      <c r="Q70" t="s">
        <v>966</v>
      </c>
      <c r="R70" t="str">
        <f>C70</f>
        <v>UQ34</v>
      </c>
      <c r="S70" s="202" t="s">
        <v>288</v>
      </c>
      <c r="T70">
        <f>J70</f>
        <v>2463</v>
      </c>
      <c r="U70">
        <f t="shared" si="21"/>
        <v>2463</v>
      </c>
      <c r="V70" t="s">
        <v>1430</v>
      </c>
      <c r="W70" t="s">
        <v>287</v>
      </c>
      <c r="X70" t="str">
        <f>E70</f>
        <v>FG</v>
      </c>
      <c r="Y70" t="s">
        <v>970</v>
      </c>
      <c r="Z70" t="s">
        <v>971</v>
      </c>
      <c r="AF70">
        <v>0.04</v>
      </c>
      <c r="AG70">
        <v>3.05</v>
      </c>
      <c r="AI70" t="s">
        <v>966</v>
      </c>
      <c r="AJ70" t="s">
        <v>277</v>
      </c>
      <c r="AK70" t="s">
        <v>968</v>
      </c>
      <c r="AL70">
        <v>2565</v>
      </c>
      <c r="AM70">
        <v>2565</v>
      </c>
      <c r="AN70" t="s">
        <v>1430</v>
      </c>
      <c r="AO70" t="s">
        <v>969</v>
      </c>
      <c r="AP70" t="s">
        <v>269</v>
      </c>
      <c r="AQ70" t="s">
        <v>970</v>
      </c>
      <c r="AR70" t="s">
        <v>971</v>
      </c>
    </row>
    <row r="71" spans="3:44">
      <c r="C71" s="74"/>
      <c r="D71" s="74"/>
      <c r="E71" s="72" t="s">
        <v>269</v>
      </c>
      <c r="F71" s="73">
        <v>-0.26</v>
      </c>
      <c r="G71" s="73">
        <v>0.16</v>
      </c>
      <c r="H71" s="73">
        <v>0.3</v>
      </c>
      <c r="J71" s="75">
        <v>2463</v>
      </c>
      <c r="K71">
        <f t="shared" si="24"/>
        <v>-0.26</v>
      </c>
      <c r="L71">
        <f t="shared" si="25"/>
        <v>0.3</v>
      </c>
      <c r="N71">
        <f t="shared" ref="N71:N97" si="26">K71</f>
        <v>-0.26</v>
      </c>
      <c r="O71">
        <f t="shared" ref="O71:O97" si="27">L71</f>
        <v>0.3</v>
      </c>
      <c r="Q71" t="s">
        <v>966</v>
      </c>
      <c r="R71" t="str">
        <f>R70</f>
        <v>UQ34</v>
      </c>
      <c r="S71" s="202" t="s">
        <v>288</v>
      </c>
      <c r="T71">
        <f t="shared" ref="T71:T97" si="28">J71</f>
        <v>2463</v>
      </c>
      <c r="U71">
        <f t="shared" si="21"/>
        <v>2463</v>
      </c>
      <c r="V71" t="s">
        <v>1430</v>
      </c>
      <c r="W71" t="s">
        <v>287</v>
      </c>
      <c r="X71" t="str">
        <f t="shared" ref="X71:X97" si="29">E71</f>
        <v>FG</v>
      </c>
      <c r="Y71" t="s">
        <v>970</v>
      </c>
      <c r="Z71" t="s">
        <v>971</v>
      </c>
      <c r="AF71">
        <v>-0.8</v>
      </c>
      <c r="AG71">
        <v>2.73</v>
      </c>
      <c r="AI71" t="s">
        <v>966</v>
      </c>
      <c r="AJ71" t="s">
        <v>278</v>
      </c>
      <c r="AK71" t="s">
        <v>968</v>
      </c>
      <c r="AL71">
        <v>2565</v>
      </c>
      <c r="AM71">
        <v>2565</v>
      </c>
      <c r="AN71" t="s">
        <v>1430</v>
      </c>
      <c r="AO71" t="s">
        <v>969</v>
      </c>
      <c r="AP71" t="s">
        <v>269</v>
      </c>
      <c r="AQ71" t="s">
        <v>970</v>
      </c>
      <c r="AR71" t="s">
        <v>971</v>
      </c>
    </row>
    <row r="72" spans="3:44">
      <c r="C72" s="74"/>
      <c r="D72" s="74"/>
      <c r="E72" s="72" t="s">
        <v>270</v>
      </c>
      <c r="F72" s="73">
        <v>8.57</v>
      </c>
      <c r="G72" s="73">
        <v>3.36</v>
      </c>
      <c r="H72" s="73">
        <v>-1.04</v>
      </c>
      <c r="J72" s="75">
        <v>2463</v>
      </c>
      <c r="K72">
        <f t="shared" si="24"/>
        <v>8.57</v>
      </c>
      <c r="L72">
        <f t="shared" si="25"/>
        <v>-1.04</v>
      </c>
      <c r="N72">
        <f t="shared" si="26"/>
        <v>8.57</v>
      </c>
      <c r="O72">
        <f t="shared" si="27"/>
        <v>-1.04</v>
      </c>
      <c r="Q72" t="s">
        <v>966</v>
      </c>
      <c r="R72" t="str">
        <f>R71</f>
        <v>UQ34</v>
      </c>
      <c r="S72" s="202" t="s">
        <v>288</v>
      </c>
      <c r="T72">
        <f t="shared" si="28"/>
        <v>2463</v>
      </c>
      <c r="U72">
        <f t="shared" si="21"/>
        <v>2463</v>
      </c>
      <c r="V72" t="s">
        <v>1430</v>
      </c>
      <c r="W72" t="s">
        <v>287</v>
      </c>
      <c r="X72" t="str">
        <f t="shared" si="29"/>
        <v>LP</v>
      </c>
      <c r="Y72" t="s">
        <v>970</v>
      </c>
      <c r="Z72" t="s">
        <v>971</v>
      </c>
      <c r="AF72">
        <v>0.09</v>
      </c>
      <c r="AG72">
        <v>3.31</v>
      </c>
      <c r="AI72" t="s">
        <v>966</v>
      </c>
      <c r="AJ72" t="s">
        <v>278</v>
      </c>
      <c r="AK72" t="s">
        <v>968</v>
      </c>
      <c r="AL72">
        <v>2565</v>
      </c>
      <c r="AM72">
        <v>2565</v>
      </c>
      <c r="AN72" t="s">
        <v>1430</v>
      </c>
      <c r="AO72" t="s">
        <v>969</v>
      </c>
      <c r="AP72" t="s">
        <v>269</v>
      </c>
      <c r="AQ72" t="s">
        <v>970</v>
      </c>
      <c r="AR72" t="s">
        <v>971</v>
      </c>
    </row>
    <row r="73" spans="3:44">
      <c r="C73" s="74"/>
      <c r="D73" s="74"/>
      <c r="E73" s="72" t="s">
        <v>270</v>
      </c>
      <c r="F73" s="73">
        <v>10.11</v>
      </c>
      <c r="G73" s="73">
        <v>4.17</v>
      </c>
      <c r="H73" s="73">
        <v>-1.02</v>
      </c>
      <c r="J73" s="75">
        <v>2463</v>
      </c>
      <c r="K73">
        <f t="shared" si="24"/>
        <v>10.11</v>
      </c>
      <c r="L73">
        <f t="shared" si="25"/>
        <v>-1.02</v>
      </c>
      <c r="N73">
        <f t="shared" si="26"/>
        <v>10.11</v>
      </c>
      <c r="O73">
        <f t="shared" si="27"/>
        <v>-1.02</v>
      </c>
      <c r="Q73" t="s">
        <v>966</v>
      </c>
      <c r="R73" t="str">
        <f>R72</f>
        <v>UQ34</v>
      </c>
      <c r="S73" s="202" t="s">
        <v>288</v>
      </c>
      <c r="T73">
        <f t="shared" si="28"/>
        <v>2463</v>
      </c>
      <c r="U73">
        <f t="shared" si="21"/>
        <v>2463</v>
      </c>
      <c r="V73" t="s">
        <v>1430</v>
      </c>
      <c r="W73" t="s">
        <v>287</v>
      </c>
      <c r="X73" t="str">
        <f t="shared" si="29"/>
        <v>LP</v>
      </c>
      <c r="Y73" t="s">
        <v>970</v>
      </c>
      <c r="Z73" t="s">
        <v>971</v>
      </c>
      <c r="AF73">
        <v>1.39</v>
      </c>
      <c r="AG73">
        <v>2.52</v>
      </c>
      <c r="AI73" t="s">
        <v>966</v>
      </c>
      <c r="AJ73" t="s">
        <v>279</v>
      </c>
      <c r="AK73" t="s">
        <v>968</v>
      </c>
      <c r="AL73">
        <v>2565</v>
      </c>
      <c r="AM73">
        <v>2565</v>
      </c>
      <c r="AN73" t="s">
        <v>1430</v>
      </c>
      <c r="AO73" t="s">
        <v>969</v>
      </c>
      <c r="AP73" t="s">
        <v>269</v>
      </c>
      <c r="AQ73" t="s">
        <v>970</v>
      </c>
      <c r="AR73" t="s">
        <v>971</v>
      </c>
    </row>
    <row r="74" spans="3:44">
      <c r="C74" s="72" t="s">
        <v>290</v>
      </c>
      <c r="D74" s="72">
        <v>249.89</v>
      </c>
      <c r="E74" s="72" t="s">
        <v>269</v>
      </c>
      <c r="F74" s="73">
        <v>4.95</v>
      </c>
      <c r="G74" s="73">
        <v>2.57</v>
      </c>
      <c r="H74" s="73">
        <v>0.02</v>
      </c>
      <c r="J74" s="75">
        <v>2463</v>
      </c>
      <c r="K74">
        <f t="shared" si="24"/>
        <v>4.95</v>
      </c>
      <c r="L74">
        <f t="shared" si="25"/>
        <v>0.02</v>
      </c>
      <c r="N74">
        <f t="shared" si="26"/>
        <v>4.95</v>
      </c>
      <c r="O74">
        <f t="shared" si="27"/>
        <v>0.02</v>
      </c>
      <c r="Q74" t="s">
        <v>966</v>
      </c>
      <c r="R74" t="str">
        <f>C74</f>
        <v>UQ35</v>
      </c>
      <c r="S74" s="202" t="s">
        <v>288</v>
      </c>
      <c r="T74">
        <f t="shared" si="28"/>
        <v>2463</v>
      </c>
      <c r="U74">
        <f t="shared" si="21"/>
        <v>2463</v>
      </c>
      <c r="V74" t="s">
        <v>1430</v>
      </c>
      <c r="W74" t="s">
        <v>287</v>
      </c>
      <c r="X74" t="str">
        <f t="shared" si="29"/>
        <v>FG</v>
      </c>
      <c r="Y74" t="s">
        <v>970</v>
      </c>
      <c r="Z74" t="s">
        <v>971</v>
      </c>
      <c r="AF74">
        <v>1.84</v>
      </c>
      <c r="AG74">
        <v>2.84</v>
      </c>
      <c r="AI74" t="s">
        <v>966</v>
      </c>
      <c r="AJ74" t="s">
        <v>279</v>
      </c>
      <c r="AK74" t="s">
        <v>968</v>
      </c>
      <c r="AL74">
        <v>2565</v>
      </c>
      <c r="AM74">
        <v>2565</v>
      </c>
      <c r="AN74" t="s">
        <v>1430</v>
      </c>
      <c r="AO74" t="s">
        <v>969</v>
      </c>
      <c r="AP74" t="s">
        <v>269</v>
      </c>
      <c r="AQ74" t="s">
        <v>970</v>
      </c>
      <c r="AR74" t="s">
        <v>971</v>
      </c>
    </row>
    <row r="75" spans="3:44">
      <c r="C75" s="74"/>
      <c r="D75" s="74"/>
      <c r="E75" s="72" t="s">
        <v>269</v>
      </c>
      <c r="F75" s="73">
        <v>5.03</v>
      </c>
      <c r="G75" s="73">
        <v>2.52</v>
      </c>
      <c r="H75" s="73">
        <v>-7.0000000000000007E-2</v>
      </c>
      <c r="J75" s="75">
        <v>2463</v>
      </c>
      <c r="K75">
        <f t="shared" si="24"/>
        <v>5.03</v>
      </c>
      <c r="L75">
        <f t="shared" si="25"/>
        <v>-7.0000000000000007E-2</v>
      </c>
      <c r="N75">
        <f t="shared" si="26"/>
        <v>5.03</v>
      </c>
      <c r="O75">
        <f t="shared" si="27"/>
        <v>-7.0000000000000007E-2</v>
      </c>
      <c r="Q75" t="s">
        <v>966</v>
      </c>
      <c r="R75" t="str">
        <f>R74</f>
        <v>UQ35</v>
      </c>
      <c r="S75" s="202" t="s">
        <v>288</v>
      </c>
      <c r="T75">
        <f t="shared" si="28"/>
        <v>2463</v>
      </c>
      <c r="U75">
        <f t="shared" si="21"/>
        <v>2463</v>
      </c>
      <c r="V75" t="s">
        <v>1430</v>
      </c>
      <c r="W75" t="s">
        <v>287</v>
      </c>
      <c r="X75" t="str">
        <f t="shared" si="29"/>
        <v>FG</v>
      </c>
      <c r="Y75" t="s">
        <v>970</v>
      </c>
      <c r="Z75" t="s">
        <v>971</v>
      </c>
      <c r="AF75">
        <v>1.1200000000000001</v>
      </c>
      <c r="AG75">
        <v>2.98</v>
      </c>
      <c r="AI75" t="s">
        <v>966</v>
      </c>
      <c r="AJ75" t="s">
        <v>279</v>
      </c>
      <c r="AK75" t="s">
        <v>968</v>
      </c>
      <c r="AL75">
        <v>2565</v>
      </c>
      <c r="AM75">
        <v>2565</v>
      </c>
      <c r="AN75" t="s">
        <v>1430</v>
      </c>
      <c r="AO75" t="s">
        <v>969</v>
      </c>
      <c r="AP75" t="s">
        <v>269</v>
      </c>
      <c r="AQ75" t="s">
        <v>970</v>
      </c>
      <c r="AR75" t="s">
        <v>971</v>
      </c>
    </row>
    <row r="76" spans="3:44">
      <c r="C76" s="74"/>
      <c r="D76" s="74"/>
      <c r="E76" s="72" t="s">
        <v>291</v>
      </c>
      <c r="F76" s="73">
        <v>7.86</v>
      </c>
      <c r="G76" s="73">
        <v>4.03</v>
      </c>
      <c r="H76" s="73">
        <v>-0.01</v>
      </c>
      <c r="J76" s="75">
        <v>2463</v>
      </c>
      <c r="K76">
        <f t="shared" si="24"/>
        <v>7.86</v>
      </c>
      <c r="L76">
        <f t="shared" si="25"/>
        <v>-0.01</v>
      </c>
      <c r="N76">
        <f t="shared" si="26"/>
        <v>7.86</v>
      </c>
      <c r="O76">
        <f t="shared" si="27"/>
        <v>-0.01</v>
      </c>
      <c r="Q76" t="s">
        <v>966</v>
      </c>
      <c r="R76" t="str">
        <f>R75</f>
        <v>UQ35</v>
      </c>
      <c r="S76" s="202" t="s">
        <v>288</v>
      </c>
      <c r="T76">
        <f t="shared" si="28"/>
        <v>2463</v>
      </c>
      <c r="U76">
        <f t="shared" si="21"/>
        <v>2463</v>
      </c>
      <c r="V76" t="s">
        <v>1430</v>
      </c>
      <c r="W76" t="s">
        <v>287</v>
      </c>
      <c r="X76" t="str">
        <f t="shared" si="29"/>
        <v>G</v>
      </c>
      <c r="Y76" t="s">
        <v>970</v>
      </c>
      <c r="Z76" t="s">
        <v>971</v>
      </c>
      <c r="AF76">
        <v>1.47</v>
      </c>
      <c r="AG76">
        <v>2.7</v>
      </c>
      <c r="AI76" t="s">
        <v>966</v>
      </c>
      <c r="AJ76" t="s">
        <v>268</v>
      </c>
      <c r="AK76" t="s">
        <v>967</v>
      </c>
      <c r="AL76">
        <v>2597</v>
      </c>
      <c r="AM76">
        <v>2597</v>
      </c>
      <c r="AN76" t="s">
        <v>1430</v>
      </c>
      <c r="AO76" t="s">
        <v>969</v>
      </c>
      <c r="AP76" t="s">
        <v>269</v>
      </c>
      <c r="AQ76" t="s">
        <v>970</v>
      </c>
      <c r="AR76" t="s">
        <v>971</v>
      </c>
    </row>
    <row r="77" spans="3:44">
      <c r="C77" s="72" t="s">
        <v>292</v>
      </c>
      <c r="D77" s="72">
        <v>253.39</v>
      </c>
      <c r="E77" s="72" t="s">
        <v>269</v>
      </c>
      <c r="F77" s="73">
        <v>22.24</v>
      </c>
      <c r="G77" s="73">
        <v>11.13</v>
      </c>
      <c r="H77" s="73">
        <v>-0.27</v>
      </c>
      <c r="J77" s="75">
        <v>2463</v>
      </c>
      <c r="K77">
        <f t="shared" si="24"/>
        <v>22.24</v>
      </c>
      <c r="L77">
        <f t="shared" si="25"/>
        <v>-0.27</v>
      </c>
      <c r="N77">
        <f t="shared" si="26"/>
        <v>22.24</v>
      </c>
      <c r="O77">
        <f t="shared" si="27"/>
        <v>-0.27</v>
      </c>
      <c r="Q77" t="s">
        <v>966</v>
      </c>
      <c r="R77" t="str">
        <f>C77</f>
        <v>UQ36</v>
      </c>
      <c r="S77" s="202" t="s">
        <v>288</v>
      </c>
      <c r="T77">
        <f t="shared" si="28"/>
        <v>2463</v>
      </c>
      <c r="U77">
        <f t="shared" si="21"/>
        <v>2463</v>
      </c>
      <c r="V77" t="s">
        <v>1430</v>
      </c>
      <c r="W77" t="s">
        <v>287</v>
      </c>
      <c r="X77" t="str">
        <f t="shared" si="29"/>
        <v>FG</v>
      </c>
      <c r="Y77" t="s">
        <v>970</v>
      </c>
      <c r="Z77" t="s">
        <v>971</v>
      </c>
      <c r="AF77">
        <v>-1.1000000000000001</v>
      </c>
      <c r="AG77">
        <v>1.26</v>
      </c>
      <c r="AI77" t="s">
        <v>966</v>
      </c>
      <c r="AJ77" t="s">
        <v>268</v>
      </c>
      <c r="AK77" t="s">
        <v>967</v>
      </c>
      <c r="AL77">
        <v>2597</v>
      </c>
      <c r="AM77">
        <v>2597</v>
      </c>
      <c r="AN77" t="s">
        <v>1430</v>
      </c>
      <c r="AO77" t="s">
        <v>969</v>
      </c>
      <c r="AP77" t="s">
        <v>269</v>
      </c>
      <c r="AQ77" t="s">
        <v>970</v>
      </c>
      <c r="AR77" t="s">
        <v>971</v>
      </c>
    </row>
    <row r="78" spans="3:44">
      <c r="C78" s="74"/>
      <c r="D78" s="74"/>
      <c r="E78" s="72" t="s">
        <v>269</v>
      </c>
      <c r="F78" s="73">
        <v>22.21</v>
      </c>
      <c r="G78" s="73">
        <v>11.08</v>
      </c>
      <c r="H78" s="73">
        <v>-0.3</v>
      </c>
      <c r="J78" s="75">
        <v>2463</v>
      </c>
      <c r="K78">
        <f t="shared" si="24"/>
        <v>22.21</v>
      </c>
      <c r="L78">
        <f t="shared" si="25"/>
        <v>-0.3</v>
      </c>
      <c r="N78">
        <f t="shared" si="26"/>
        <v>22.21</v>
      </c>
      <c r="O78">
        <f t="shared" si="27"/>
        <v>-0.3</v>
      </c>
      <c r="Q78" t="s">
        <v>966</v>
      </c>
      <c r="R78" t="str">
        <f t="shared" ref="R78:R83" si="30">R77</f>
        <v>UQ36</v>
      </c>
      <c r="S78" s="202" t="s">
        <v>288</v>
      </c>
      <c r="T78">
        <f t="shared" si="28"/>
        <v>2463</v>
      </c>
      <c r="U78">
        <f t="shared" si="21"/>
        <v>2463</v>
      </c>
      <c r="V78" t="s">
        <v>1430</v>
      </c>
      <c r="W78" t="s">
        <v>287</v>
      </c>
      <c r="X78" t="str">
        <f t="shared" si="29"/>
        <v>FG</v>
      </c>
      <c r="Y78" t="s">
        <v>970</v>
      </c>
      <c r="Z78" t="s">
        <v>971</v>
      </c>
      <c r="AF78">
        <v>-1.5</v>
      </c>
      <c r="AG78">
        <v>1.37</v>
      </c>
      <c r="AI78" t="s">
        <v>966</v>
      </c>
      <c r="AJ78" t="s">
        <v>268</v>
      </c>
      <c r="AK78" t="s">
        <v>967</v>
      </c>
      <c r="AL78">
        <v>2597</v>
      </c>
      <c r="AM78">
        <v>2597</v>
      </c>
      <c r="AN78" t="s">
        <v>1430</v>
      </c>
      <c r="AO78" t="s">
        <v>969</v>
      </c>
      <c r="AP78" t="s">
        <v>269</v>
      </c>
      <c r="AQ78" t="s">
        <v>970</v>
      </c>
      <c r="AR78" t="s">
        <v>971</v>
      </c>
    </row>
    <row r="79" spans="3:44">
      <c r="C79" s="74"/>
      <c r="D79" s="74"/>
      <c r="E79" s="72" t="s">
        <v>271</v>
      </c>
      <c r="F79" s="73">
        <v>22.65</v>
      </c>
      <c r="G79" s="73">
        <v>11.74</v>
      </c>
      <c r="H79" s="73">
        <v>0.14000000000000001</v>
      </c>
      <c r="J79" s="75">
        <v>2463</v>
      </c>
      <c r="K79">
        <f t="shared" si="24"/>
        <v>22.65</v>
      </c>
      <c r="L79">
        <f t="shared" si="25"/>
        <v>0.14000000000000001</v>
      </c>
      <c r="N79">
        <f t="shared" si="26"/>
        <v>22.65</v>
      </c>
      <c r="O79">
        <f t="shared" si="27"/>
        <v>0.14000000000000001</v>
      </c>
      <c r="Q79" t="s">
        <v>966</v>
      </c>
      <c r="R79" t="str">
        <f t="shared" si="30"/>
        <v>UQ36</v>
      </c>
      <c r="S79" s="202" t="s">
        <v>288</v>
      </c>
      <c r="T79">
        <f t="shared" si="28"/>
        <v>2463</v>
      </c>
      <c r="U79">
        <f t="shared" si="21"/>
        <v>2463</v>
      </c>
      <c r="V79" t="s">
        <v>1430</v>
      </c>
      <c r="W79" t="s">
        <v>287</v>
      </c>
      <c r="X79" t="str">
        <f t="shared" si="29"/>
        <v>N</v>
      </c>
      <c r="Y79" t="s">
        <v>970</v>
      </c>
      <c r="Z79" t="s">
        <v>971</v>
      </c>
      <c r="AF79">
        <v>2.13</v>
      </c>
      <c r="AG79">
        <v>-1.93</v>
      </c>
      <c r="AI79" t="s">
        <v>966</v>
      </c>
      <c r="AJ79" t="s">
        <v>268</v>
      </c>
      <c r="AK79" t="s">
        <v>967</v>
      </c>
      <c r="AL79">
        <v>2597</v>
      </c>
      <c r="AM79">
        <v>2597</v>
      </c>
      <c r="AN79" t="s">
        <v>1430</v>
      </c>
      <c r="AO79" t="s">
        <v>969</v>
      </c>
      <c r="AP79" t="s">
        <v>270</v>
      </c>
      <c r="AQ79" t="s">
        <v>970</v>
      </c>
      <c r="AR79" t="s">
        <v>971</v>
      </c>
    </row>
    <row r="80" spans="3:44">
      <c r="C80" s="74"/>
      <c r="D80" s="74"/>
      <c r="E80" s="72" t="s">
        <v>271</v>
      </c>
      <c r="F80" s="73">
        <v>23.25</v>
      </c>
      <c r="G80" s="73">
        <v>11.97</v>
      </c>
      <c r="H80" s="73">
        <v>0.06</v>
      </c>
      <c r="J80" s="75">
        <v>2463</v>
      </c>
      <c r="K80">
        <f t="shared" si="24"/>
        <v>23.25</v>
      </c>
      <c r="L80">
        <f t="shared" si="25"/>
        <v>0.06</v>
      </c>
      <c r="N80">
        <f t="shared" si="26"/>
        <v>23.25</v>
      </c>
      <c r="O80">
        <f t="shared" si="27"/>
        <v>0.06</v>
      </c>
      <c r="Q80" t="s">
        <v>966</v>
      </c>
      <c r="R80" t="str">
        <f t="shared" si="30"/>
        <v>UQ36</v>
      </c>
      <c r="S80" s="202" t="s">
        <v>288</v>
      </c>
      <c r="T80">
        <f t="shared" si="28"/>
        <v>2463</v>
      </c>
      <c r="U80">
        <f t="shared" si="21"/>
        <v>2463</v>
      </c>
      <c r="V80" t="s">
        <v>1430</v>
      </c>
      <c r="W80" t="s">
        <v>287</v>
      </c>
      <c r="X80" t="str">
        <f t="shared" si="29"/>
        <v>N</v>
      </c>
      <c r="Y80" t="s">
        <v>970</v>
      </c>
      <c r="Z80" t="s">
        <v>971</v>
      </c>
      <c r="AF80">
        <v>2.0299999999999998</v>
      </c>
      <c r="AG80">
        <v>-1.98</v>
      </c>
      <c r="AI80" t="s">
        <v>966</v>
      </c>
      <c r="AJ80" t="s">
        <v>268</v>
      </c>
      <c r="AK80" t="s">
        <v>967</v>
      </c>
      <c r="AL80">
        <v>2597</v>
      </c>
      <c r="AM80">
        <v>2597</v>
      </c>
      <c r="AN80" t="s">
        <v>1430</v>
      </c>
      <c r="AO80" t="s">
        <v>969</v>
      </c>
      <c r="AP80" t="s">
        <v>270</v>
      </c>
      <c r="AQ80" t="s">
        <v>970</v>
      </c>
      <c r="AR80" t="s">
        <v>971</v>
      </c>
    </row>
    <row r="81" spans="3:44">
      <c r="C81" s="74"/>
      <c r="D81" s="74"/>
      <c r="E81" s="72" t="s">
        <v>269</v>
      </c>
      <c r="F81" s="73">
        <v>30.62</v>
      </c>
      <c r="G81" s="73">
        <v>15.94</v>
      </c>
      <c r="H81" s="73">
        <v>0.28999999999999998</v>
      </c>
      <c r="J81" s="75">
        <v>2463</v>
      </c>
      <c r="K81">
        <f t="shared" si="24"/>
        <v>30.62</v>
      </c>
      <c r="L81">
        <f t="shared" si="25"/>
        <v>0.28999999999999998</v>
      </c>
      <c r="N81">
        <f t="shared" si="26"/>
        <v>30.62</v>
      </c>
      <c r="O81">
        <f t="shared" si="27"/>
        <v>0.28999999999999998</v>
      </c>
      <c r="Q81" t="s">
        <v>966</v>
      </c>
      <c r="R81" t="str">
        <f t="shared" si="30"/>
        <v>UQ36</v>
      </c>
      <c r="S81" s="202" t="s">
        <v>288</v>
      </c>
      <c r="T81">
        <f t="shared" si="28"/>
        <v>2463</v>
      </c>
      <c r="U81">
        <f t="shared" si="21"/>
        <v>2463</v>
      </c>
      <c r="V81" t="s">
        <v>1430</v>
      </c>
      <c r="W81" t="s">
        <v>287</v>
      </c>
      <c r="X81" t="str">
        <f t="shared" si="29"/>
        <v>FG</v>
      </c>
      <c r="Y81" t="s">
        <v>970</v>
      </c>
      <c r="Z81" t="s">
        <v>971</v>
      </c>
      <c r="AF81">
        <v>2.36</v>
      </c>
      <c r="AG81">
        <v>-1.24</v>
      </c>
      <c r="AI81" t="s">
        <v>966</v>
      </c>
      <c r="AJ81" t="s">
        <v>268</v>
      </c>
      <c r="AK81" t="s">
        <v>967</v>
      </c>
      <c r="AL81">
        <v>2597</v>
      </c>
      <c r="AM81">
        <v>2597</v>
      </c>
      <c r="AN81" t="s">
        <v>1430</v>
      </c>
      <c r="AO81" t="s">
        <v>969</v>
      </c>
      <c r="AP81" t="s">
        <v>271</v>
      </c>
      <c r="AQ81" t="s">
        <v>970</v>
      </c>
      <c r="AR81" t="s">
        <v>971</v>
      </c>
    </row>
    <row r="82" spans="3:44">
      <c r="C82" s="74"/>
      <c r="D82" s="74"/>
      <c r="E82" s="72" t="s">
        <v>271</v>
      </c>
      <c r="F82" s="73">
        <v>35.159999999999997</v>
      </c>
      <c r="G82" s="73">
        <v>17.97</v>
      </c>
      <c r="H82" s="73">
        <v>0.02</v>
      </c>
      <c r="J82" s="75">
        <v>2463</v>
      </c>
      <c r="K82">
        <f t="shared" si="24"/>
        <v>35.159999999999997</v>
      </c>
      <c r="L82">
        <f t="shared" si="25"/>
        <v>0.02</v>
      </c>
      <c r="N82">
        <f t="shared" si="26"/>
        <v>35.159999999999997</v>
      </c>
      <c r="O82">
        <f t="shared" si="27"/>
        <v>0.02</v>
      </c>
      <c r="Q82" t="s">
        <v>966</v>
      </c>
      <c r="R82" t="str">
        <f t="shared" si="30"/>
        <v>UQ36</v>
      </c>
      <c r="S82" s="202" t="s">
        <v>288</v>
      </c>
      <c r="T82">
        <f t="shared" si="28"/>
        <v>2463</v>
      </c>
      <c r="U82">
        <f t="shared" si="21"/>
        <v>2463</v>
      </c>
      <c r="V82" t="s">
        <v>1430</v>
      </c>
      <c r="W82" t="s">
        <v>287</v>
      </c>
      <c r="X82" t="str">
        <f t="shared" si="29"/>
        <v>N</v>
      </c>
      <c r="Y82" t="s">
        <v>970</v>
      </c>
      <c r="Z82" t="s">
        <v>971</v>
      </c>
      <c r="AF82">
        <v>2.39</v>
      </c>
      <c r="AG82">
        <v>-1.69</v>
      </c>
      <c r="AI82" t="s">
        <v>966</v>
      </c>
      <c r="AJ82" t="s">
        <v>268</v>
      </c>
      <c r="AK82" t="s">
        <v>967</v>
      </c>
      <c r="AL82">
        <v>2597</v>
      </c>
      <c r="AM82">
        <v>2597</v>
      </c>
      <c r="AN82" t="s">
        <v>1430</v>
      </c>
      <c r="AO82" t="s">
        <v>969</v>
      </c>
      <c r="AP82" t="s">
        <v>271</v>
      </c>
      <c r="AQ82" t="s">
        <v>970</v>
      </c>
      <c r="AR82" t="s">
        <v>971</v>
      </c>
    </row>
    <row r="83" spans="3:44">
      <c r="C83" s="74"/>
      <c r="D83" s="74"/>
      <c r="E83" s="72" t="s">
        <v>271</v>
      </c>
      <c r="F83" s="73">
        <v>35.799999999999997</v>
      </c>
      <c r="G83" s="73">
        <v>18.28</v>
      </c>
      <c r="H83" s="73">
        <v>0</v>
      </c>
      <c r="J83" s="75">
        <v>2463</v>
      </c>
      <c r="K83">
        <f t="shared" si="24"/>
        <v>35.799999999999997</v>
      </c>
      <c r="L83">
        <f t="shared" si="25"/>
        <v>0</v>
      </c>
      <c r="N83">
        <f t="shared" si="26"/>
        <v>35.799999999999997</v>
      </c>
      <c r="O83">
        <f t="shared" si="27"/>
        <v>0</v>
      </c>
      <c r="Q83" t="s">
        <v>966</v>
      </c>
      <c r="R83" t="str">
        <f t="shared" si="30"/>
        <v>UQ36</v>
      </c>
      <c r="S83" s="202" t="s">
        <v>288</v>
      </c>
      <c r="T83">
        <f t="shared" si="28"/>
        <v>2463</v>
      </c>
      <c r="U83">
        <f t="shared" si="21"/>
        <v>2463</v>
      </c>
      <c r="V83" t="s">
        <v>1430</v>
      </c>
      <c r="W83" t="s">
        <v>287</v>
      </c>
      <c r="X83" t="str">
        <f t="shared" si="29"/>
        <v>N</v>
      </c>
      <c r="Y83" t="s">
        <v>970</v>
      </c>
      <c r="Z83" t="s">
        <v>971</v>
      </c>
      <c r="AF83">
        <v>7.56</v>
      </c>
      <c r="AG83">
        <v>5.6</v>
      </c>
      <c r="AI83" t="s">
        <v>966</v>
      </c>
      <c r="AJ83" t="s">
        <v>272</v>
      </c>
      <c r="AK83" t="s">
        <v>967</v>
      </c>
      <c r="AL83">
        <v>2597</v>
      </c>
      <c r="AM83">
        <v>2597</v>
      </c>
      <c r="AN83" t="s">
        <v>1430</v>
      </c>
      <c r="AO83" t="s">
        <v>969</v>
      </c>
      <c r="AP83" t="s">
        <v>269</v>
      </c>
      <c r="AQ83" t="s">
        <v>970</v>
      </c>
      <c r="AR83" t="s">
        <v>971</v>
      </c>
    </row>
    <row r="84" spans="3:44">
      <c r="C84" s="72" t="s">
        <v>293</v>
      </c>
      <c r="D84" s="72">
        <v>255.12</v>
      </c>
      <c r="E84" s="72" t="s">
        <v>269</v>
      </c>
      <c r="F84" s="73">
        <v>13.81</v>
      </c>
      <c r="G84" s="73">
        <v>7.04</v>
      </c>
      <c r="H84" s="73">
        <v>-0.05</v>
      </c>
      <c r="J84" s="75">
        <v>2463</v>
      </c>
      <c r="K84">
        <f t="shared" si="24"/>
        <v>13.81</v>
      </c>
      <c r="L84">
        <f t="shared" si="25"/>
        <v>-0.05</v>
      </c>
      <c r="N84">
        <f t="shared" si="26"/>
        <v>13.81</v>
      </c>
      <c r="O84">
        <f t="shared" si="27"/>
        <v>-0.05</v>
      </c>
      <c r="Q84" t="s">
        <v>966</v>
      </c>
      <c r="R84" t="str">
        <f>C84</f>
        <v>UQ37</v>
      </c>
      <c r="S84" s="202" t="s">
        <v>288</v>
      </c>
      <c r="T84">
        <f t="shared" si="28"/>
        <v>2463</v>
      </c>
      <c r="U84">
        <f t="shared" si="21"/>
        <v>2463</v>
      </c>
      <c r="V84" t="s">
        <v>1430</v>
      </c>
      <c r="W84" t="s">
        <v>287</v>
      </c>
      <c r="X84" t="str">
        <f t="shared" si="29"/>
        <v>FG</v>
      </c>
      <c r="Y84" t="s">
        <v>970</v>
      </c>
      <c r="Z84" t="s">
        <v>971</v>
      </c>
      <c r="AF84">
        <v>7.8</v>
      </c>
      <c r="AG84">
        <v>5.95</v>
      </c>
      <c r="AI84" t="s">
        <v>966</v>
      </c>
      <c r="AJ84" t="s">
        <v>272</v>
      </c>
      <c r="AK84" t="s">
        <v>967</v>
      </c>
      <c r="AL84">
        <v>2597</v>
      </c>
      <c r="AM84">
        <v>2597</v>
      </c>
      <c r="AN84" t="s">
        <v>1430</v>
      </c>
      <c r="AO84" t="s">
        <v>969</v>
      </c>
      <c r="AP84" t="s">
        <v>269</v>
      </c>
      <c r="AQ84" t="s">
        <v>970</v>
      </c>
      <c r="AR84" t="s">
        <v>971</v>
      </c>
    </row>
    <row r="85" spans="3:44">
      <c r="C85" s="74"/>
      <c r="D85" s="74"/>
      <c r="E85" s="72" t="s">
        <v>269</v>
      </c>
      <c r="F85" s="73">
        <v>13.88</v>
      </c>
      <c r="G85" s="73">
        <v>7.04</v>
      </c>
      <c r="H85" s="73">
        <v>-0.09</v>
      </c>
      <c r="J85" s="75">
        <v>2463</v>
      </c>
      <c r="K85">
        <f t="shared" si="24"/>
        <v>13.88</v>
      </c>
      <c r="L85">
        <f t="shared" si="25"/>
        <v>-0.09</v>
      </c>
      <c r="N85">
        <f t="shared" si="26"/>
        <v>13.88</v>
      </c>
      <c r="O85">
        <f t="shared" si="27"/>
        <v>-0.09</v>
      </c>
      <c r="Q85" t="s">
        <v>966</v>
      </c>
      <c r="R85" t="str">
        <f t="shared" ref="R85:R93" si="31">R84</f>
        <v>UQ37</v>
      </c>
      <c r="S85" s="202" t="s">
        <v>288</v>
      </c>
      <c r="T85">
        <f t="shared" si="28"/>
        <v>2463</v>
      </c>
      <c r="U85">
        <f t="shared" si="21"/>
        <v>2463</v>
      </c>
      <c r="V85" t="s">
        <v>1430</v>
      </c>
      <c r="W85" t="s">
        <v>287</v>
      </c>
      <c r="X85" t="str">
        <f t="shared" si="29"/>
        <v>FG</v>
      </c>
      <c r="Y85" t="s">
        <v>970</v>
      </c>
      <c r="Z85" t="s">
        <v>971</v>
      </c>
      <c r="AF85">
        <v>7.53</v>
      </c>
      <c r="AG85">
        <v>4.01</v>
      </c>
      <c r="AI85" t="s">
        <v>966</v>
      </c>
      <c r="AJ85" t="s">
        <v>273</v>
      </c>
      <c r="AK85" t="s">
        <v>967</v>
      </c>
      <c r="AL85">
        <v>2597</v>
      </c>
      <c r="AM85">
        <v>2597</v>
      </c>
      <c r="AN85" t="s">
        <v>1430</v>
      </c>
      <c r="AO85" t="s">
        <v>969</v>
      </c>
      <c r="AP85" t="s">
        <v>269</v>
      </c>
      <c r="AQ85" t="s">
        <v>970</v>
      </c>
      <c r="AR85" t="s">
        <v>971</v>
      </c>
    </row>
    <row r="86" spans="3:44">
      <c r="C86" s="74"/>
      <c r="D86" s="74"/>
      <c r="E86" s="72" t="s">
        <v>269</v>
      </c>
      <c r="F86" s="73">
        <v>13.19</v>
      </c>
      <c r="G86" s="73">
        <v>6.92</v>
      </c>
      <c r="H86" s="73">
        <v>0.15</v>
      </c>
      <c r="J86" s="75">
        <v>2463</v>
      </c>
      <c r="K86">
        <f t="shared" si="24"/>
        <v>13.19</v>
      </c>
      <c r="L86">
        <f t="shared" si="25"/>
        <v>0.15</v>
      </c>
      <c r="N86">
        <f t="shared" si="26"/>
        <v>13.19</v>
      </c>
      <c r="O86">
        <f t="shared" si="27"/>
        <v>0.15</v>
      </c>
      <c r="Q86" t="s">
        <v>966</v>
      </c>
      <c r="R86" t="str">
        <f t="shared" si="31"/>
        <v>UQ37</v>
      </c>
      <c r="S86" s="202" t="s">
        <v>288</v>
      </c>
      <c r="T86">
        <f t="shared" si="28"/>
        <v>2463</v>
      </c>
      <c r="U86">
        <f t="shared" si="21"/>
        <v>2463</v>
      </c>
      <c r="V86" t="s">
        <v>1430</v>
      </c>
      <c r="W86" t="s">
        <v>287</v>
      </c>
      <c r="X86" t="str">
        <f t="shared" si="29"/>
        <v>FG</v>
      </c>
      <c r="Y86" t="s">
        <v>970</v>
      </c>
      <c r="Z86" t="s">
        <v>971</v>
      </c>
      <c r="AF86">
        <v>6.97</v>
      </c>
      <c r="AG86">
        <v>3.8</v>
      </c>
      <c r="AI86" t="s">
        <v>966</v>
      </c>
      <c r="AJ86" t="s">
        <v>273</v>
      </c>
      <c r="AK86" t="s">
        <v>967</v>
      </c>
      <c r="AL86">
        <v>2597</v>
      </c>
      <c r="AM86">
        <v>2597</v>
      </c>
      <c r="AN86" t="s">
        <v>1430</v>
      </c>
      <c r="AO86" t="s">
        <v>969</v>
      </c>
      <c r="AP86" t="s">
        <v>269</v>
      </c>
      <c r="AQ86" t="s">
        <v>970</v>
      </c>
      <c r="AR86" t="s">
        <v>971</v>
      </c>
    </row>
    <row r="87" spans="3:44">
      <c r="C87" s="74"/>
      <c r="D87" s="74"/>
      <c r="E87" s="72" t="s">
        <v>270</v>
      </c>
      <c r="F87" s="73">
        <v>3.71</v>
      </c>
      <c r="G87" s="73">
        <v>2.27</v>
      </c>
      <c r="H87" s="73">
        <v>0.36</v>
      </c>
      <c r="J87" s="75">
        <v>2463</v>
      </c>
      <c r="K87">
        <f t="shared" si="24"/>
        <v>3.71</v>
      </c>
      <c r="L87">
        <f t="shared" si="25"/>
        <v>0.36</v>
      </c>
      <c r="N87">
        <f t="shared" si="26"/>
        <v>3.71</v>
      </c>
      <c r="O87">
        <f t="shared" si="27"/>
        <v>0.36</v>
      </c>
      <c r="Q87" t="s">
        <v>966</v>
      </c>
      <c r="R87" t="str">
        <f t="shared" si="31"/>
        <v>UQ37</v>
      </c>
      <c r="S87" s="202" t="s">
        <v>288</v>
      </c>
      <c r="T87">
        <f t="shared" si="28"/>
        <v>2463</v>
      </c>
      <c r="U87">
        <f t="shared" si="21"/>
        <v>2463</v>
      </c>
      <c r="V87" t="s">
        <v>1430</v>
      </c>
      <c r="W87" t="s">
        <v>287</v>
      </c>
      <c r="X87" t="str">
        <f t="shared" si="29"/>
        <v>LP</v>
      </c>
      <c r="Y87" t="s">
        <v>970</v>
      </c>
      <c r="Z87" t="s">
        <v>971</v>
      </c>
    </row>
    <row r="88" spans="3:44">
      <c r="C88" s="74"/>
      <c r="D88" s="74"/>
      <c r="E88" s="72" t="s">
        <v>270</v>
      </c>
      <c r="F88" s="73">
        <v>2.77</v>
      </c>
      <c r="G88" s="73">
        <v>1.67</v>
      </c>
      <c r="H88" s="73">
        <v>0.24</v>
      </c>
      <c r="J88" s="75">
        <v>2463</v>
      </c>
      <c r="K88">
        <f t="shared" si="24"/>
        <v>2.77</v>
      </c>
      <c r="L88">
        <f t="shared" si="25"/>
        <v>0.24</v>
      </c>
      <c r="N88">
        <f t="shared" si="26"/>
        <v>2.77</v>
      </c>
      <c r="O88">
        <f t="shared" si="27"/>
        <v>0.24</v>
      </c>
      <c r="Q88" t="s">
        <v>966</v>
      </c>
      <c r="R88" t="str">
        <f t="shared" si="31"/>
        <v>UQ37</v>
      </c>
      <c r="S88" s="202" t="s">
        <v>288</v>
      </c>
      <c r="T88">
        <f t="shared" si="28"/>
        <v>2463</v>
      </c>
      <c r="U88">
        <f t="shared" si="21"/>
        <v>2463</v>
      </c>
      <c r="V88" t="s">
        <v>1430</v>
      </c>
      <c r="W88" t="s">
        <v>287</v>
      </c>
      <c r="X88" t="str">
        <f t="shared" si="29"/>
        <v>LP</v>
      </c>
      <c r="Y88" t="s">
        <v>970</v>
      </c>
      <c r="Z88" t="s">
        <v>971</v>
      </c>
    </row>
    <row r="89" spans="3:44">
      <c r="C89" s="74"/>
      <c r="D89" s="74"/>
      <c r="E89" s="72" t="s">
        <v>271</v>
      </c>
      <c r="F89" s="73">
        <v>-4.2300000000000004</v>
      </c>
      <c r="G89" s="73">
        <v>-2.34</v>
      </c>
      <c r="H89" s="73">
        <v>-0.16</v>
      </c>
      <c r="J89" s="75">
        <v>2463</v>
      </c>
      <c r="K89">
        <f t="shared" si="24"/>
        <v>-4.2300000000000004</v>
      </c>
      <c r="L89">
        <f t="shared" si="25"/>
        <v>-0.16</v>
      </c>
      <c r="N89">
        <f t="shared" si="26"/>
        <v>-4.2300000000000004</v>
      </c>
      <c r="O89">
        <f t="shared" si="27"/>
        <v>-0.16</v>
      </c>
      <c r="Q89" t="s">
        <v>966</v>
      </c>
      <c r="R89" t="str">
        <f t="shared" si="31"/>
        <v>UQ37</v>
      </c>
      <c r="S89" s="202" t="s">
        <v>288</v>
      </c>
      <c r="T89">
        <f t="shared" si="28"/>
        <v>2463</v>
      </c>
      <c r="U89">
        <f t="shared" si="21"/>
        <v>2463</v>
      </c>
      <c r="V89" t="s">
        <v>1430</v>
      </c>
      <c r="W89" t="s">
        <v>287</v>
      </c>
      <c r="X89" t="str">
        <f t="shared" si="29"/>
        <v>N</v>
      </c>
      <c r="Y89" t="s">
        <v>970</v>
      </c>
      <c r="Z89" t="s">
        <v>971</v>
      </c>
    </row>
    <row r="90" spans="3:44">
      <c r="C90" s="74"/>
      <c r="D90" s="74"/>
      <c r="E90" s="72" t="s">
        <v>271</v>
      </c>
      <c r="F90" s="73">
        <v>-4.42</v>
      </c>
      <c r="G90" s="73">
        <v>-2.16</v>
      </c>
      <c r="H90" s="73">
        <v>0.12</v>
      </c>
      <c r="J90" s="75">
        <v>2463</v>
      </c>
      <c r="K90">
        <f t="shared" si="24"/>
        <v>-4.42</v>
      </c>
      <c r="L90">
        <f t="shared" si="25"/>
        <v>0.12</v>
      </c>
      <c r="N90">
        <f t="shared" si="26"/>
        <v>-4.42</v>
      </c>
      <c r="O90">
        <f t="shared" si="27"/>
        <v>0.12</v>
      </c>
      <c r="Q90" t="s">
        <v>966</v>
      </c>
      <c r="R90" t="str">
        <f t="shared" si="31"/>
        <v>UQ37</v>
      </c>
      <c r="S90" s="202" t="s">
        <v>288</v>
      </c>
      <c r="T90">
        <f t="shared" si="28"/>
        <v>2463</v>
      </c>
      <c r="U90">
        <f t="shared" si="21"/>
        <v>2463</v>
      </c>
      <c r="V90" t="s">
        <v>1430</v>
      </c>
      <c r="W90" t="s">
        <v>287</v>
      </c>
      <c r="X90" t="str">
        <f t="shared" si="29"/>
        <v>N</v>
      </c>
      <c r="Y90" t="s">
        <v>970</v>
      </c>
      <c r="Z90" t="s">
        <v>971</v>
      </c>
    </row>
    <row r="91" spans="3:44">
      <c r="C91" s="74"/>
      <c r="D91" s="74"/>
      <c r="E91" s="72" t="s">
        <v>271</v>
      </c>
      <c r="F91" s="73">
        <v>-4.79</v>
      </c>
      <c r="G91" s="73">
        <v>-2.2799999999999998</v>
      </c>
      <c r="H91" s="73">
        <v>0.19</v>
      </c>
      <c r="J91" s="75">
        <v>2463</v>
      </c>
      <c r="K91">
        <f t="shared" si="24"/>
        <v>-4.79</v>
      </c>
      <c r="L91">
        <f t="shared" si="25"/>
        <v>0.19</v>
      </c>
      <c r="N91">
        <f t="shared" si="26"/>
        <v>-4.79</v>
      </c>
      <c r="O91">
        <f t="shared" si="27"/>
        <v>0.19</v>
      </c>
      <c r="Q91" t="s">
        <v>966</v>
      </c>
      <c r="R91" t="str">
        <f t="shared" si="31"/>
        <v>UQ37</v>
      </c>
      <c r="S91" s="202" t="s">
        <v>288</v>
      </c>
      <c r="T91">
        <f t="shared" si="28"/>
        <v>2463</v>
      </c>
      <c r="U91">
        <f t="shared" si="21"/>
        <v>2463</v>
      </c>
      <c r="V91" t="s">
        <v>1430</v>
      </c>
      <c r="W91" t="s">
        <v>287</v>
      </c>
      <c r="X91" t="str">
        <f t="shared" si="29"/>
        <v>N</v>
      </c>
      <c r="Y91" t="s">
        <v>970</v>
      </c>
      <c r="Z91" t="s">
        <v>971</v>
      </c>
    </row>
    <row r="92" spans="3:44">
      <c r="C92" s="74"/>
      <c r="D92" s="74"/>
      <c r="E92" s="72" t="s">
        <v>271</v>
      </c>
      <c r="F92" s="73">
        <v>7.13</v>
      </c>
      <c r="G92" s="73">
        <v>3.86</v>
      </c>
      <c r="H92" s="73">
        <v>0.19</v>
      </c>
      <c r="J92" s="75">
        <v>2463</v>
      </c>
      <c r="K92">
        <f t="shared" si="24"/>
        <v>7.13</v>
      </c>
      <c r="L92">
        <f t="shared" si="25"/>
        <v>0.19</v>
      </c>
      <c r="N92">
        <f t="shared" si="26"/>
        <v>7.13</v>
      </c>
      <c r="O92">
        <f t="shared" si="27"/>
        <v>0.19</v>
      </c>
      <c r="Q92" t="s">
        <v>966</v>
      </c>
      <c r="R92" t="str">
        <f t="shared" si="31"/>
        <v>UQ37</v>
      </c>
      <c r="S92" s="202" t="s">
        <v>288</v>
      </c>
      <c r="T92">
        <f t="shared" si="28"/>
        <v>2463</v>
      </c>
      <c r="U92">
        <f t="shared" si="21"/>
        <v>2463</v>
      </c>
      <c r="V92" t="s">
        <v>1430</v>
      </c>
      <c r="W92" t="s">
        <v>287</v>
      </c>
      <c r="X92" t="str">
        <f t="shared" si="29"/>
        <v>N</v>
      </c>
      <c r="Y92" t="s">
        <v>970</v>
      </c>
      <c r="Z92" t="s">
        <v>971</v>
      </c>
    </row>
    <row r="93" spans="3:44">
      <c r="C93" s="74"/>
      <c r="D93" s="74"/>
      <c r="E93" s="72" t="s">
        <v>271</v>
      </c>
      <c r="F93" s="73">
        <v>6.69</v>
      </c>
      <c r="G93" s="73">
        <v>3.88</v>
      </c>
      <c r="H93" s="73">
        <v>0.44</v>
      </c>
      <c r="J93" s="75">
        <v>2463</v>
      </c>
      <c r="K93">
        <f t="shared" si="24"/>
        <v>6.69</v>
      </c>
      <c r="L93">
        <f t="shared" si="25"/>
        <v>0.44</v>
      </c>
      <c r="N93">
        <f t="shared" si="26"/>
        <v>6.69</v>
      </c>
      <c r="O93">
        <f t="shared" si="27"/>
        <v>0.44</v>
      </c>
      <c r="Q93" t="s">
        <v>966</v>
      </c>
      <c r="R93" t="str">
        <f t="shared" si="31"/>
        <v>UQ37</v>
      </c>
      <c r="S93" s="202" t="s">
        <v>288</v>
      </c>
      <c r="T93">
        <f t="shared" si="28"/>
        <v>2463</v>
      </c>
      <c r="U93">
        <f t="shared" si="21"/>
        <v>2463</v>
      </c>
      <c r="V93" t="s">
        <v>1430</v>
      </c>
      <c r="W93" t="s">
        <v>287</v>
      </c>
      <c r="X93" t="str">
        <f t="shared" si="29"/>
        <v>N</v>
      </c>
      <c r="Y93" t="s">
        <v>970</v>
      </c>
      <c r="Z93" t="s">
        <v>971</v>
      </c>
    </row>
    <row r="94" spans="3:44">
      <c r="C94" s="380"/>
      <c r="D94" s="381"/>
      <c r="E94" s="381"/>
      <c r="F94" s="381"/>
      <c r="G94" s="381"/>
      <c r="H94" s="382"/>
      <c r="S94" s="202"/>
      <c r="Z94" t="s">
        <v>971</v>
      </c>
    </row>
    <row r="95" spans="3:44" ht="25.5" customHeight="1">
      <c r="C95" s="386" t="s">
        <v>294</v>
      </c>
      <c r="D95" s="387"/>
      <c r="E95" s="387"/>
      <c r="F95" s="387"/>
      <c r="G95" s="387"/>
      <c r="H95" s="388"/>
      <c r="S95" s="202"/>
      <c r="Z95" t="s">
        <v>971</v>
      </c>
    </row>
    <row r="96" spans="3:44" ht="12.75" customHeight="1">
      <c r="C96" s="380" t="s">
        <v>295</v>
      </c>
      <c r="D96" s="381"/>
      <c r="E96" s="381"/>
      <c r="F96" s="381"/>
      <c r="G96" s="381"/>
      <c r="H96" s="382"/>
      <c r="S96" s="202"/>
      <c r="Z96" t="s">
        <v>971</v>
      </c>
    </row>
    <row r="97" spans="3:26">
      <c r="C97" s="72" t="s">
        <v>296</v>
      </c>
      <c r="D97" s="72"/>
      <c r="E97" s="72" t="s">
        <v>270</v>
      </c>
      <c r="F97" s="73">
        <v>3.91</v>
      </c>
      <c r="G97" s="73">
        <v>2.5099999999999998</v>
      </c>
      <c r="H97" s="73">
        <v>0.5</v>
      </c>
      <c r="J97" s="75">
        <v>2501</v>
      </c>
      <c r="K97">
        <f t="shared" ref="K97:K104" si="32">F97</f>
        <v>3.91</v>
      </c>
      <c r="L97">
        <f t="shared" ref="L97:L104" si="33">H97</f>
        <v>0.5</v>
      </c>
      <c r="N97">
        <f t="shared" si="26"/>
        <v>3.91</v>
      </c>
      <c r="O97">
        <f t="shared" si="27"/>
        <v>0.5</v>
      </c>
      <c r="Q97" t="s">
        <v>966</v>
      </c>
      <c r="R97" t="str">
        <f>C97</f>
        <v>AFL86</v>
      </c>
      <c r="S97" s="202" t="s">
        <v>295</v>
      </c>
      <c r="T97">
        <f t="shared" si="28"/>
        <v>2501</v>
      </c>
      <c r="U97">
        <f t="shared" si="21"/>
        <v>2501</v>
      </c>
      <c r="V97" t="s">
        <v>1430</v>
      </c>
      <c r="W97" t="s">
        <v>294</v>
      </c>
      <c r="X97" t="str">
        <f t="shared" si="29"/>
        <v>LP</v>
      </c>
      <c r="Y97" t="s">
        <v>970</v>
      </c>
      <c r="Z97" t="s">
        <v>971</v>
      </c>
    </row>
    <row r="98" spans="3:26">
      <c r="C98" s="74"/>
      <c r="D98" s="72"/>
      <c r="E98" s="72" t="s">
        <v>270</v>
      </c>
      <c r="F98" s="73">
        <v>4.5</v>
      </c>
      <c r="G98" s="73">
        <v>3.19</v>
      </c>
      <c r="H98" s="73">
        <v>0.88</v>
      </c>
      <c r="J98" s="75">
        <v>2501</v>
      </c>
      <c r="K98">
        <f t="shared" si="32"/>
        <v>4.5</v>
      </c>
      <c r="L98">
        <f t="shared" si="33"/>
        <v>0.88</v>
      </c>
      <c r="N98">
        <f t="shared" ref="N98:N104" si="34">K98</f>
        <v>4.5</v>
      </c>
      <c r="O98">
        <f t="shared" ref="O98:O104" si="35">L98</f>
        <v>0.88</v>
      </c>
      <c r="Q98" t="s">
        <v>966</v>
      </c>
      <c r="R98" t="str">
        <f>R97</f>
        <v>AFL86</v>
      </c>
      <c r="S98" s="202" t="s">
        <v>295</v>
      </c>
      <c r="T98">
        <f t="shared" ref="T98:T104" si="36">J98</f>
        <v>2501</v>
      </c>
      <c r="U98">
        <f t="shared" si="21"/>
        <v>2501</v>
      </c>
      <c r="V98" t="s">
        <v>1430</v>
      </c>
      <c r="W98" t="s">
        <v>294</v>
      </c>
      <c r="X98" t="str">
        <f t="shared" ref="X98:X104" si="37">E98</f>
        <v>LP</v>
      </c>
      <c r="Y98" t="s">
        <v>970</v>
      </c>
      <c r="Z98" t="s">
        <v>971</v>
      </c>
    </row>
    <row r="99" spans="3:26">
      <c r="C99" s="72" t="s">
        <v>297</v>
      </c>
      <c r="D99" s="72"/>
      <c r="E99" s="72" t="s">
        <v>270</v>
      </c>
      <c r="F99" s="73">
        <v>12.21</v>
      </c>
      <c r="G99" s="73">
        <v>16.329999999999998</v>
      </c>
      <c r="H99" s="73">
        <v>10.06</v>
      </c>
      <c r="J99" s="75">
        <v>2501</v>
      </c>
      <c r="K99">
        <f t="shared" si="32"/>
        <v>12.21</v>
      </c>
      <c r="L99">
        <f t="shared" si="33"/>
        <v>10.06</v>
      </c>
      <c r="N99">
        <f t="shared" si="34"/>
        <v>12.21</v>
      </c>
      <c r="O99">
        <f t="shared" si="35"/>
        <v>10.06</v>
      </c>
      <c r="Q99" t="s">
        <v>966</v>
      </c>
      <c r="R99" t="str">
        <f>C99</f>
        <v>AFL87</v>
      </c>
      <c r="S99" s="202" t="s">
        <v>295</v>
      </c>
      <c r="T99">
        <f t="shared" si="36"/>
        <v>2501</v>
      </c>
      <c r="U99">
        <f t="shared" si="21"/>
        <v>2501</v>
      </c>
      <c r="V99" t="s">
        <v>1430</v>
      </c>
      <c r="W99" t="s">
        <v>294</v>
      </c>
      <c r="X99" t="str">
        <f t="shared" si="37"/>
        <v>LP</v>
      </c>
      <c r="Y99" t="s">
        <v>970</v>
      </c>
      <c r="Z99" t="s">
        <v>971</v>
      </c>
    </row>
    <row r="100" spans="3:26">
      <c r="C100" s="74"/>
      <c r="D100" s="72"/>
      <c r="E100" s="72" t="s">
        <v>270</v>
      </c>
      <c r="F100" s="73">
        <v>12.11</v>
      </c>
      <c r="G100" s="73">
        <v>16.73</v>
      </c>
      <c r="H100" s="73">
        <v>10.51</v>
      </c>
      <c r="J100" s="75">
        <v>2501</v>
      </c>
      <c r="K100">
        <f t="shared" si="32"/>
        <v>12.11</v>
      </c>
      <c r="L100">
        <f t="shared" si="33"/>
        <v>10.51</v>
      </c>
      <c r="N100">
        <f t="shared" si="34"/>
        <v>12.11</v>
      </c>
      <c r="O100">
        <f t="shared" si="35"/>
        <v>10.51</v>
      </c>
      <c r="Q100" t="s">
        <v>966</v>
      </c>
      <c r="R100" t="str">
        <f>R99</f>
        <v>AFL87</v>
      </c>
      <c r="S100" s="202" t="s">
        <v>295</v>
      </c>
      <c r="T100">
        <f t="shared" si="36"/>
        <v>2501</v>
      </c>
      <c r="U100">
        <f t="shared" si="21"/>
        <v>2501</v>
      </c>
      <c r="V100" t="s">
        <v>1430</v>
      </c>
      <c r="W100" t="s">
        <v>294</v>
      </c>
      <c r="X100" t="str">
        <f t="shared" si="37"/>
        <v>LP</v>
      </c>
      <c r="Y100" t="s">
        <v>970</v>
      </c>
      <c r="Z100" t="s">
        <v>971</v>
      </c>
    </row>
    <row r="101" spans="3:26">
      <c r="C101" s="74"/>
      <c r="D101" s="72"/>
      <c r="E101" s="72" t="s">
        <v>270</v>
      </c>
      <c r="F101" s="73">
        <v>11.94</v>
      </c>
      <c r="G101" s="73">
        <v>17</v>
      </c>
      <c r="H101" s="73">
        <v>10.86</v>
      </c>
      <c r="J101" s="75">
        <v>2501</v>
      </c>
      <c r="K101">
        <f t="shared" si="32"/>
        <v>11.94</v>
      </c>
      <c r="L101">
        <f t="shared" si="33"/>
        <v>10.86</v>
      </c>
      <c r="N101">
        <f t="shared" si="34"/>
        <v>11.94</v>
      </c>
      <c r="O101">
        <f t="shared" si="35"/>
        <v>10.86</v>
      </c>
      <c r="Q101" t="s">
        <v>966</v>
      </c>
      <c r="R101" t="str">
        <f>R100</f>
        <v>AFL87</v>
      </c>
      <c r="S101" s="202" t="s">
        <v>295</v>
      </c>
      <c r="T101">
        <f t="shared" si="36"/>
        <v>2501</v>
      </c>
      <c r="U101">
        <f t="shared" si="21"/>
        <v>2501</v>
      </c>
      <c r="V101" t="s">
        <v>1430</v>
      </c>
      <c r="W101" t="s">
        <v>294</v>
      </c>
      <c r="X101" t="str">
        <f t="shared" si="37"/>
        <v>LP</v>
      </c>
      <c r="Y101" t="s">
        <v>970</v>
      </c>
      <c r="Z101" t="s">
        <v>971</v>
      </c>
    </row>
    <row r="102" spans="3:26">
      <c r="C102" s="72" t="s">
        <v>298</v>
      </c>
      <c r="D102" s="72"/>
      <c r="E102" s="72" t="s">
        <v>271</v>
      </c>
      <c r="F102" s="73">
        <v>1.1499999999999999</v>
      </c>
      <c r="G102" s="73">
        <v>3.61</v>
      </c>
      <c r="H102" s="73">
        <v>3.02</v>
      </c>
      <c r="J102" s="75">
        <v>2501</v>
      </c>
      <c r="K102">
        <f t="shared" si="32"/>
        <v>1.1499999999999999</v>
      </c>
      <c r="L102">
        <f t="shared" si="33"/>
        <v>3.02</v>
      </c>
      <c r="N102">
        <f t="shared" si="34"/>
        <v>1.1499999999999999</v>
      </c>
      <c r="O102">
        <f t="shared" si="35"/>
        <v>3.02</v>
      </c>
      <c r="Q102" t="s">
        <v>966</v>
      </c>
      <c r="R102" t="str">
        <f>C102</f>
        <v>AFL88</v>
      </c>
      <c r="S102" s="202" t="s">
        <v>295</v>
      </c>
      <c r="T102">
        <f t="shared" si="36"/>
        <v>2501</v>
      </c>
      <c r="U102">
        <f t="shared" si="21"/>
        <v>2501</v>
      </c>
      <c r="V102" t="s">
        <v>1430</v>
      </c>
      <c r="W102" t="s">
        <v>294</v>
      </c>
      <c r="X102" t="str">
        <f t="shared" si="37"/>
        <v>N</v>
      </c>
      <c r="Y102" t="s">
        <v>970</v>
      </c>
      <c r="Z102" t="s">
        <v>971</v>
      </c>
    </row>
    <row r="103" spans="3:26">
      <c r="C103" s="74"/>
      <c r="D103" s="72"/>
      <c r="E103" s="72" t="s">
        <v>271</v>
      </c>
      <c r="F103" s="73">
        <v>0.86</v>
      </c>
      <c r="G103" s="73">
        <v>3.25</v>
      </c>
      <c r="H103" s="73">
        <v>2.81</v>
      </c>
      <c r="J103" s="75">
        <v>2501</v>
      </c>
      <c r="K103">
        <f t="shared" si="32"/>
        <v>0.86</v>
      </c>
      <c r="L103">
        <f t="shared" si="33"/>
        <v>2.81</v>
      </c>
      <c r="N103">
        <f t="shared" si="34"/>
        <v>0.86</v>
      </c>
      <c r="O103">
        <f t="shared" si="35"/>
        <v>2.81</v>
      </c>
      <c r="Q103" t="s">
        <v>966</v>
      </c>
      <c r="R103" t="str">
        <f>R102</f>
        <v>AFL88</v>
      </c>
      <c r="S103" s="202" t="s">
        <v>295</v>
      </c>
      <c r="T103">
        <f t="shared" si="36"/>
        <v>2501</v>
      </c>
      <c r="U103">
        <f t="shared" si="21"/>
        <v>2501</v>
      </c>
      <c r="V103" t="s">
        <v>1430</v>
      </c>
      <c r="W103" t="s">
        <v>294</v>
      </c>
      <c r="X103" t="str">
        <f t="shared" si="37"/>
        <v>N</v>
      </c>
      <c r="Y103" t="s">
        <v>970</v>
      </c>
      <c r="Z103" t="s">
        <v>971</v>
      </c>
    </row>
    <row r="104" spans="3:26">
      <c r="C104" s="74"/>
      <c r="D104" s="72"/>
      <c r="E104" s="72" t="s">
        <v>271</v>
      </c>
      <c r="F104" s="73">
        <v>1.1599999999999999</v>
      </c>
      <c r="G104" s="73">
        <v>3.43</v>
      </c>
      <c r="H104" s="73">
        <v>2.83</v>
      </c>
      <c r="J104" s="75">
        <v>2501</v>
      </c>
      <c r="K104">
        <f t="shared" si="32"/>
        <v>1.1599999999999999</v>
      </c>
      <c r="L104">
        <f t="shared" si="33"/>
        <v>2.83</v>
      </c>
      <c r="N104">
        <f t="shared" si="34"/>
        <v>1.1599999999999999</v>
      </c>
      <c r="O104">
        <f t="shared" si="35"/>
        <v>2.83</v>
      </c>
      <c r="Q104" t="s">
        <v>966</v>
      </c>
      <c r="R104" t="str">
        <f>R103</f>
        <v>AFL88</v>
      </c>
      <c r="S104" s="202" t="s">
        <v>295</v>
      </c>
      <c r="T104">
        <f t="shared" si="36"/>
        <v>2501</v>
      </c>
      <c r="U104">
        <f t="shared" si="21"/>
        <v>2501</v>
      </c>
      <c r="V104" t="s">
        <v>1430</v>
      </c>
      <c r="W104" t="s">
        <v>294</v>
      </c>
      <c r="X104" t="str">
        <f t="shared" si="37"/>
        <v>N</v>
      </c>
      <c r="Y104" t="s">
        <v>970</v>
      </c>
      <c r="Z104" t="s">
        <v>971</v>
      </c>
    </row>
  </sheetData>
  <mergeCells count="13">
    <mergeCell ref="C40:H40"/>
    <mergeCell ref="C41:H41"/>
    <mergeCell ref="C42:H42"/>
    <mergeCell ref="C67:H67"/>
    <mergeCell ref="C8:H8"/>
    <mergeCell ref="C9:H9"/>
    <mergeCell ref="C21:H21"/>
    <mergeCell ref="C22:H22"/>
    <mergeCell ref="C96:H96"/>
    <mergeCell ref="C68:H68"/>
    <mergeCell ref="C69:H69"/>
    <mergeCell ref="C94:H94"/>
    <mergeCell ref="C95:H95"/>
  </mergeCells>
  <phoneticPr fontId="9" type="noConversion"/>
  <hyperlinks>
    <hyperlink ref="C22" r:id="rId1" location="bib34" display="http://www.sciencedirect.com.proxy-um.researchport.umd.edu/science?_ob=ArticleURL&amp;_udi=B6V61-4S80XKH-6&amp;_user=961305&amp;_rdoc=1&amp;_fmt=&amp;_orig=search&amp;_sort=d&amp;view=c&amp;_version=1&amp;_urlVersion=0&amp;_userid=961305&amp;md5=3aaaa3b9016b2f0931bab24429f86bb7 - bib34"/>
    <hyperlink ref="C42" r:id="rId2" location="bib34" display="http://www.sciencedirect.com.proxy-um.researchport.umd.edu/science?_ob=ArticleURL&amp;_udi=B6V61-4S80XKH-6&amp;_user=961305&amp;_rdoc=1&amp;_fmt=&amp;_orig=search&amp;_sort=d&amp;view=c&amp;_version=1&amp;_urlVersion=0&amp;_userid=961305&amp;md5=3aaaa3b9016b2f0931bab24429f86bb7 - bib34"/>
    <hyperlink ref="C69" r:id="rId3" location="bib34" display="http://www.sciencedirect.com.proxy-um.researchport.umd.edu/science?_ob=ArticleURL&amp;_udi=B6V61-4S80XKH-6&amp;_user=961305&amp;_rdoc=1&amp;_fmt=&amp;_orig=search&amp;_sort=d&amp;view=c&amp;_version=1&amp;_urlVersion=0&amp;_userid=961305&amp;md5=3aaaa3b9016b2f0931bab24429f86bb7 - bib34"/>
    <hyperlink ref="C95" r:id="rId4" location="bib19" display="http://www.sciencedirect.com.proxy-um.researchport.umd.edu/science?_ob=ArticleURL&amp;_udi=B6V61-4S80XKH-6&amp;_user=961305&amp;_rdoc=1&amp;_fmt=&amp;_orig=search&amp;_sort=d&amp;view=c&amp;_version=1&amp;_urlVersion=0&amp;_userid=961305&amp;md5=3aaaa3b9016b2f0931bab24429f86bb7 - bib19"/>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391"/>
  <sheetViews>
    <sheetView topLeftCell="G1" zoomScale="70" workbookViewId="0">
      <pane ySplit="1" topLeftCell="A53" activePane="bottomLeft" state="frozen"/>
      <selection activeCell="AB16" sqref="AB16"/>
      <selection pane="bottomLeft" activeCell="J80" sqref="J80"/>
    </sheetView>
  </sheetViews>
  <sheetFormatPr defaultColWidth="11.42578125" defaultRowHeight="12.75"/>
  <cols>
    <col min="1" max="1" width="11.42578125" style="27" customWidth="1"/>
    <col min="2" max="4" width="9.140625" customWidth="1"/>
    <col min="5" max="5" width="18.42578125" customWidth="1"/>
    <col min="6" max="7" width="25.85546875" customWidth="1"/>
    <col min="8" max="8" width="11.42578125" style="27" customWidth="1"/>
    <col min="9" max="9" width="11.42578125" style="17" customWidth="1"/>
    <col min="10" max="10" width="11.42578125" style="2" customWidth="1"/>
  </cols>
  <sheetData>
    <row r="1" spans="1:29">
      <c r="A1" s="27" t="s">
        <v>1811</v>
      </c>
      <c r="B1" t="s">
        <v>1357</v>
      </c>
      <c r="C1" t="s">
        <v>1406</v>
      </c>
      <c r="D1" t="s">
        <v>1492</v>
      </c>
      <c r="E1" s="2" t="s">
        <v>1809</v>
      </c>
      <c r="F1" s="2" t="s">
        <v>1309</v>
      </c>
      <c r="G1" s="2" t="s">
        <v>1810</v>
      </c>
      <c r="H1" s="27" t="s">
        <v>1811</v>
      </c>
      <c r="I1" s="17" t="s">
        <v>1305</v>
      </c>
      <c r="J1" s="2" t="s">
        <v>1812</v>
      </c>
      <c r="K1" s="2" t="s">
        <v>1356</v>
      </c>
      <c r="L1" s="2" t="s">
        <v>1813</v>
      </c>
      <c r="M1" s="2" t="s">
        <v>1357</v>
      </c>
      <c r="N1" s="2" t="s">
        <v>1813</v>
      </c>
      <c r="O1" s="2" t="s">
        <v>1406</v>
      </c>
      <c r="P1" s="2" t="s">
        <v>1813</v>
      </c>
      <c r="Q1" s="2" t="s">
        <v>1814</v>
      </c>
      <c r="R1" s="2" t="s">
        <v>1357</v>
      </c>
      <c r="S1" s="2" t="s">
        <v>1356</v>
      </c>
      <c r="T1" s="5" t="s">
        <v>1879</v>
      </c>
      <c r="U1">
        <v>0.99751527576378818</v>
      </c>
      <c r="V1">
        <v>0.99521536460938287</v>
      </c>
      <c r="W1">
        <v>0.98998027554167178</v>
      </c>
      <c r="Y1" s="2" t="s">
        <v>1357</v>
      </c>
      <c r="Z1" s="5" t="s">
        <v>1406</v>
      </c>
      <c r="AA1" s="5" t="s">
        <v>1492</v>
      </c>
    </row>
    <row r="2" spans="1:29">
      <c r="E2" s="2"/>
      <c r="F2" s="2"/>
      <c r="G2" s="2"/>
      <c r="K2" s="2"/>
      <c r="L2" s="2"/>
      <c r="M2" s="2"/>
      <c r="N2" s="2"/>
      <c r="O2" s="2"/>
      <c r="P2" s="2"/>
      <c r="R2" s="2"/>
      <c r="S2" s="2"/>
      <c r="T2" s="5"/>
      <c r="Y2" s="2"/>
      <c r="Z2" s="18"/>
      <c r="AA2" s="18"/>
    </row>
    <row r="3" spans="1:29">
      <c r="E3" s="2" t="s">
        <v>1815</v>
      </c>
      <c r="F3" s="2"/>
      <c r="G3" s="2"/>
      <c r="K3" s="2"/>
      <c r="L3" s="2"/>
      <c r="M3" s="2"/>
      <c r="N3" s="2"/>
      <c r="O3" s="2"/>
      <c r="P3" s="2"/>
      <c r="R3" s="2"/>
      <c r="S3" s="2"/>
      <c r="Y3" s="2"/>
      <c r="Z3" s="18"/>
      <c r="AA3" s="18"/>
    </row>
    <row r="4" spans="1:29">
      <c r="A4" s="27">
        <v>2100</v>
      </c>
      <c r="B4">
        <v>22.176485866986905</v>
      </c>
      <c r="C4">
        <v>1.082078205150161E-2</v>
      </c>
      <c r="D4">
        <v>-2.2232831118792262E-2</v>
      </c>
      <c r="E4" s="2" t="s">
        <v>1816</v>
      </c>
      <c r="F4" s="2" t="s">
        <v>1817</v>
      </c>
      <c r="G4" s="2"/>
      <c r="H4" s="27">
        <v>2100</v>
      </c>
      <c r="I4" s="17">
        <v>4.3</v>
      </c>
      <c r="J4" s="2">
        <v>33.08</v>
      </c>
      <c r="K4" s="2">
        <v>11.413418518576917</v>
      </c>
      <c r="L4" s="2">
        <v>2.7319101986582162E-2</v>
      </c>
      <c r="M4" s="2">
        <v>22.176485866986905</v>
      </c>
      <c r="N4" s="2">
        <v>7.3711147942385003E-3</v>
      </c>
      <c r="O4" s="2">
        <v>-7.4717029213395847E-3</v>
      </c>
      <c r="P4" s="2">
        <v>2.3566309630168321E-2</v>
      </c>
      <c r="R4" s="2">
        <v>22.176485866986905</v>
      </c>
      <c r="S4" s="2">
        <v>11.413418518576917</v>
      </c>
      <c r="U4">
        <v>11.412384975603374</v>
      </c>
      <c r="V4" s="27">
        <v>22.257790745887405</v>
      </c>
      <c r="W4" s="17">
        <v>42.690832138259751</v>
      </c>
      <c r="X4" s="17"/>
      <c r="Y4" s="2">
        <v>22.176485866986905</v>
      </c>
      <c r="Z4" s="51">
        <v>1.082078205150161E-2</v>
      </c>
      <c r="AA4" s="18">
        <v>-2.2232831118792262E-2</v>
      </c>
      <c r="AB4">
        <f>Y4/Z4</f>
        <v>2049.4346676088403</v>
      </c>
    </row>
    <row r="5" spans="1:29">
      <c r="A5" s="27">
        <v>2100</v>
      </c>
      <c r="B5">
        <v>23.368013686255704</v>
      </c>
      <c r="C5">
        <v>1.6725535227801736E-2</v>
      </c>
      <c r="D5">
        <v>-0.1260091341264129</v>
      </c>
      <c r="E5" s="2" t="s">
        <v>1818</v>
      </c>
      <c r="F5" s="2" t="s">
        <v>1817</v>
      </c>
      <c r="G5" s="2"/>
      <c r="H5" s="27">
        <v>2100</v>
      </c>
      <c r="I5" s="17">
        <v>4.3</v>
      </c>
      <c r="J5" s="2">
        <v>6.4</v>
      </c>
      <c r="K5" s="2">
        <v>12.027414237914547</v>
      </c>
      <c r="L5" s="2">
        <v>1.9697715603976873E-2</v>
      </c>
      <c r="M5" s="2">
        <v>23.368013686255704</v>
      </c>
      <c r="N5" s="2">
        <v>3.8436094148015236E-2</v>
      </c>
      <c r="O5" s="2">
        <v>-7.1128105071416314E-3</v>
      </c>
      <c r="P5" s="2">
        <v>8.1527146343161536E-3</v>
      </c>
      <c r="R5" s="2">
        <v>23.368013686255704</v>
      </c>
      <c r="S5" s="2">
        <v>12.027414237914547</v>
      </c>
      <c r="U5">
        <v>11.855139933957703</v>
      </c>
      <c r="V5" s="27">
        <v>23.115353880016954</v>
      </c>
      <c r="W5" s="17">
        <v>44.249767996456299</v>
      </c>
      <c r="X5" s="17"/>
      <c r="Y5" s="2">
        <v>23.368013686255704</v>
      </c>
      <c r="Z5" s="51">
        <v>1.6725535227801736E-2</v>
      </c>
      <c r="AA5" s="18">
        <v>-0.1260091341264129</v>
      </c>
      <c r="AB5">
        <f>Y5/Z5</f>
        <v>1397.1459428941098</v>
      </c>
    </row>
    <row r="6" spans="1:29">
      <c r="A6" s="27">
        <v>2100</v>
      </c>
      <c r="B6">
        <v>-1.3377784920070945</v>
      </c>
      <c r="C6">
        <v>6.7162658166641798E-2</v>
      </c>
      <c r="D6">
        <v>4.5252215471802693E-2</v>
      </c>
      <c r="E6" s="2" t="s">
        <v>1819</v>
      </c>
      <c r="F6" s="2" t="s">
        <v>1820</v>
      </c>
      <c r="G6" s="2"/>
      <c r="H6" s="27">
        <v>2100</v>
      </c>
      <c r="I6" s="17">
        <v>13.3</v>
      </c>
      <c r="J6" s="2">
        <v>0.32</v>
      </c>
      <c r="K6" s="2">
        <v>-0.65436479936996772</v>
      </c>
      <c r="L6" s="2">
        <v>1.4106735979738851E-2</v>
      </c>
      <c r="M6" s="2">
        <v>-1.3377784920070945</v>
      </c>
      <c r="N6" s="2">
        <v>1.7785762095658731E-2</v>
      </c>
      <c r="O6" s="2">
        <v>3.4591124013686025E-2</v>
      </c>
      <c r="P6" s="2">
        <v>1.8445376373838182E-2</v>
      </c>
      <c r="R6" s="2">
        <v>-1.3377784920070945</v>
      </c>
      <c r="S6" s="2">
        <v>-0.65436479936996772</v>
      </c>
      <c r="U6">
        <v>-0.8038090960915123</v>
      </c>
      <c r="V6" s="27">
        <v>-1.6905096346489512</v>
      </c>
      <c r="W6" s="17">
        <v>-3.1642582589691548</v>
      </c>
      <c r="X6" s="17"/>
      <c r="Y6" s="2">
        <v>-1.3377784920070945</v>
      </c>
      <c r="Z6" s="6">
        <v>6.7162658166641798E-2</v>
      </c>
      <c r="AA6" s="5">
        <v>4.5252215471802693E-2</v>
      </c>
      <c r="AB6">
        <f>Y6/Z6</f>
        <v>-19.918486381045881</v>
      </c>
    </row>
    <row r="7" spans="1:29">
      <c r="A7" s="27">
        <v>2100</v>
      </c>
      <c r="B7">
        <v>-1.3998336966725267</v>
      </c>
      <c r="E7" s="2" t="s">
        <v>1819</v>
      </c>
      <c r="F7" s="2" t="s">
        <v>1817</v>
      </c>
      <c r="G7" s="2"/>
      <c r="H7" s="27">
        <v>2100</v>
      </c>
      <c r="I7" s="17">
        <v>13.3</v>
      </c>
      <c r="J7" s="2">
        <v>0.3</v>
      </c>
      <c r="K7" s="2">
        <v>-0.66640310525947211</v>
      </c>
      <c r="L7" s="2">
        <v>1.6703293088461031E-2</v>
      </c>
      <c r="M7" s="2">
        <v>-1.3998336966725267</v>
      </c>
      <c r="N7" s="2">
        <v>7.9372539339163488E-3</v>
      </c>
      <c r="O7" s="2">
        <v>5.4511248526879164E-2</v>
      </c>
      <c r="P7" s="2">
        <v>1.3400798575973738E-2</v>
      </c>
      <c r="R7" s="2">
        <v>-1.3998336966725267</v>
      </c>
      <c r="S7" s="2">
        <v>-0.66640310525947211</v>
      </c>
      <c r="Y7" s="2">
        <v>-1.3998336966725267</v>
      </c>
      <c r="Z7" s="18"/>
      <c r="AA7" s="18"/>
    </row>
    <row r="8" spans="1:29">
      <c r="A8" s="27">
        <v>2100</v>
      </c>
      <c r="B8">
        <v>6.5114313262000039</v>
      </c>
      <c r="C8">
        <v>6.4972126432083499E-2</v>
      </c>
      <c r="D8">
        <v>0.46366362344474332</v>
      </c>
      <c r="E8" s="2" t="s">
        <v>1821</v>
      </c>
      <c r="F8" s="2" t="s">
        <v>1817</v>
      </c>
      <c r="G8" s="2"/>
      <c r="H8" s="27">
        <v>2100</v>
      </c>
      <c r="I8" s="17">
        <v>27.2</v>
      </c>
      <c r="J8" s="2">
        <v>0.56999999999999995</v>
      </c>
      <c r="K8" s="2">
        <v>3.3999746349636637</v>
      </c>
      <c r="L8" s="2">
        <v>1.0969655114610483E-2</v>
      </c>
      <c r="M8" s="2">
        <v>6.5114313262000039</v>
      </c>
      <c r="N8" s="2">
        <v>3.2145502535436059E-3</v>
      </c>
      <c r="O8" s="2">
        <v>4.6587501970661638E-2</v>
      </c>
      <c r="P8" s="2">
        <v>1.0358023867400241E-2</v>
      </c>
      <c r="R8" s="2">
        <v>6.5114313262000039</v>
      </c>
      <c r="S8" s="2">
        <v>3.3999746349636637</v>
      </c>
      <c r="U8">
        <v>3.3398760820764206</v>
      </c>
      <c r="V8" s="27">
        <v>6.3688422412053747</v>
      </c>
      <c r="W8" s="17">
        <v>12.59913717160499</v>
      </c>
      <c r="X8" s="17"/>
      <c r="Y8" s="2">
        <v>6.5114313262000039</v>
      </c>
      <c r="Z8" s="51">
        <v>6.4972126432083499E-2</v>
      </c>
      <c r="AA8" s="18">
        <v>0.46366362344474332</v>
      </c>
      <c r="AB8">
        <f>Y8/Z8</f>
        <v>100.21884281417996</v>
      </c>
      <c r="AC8">
        <f>SQRT(((1/Y8)*0.02)^2+(Z8/Y8^2*0.4)^2)</f>
        <v>3.1320866082559678E-3</v>
      </c>
    </row>
    <row r="9" spans="1:29">
      <c r="A9" s="27">
        <v>2100</v>
      </c>
      <c r="B9">
        <v>4.8773770934512859</v>
      </c>
      <c r="C9">
        <v>2.5740025250575727E-2</v>
      </c>
      <c r="D9">
        <v>0.31240924833819683</v>
      </c>
      <c r="E9" s="2" t="s">
        <v>1822</v>
      </c>
      <c r="F9" s="2" t="s">
        <v>1817</v>
      </c>
      <c r="G9" s="2"/>
      <c r="H9" s="27">
        <v>2100</v>
      </c>
      <c r="I9" s="17">
        <v>20.9</v>
      </c>
      <c r="J9" s="2">
        <v>0.94</v>
      </c>
      <c r="K9" s="2">
        <v>2.5193560326545055</v>
      </c>
      <c r="L9" s="2">
        <v>2.5166114784235852E-3</v>
      </c>
      <c r="M9" s="2">
        <v>4.8773770934512859</v>
      </c>
      <c r="N9" s="2">
        <v>6.0277137733417063E-3</v>
      </c>
      <c r="O9" s="2">
        <v>7.5068295270930285E-3</v>
      </c>
      <c r="P9" s="2">
        <v>5.5900591741554718E-3</v>
      </c>
      <c r="R9" s="2">
        <v>4.8773770934512859</v>
      </c>
      <c r="S9" s="2">
        <v>2.5193560326545055</v>
      </c>
      <c r="U9">
        <v>2.4567052481665463</v>
      </c>
      <c r="V9" s="27">
        <v>4.7257238127582646</v>
      </c>
      <c r="W9" s="17">
        <v>9.3103757467227766</v>
      </c>
      <c r="X9" s="17"/>
      <c r="Y9" s="2">
        <v>4.8773770934512859</v>
      </c>
      <c r="Z9" s="51">
        <v>2.5740025250575727E-2</v>
      </c>
      <c r="AA9" s="18">
        <v>0.31240924833819683</v>
      </c>
      <c r="AB9">
        <f>Y9/Z9</f>
        <v>189.48610368368591</v>
      </c>
      <c r="AC9">
        <f>SQRT(((1/Y9)*0.02)^2+(Z9/Y9^2*0.4)^2)</f>
        <v>4.1233425674068675E-3</v>
      </c>
    </row>
    <row r="10" spans="1:29">
      <c r="A10" s="27">
        <v>2100</v>
      </c>
      <c r="B10">
        <v>0.72060587585854818</v>
      </c>
      <c r="C10">
        <v>-4.6059615172566737E-2</v>
      </c>
      <c r="D10">
        <v>0.33174866255913926</v>
      </c>
      <c r="E10" s="2" t="s">
        <v>1823</v>
      </c>
      <c r="F10" s="2" t="s">
        <v>1817</v>
      </c>
      <c r="G10" s="2"/>
      <c r="H10" s="27">
        <v>2100</v>
      </c>
      <c r="I10" s="17">
        <v>14.4</v>
      </c>
      <c r="J10" s="2">
        <v>0.72</v>
      </c>
      <c r="K10" s="2">
        <v>0.30689413604462662</v>
      </c>
      <c r="L10" s="2">
        <v>1.9425069712521965E-2</v>
      </c>
      <c r="M10" s="2">
        <v>0.72060587585854818</v>
      </c>
      <c r="N10" s="2">
        <v>7.0237691688064706E-3</v>
      </c>
      <c r="O10" s="2">
        <v>-6.4217890022525703E-2</v>
      </c>
      <c r="P10" s="2">
        <v>1.598782492194236E-2</v>
      </c>
      <c r="R10" s="2">
        <v>0.72060587585854818</v>
      </c>
      <c r="S10" s="2">
        <v>0.30689413604462662</v>
      </c>
      <c r="U10">
        <v>0.24125968296750955</v>
      </c>
      <c r="V10" s="27">
        <v>0.55797702849424979</v>
      </c>
      <c r="W10" s="17">
        <v>1.3921712060493974</v>
      </c>
      <c r="X10" s="17"/>
      <c r="Y10" s="2">
        <v>0.72060587585854818</v>
      </c>
      <c r="Z10" s="51">
        <v>-4.6059615172566737E-2</v>
      </c>
      <c r="AA10" s="18">
        <v>0.33174866255913926</v>
      </c>
      <c r="AB10">
        <f>Y10/Z10</f>
        <v>-15.645069398837347</v>
      </c>
      <c r="AC10">
        <f>SQRT(((1/Y10)*0.02)^2+(Z10/Y10^2*0.4)^2)</f>
        <v>4.5046028413163644E-2</v>
      </c>
    </row>
    <row r="11" spans="1:29">
      <c r="A11" s="16">
        <v>2470</v>
      </c>
      <c r="B11">
        <v>-4.0140000000000002</v>
      </c>
      <c r="C11">
        <v>-1.0788938975245799</v>
      </c>
      <c r="D11">
        <v>1.0105426160184061</v>
      </c>
      <c r="E11" s="2" t="s">
        <v>1509</v>
      </c>
      <c r="F11" s="2" t="s">
        <v>1824</v>
      </c>
      <c r="G11" s="2"/>
      <c r="H11" s="16">
        <v>2470</v>
      </c>
      <c r="I11" s="28">
        <v>5.6</v>
      </c>
      <c r="J11" s="25"/>
      <c r="K11" s="2">
        <v>-3.14</v>
      </c>
      <c r="L11" s="2"/>
      <c r="M11" s="2">
        <v>-4.0140000000000002</v>
      </c>
      <c r="N11" s="2"/>
      <c r="O11" s="25">
        <v>-1.0712199285005664</v>
      </c>
      <c r="P11" s="2"/>
      <c r="R11" s="2">
        <v>-4.0140000000000002</v>
      </c>
      <c r="S11" s="2">
        <v>-3.14</v>
      </c>
      <c r="U11">
        <v>-3.0959849309603049</v>
      </c>
      <c r="V11" s="27">
        <v>-3.9129562533952167</v>
      </c>
      <c r="W11" s="17">
        <v>-6.2434163139166721</v>
      </c>
      <c r="X11" s="17"/>
      <c r="Y11" s="2">
        <v>-4.0140000000000002</v>
      </c>
      <c r="Z11" s="51">
        <v>-1.0788938975245799</v>
      </c>
      <c r="AA11" s="18">
        <v>1.0105426160184061</v>
      </c>
      <c r="AB11">
        <f>Y11/Z11</f>
        <v>3.7204770637870359</v>
      </c>
      <c r="AC11">
        <f>SQRT(((1/Y11)*0.02)^2+(Z11/Y11^2*0.4)^2)</f>
        <v>2.7244023841367832E-2</v>
      </c>
    </row>
    <row r="12" spans="1:29">
      <c r="A12" s="16">
        <v>2470</v>
      </c>
      <c r="B12">
        <v>1.98</v>
      </c>
      <c r="C12">
        <v>-0.77506091055046245</v>
      </c>
      <c r="D12">
        <v>1.0086034764951179</v>
      </c>
      <c r="E12" s="2" t="s">
        <v>1510</v>
      </c>
      <c r="F12" s="2" t="s">
        <v>1824</v>
      </c>
      <c r="G12" s="2"/>
      <c r="H12" s="16">
        <v>2470</v>
      </c>
      <c r="I12" s="28">
        <v>14.4</v>
      </c>
      <c r="J12" s="25"/>
      <c r="K12" s="2">
        <v>0.249</v>
      </c>
      <c r="L12" s="2"/>
      <c r="M12" s="2">
        <v>1.98</v>
      </c>
      <c r="N12" s="2"/>
      <c r="O12" s="25">
        <v>-0.7705745499499983</v>
      </c>
      <c r="P12" s="2"/>
      <c r="R12" s="2">
        <v>1.98</v>
      </c>
      <c r="S12" s="2">
        <v>0.249</v>
      </c>
      <c r="U12">
        <v>0.22593033676776564</v>
      </c>
      <c r="V12" s="27">
        <v>1.9445884601240193</v>
      </c>
      <c r="W12" s="17">
        <v>4.7461980146500382</v>
      </c>
      <c r="X12" s="17"/>
      <c r="Y12" s="2">
        <v>1.98</v>
      </c>
      <c r="Z12" s="51">
        <v>-0.77506091055046245</v>
      </c>
      <c r="AA12" s="18">
        <v>1.0086034764951179</v>
      </c>
      <c r="AB12">
        <f>Y12/Z12</f>
        <v>-2.5546379298031785</v>
      </c>
      <c r="AC12">
        <f>SQRT(((1/Y12)*0.02)^2+(Z12/Y12^2*0.4)^2)</f>
        <v>7.9722279172280031E-2</v>
      </c>
    </row>
    <row r="13" spans="1:29">
      <c r="A13" s="16">
        <v>2470</v>
      </c>
      <c r="B13">
        <v>0.44500000000000001</v>
      </c>
      <c r="C13">
        <v>-0.39839890241166742</v>
      </c>
      <c r="E13" s="2" t="s">
        <v>1511</v>
      </c>
      <c r="F13" s="2" t="s">
        <v>1824</v>
      </c>
      <c r="G13" s="2"/>
      <c r="H13" s="16">
        <v>2470</v>
      </c>
      <c r="I13" s="28">
        <v>4</v>
      </c>
      <c r="J13" s="25">
        <v>0.66</v>
      </c>
      <c r="K13" s="2">
        <v>-0.16600000000000001</v>
      </c>
      <c r="L13" s="2"/>
      <c r="M13" s="2">
        <v>0.44500000000000001</v>
      </c>
      <c r="N13" s="2"/>
      <c r="O13" s="25">
        <v>-0.39536834294351397</v>
      </c>
      <c r="P13" s="2"/>
      <c r="R13" s="2">
        <v>0.44500000000000001</v>
      </c>
      <c r="S13" s="2">
        <v>-0.16600000000000001</v>
      </c>
      <c r="U13">
        <v>-0.19247309887715502</v>
      </c>
      <c r="V13" s="27">
        <v>0.39989470109369485</v>
      </c>
      <c r="W13" s="17">
        <v>1.3709676693256512</v>
      </c>
      <c r="X13" s="17"/>
      <c r="Y13" s="2">
        <v>0.44500000000000001</v>
      </c>
      <c r="Z13" s="51">
        <v>-0.39839890241166742</v>
      </c>
      <c r="AA13" s="18"/>
    </row>
    <row r="14" spans="1:29">
      <c r="A14" s="16">
        <v>2470</v>
      </c>
      <c r="B14">
        <v>4.0629999999999997</v>
      </c>
      <c r="C14">
        <v>-0.44377888411251121</v>
      </c>
      <c r="E14" s="2" t="s">
        <v>1512</v>
      </c>
      <c r="F14" s="2" t="s">
        <v>1824</v>
      </c>
      <c r="G14" s="2"/>
      <c r="H14" s="16">
        <v>2470</v>
      </c>
      <c r="I14" s="28">
        <v>12</v>
      </c>
      <c r="J14" s="25"/>
      <c r="K14" s="2">
        <v>1.649</v>
      </c>
      <c r="L14" s="2"/>
      <c r="M14" s="2">
        <v>4.0629999999999997</v>
      </c>
      <c r="N14" s="2"/>
      <c r="O14" s="25">
        <v>-0.44074385470649347</v>
      </c>
      <c r="P14" s="2"/>
      <c r="R14" s="2">
        <v>4.0629999999999997</v>
      </c>
      <c r="S14" s="2">
        <v>1.649</v>
      </c>
      <c r="U14">
        <v>1.623239923732589</v>
      </c>
      <c r="V14" s="27">
        <v>4.0175350812148292</v>
      </c>
      <c r="W14" s="17">
        <v>13.445778059371527</v>
      </c>
      <c r="X14" s="17"/>
      <c r="Y14" s="2">
        <v>4.0629999999999997</v>
      </c>
      <c r="Z14" s="51">
        <v>-0.44377888411251121</v>
      </c>
      <c r="AA14" s="18"/>
    </row>
    <row r="15" spans="1:29">
      <c r="A15" s="16">
        <v>2470</v>
      </c>
      <c r="B15">
        <v>7.9829999999999997</v>
      </c>
      <c r="C15">
        <v>8.395977401406407</v>
      </c>
      <c r="E15" s="2" t="s">
        <v>1513</v>
      </c>
      <c r="F15" s="2" t="s">
        <v>1824</v>
      </c>
      <c r="G15" s="2"/>
      <c r="H15" s="16">
        <v>2470</v>
      </c>
      <c r="I15" s="28">
        <v>8</v>
      </c>
      <c r="J15" s="25">
        <v>0.65</v>
      </c>
      <c r="K15" s="2">
        <v>4.1829999999999998</v>
      </c>
      <c r="L15" s="2"/>
      <c r="M15" s="2">
        <v>7.9829999999999997</v>
      </c>
      <c r="N15" s="2"/>
      <c r="O15" s="25">
        <v>8.0752622927171558E-2</v>
      </c>
      <c r="P15" s="2"/>
      <c r="R15" s="2">
        <v>7.9829999999999997</v>
      </c>
      <c r="S15" s="2">
        <v>4.1829999999999998</v>
      </c>
      <c r="U15">
        <v>4.1459407222954603</v>
      </c>
      <c r="V15" s="27">
        <v>6.0431325620706744</v>
      </c>
      <c r="W15" s="17">
        <v>11.844808958394125</v>
      </c>
      <c r="X15" s="17"/>
      <c r="Y15" s="2">
        <v>7.9829999999999997</v>
      </c>
      <c r="Z15" s="51">
        <v>8.395977401406407</v>
      </c>
      <c r="AA15" s="18"/>
    </row>
    <row r="16" spans="1:29">
      <c r="A16" s="16">
        <v>2500</v>
      </c>
      <c r="B16">
        <v>14.686</v>
      </c>
      <c r="C16">
        <v>6.8122496503641994</v>
      </c>
      <c r="D16">
        <v>-7.845711717115563</v>
      </c>
      <c r="E16" s="2" t="s">
        <v>1499</v>
      </c>
      <c r="F16" s="2" t="s">
        <v>1825</v>
      </c>
      <c r="G16" s="2"/>
      <c r="H16" s="16">
        <v>2500</v>
      </c>
      <c r="I16" s="28">
        <v>8.5</v>
      </c>
      <c r="J16" s="25"/>
      <c r="K16" s="2">
        <v>14.352</v>
      </c>
      <c r="L16" s="2"/>
      <c r="M16" s="2">
        <v>14.686</v>
      </c>
      <c r="N16" s="2"/>
      <c r="O16" s="25">
        <v>6.8154912682421021</v>
      </c>
      <c r="P16" s="2"/>
      <c r="R16" s="2">
        <v>14.686</v>
      </c>
      <c r="S16" s="2">
        <v>14.352</v>
      </c>
      <c r="U16">
        <v>14.325461985560617</v>
      </c>
      <c r="V16" s="27">
        <v>14.640366054365694</v>
      </c>
      <c r="W16" s="17">
        <v>20.154155682525989</v>
      </c>
      <c r="X16" s="17"/>
      <c r="Y16" s="2">
        <v>14.686</v>
      </c>
      <c r="Z16" s="51">
        <v>6.8122496503641994</v>
      </c>
      <c r="AA16" s="18">
        <v>-7.845711717115563</v>
      </c>
      <c r="AB16">
        <f t="shared" ref="AB16:AB22" si="0">Y16/Z16</f>
        <v>2.1558223426551684</v>
      </c>
      <c r="AC16">
        <f t="shared" ref="AC16:AC22" si="1">SQRT(((1/Y16)*0.02)^2+(Z16/Y16^2*0.4)^2)</f>
        <v>1.2707261625213219E-2</v>
      </c>
    </row>
    <row r="17" spans="1:29">
      <c r="A17" s="16">
        <v>2500</v>
      </c>
      <c r="B17">
        <v>14.439</v>
      </c>
      <c r="C17">
        <v>6.0943244114937123</v>
      </c>
      <c r="D17">
        <v>-6.7262938145231637</v>
      </c>
      <c r="E17" s="2" t="s">
        <v>1500</v>
      </c>
      <c r="F17" s="2" t="s">
        <v>1825</v>
      </c>
      <c r="G17" s="2"/>
      <c r="H17" s="16">
        <v>2500</v>
      </c>
      <c r="I17" s="28">
        <v>10</v>
      </c>
      <c r="J17" s="25"/>
      <c r="K17" s="2">
        <v>13.507999999999999</v>
      </c>
      <c r="L17" s="2"/>
      <c r="M17" s="2">
        <v>14.439</v>
      </c>
      <c r="N17" s="2"/>
      <c r="O17" s="25">
        <v>6.0975468438975167</v>
      </c>
      <c r="P17" s="2"/>
      <c r="R17" s="2">
        <v>14.439</v>
      </c>
      <c r="S17" s="2">
        <v>13.507999999999999</v>
      </c>
      <c r="U17">
        <v>13.481387249860255</v>
      </c>
      <c r="V17">
        <v>14.393697337987454</v>
      </c>
      <c r="W17">
        <v>20.798784110405812</v>
      </c>
      <c r="Y17" s="2">
        <v>14.439</v>
      </c>
      <c r="Z17" s="18">
        <v>6.0943244114937123</v>
      </c>
      <c r="AA17" s="18">
        <v>-6.7262938145231637</v>
      </c>
      <c r="AB17">
        <f t="shared" si="0"/>
        <v>2.3692535915496196</v>
      </c>
      <c r="AC17">
        <f t="shared" si="1"/>
        <v>1.1774364024354732E-2</v>
      </c>
    </row>
    <row r="18" spans="1:29">
      <c r="A18" s="16">
        <v>2500</v>
      </c>
      <c r="B18">
        <v>11.654</v>
      </c>
      <c r="C18">
        <v>8.019263934377129</v>
      </c>
      <c r="D18">
        <v>-7.2940229801359262</v>
      </c>
      <c r="E18" s="2" t="s">
        <v>1501</v>
      </c>
      <c r="F18" s="2" t="s">
        <v>1825</v>
      </c>
      <c r="G18" s="2"/>
      <c r="H18" s="16">
        <v>2500</v>
      </c>
      <c r="I18" s="28">
        <v>21.9</v>
      </c>
      <c r="J18" s="25"/>
      <c r="K18" s="2">
        <v>13.949</v>
      </c>
      <c r="L18" s="2"/>
      <c r="M18" s="2">
        <v>11.654</v>
      </c>
      <c r="N18" s="2"/>
      <c r="O18" s="25">
        <v>7.969845485246152</v>
      </c>
      <c r="P18" s="2"/>
      <c r="R18" s="2">
        <v>11.654</v>
      </c>
      <c r="S18" s="2">
        <v>13.949</v>
      </c>
      <c r="U18">
        <v>13.892313974415703</v>
      </c>
      <c r="V18" s="27">
        <v>11.435514802467406</v>
      </c>
      <c r="W18" s="17">
        <v>14.748038582987121</v>
      </c>
      <c r="X18" s="17"/>
      <c r="Y18" s="2">
        <v>11.654</v>
      </c>
      <c r="Z18" s="51">
        <v>8.019263934377129</v>
      </c>
      <c r="AA18" s="18">
        <v>-7.2940229801359262</v>
      </c>
      <c r="AB18">
        <f t="shared" si="0"/>
        <v>1.4532505845133015</v>
      </c>
      <c r="AC18">
        <f t="shared" si="1"/>
        <v>2.3680341358796569E-2</v>
      </c>
    </row>
    <row r="19" spans="1:29">
      <c r="A19" s="16">
        <v>2500</v>
      </c>
      <c r="B19">
        <v>5.5110000000000001</v>
      </c>
      <c r="C19">
        <v>9.7578858955658099</v>
      </c>
      <c r="D19">
        <v>-8.6820362540629432</v>
      </c>
      <c r="E19" s="2" t="s">
        <v>1502</v>
      </c>
      <c r="F19" s="2" t="s">
        <v>1825</v>
      </c>
      <c r="G19" s="2"/>
      <c r="H19" s="16">
        <v>2500</v>
      </c>
      <c r="I19" s="28">
        <v>8</v>
      </c>
      <c r="J19" s="25"/>
      <c r="K19" s="2">
        <v>11.968</v>
      </c>
      <c r="L19" s="2"/>
      <c r="M19" s="2">
        <v>5.5110000000000001</v>
      </c>
      <c r="N19" s="2"/>
      <c r="O19" s="25">
        <v>9.1332517462283658</v>
      </c>
      <c r="P19" s="2"/>
      <c r="R19" s="2">
        <v>5.5110000000000001</v>
      </c>
      <c r="S19" s="2">
        <v>11.968</v>
      </c>
      <c r="U19">
        <v>13.540950322559532</v>
      </c>
      <c r="V19" s="27">
        <v>7.3597036090329304</v>
      </c>
      <c r="W19" s="17">
        <v>8.4939476734353647</v>
      </c>
      <c r="X19" s="17"/>
      <c r="Y19" s="2">
        <v>5.5110000000000001</v>
      </c>
      <c r="Z19" s="51">
        <v>9.7578858955658099</v>
      </c>
      <c r="AA19" s="18">
        <v>-8.6820362540629432</v>
      </c>
      <c r="AB19">
        <f t="shared" si="0"/>
        <v>0.5647739745044893</v>
      </c>
      <c r="AC19">
        <f t="shared" si="1"/>
        <v>0.12856655119157256</v>
      </c>
    </row>
    <row r="20" spans="1:29">
      <c r="A20" s="27">
        <v>2500</v>
      </c>
      <c r="B20">
        <v>13.258449348499525</v>
      </c>
      <c r="C20">
        <v>5.4496341003049675</v>
      </c>
      <c r="D20">
        <v>-6.3649967670340608</v>
      </c>
      <c r="E20" s="2" t="s">
        <v>1826</v>
      </c>
      <c r="F20" s="2" t="s">
        <v>1827</v>
      </c>
      <c r="G20" s="2">
        <v>493.1</v>
      </c>
      <c r="H20" s="27">
        <v>2500</v>
      </c>
      <c r="I20" s="17">
        <v>5.3</v>
      </c>
      <c r="J20" s="2">
        <v>0.25</v>
      </c>
      <c r="K20" s="2">
        <v>12.208337289325495</v>
      </c>
      <c r="L20" s="2">
        <v>1.8036999010582484E-2</v>
      </c>
      <c r="M20" s="2">
        <v>13.258449348499525</v>
      </c>
      <c r="N20" s="2">
        <v>4.5092497518577487E-3</v>
      </c>
      <c r="O20" s="2">
        <v>5.38023587484824</v>
      </c>
      <c r="P20" s="2">
        <v>1.699897833074775E-2</v>
      </c>
      <c r="R20" s="2">
        <v>13.258449348499525</v>
      </c>
      <c r="S20" s="2">
        <v>12.208337289325495</v>
      </c>
      <c r="U20">
        <v>12.216695303723268</v>
      </c>
      <c r="V20" s="27">
        <v>13.181788647947279</v>
      </c>
      <c r="W20" s="17">
        <v>18.828901038164368</v>
      </c>
      <c r="X20" s="17"/>
      <c r="Y20" s="2">
        <v>13.258449348499525</v>
      </c>
      <c r="Z20" s="51">
        <v>5.4496341003049675</v>
      </c>
      <c r="AA20" s="18">
        <v>-6.3649967670340608</v>
      </c>
      <c r="AB20">
        <f t="shared" si="0"/>
        <v>2.4329063391168901</v>
      </c>
      <c r="AC20">
        <f t="shared" si="1"/>
        <v>1.249198861181146E-2</v>
      </c>
    </row>
    <row r="21" spans="1:29">
      <c r="A21" s="16">
        <v>2500</v>
      </c>
      <c r="B21">
        <v>9.7650000000000006</v>
      </c>
      <c r="C21">
        <v>3.8877536999952778</v>
      </c>
      <c r="D21">
        <v>-4.1138360017245486</v>
      </c>
      <c r="E21" s="2" t="s">
        <v>1493</v>
      </c>
      <c r="F21" s="2" t="s">
        <v>1828</v>
      </c>
      <c r="G21" s="2">
        <v>515.29999999999995</v>
      </c>
      <c r="H21" s="16">
        <v>2500</v>
      </c>
      <c r="I21" s="28">
        <v>1.8</v>
      </c>
      <c r="J21" s="25">
        <v>7.0000000000000007E-2</v>
      </c>
      <c r="K21">
        <v>8.9079999999999995</v>
      </c>
      <c r="L21" s="2"/>
      <c r="M21" s="2">
        <v>9.7650000000000006</v>
      </c>
      <c r="N21" s="2"/>
      <c r="O21" s="25">
        <v>3.8909110676221825</v>
      </c>
      <c r="P21" s="2"/>
      <c r="R21" s="2">
        <v>9.7650000000000006</v>
      </c>
      <c r="S21">
        <v>8.9079999999999995</v>
      </c>
      <c r="U21">
        <v>8.881580925915955</v>
      </c>
      <c r="V21" s="27">
        <v>9.7195512337455714</v>
      </c>
      <c r="W21" s="17">
        <v>14.434056816410967</v>
      </c>
      <c r="X21" s="17"/>
      <c r="Y21" s="2">
        <v>9.7650000000000006</v>
      </c>
      <c r="Z21" s="51">
        <v>3.8877536999952778</v>
      </c>
      <c r="AA21" s="18">
        <v>-4.1138360017245486</v>
      </c>
      <c r="AB21">
        <f t="shared" si="0"/>
        <v>2.5117331892737602</v>
      </c>
      <c r="AC21">
        <f t="shared" si="1"/>
        <v>1.6436614142020158E-2</v>
      </c>
    </row>
    <row r="22" spans="1:29">
      <c r="A22" s="27">
        <v>2500</v>
      </c>
      <c r="B22">
        <v>13.28158847514392</v>
      </c>
      <c r="C22">
        <v>3.8192697225971628</v>
      </c>
      <c r="D22">
        <v>-4.3742797173801353</v>
      </c>
      <c r="E22" s="2" t="s">
        <v>1829</v>
      </c>
      <c r="F22" s="2" t="s">
        <v>1828</v>
      </c>
      <c r="G22" s="2">
        <v>522.5</v>
      </c>
      <c r="H22" s="27">
        <v>2500</v>
      </c>
      <c r="I22" s="17">
        <v>2.8</v>
      </c>
      <c r="J22" s="2">
        <v>0.15</v>
      </c>
      <c r="K22" s="2">
        <v>11.611299082941066</v>
      </c>
      <c r="L22" s="2">
        <v>1.8681541692267604E-2</v>
      </c>
      <c r="M22" s="2">
        <v>13.28158847514392</v>
      </c>
      <c r="N22" s="2">
        <v>4.0414518862580875E-3</v>
      </c>
      <c r="O22" s="2">
        <v>4.7712810182419476</v>
      </c>
      <c r="P22" s="2">
        <v>2.0355189877261714E-2</v>
      </c>
      <c r="R22" s="2">
        <v>13.28158847514392</v>
      </c>
      <c r="S22" s="2">
        <v>11.611299082941066</v>
      </c>
      <c r="U22">
        <v>10.402736593212779</v>
      </c>
      <c r="V22" s="27">
        <v>12.823089129629484</v>
      </c>
      <c r="W22" s="17">
        <v>20.130243477579413</v>
      </c>
      <c r="X22" s="17"/>
      <c r="Y22" s="2">
        <v>13.28158847514392</v>
      </c>
      <c r="Z22" s="51">
        <v>3.8192697225971628</v>
      </c>
      <c r="AA22" s="18">
        <v>-4.3742797173801353</v>
      </c>
      <c r="AB22">
        <f t="shared" si="0"/>
        <v>3.4775204266307314</v>
      </c>
      <c r="AC22">
        <f t="shared" si="1"/>
        <v>8.7903867518308934E-3</v>
      </c>
    </row>
    <row r="23" spans="1:29">
      <c r="A23" s="27">
        <v>2500</v>
      </c>
      <c r="B23">
        <v>12.526977026184715</v>
      </c>
      <c r="E23" s="2" t="s">
        <v>1830</v>
      </c>
      <c r="F23" s="2" t="s">
        <v>1828</v>
      </c>
      <c r="G23" s="2">
        <v>546.9</v>
      </c>
      <c r="H23" s="27">
        <v>2500</v>
      </c>
      <c r="I23" s="17">
        <v>1.9</v>
      </c>
      <c r="J23" s="2">
        <v>0.08</v>
      </c>
      <c r="K23" s="2">
        <v>9.2165953210302227</v>
      </c>
      <c r="L23" s="2">
        <v>1.2503332889135342E-2</v>
      </c>
      <c r="M23" s="2">
        <v>12.526977026184715</v>
      </c>
      <c r="N23" s="2">
        <v>8.544003745342919E-3</v>
      </c>
      <c r="O23" s="2">
        <v>2.7652021525450943</v>
      </c>
      <c r="P23" s="2">
        <v>1.6739918998602471E-2</v>
      </c>
      <c r="R23" s="2">
        <v>12.526977026184715</v>
      </c>
      <c r="S23" s="2">
        <v>9.2165953210302227</v>
      </c>
      <c r="Y23" s="2">
        <v>12.526977026184715</v>
      </c>
      <c r="Z23" s="18"/>
      <c r="AA23" s="18"/>
    </row>
    <row r="24" spans="1:29">
      <c r="A24" s="16">
        <v>2500</v>
      </c>
      <c r="B24">
        <v>17.684000000000001</v>
      </c>
      <c r="C24">
        <v>6.3365976581397643</v>
      </c>
      <c r="D24">
        <v>-6.9267643523518423</v>
      </c>
      <c r="E24" s="2" t="s">
        <v>1494</v>
      </c>
      <c r="F24" s="2" t="s">
        <v>1828</v>
      </c>
      <c r="G24" s="2">
        <v>553.4</v>
      </c>
      <c r="H24" s="16">
        <v>2500</v>
      </c>
      <c r="I24" s="28">
        <v>2.9</v>
      </c>
      <c r="J24" s="25">
        <v>0.12</v>
      </c>
      <c r="K24" s="2">
        <v>15.407999999999999</v>
      </c>
      <c r="L24" s="2"/>
      <c r="M24" s="2">
        <v>17.684000000000001</v>
      </c>
      <c r="N24" s="2"/>
      <c r="O24" s="25">
        <v>6.339831476118496</v>
      </c>
      <c r="P24" s="2"/>
      <c r="R24" s="2">
        <v>17.684000000000001</v>
      </c>
      <c r="S24" s="2">
        <v>15.407999999999999</v>
      </c>
      <c r="U24">
        <v>15.381557869242446</v>
      </c>
      <c r="V24" s="27">
        <v>17.637817981596804</v>
      </c>
      <c r="W24" s="17">
        <v>26.850918379051958</v>
      </c>
      <c r="X24" s="17"/>
      <c r="Y24" s="2">
        <v>17.684000000000001</v>
      </c>
      <c r="Z24" s="51">
        <v>6.3365976581397643</v>
      </c>
      <c r="AA24" s="18">
        <v>-6.9267643523518423</v>
      </c>
      <c r="AB24">
        <f>Y24/Z24</f>
        <v>2.7907721073759153</v>
      </c>
      <c r="AC24">
        <f>SQRT(((1/Y24)*0.02)^2+(Z24/Y24^2*0.4)^2)</f>
        <v>8.1835653395650968E-3</v>
      </c>
    </row>
    <row r="25" spans="1:29">
      <c r="A25" s="27">
        <v>2500</v>
      </c>
      <c r="B25">
        <v>15.064994949450007</v>
      </c>
      <c r="C25">
        <v>5.6606868789776943</v>
      </c>
      <c r="D25">
        <v>-6.9077260283889608</v>
      </c>
      <c r="E25" s="2" t="s">
        <v>1831</v>
      </c>
      <c r="F25" s="2" t="s">
        <v>1828</v>
      </c>
      <c r="G25" s="2">
        <v>560.79999999999995</v>
      </c>
      <c r="H25" s="27">
        <v>2500</v>
      </c>
      <c r="I25" s="17">
        <v>2.8</v>
      </c>
      <c r="J25" s="2">
        <v>0.12</v>
      </c>
      <c r="K25" s="2">
        <v>13.341992584243496</v>
      </c>
      <c r="L25" s="2">
        <v>5.2915026208204992E-3</v>
      </c>
      <c r="M25" s="2">
        <v>15.064994949450007</v>
      </c>
      <c r="N25" s="2">
        <v>1.5275252297236315E-3</v>
      </c>
      <c r="O25" s="2">
        <v>5.5835201852767415</v>
      </c>
      <c r="P25" s="2">
        <v>5.9822553550489726E-3</v>
      </c>
      <c r="R25" s="2">
        <v>15.064994949450007</v>
      </c>
      <c r="S25" s="2">
        <v>13.341992584243496</v>
      </c>
      <c r="U25">
        <v>13.364850803274431</v>
      </c>
      <c r="V25" s="27">
        <v>15.013802060830805</v>
      </c>
      <c r="W25" s="17">
        <v>21.811131015406993</v>
      </c>
      <c r="X25" s="17"/>
      <c r="Y25" s="2">
        <v>15.064994949450007</v>
      </c>
      <c r="Z25" s="51">
        <v>5.6606868789776943</v>
      </c>
      <c r="AA25" s="18">
        <v>-6.9077260283889608</v>
      </c>
      <c r="AB25">
        <f>Y25/Z25</f>
        <v>2.6613369139701835</v>
      </c>
      <c r="AC25">
        <f>SQRT(((1/Y25)*0.02)^2+(Z25/Y25^2*0.4)^2)</f>
        <v>1.006473809416197E-2</v>
      </c>
    </row>
    <row r="26" spans="1:29">
      <c r="A26" s="16">
        <v>2500</v>
      </c>
      <c r="B26">
        <v>17.504000000000001</v>
      </c>
      <c r="C26">
        <v>6.329951244011145</v>
      </c>
      <c r="D26">
        <v>-5.5883444502078419</v>
      </c>
      <c r="E26" s="2" t="s">
        <v>1495</v>
      </c>
      <c r="F26" s="2" t="s">
        <v>1828</v>
      </c>
      <c r="G26" s="2">
        <v>610.70000000000005</v>
      </c>
      <c r="H26" s="16">
        <v>2500</v>
      </c>
      <c r="I26" s="28">
        <v>11.2</v>
      </c>
      <c r="J26" s="25">
        <v>0.37</v>
      </c>
      <c r="K26" s="2">
        <v>15.31</v>
      </c>
      <c r="L26" s="2"/>
      <c r="M26" s="2">
        <v>17.504000000000001</v>
      </c>
      <c r="N26" s="2"/>
      <c r="O26" s="25">
        <v>6.3331846086800425</v>
      </c>
      <c r="P26" s="2"/>
      <c r="R26" s="2">
        <v>17.504000000000001</v>
      </c>
      <c r="S26" s="2">
        <v>15.31</v>
      </c>
      <c r="U26">
        <v>15.283065775676619</v>
      </c>
      <c r="V26" s="27">
        <v>17.457965842160306</v>
      </c>
      <c r="W26" s="17">
        <v>27.842227116950944</v>
      </c>
      <c r="X26" s="17"/>
      <c r="Y26" s="2">
        <v>17.504000000000001</v>
      </c>
      <c r="Z26" s="51">
        <v>6.329951244011145</v>
      </c>
      <c r="AA26" s="18">
        <v>-5.5883444502078419</v>
      </c>
      <c r="AB26">
        <f>Y26/Z26</f>
        <v>2.7652661648161634</v>
      </c>
      <c r="AC26">
        <f>SQRT(((1/Y26)*0.02)^2+(Z26/Y26^2*0.4)^2)</f>
        <v>8.3425288101416726E-3</v>
      </c>
    </row>
    <row r="27" spans="1:29">
      <c r="A27" s="27">
        <v>2500</v>
      </c>
      <c r="B27">
        <v>2.5175130912698789</v>
      </c>
      <c r="C27">
        <v>4.5758190467342086</v>
      </c>
      <c r="D27">
        <v>-3.3263741113421785</v>
      </c>
      <c r="E27" s="2" t="s">
        <v>1832</v>
      </c>
      <c r="F27" s="2" t="s">
        <v>1833</v>
      </c>
      <c r="G27" s="2">
        <v>635.5</v>
      </c>
      <c r="H27" s="27">
        <v>2500</v>
      </c>
      <c r="I27" s="17">
        <v>6</v>
      </c>
      <c r="J27" s="2">
        <v>5.9</v>
      </c>
      <c r="K27" s="2">
        <v>5.8538150335035093</v>
      </c>
      <c r="L27" s="2">
        <v>1.2013880860394396E-2</v>
      </c>
      <c r="M27" s="2">
        <v>2.5175130912698789</v>
      </c>
      <c r="N27" s="2">
        <v>9.0737717258753767E-3</v>
      </c>
      <c r="O27" s="2">
        <v>4.5572957914995218</v>
      </c>
      <c r="P27" s="2">
        <v>1.6008717086215787E-2</v>
      </c>
      <c r="R27" s="2">
        <v>2.5175130912698789</v>
      </c>
      <c r="S27" s="2">
        <v>5.8538150335035093</v>
      </c>
      <c r="U27">
        <v>5.8331712683107328</v>
      </c>
      <c r="V27" s="27">
        <v>2.4429078306349439</v>
      </c>
      <c r="W27" s="17">
        <v>1.320259054318762</v>
      </c>
      <c r="X27" s="17"/>
      <c r="Y27" s="2">
        <v>2.5175130912698789</v>
      </c>
      <c r="Z27" s="51">
        <v>4.5758190467342086</v>
      </c>
      <c r="AA27" s="18">
        <v>-3.3263741113421785</v>
      </c>
      <c r="AB27">
        <f>Y27/Z27</f>
        <v>0.55017758909558367</v>
      </c>
      <c r="AC27">
        <f>SQRT(((1/Y27)*0.02)^2+(Z27/Y27^2*0.4)^2)</f>
        <v>0.28890138200652682</v>
      </c>
    </row>
    <row r="28" spans="1:29">
      <c r="A28" s="27">
        <v>2500</v>
      </c>
      <c r="B28">
        <v>2.6879061316275723</v>
      </c>
      <c r="E28" s="2" t="s">
        <v>1832</v>
      </c>
      <c r="F28" s="2" t="s">
        <v>1833</v>
      </c>
      <c r="G28" s="2">
        <v>635.5</v>
      </c>
      <c r="H28" s="27">
        <v>2500</v>
      </c>
      <c r="I28" s="17">
        <v>6</v>
      </c>
      <c r="J28" s="2">
        <v>5.9</v>
      </c>
      <c r="K28" s="2">
        <v>5.9099596740723106</v>
      </c>
      <c r="L28" s="2">
        <v>2.1517434791429785E-2</v>
      </c>
      <c r="M28" s="2">
        <v>2.6879061316275723</v>
      </c>
      <c r="N28" s="2">
        <v>6.5064070988294217E-3</v>
      </c>
      <c r="O28" s="2">
        <v>4.5256880162841107</v>
      </c>
      <c r="P28" s="2">
        <v>2.0038933454244269E-2</v>
      </c>
      <c r="R28" s="2">
        <v>2.6879061316275723</v>
      </c>
      <c r="S28" s="2">
        <v>5.9099596740723106</v>
      </c>
      <c r="Y28" s="2">
        <v>2.6879061316275723</v>
      </c>
      <c r="Z28" s="18"/>
      <c r="AA28" s="18"/>
    </row>
    <row r="29" spans="1:29">
      <c r="A29" s="27">
        <v>2500</v>
      </c>
      <c r="B29">
        <v>1.1138403077130066</v>
      </c>
      <c r="C29">
        <v>1.150651369645983</v>
      </c>
      <c r="D29">
        <v>-0.61290806733516057</v>
      </c>
      <c r="E29" s="2" t="s">
        <v>1834</v>
      </c>
      <c r="F29" s="2" t="s">
        <v>1833</v>
      </c>
      <c r="G29" s="2">
        <v>652.5</v>
      </c>
      <c r="H29" s="27">
        <v>2500</v>
      </c>
      <c r="I29" s="17">
        <v>2.2000000000000002</v>
      </c>
      <c r="J29" s="2">
        <v>0.59</v>
      </c>
      <c r="K29" s="2">
        <v>1.6856691678241114</v>
      </c>
      <c r="L29" s="2">
        <v>9.291573243181717E-3</v>
      </c>
      <c r="M29" s="2">
        <v>1.1138403077130066</v>
      </c>
      <c r="N29" s="2">
        <v>6.082762529920252E-3</v>
      </c>
      <c r="O29" s="2">
        <v>1.1120414093519129</v>
      </c>
      <c r="P29" s="2">
        <v>1.0736528051331061E-2</v>
      </c>
      <c r="R29" s="2">
        <v>1.1138403077130066</v>
      </c>
      <c r="S29" s="2">
        <v>1.6856691678241114</v>
      </c>
      <c r="U29">
        <v>1.6557364669023134</v>
      </c>
      <c r="V29" s="27">
        <v>0.98098122236489615</v>
      </c>
      <c r="W29" s="17">
        <v>3.8329357257311791</v>
      </c>
      <c r="X29" s="17"/>
      <c r="Y29" s="2">
        <v>1.1138403077130066</v>
      </c>
      <c r="Z29" s="6">
        <v>1.150651369645983</v>
      </c>
      <c r="AA29" s="50">
        <v>-0.61290806733516057</v>
      </c>
      <c r="AB29">
        <f>Y29/Z29</f>
        <v>0.96800850118111625</v>
      </c>
      <c r="AC29">
        <f>SQRT(((1/Y29)*0.02)^2+(Z29/Y29^2*0.4)^2)</f>
        <v>0.37142059752612566</v>
      </c>
    </row>
    <row r="30" spans="1:29">
      <c r="A30" s="27">
        <v>2500</v>
      </c>
      <c r="B30">
        <v>1.1727284921170527</v>
      </c>
      <c r="E30" s="2" t="s">
        <v>1834</v>
      </c>
      <c r="F30" s="2" t="s">
        <v>1833</v>
      </c>
      <c r="G30" s="2">
        <v>652.5</v>
      </c>
      <c r="H30" s="27">
        <v>2500</v>
      </c>
      <c r="I30" s="17">
        <v>2.2000000000000002</v>
      </c>
      <c r="J30" s="2">
        <v>0.59</v>
      </c>
      <c r="K30" s="2">
        <v>1.7543912474213894</v>
      </c>
      <c r="L30" s="2">
        <v>2.4556058315620022E-2</v>
      </c>
      <c r="M30" s="2">
        <v>1.1727284921170527</v>
      </c>
      <c r="N30" s="2">
        <v>1.7897858345012702E-2</v>
      </c>
      <c r="O30" s="2">
        <v>1.1504360739811073</v>
      </c>
      <c r="P30" s="2">
        <v>3.2002249643611536E-2</v>
      </c>
      <c r="R30" s="2">
        <v>1.1727284921170527</v>
      </c>
      <c r="S30" s="2">
        <v>1.7543912474213894</v>
      </c>
      <c r="Y30" s="2">
        <v>1.1727284921170527</v>
      </c>
      <c r="Z30" s="18"/>
      <c r="AA30" s="18"/>
    </row>
    <row r="31" spans="1:29">
      <c r="A31" s="27">
        <v>2550</v>
      </c>
      <c r="B31">
        <v>1.9232490253522085</v>
      </c>
      <c r="C31">
        <v>3.6855716247570225</v>
      </c>
      <c r="D31">
        <v>-3.1967114701876298</v>
      </c>
      <c r="E31" s="2" t="s">
        <v>1835</v>
      </c>
      <c r="F31" s="2" t="s">
        <v>1836</v>
      </c>
      <c r="G31" s="2">
        <v>792.4</v>
      </c>
      <c r="H31" s="27">
        <v>2550</v>
      </c>
      <c r="I31" s="17">
        <v>3.9</v>
      </c>
      <c r="J31" s="2">
        <v>2.41</v>
      </c>
      <c r="K31" s="2">
        <v>4.6477716399623148</v>
      </c>
      <c r="L31" s="2">
        <v>1.0016652800868504E-2</v>
      </c>
      <c r="M31" s="2">
        <v>1.9232490253522085</v>
      </c>
      <c r="N31" s="2">
        <v>4.9328828627510281E-3</v>
      </c>
      <c r="O31" s="2">
        <v>3.6572983919059272</v>
      </c>
      <c r="P31" s="2">
        <v>1.1303964176640442E-2</v>
      </c>
      <c r="R31" s="2">
        <v>1.9232490253522085</v>
      </c>
      <c r="S31" s="2">
        <v>4.6477716399623148</v>
      </c>
      <c r="U31">
        <v>4.592621998204871</v>
      </c>
      <c r="V31" s="27">
        <v>1.7620150941828339</v>
      </c>
      <c r="W31" s="17">
        <v>0.15377156902451894</v>
      </c>
      <c r="X31" s="17"/>
      <c r="Y31" s="2">
        <v>1.9232490253522085</v>
      </c>
      <c r="Z31" s="51">
        <v>3.6855716247570225</v>
      </c>
      <c r="AA31" s="18">
        <v>-3.1967114701876298</v>
      </c>
      <c r="AB31">
        <f>Y31/Z31</f>
        <v>0.5218319493326905</v>
      </c>
      <c r="AC31">
        <f>SQRT(((1/Y31)*0.02)^2+(Z31/Y31^2*0.4)^2)</f>
        <v>0.39869572800452246</v>
      </c>
    </row>
    <row r="32" spans="1:29">
      <c r="A32" s="27">
        <v>2550</v>
      </c>
      <c r="B32">
        <v>0.31516153294064619</v>
      </c>
      <c r="C32">
        <v>1.3276456443636064</v>
      </c>
      <c r="D32">
        <v>-1.0141535933845258</v>
      </c>
      <c r="E32" s="2" t="s">
        <v>1837</v>
      </c>
      <c r="F32" s="2" t="s">
        <v>1838</v>
      </c>
      <c r="G32" s="2">
        <v>820.5</v>
      </c>
      <c r="H32" s="27">
        <v>2550</v>
      </c>
      <c r="I32" s="17">
        <v>1.8</v>
      </c>
      <c r="J32" s="2">
        <v>1.37</v>
      </c>
      <c r="K32" s="2">
        <v>1.4707988032261394</v>
      </c>
      <c r="L32" s="2">
        <v>2.9263173671585038E-2</v>
      </c>
      <c r="M32" s="2">
        <v>0.31516153294064619</v>
      </c>
      <c r="N32" s="2">
        <v>6.6583281183444651E-3</v>
      </c>
      <c r="O32" s="2">
        <v>1.3084906137617067</v>
      </c>
      <c r="P32" s="2">
        <v>2.5826687451899435E-2</v>
      </c>
      <c r="R32" s="2">
        <v>0.31516153294064619</v>
      </c>
      <c r="S32" s="2">
        <v>1.4707988032261394</v>
      </c>
      <c r="U32">
        <v>1.4061229167960931</v>
      </c>
      <c r="V32" s="27">
        <v>0.15238868425271335</v>
      </c>
      <c r="W32" s="17">
        <v>-0.72459523832923978</v>
      </c>
      <c r="X32" s="17"/>
      <c r="Y32" s="2">
        <v>0.31516153294064619</v>
      </c>
      <c r="Z32" s="51">
        <v>1.3276456443636064</v>
      </c>
      <c r="AA32" s="18">
        <v>-1.0141535933845258</v>
      </c>
      <c r="AB32">
        <f>Y32/Z32</f>
        <v>0.23738377350811535</v>
      </c>
      <c r="AC32">
        <f>SQRT(((1/Y32)*0.02)^2+(Z32/Y32^2*0.4)^2)</f>
        <v>5.3469527574309526</v>
      </c>
    </row>
    <row r="33" spans="1:29">
      <c r="A33" s="27">
        <v>2550</v>
      </c>
      <c r="B33">
        <v>1.3734576078464167</v>
      </c>
      <c r="C33">
        <v>0.25197588622383194</v>
      </c>
      <c r="D33">
        <v>-0.8942495254736782</v>
      </c>
      <c r="E33" s="2" t="s">
        <v>1839</v>
      </c>
      <c r="F33" s="2" t="s">
        <v>1838</v>
      </c>
      <c r="G33" s="2">
        <v>1012.8</v>
      </c>
      <c r="H33" s="27">
        <v>2550</v>
      </c>
      <c r="I33" s="17">
        <v>1.9</v>
      </c>
      <c r="J33" s="2">
        <v>0.43</v>
      </c>
      <c r="K33" s="2">
        <v>0.93575786550559414</v>
      </c>
      <c r="L33" s="2">
        <v>2.1385353243126699E-2</v>
      </c>
      <c r="M33" s="2">
        <v>1.3734576078464167</v>
      </c>
      <c r="N33" s="2">
        <v>5.0332229568460073E-3</v>
      </c>
      <c r="O33" s="2">
        <v>0.22842719746468954</v>
      </c>
      <c r="P33" s="2">
        <v>1.8924776414513844E-2</v>
      </c>
      <c r="R33" s="2">
        <v>1.3734576078464167</v>
      </c>
      <c r="S33" s="2">
        <v>0.93575786550559414</v>
      </c>
      <c r="U33">
        <v>0.87247788397215587</v>
      </c>
      <c r="V33" s="27">
        <v>1.2052102863366887</v>
      </c>
      <c r="W33" s="17">
        <v>1.3968919162287152</v>
      </c>
      <c r="X33" s="17"/>
      <c r="Y33" s="2">
        <v>1.3734576078464167</v>
      </c>
      <c r="Z33" s="51">
        <v>0.25197588622383194</v>
      </c>
      <c r="AA33" s="18">
        <v>-0.8942495254736782</v>
      </c>
      <c r="AB33">
        <f>Y33/Z33</f>
        <v>5.4507501826042386</v>
      </c>
      <c r="AC33">
        <f>SQRT(((1/Y33)*0.02)^2+(Z33/Y33^2*0.4)^2)</f>
        <v>5.5379181286886459E-2</v>
      </c>
    </row>
    <row r="34" spans="1:29">
      <c r="A34" s="27">
        <v>2550</v>
      </c>
      <c r="B34">
        <v>1.3610804780392292</v>
      </c>
      <c r="E34" s="2" t="s">
        <v>1839</v>
      </c>
      <c r="F34" s="2" t="s">
        <v>1838</v>
      </c>
      <c r="G34" s="2">
        <v>1012.8</v>
      </c>
      <c r="H34" s="27">
        <v>2550</v>
      </c>
      <c r="I34" s="17">
        <v>1.9</v>
      </c>
      <c r="J34" s="2">
        <v>0.43</v>
      </c>
      <c r="K34" s="2">
        <v>0.93976422627104772</v>
      </c>
      <c r="L34" s="2">
        <v>1.1060440015348094E-2</v>
      </c>
      <c r="M34" s="2">
        <v>1.3610804780392292</v>
      </c>
      <c r="N34" s="2">
        <v>7.3711147956844339E-3</v>
      </c>
      <c r="O34" s="2">
        <v>0.23880778008084469</v>
      </c>
      <c r="P34" s="2">
        <v>8.9564428086335735E-3</v>
      </c>
      <c r="R34" s="2">
        <v>1.3610804780392292</v>
      </c>
      <c r="S34" s="2">
        <v>0.93976422627104772</v>
      </c>
      <c r="Y34" s="2">
        <v>1.3610804780392292</v>
      </c>
      <c r="Z34" s="18"/>
      <c r="AA34" s="18"/>
    </row>
    <row r="35" spans="1:29">
      <c r="A35" s="27">
        <v>2500</v>
      </c>
      <c r="B35">
        <v>4.1947871935873717</v>
      </c>
      <c r="C35">
        <v>1.5873722661730039</v>
      </c>
      <c r="D35">
        <v>-1.677736625527837</v>
      </c>
      <c r="E35" s="2" t="s">
        <v>1840</v>
      </c>
      <c r="F35" s="2" t="s">
        <v>1841</v>
      </c>
      <c r="G35" s="2"/>
      <c r="H35" s="27">
        <v>2500</v>
      </c>
      <c r="I35" s="17">
        <v>9.1999999999999993</v>
      </c>
      <c r="J35" s="2">
        <v>0.64</v>
      </c>
      <c r="K35" s="2">
        <v>3.7249711664217773</v>
      </c>
      <c r="L35" s="2">
        <v>1.2489995996816374E-2</v>
      </c>
      <c r="M35" s="2">
        <v>4.1947871935873717</v>
      </c>
      <c r="N35" s="2">
        <v>6.0827625303035426E-3</v>
      </c>
      <c r="O35" s="2">
        <v>1.5646557617242807</v>
      </c>
      <c r="P35" s="2">
        <v>1.0348417726147904E-2</v>
      </c>
      <c r="R35" s="2">
        <v>4.1947871935873717</v>
      </c>
      <c r="S35" s="2">
        <v>3.7249711664217773</v>
      </c>
      <c r="U35">
        <v>3.6660110551736125</v>
      </c>
      <c r="V35" s="27">
        <v>4.0401421937139581</v>
      </c>
      <c r="W35" s="17">
        <v>6.0124876154941109</v>
      </c>
      <c r="X35" s="17"/>
      <c r="Y35" s="2">
        <v>4.1947871935873717</v>
      </c>
      <c r="Z35" s="51">
        <v>1.5873722661730039</v>
      </c>
      <c r="AA35" s="18">
        <v>-1.677736625527837</v>
      </c>
      <c r="AB35">
        <f>Y35/Z35</f>
        <v>2.64259826316645</v>
      </c>
      <c r="AC35">
        <f>SQRT(((1/Y35)*0.02)^2+(Z35/Y35^2*0.4)^2)</f>
        <v>3.6397975228667563E-2</v>
      </c>
    </row>
    <row r="36" spans="1:29">
      <c r="A36" s="27">
        <v>2500</v>
      </c>
      <c r="B36">
        <v>4.5049615140406996</v>
      </c>
      <c r="C36">
        <v>2.6416057915388258</v>
      </c>
      <c r="D36">
        <v>-1.9964001885495186</v>
      </c>
      <c r="E36" s="2" t="s">
        <v>1842</v>
      </c>
      <c r="F36" s="2" t="s">
        <v>1841</v>
      </c>
      <c r="G36" s="2"/>
      <c r="H36" s="27">
        <v>2500</v>
      </c>
      <c r="I36" s="17">
        <v>8.8000000000000007</v>
      </c>
      <c r="J36" s="2">
        <v>0.52</v>
      </c>
      <c r="K36" s="2">
        <v>4.934122532176084</v>
      </c>
      <c r="L36" s="2">
        <v>1.8583146486363434E-2</v>
      </c>
      <c r="M36" s="2">
        <v>4.5049615140406996</v>
      </c>
      <c r="N36" s="2">
        <v>1.7320508075857682E-3</v>
      </c>
      <c r="O36" s="2">
        <v>2.6140673524451237</v>
      </c>
      <c r="P36" s="2">
        <v>1.8241071282368394E-2</v>
      </c>
      <c r="R36" s="2">
        <v>4.5049615140406996</v>
      </c>
      <c r="S36" s="2">
        <v>4.934122532176084</v>
      </c>
      <c r="U36">
        <v>4.8803291824639494</v>
      </c>
      <c r="V36" s="27">
        <v>4.3516179659224274</v>
      </c>
      <c r="W36" s="17">
        <v>6.2878623759505814</v>
      </c>
      <c r="X36" s="17"/>
      <c r="Y36" s="2">
        <v>4.5049615140406996</v>
      </c>
      <c r="Z36" s="51">
        <v>2.6416057915388258</v>
      </c>
      <c r="AA36" s="18">
        <v>-1.9964001885495186</v>
      </c>
      <c r="AB36">
        <f>Y36/Z36</f>
        <v>1.7053875065198147</v>
      </c>
      <c r="AC36">
        <f>SQRT(((1/Y36)*0.02)^2+(Z36/Y36^2*0.4)^2)</f>
        <v>5.2253930771383184E-2</v>
      </c>
    </row>
    <row r="40" spans="1:29">
      <c r="A40" s="16">
        <v>2560</v>
      </c>
      <c r="B40">
        <v>3.1360000000000001</v>
      </c>
      <c r="C40">
        <v>3.1060434676488669E-3</v>
      </c>
      <c r="E40" s="2" t="s">
        <v>1503</v>
      </c>
      <c r="F40" s="2" t="s">
        <v>1843</v>
      </c>
      <c r="G40" s="2"/>
      <c r="H40" s="16">
        <v>2560</v>
      </c>
      <c r="I40" s="28">
        <v>25</v>
      </c>
      <c r="J40" s="25"/>
      <c r="K40" s="2">
        <v>1.621</v>
      </c>
      <c r="L40" s="2"/>
      <c r="M40" s="2">
        <v>3.1360000000000001</v>
      </c>
      <c r="N40" s="2"/>
      <c r="O40" s="25">
        <v>6.0000000000000001E-3</v>
      </c>
      <c r="P40" s="2"/>
      <c r="R40" s="2">
        <v>3.1360000000000001</v>
      </c>
      <c r="S40" s="2">
        <v>1.621</v>
      </c>
      <c r="U40">
        <v>1.5939596194112227</v>
      </c>
      <c r="V40" s="27">
        <v>3.0913509876461243</v>
      </c>
      <c r="W40" s="17">
        <v>6.882965766680349</v>
      </c>
      <c r="X40" s="17"/>
      <c r="Y40" s="2">
        <v>3.1360000000000001</v>
      </c>
      <c r="Z40" s="51">
        <v>3.1060434676488669E-3</v>
      </c>
      <c r="AA40" s="18"/>
    </row>
    <row r="41" spans="1:29">
      <c r="A41" s="16">
        <v>2560</v>
      </c>
      <c r="B41">
        <v>-1.7569999999999999</v>
      </c>
      <c r="C41">
        <v>0.7491556902413099</v>
      </c>
      <c r="D41">
        <v>-0.65396077691026733</v>
      </c>
      <c r="E41" s="2" t="s">
        <v>1504</v>
      </c>
      <c r="F41" s="2" t="s">
        <v>1843</v>
      </c>
      <c r="G41" s="2"/>
      <c r="H41" s="16">
        <v>2560</v>
      </c>
      <c r="I41" s="28">
        <v>3.3</v>
      </c>
      <c r="J41" s="25"/>
      <c r="K41" s="2">
        <v>-0.16900000000000001</v>
      </c>
      <c r="L41" s="2"/>
      <c r="M41" s="2">
        <v>-1.7569999999999999</v>
      </c>
      <c r="N41" s="2"/>
      <c r="O41" s="25">
        <v>0.73599999999999999</v>
      </c>
      <c r="P41" s="2"/>
      <c r="R41" s="2">
        <v>-1.7569999999999999</v>
      </c>
      <c r="S41" s="2">
        <v>-0.16900000000000001</v>
      </c>
      <c r="U41">
        <v>-0.18044353019724957</v>
      </c>
      <c r="V41" s="27">
        <v>-1.8042569025375488</v>
      </c>
      <c r="W41" s="17">
        <v>-3.8361386040319245</v>
      </c>
      <c r="X41" s="17"/>
      <c r="Y41" s="2">
        <v>-1.7569999999999999</v>
      </c>
      <c r="Z41" s="51">
        <v>0.7491556902413099</v>
      </c>
      <c r="AA41" s="18">
        <v>-0.65396077691026733</v>
      </c>
      <c r="AB41">
        <f>Y41/Z41</f>
        <v>-2.3453068873227862</v>
      </c>
      <c r="AC41">
        <f>SQRT(((1/Y41)*0.02)^2+(Z41/Y41^2*0.4)^2)</f>
        <v>9.7735926259755967E-2</v>
      </c>
    </row>
    <row r="42" spans="1:29">
      <c r="A42" s="16">
        <v>2560</v>
      </c>
      <c r="B42">
        <v>-1.589</v>
      </c>
      <c r="C42">
        <v>0.11270118608019963</v>
      </c>
      <c r="D42">
        <v>-0.24920097080954884</v>
      </c>
      <c r="E42" s="2" t="s">
        <v>1505</v>
      </c>
      <c r="F42" s="2" t="s">
        <v>1843</v>
      </c>
      <c r="G42" s="2"/>
      <c r="H42" s="16">
        <v>2560</v>
      </c>
      <c r="I42" s="28">
        <v>1.5</v>
      </c>
      <c r="J42" s="25"/>
      <c r="K42" s="2">
        <v>-0.52600000000000002</v>
      </c>
      <c r="L42" s="2"/>
      <c r="M42" s="2">
        <v>-1.589</v>
      </c>
      <c r="N42" s="2"/>
      <c r="O42" s="25">
        <v>0.29199999999999998</v>
      </c>
      <c r="P42" s="2"/>
      <c r="R42" s="2">
        <v>-1.589</v>
      </c>
      <c r="S42" s="2">
        <v>-0.52600000000000002</v>
      </c>
      <c r="U42">
        <v>-0.95046123371250735</v>
      </c>
      <c r="V42" s="27">
        <v>-2.0633595307902319</v>
      </c>
      <c r="W42" s="17">
        <v>-4.1659436039859221</v>
      </c>
      <c r="X42" s="17"/>
      <c r="Y42" s="2">
        <v>-1.589</v>
      </c>
      <c r="Z42" s="51">
        <v>0.11270118608019963</v>
      </c>
      <c r="AA42" s="18">
        <v>-0.24920097080954884</v>
      </c>
      <c r="AB42">
        <f>Y42/Z42</f>
        <v>-14.099230498508213</v>
      </c>
      <c r="AC42">
        <f>SQRT(((1/Y42)*0.02)^2+(Z42/Y42^2*0.4)^2)</f>
        <v>2.1844763189601032E-2</v>
      </c>
    </row>
    <row r="43" spans="1:29">
      <c r="A43" s="16">
        <v>2614</v>
      </c>
      <c r="B43">
        <v>3.7240000000000002</v>
      </c>
      <c r="C43">
        <v>2.602165912803045</v>
      </c>
      <c r="D43">
        <v>-3.1789572073184225</v>
      </c>
      <c r="E43" s="2" t="s">
        <v>1506</v>
      </c>
      <c r="F43" s="2" t="s">
        <v>1844</v>
      </c>
      <c r="G43" s="2"/>
      <c r="H43" s="16">
        <v>2614</v>
      </c>
      <c r="I43" s="28">
        <v>4.4000000000000004</v>
      </c>
      <c r="J43" s="25"/>
      <c r="K43" s="2">
        <v>4.524</v>
      </c>
      <c r="L43" s="2"/>
      <c r="M43" s="2">
        <v>3.7240000000000002</v>
      </c>
      <c r="N43" s="2"/>
      <c r="O43" s="25">
        <v>2.6080000000000001</v>
      </c>
      <c r="P43" s="2"/>
      <c r="R43" s="2">
        <v>3.7240000000000002</v>
      </c>
      <c r="S43" s="2">
        <v>4.524</v>
      </c>
      <c r="U43">
        <v>4.4861101921855884</v>
      </c>
      <c r="V43" s="27">
        <v>3.6613893293090394</v>
      </c>
      <c r="W43" s="17">
        <v>4.1786236833525336</v>
      </c>
      <c r="X43" s="17"/>
      <c r="Y43" s="2">
        <v>3.7240000000000002</v>
      </c>
      <c r="Z43" s="51">
        <v>2.602165912803045</v>
      </c>
      <c r="AA43" s="18">
        <v>-3.1789572073184225</v>
      </c>
      <c r="AB43">
        <f>Y43/Z43</f>
        <v>1.4311155109969598</v>
      </c>
      <c r="AC43">
        <f>SQRT(((1/Y43)*0.02)^2+(Z43/Y43^2*0.4)^2)</f>
        <v>7.5246211173798927E-2</v>
      </c>
    </row>
    <row r="44" spans="1:29">
      <c r="A44" s="16">
        <v>2614</v>
      </c>
      <c r="B44">
        <v>6.06</v>
      </c>
      <c r="C44">
        <v>3.0630439776729856</v>
      </c>
      <c r="D44">
        <v>-3.0801697266895633</v>
      </c>
      <c r="E44" s="2" t="s">
        <v>1507</v>
      </c>
      <c r="F44" s="2" t="s">
        <v>1844</v>
      </c>
      <c r="G44" s="2"/>
      <c r="H44" s="16">
        <v>2614</v>
      </c>
      <c r="I44" s="28">
        <v>2.5</v>
      </c>
      <c r="J44" s="25"/>
      <c r="K44" s="2">
        <v>6.18</v>
      </c>
      <c r="L44" s="2"/>
      <c r="M44" s="2">
        <v>6.06</v>
      </c>
      <c r="N44" s="2"/>
      <c r="O44" s="25">
        <v>3.0630000000000002</v>
      </c>
      <c r="P44" s="2"/>
      <c r="R44" s="2">
        <v>6.06</v>
      </c>
      <c r="S44" s="2">
        <v>6.18</v>
      </c>
      <c r="U44">
        <v>6.1604340134716606</v>
      </c>
      <c r="V44" s="27">
        <v>6.0231208800630709</v>
      </c>
      <c r="W44" s="17">
        <v>8.6183031378814778</v>
      </c>
      <c r="X44" s="17"/>
      <c r="Y44" s="2">
        <v>6.06</v>
      </c>
      <c r="Z44" s="51">
        <v>3.0630439776729856</v>
      </c>
      <c r="AA44" s="18">
        <v>-3.0801697266895633</v>
      </c>
      <c r="AB44">
        <f>Y44/Z44</f>
        <v>1.978424091907365</v>
      </c>
      <c r="AC44">
        <f>SQRT(((1/Y44)*0.02)^2+(Z44/Y44^2*0.4)^2)</f>
        <v>3.3526060147294201E-2</v>
      </c>
    </row>
    <row r="45" spans="1:29">
      <c r="A45" s="16">
        <v>2614</v>
      </c>
      <c r="B45">
        <v>3.5760000000000001</v>
      </c>
      <c r="C45">
        <v>1.1378497398066845</v>
      </c>
      <c r="D45">
        <v>-0.66970328398952006</v>
      </c>
      <c r="E45" s="2" t="s">
        <v>1508</v>
      </c>
      <c r="F45" s="2" t="s">
        <v>1844</v>
      </c>
      <c r="G45" s="2"/>
      <c r="H45" s="16">
        <v>2614</v>
      </c>
      <c r="I45" s="28">
        <v>26.9</v>
      </c>
      <c r="J45" s="25"/>
      <c r="K45" s="2">
        <v>3.0369999999999999</v>
      </c>
      <c r="L45" s="2"/>
      <c r="M45" s="2">
        <v>3.5760000000000001</v>
      </c>
      <c r="N45" s="2"/>
      <c r="O45" s="25">
        <v>1.2330000000000001</v>
      </c>
      <c r="P45" s="2"/>
      <c r="Q45" s="2"/>
      <c r="R45" s="2">
        <v>3.5760000000000001</v>
      </c>
      <c r="S45" s="2">
        <v>3.0369999999999999</v>
      </c>
      <c r="U45">
        <v>2.8689268221286923</v>
      </c>
      <c r="V45" s="27">
        <v>3.3640639349237222</v>
      </c>
      <c r="W45" s="17">
        <v>5.9395054765225552</v>
      </c>
      <c r="X45" s="17"/>
      <c r="Y45" s="2">
        <v>3.5760000000000001</v>
      </c>
      <c r="Z45" s="51">
        <v>1.1378497398066845</v>
      </c>
      <c r="AA45" s="18">
        <v>-0.66970328398952006</v>
      </c>
      <c r="AB45">
        <f>Y45/Z45</f>
        <v>3.1427699764711869</v>
      </c>
      <c r="AC45">
        <f>SQRT(((1/Y45)*0.02)^2+(Z45/Y45^2*0.4)^2)</f>
        <v>3.6028540219368306E-2</v>
      </c>
    </row>
    <row r="46" spans="1:29">
      <c r="A46" s="16">
        <v>2665</v>
      </c>
      <c r="B46">
        <v>5.2380000000000004</v>
      </c>
      <c r="C46">
        <v>1.3070114670818977</v>
      </c>
      <c r="D46">
        <v>-1.0913203228901658</v>
      </c>
      <c r="E46" s="2" t="s">
        <v>1515</v>
      </c>
      <c r="F46" s="2" t="s">
        <v>1845</v>
      </c>
      <c r="G46" s="2"/>
      <c r="H46" s="16">
        <v>2665</v>
      </c>
      <c r="I46" s="28">
        <v>27.1</v>
      </c>
      <c r="J46" s="25"/>
      <c r="K46" s="2">
        <v>3.9350000000000001</v>
      </c>
      <c r="L46" s="2"/>
      <c r="M46" s="2">
        <v>5.2380000000000004</v>
      </c>
      <c r="N46" s="2"/>
      <c r="O46" s="25">
        <v>2.1785389397794841</v>
      </c>
      <c r="P46" s="2"/>
      <c r="Q46" s="2"/>
      <c r="R46" s="2">
        <v>5.2380000000000004</v>
      </c>
      <c r="S46" s="2">
        <v>3.9350000000000001</v>
      </c>
      <c r="U46">
        <v>3.8546831445024354</v>
      </c>
      <c r="V46" s="27">
        <v>4.9528834283503187</v>
      </c>
      <c r="W46" s="17">
        <v>56.280491222334362</v>
      </c>
      <c r="X46" s="17"/>
      <c r="Y46" s="2">
        <v>5.2380000000000004</v>
      </c>
      <c r="Z46" s="51">
        <v>1.3070114670818977</v>
      </c>
      <c r="AA46" s="18">
        <v>-1.0913203228901658</v>
      </c>
    </row>
    <row r="47" spans="1:29">
      <c r="A47" s="16">
        <v>2665</v>
      </c>
      <c r="B47">
        <v>4.351</v>
      </c>
      <c r="C47">
        <v>2.1944331041706677</v>
      </c>
      <c r="D47">
        <v>-1.6967798991498473</v>
      </c>
      <c r="E47" s="2" t="s">
        <v>1514</v>
      </c>
      <c r="F47" s="2" t="s">
        <v>1845</v>
      </c>
      <c r="G47" s="2"/>
      <c r="H47" s="16">
        <v>2665</v>
      </c>
      <c r="I47" s="28">
        <v>41.7</v>
      </c>
      <c r="J47" s="25"/>
      <c r="K47" s="2">
        <v>4.4169999999999998</v>
      </c>
      <c r="L47" s="2"/>
      <c r="M47" s="2">
        <v>4.351</v>
      </c>
      <c r="N47" s="2"/>
      <c r="O47" s="25">
        <v>1.2403479711664556</v>
      </c>
      <c r="P47" s="2"/>
      <c r="R47" s="2">
        <v>4.351</v>
      </c>
      <c r="S47" s="2">
        <v>4.4169999999999998</v>
      </c>
      <c r="U47">
        <v>4.4178590976620136</v>
      </c>
      <c r="V47" s="27">
        <v>4.3218519344655482</v>
      </c>
      <c r="W47" s="17">
        <v>6.8424397726832842</v>
      </c>
      <c r="X47" s="17"/>
      <c r="Y47" s="2">
        <v>4.351</v>
      </c>
      <c r="Z47" s="51">
        <v>2.1944331041706677</v>
      </c>
      <c r="AA47" s="18">
        <v>-1.6967798991498473</v>
      </c>
    </row>
    <row r="48" spans="1:29">
      <c r="A48" s="16">
        <v>2665</v>
      </c>
      <c r="B48">
        <v>3.3620000000000001</v>
      </c>
      <c r="C48">
        <v>4.7744717114049928</v>
      </c>
      <c r="D48">
        <v>-4.0989631961703132</v>
      </c>
      <c r="E48" s="2" t="s">
        <v>1516</v>
      </c>
      <c r="F48" s="2" t="s">
        <v>1845</v>
      </c>
      <c r="G48" s="2"/>
      <c r="H48" s="16">
        <v>2665</v>
      </c>
      <c r="I48" s="28">
        <v>30.7</v>
      </c>
      <c r="J48" s="25"/>
      <c r="K48" s="2">
        <v>6.4359999999999999</v>
      </c>
      <c r="L48" s="2"/>
      <c r="M48" s="2">
        <v>3.3620000000000001</v>
      </c>
      <c r="N48" s="2"/>
      <c r="O48" s="25">
        <v>4.7121331709987224</v>
      </c>
      <c r="P48" s="2"/>
      <c r="R48" s="2">
        <v>3.3620000000000001</v>
      </c>
      <c r="S48" s="2">
        <v>6.4359999999999999</v>
      </c>
      <c r="U48">
        <v>6.460671998438916</v>
      </c>
      <c r="V48" s="27">
        <v>3.2767753616635975</v>
      </c>
      <c r="W48" s="17">
        <v>5.9471225117390114</v>
      </c>
      <c r="X48" s="17"/>
      <c r="Y48" s="2">
        <v>3.3620000000000001</v>
      </c>
      <c r="Z48" s="51">
        <v>4.7744717114049928</v>
      </c>
      <c r="AA48" s="18">
        <v>-4.0989631961703132</v>
      </c>
    </row>
    <row r="49" spans="1:29">
      <c r="A49" s="52">
        <v>2715</v>
      </c>
      <c r="B49">
        <v>1.7690065530483468</v>
      </c>
      <c r="C49">
        <v>0.89829901564597581</v>
      </c>
      <c r="D49">
        <v>-1.7440287286445422</v>
      </c>
      <c r="E49" s="52" t="s">
        <v>2157</v>
      </c>
      <c r="F49" s="52" t="s">
        <v>2158</v>
      </c>
      <c r="H49" s="52">
        <v>2715</v>
      </c>
      <c r="I49" s="53"/>
      <c r="K49" s="2">
        <v>1.8089463902272174</v>
      </c>
      <c r="M49" s="2">
        <v>1.7690065530483468</v>
      </c>
      <c r="O49" s="2">
        <v>0.89829901564597581</v>
      </c>
      <c r="R49" s="2"/>
      <c r="S49" s="2"/>
      <c r="V49" s="27"/>
      <c r="W49" s="17"/>
      <c r="X49" s="17"/>
      <c r="Y49" s="2">
        <v>1.7690065530483468</v>
      </c>
      <c r="Z49" s="2">
        <v>0.89829901564597581</v>
      </c>
      <c r="AA49" s="2">
        <v>-1.7440287286445422</v>
      </c>
      <c r="AB49">
        <f>Y49/Z49</f>
        <v>1.9692847506642723</v>
      </c>
      <c r="AC49">
        <f>SQRT(((1/Y49)*0.02)^2+(Z49/Y49^2*0.4)^2)</f>
        <v>0.11537645179713264</v>
      </c>
    </row>
    <row r="50" spans="1:29">
      <c r="A50" s="52">
        <v>2715</v>
      </c>
      <c r="B50">
        <v>-0.12241332767987112</v>
      </c>
      <c r="C50">
        <v>0.65115729086151486</v>
      </c>
      <c r="D50">
        <v>-1.210472492531367</v>
      </c>
      <c r="E50" s="52" t="s">
        <v>2159</v>
      </c>
      <c r="F50" s="52" t="s">
        <v>2158</v>
      </c>
      <c r="H50" s="52">
        <v>2715</v>
      </c>
      <c r="I50" s="53"/>
      <c r="K50" s="2">
        <v>0.58811224656873939</v>
      </c>
      <c r="M50" s="2">
        <v>-0.12241332767987112</v>
      </c>
      <c r="O50" s="2">
        <v>0.65115729086151486</v>
      </c>
      <c r="R50" s="2"/>
      <c r="S50" s="2"/>
      <c r="V50" s="27"/>
      <c r="W50" s="17"/>
      <c r="X50" s="17"/>
      <c r="Y50" s="2">
        <v>-0.12241332767987112</v>
      </c>
      <c r="Z50" s="2">
        <v>0.65115729086151486</v>
      </c>
      <c r="AA50" s="2">
        <v>-1.210472492531367</v>
      </c>
      <c r="AB50">
        <f>Y50/Z50</f>
        <v>-0.18799348390603435</v>
      </c>
      <c r="AC50">
        <f>SQRT(((1/Y50)*0.02)^2+(Z50/Y50^2*0.4)^2)</f>
        <v>17.382317406593693</v>
      </c>
    </row>
    <row r="51" spans="1:29">
      <c r="A51" s="52">
        <v>2720</v>
      </c>
      <c r="B51">
        <v>-1.8277013154995303</v>
      </c>
      <c r="C51">
        <v>0.79849845835638922</v>
      </c>
      <c r="D51">
        <v>-1.2812903702491552</v>
      </c>
      <c r="E51" s="52" t="s">
        <v>2160</v>
      </c>
      <c r="F51" s="52" t="s">
        <v>2161</v>
      </c>
      <c r="H51" s="52">
        <v>2720</v>
      </c>
      <c r="I51" s="53"/>
      <c r="K51" s="2">
        <v>-0.1431852827583624</v>
      </c>
      <c r="M51">
        <v>-1.8277013154995303</v>
      </c>
      <c r="N51" s="2"/>
      <c r="O51">
        <v>0.79849845835638922</v>
      </c>
      <c r="P51" s="2"/>
      <c r="R51" s="2"/>
      <c r="S51" s="2"/>
      <c r="V51" s="27"/>
      <c r="W51" s="17"/>
      <c r="X51" s="17"/>
      <c r="Y51">
        <v>-1.8277013154995303</v>
      </c>
      <c r="Z51">
        <v>0.79849845835638922</v>
      </c>
      <c r="AA51" s="2">
        <v>-1.2812903702491552</v>
      </c>
      <c r="AB51">
        <f>Y51/Z51</f>
        <v>-2.2889227854761653</v>
      </c>
      <c r="AC51">
        <f>SQRT(((1/Y51)*0.02)^2+(Z51/Y51^2*0.4)^2)</f>
        <v>9.6238608741434389E-2</v>
      </c>
    </row>
    <row r="52" spans="1:29">
      <c r="A52" s="16">
        <v>2714</v>
      </c>
      <c r="B52">
        <v>0.626</v>
      </c>
      <c r="C52">
        <v>0.21859035629057111</v>
      </c>
      <c r="D52">
        <v>-0.68980356435588419</v>
      </c>
      <c r="E52" s="2" t="s">
        <v>1496</v>
      </c>
      <c r="F52" s="2" t="s">
        <v>1846</v>
      </c>
      <c r="G52" s="2"/>
      <c r="H52" s="16">
        <v>2714</v>
      </c>
      <c r="I52" s="28">
        <v>1.2</v>
      </c>
      <c r="J52" s="25">
        <v>1.17</v>
      </c>
      <c r="K52" s="2">
        <v>0.54400000000000004</v>
      </c>
      <c r="L52" s="2"/>
      <c r="M52" s="2">
        <v>0.626</v>
      </c>
      <c r="N52" s="2"/>
      <c r="O52" s="25">
        <v>0.22163735854929811</v>
      </c>
      <c r="P52" s="2"/>
      <c r="R52" s="2">
        <v>0.626</v>
      </c>
      <c r="S52" s="2">
        <v>0.54400000000000004</v>
      </c>
      <c r="U52">
        <v>0.51802330127448393</v>
      </c>
      <c r="V52" s="27">
        <v>0.58150517150257208</v>
      </c>
      <c r="W52" s="17">
        <v>0.41534537266185723</v>
      </c>
      <c r="X52" s="17"/>
      <c r="Y52" s="2">
        <v>0.626</v>
      </c>
      <c r="Z52" s="51">
        <v>0.21859035629057111</v>
      </c>
      <c r="AA52" s="18">
        <v>-0.68980356435588419</v>
      </c>
    </row>
    <row r="53" spans="1:29">
      <c r="A53" s="16">
        <v>2714</v>
      </c>
      <c r="B53">
        <v>-2.1280000000000001</v>
      </c>
      <c r="C53">
        <v>-0.46356185682450146</v>
      </c>
      <c r="D53">
        <v>0.63498319171784168</v>
      </c>
      <c r="E53" s="2" t="s">
        <v>1497</v>
      </c>
      <c r="F53" s="2" t="s">
        <v>1846</v>
      </c>
      <c r="G53" s="2"/>
      <c r="H53" s="16">
        <v>2714</v>
      </c>
      <c r="I53" s="28">
        <v>4</v>
      </c>
      <c r="J53" s="25">
        <v>0.24</v>
      </c>
      <c r="K53" s="2">
        <v>-1.57</v>
      </c>
      <c r="L53" s="2"/>
      <c r="M53" s="2">
        <v>-2.1280000000000001</v>
      </c>
      <c r="N53" s="2"/>
      <c r="O53" s="25">
        <v>-0.46053703394888235</v>
      </c>
      <c r="P53" s="2"/>
      <c r="R53" s="2">
        <v>-2.1280000000000001</v>
      </c>
      <c r="S53" s="2">
        <v>-1.57</v>
      </c>
      <c r="U53">
        <v>-1.5831413614665335</v>
      </c>
      <c r="V53" s="27">
        <v>-2.1727947012947224</v>
      </c>
      <c r="W53" s="17">
        <v>-3.489289961742803</v>
      </c>
      <c r="X53" s="17"/>
      <c r="Y53" s="2">
        <v>-2.1280000000000001</v>
      </c>
      <c r="Z53" s="51">
        <v>-0.46356185682450146</v>
      </c>
      <c r="AA53" s="18">
        <v>0.63498319171784168</v>
      </c>
    </row>
    <row r="54" spans="1:29">
      <c r="A54" s="16">
        <v>2714</v>
      </c>
      <c r="B54">
        <v>5.0039999999999996</v>
      </c>
      <c r="C54">
        <v>0.3235034321722452</v>
      </c>
      <c r="D54">
        <v>-0.21840324011446199</v>
      </c>
      <c r="E54" s="2" t="s">
        <v>1498</v>
      </c>
      <c r="F54" s="2" t="s">
        <v>1846</v>
      </c>
      <c r="G54" s="2"/>
      <c r="H54" s="16">
        <v>2714</v>
      </c>
      <c r="I54" s="28">
        <v>3.8</v>
      </c>
      <c r="J54" s="25">
        <v>0.34</v>
      </c>
      <c r="K54" s="2">
        <v>2.9</v>
      </c>
      <c r="L54" s="2"/>
      <c r="M54" s="2">
        <v>5.0039999999999996</v>
      </c>
      <c r="N54" s="2"/>
      <c r="O54" s="25">
        <v>0.3265600262831736</v>
      </c>
      <c r="P54" s="2"/>
      <c r="R54" s="2">
        <v>5.0039999999999996</v>
      </c>
      <c r="S54" s="2">
        <v>2.9</v>
      </c>
      <c r="U54">
        <v>2.8740644504192669</v>
      </c>
      <c r="V54" s="27">
        <v>4.9584933414519305</v>
      </c>
      <c r="W54" s="17">
        <v>9.2237522299238872</v>
      </c>
      <c r="X54" s="17"/>
      <c r="Y54" s="2">
        <v>5.0039999999999996</v>
      </c>
      <c r="Z54" s="51">
        <v>0.3235034321722452</v>
      </c>
      <c r="AA54" s="18">
        <v>-0.21840324011446199</v>
      </c>
    </row>
    <row r="55" spans="1:29">
      <c r="E55" s="2" t="s">
        <v>1847</v>
      </c>
      <c r="F55" s="2"/>
      <c r="G55" s="2"/>
      <c r="K55" s="2"/>
      <c r="L55" s="2"/>
      <c r="M55" s="2"/>
      <c r="N55" s="2"/>
      <c r="O55" s="2"/>
      <c r="P55" s="2"/>
      <c r="R55" s="2"/>
      <c r="S55" s="2"/>
      <c r="Y55" s="2"/>
      <c r="Z55" s="18"/>
      <c r="AA55" s="18"/>
    </row>
    <row r="56" spans="1:29">
      <c r="A56" s="16">
        <v>2925</v>
      </c>
      <c r="B56">
        <v>0.78900000000000003</v>
      </c>
      <c r="C56">
        <v>0.13592991729116655</v>
      </c>
      <c r="E56" s="2" t="s">
        <v>1517</v>
      </c>
      <c r="F56" s="2" t="s">
        <v>1848</v>
      </c>
      <c r="G56" s="2"/>
      <c r="H56" s="16">
        <v>2925</v>
      </c>
      <c r="I56" s="28">
        <v>1.4</v>
      </c>
      <c r="J56" s="25">
        <v>2.4700000000000002</v>
      </c>
      <c r="K56" s="2">
        <v>0.54500000000000004</v>
      </c>
      <c r="L56" s="2"/>
      <c r="M56" s="2">
        <v>0.78900000000000003</v>
      </c>
      <c r="N56" s="2"/>
      <c r="O56" s="29">
        <v>0.13897500833781606</v>
      </c>
      <c r="P56" s="2"/>
      <c r="R56" s="2">
        <v>0.78900000000000003</v>
      </c>
      <c r="S56" s="2">
        <v>0.54500000000000004</v>
      </c>
      <c r="U56">
        <v>0.51877514931697455</v>
      </c>
      <c r="V56" s="27">
        <v>0.74352281107903373</v>
      </c>
      <c r="W56" s="17">
        <v>0.86024756221303456</v>
      </c>
      <c r="X56" s="17"/>
      <c r="Y56" s="2">
        <v>0.78900000000000003</v>
      </c>
      <c r="Z56" s="51">
        <v>0.13592991729116655</v>
      </c>
      <c r="AA56" s="18"/>
    </row>
    <row r="57" spans="1:29">
      <c r="A57" s="16">
        <v>2925</v>
      </c>
      <c r="B57">
        <v>0.82</v>
      </c>
      <c r="C57">
        <v>-6.5949807770415703E-4</v>
      </c>
      <c r="E57" s="2" t="s">
        <v>1518</v>
      </c>
      <c r="F57" s="2" t="s">
        <v>1848</v>
      </c>
      <c r="G57" s="2"/>
      <c r="H57" s="16">
        <v>2925</v>
      </c>
      <c r="I57" s="28">
        <v>0.7</v>
      </c>
      <c r="J57" s="25">
        <v>1.26</v>
      </c>
      <c r="K57" s="2">
        <v>0.42499999999999999</v>
      </c>
      <c r="L57" s="2"/>
      <c r="M57" s="2">
        <v>0.82</v>
      </c>
      <c r="N57" s="2"/>
      <c r="O57" s="29">
        <v>2.3820653316519724E-3</v>
      </c>
      <c r="P57" s="2"/>
      <c r="R57" s="2">
        <v>0.82</v>
      </c>
      <c r="S57" s="2">
        <v>0.42499999999999999</v>
      </c>
      <c r="U57">
        <v>0.39847946251891919</v>
      </c>
      <c r="V57" s="27">
        <v>0.77517276857763662</v>
      </c>
      <c r="W57" s="17">
        <v>1.6679899597014103</v>
      </c>
      <c r="X57" s="17"/>
      <c r="Y57" s="2">
        <v>0.82</v>
      </c>
      <c r="Z57" s="51">
        <v>-6.5949807770415703E-4</v>
      </c>
      <c r="AA57" s="18"/>
    </row>
    <row r="58" spans="1:29">
      <c r="A58" s="16">
        <v>2925</v>
      </c>
      <c r="B58">
        <v>0.45400000000000001</v>
      </c>
      <c r="C58">
        <v>-6.5857916457412458E-2</v>
      </c>
      <c r="E58" s="2" t="s">
        <v>1519</v>
      </c>
      <c r="F58" s="2" t="s">
        <v>1848</v>
      </c>
      <c r="G58" s="2"/>
      <c r="H58" s="16">
        <v>2925</v>
      </c>
      <c r="I58" s="28">
        <v>0.5</v>
      </c>
      <c r="J58" s="25">
        <v>2.5</v>
      </c>
      <c r="K58" s="2">
        <v>0.17100000000000001</v>
      </c>
      <c r="L58" s="2"/>
      <c r="M58" s="2">
        <v>0.45400000000000001</v>
      </c>
      <c r="N58" s="2"/>
      <c r="O58" s="29">
        <v>-6.2077923115078093E-2</v>
      </c>
      <c r="P58" s="2"/>
      <c r="R58" s="2">
        <v>0.45400000000000001</v>
      </c>
      <c r="S58" s="2">
        <v>0.17100000000000001</v>
      </c>
      <c r="U58">
        <v>0.14493959485739616</v>
      </c>
      <c r="V58" s="27">
        <v>0.40935619632476161</v>
      </c>
      <c r="W58" s="17">
        <v>0.81925865447352031</v>
      </c>
      <c r="X58" s="17"/>
      <c r="Y58" s="2">
        <v>0.45400000000000001</v>
      </c>
      <c r="Z58" s="51">
        <v>-6.5857916457412458E-2</v>
      </c>
      <c r="AA58" s="18"/>
    </row>
    <row r="59" spans="1:29">
      <c r="A59" s="27">
        <v>2925</v>
      </c>
      <c r="B59">
        <v>0.84009856426979235</v>
      </c>
      <c r="C59">
        <v>0.18276249668192079</v>
      </c>
      <c r="D59">
        <v>0.3565319219629437</v>
      </c>
      <c r="E59" s="2" t="s">
        <v>1849</v>
      </c>
      <c r="F59" s="2" t="s">
        <v>1848</v>
      </c>
      <c r="G59" s="2"/>
      <c r="H59" s="27">
        <v>2925</v>
      </c>
      <c r="I59" s="17">
        <v>0.8</v>
      </c>
      <c r="J59" s="2">
        <v>2.1</v>
      </c>
      <c r="K59" s="2">
        <v>0.59716238569256064</v>
      </c>
      <c r="L59" s="2">
        <v>1.8339392937946002E-2</v>
      </c>
      <c r="M59" s="2">
        <v>0.84009856426979235</v>
      </c>
      <c r="N59" s="2">
        <v>1.9857828011543708E-2</v>
      </c>
      <c r="O59" s="30">
        <v>0.16451162509361755</v>
      </c>
      <c r="P59" s="2">
        <v>8.2407263757331203E-3</v>
      </c>
      <c r="R59" s="2">
        <v>0.84009856426979235</v>
      </c>
      <c r="S59" s="2">
        <v>0.59716238569256064</v>
      </c>
      <c r="U59">
        <v>0.53164010471062895</v>
      </c>
      <c r="V59" s="27">
        <v>0.67754353460025563</v>
      </c>
      <c r="W59" s="17">
        <v>1.6442571296217956</v>
      </c>
      <c r="X59" s="17"/>
      <c r="Y59" s="2">
        <v>0.84009856426979235</v>
      </c>
      <c r="Z59" s="51">
        <v>0.18276249668192079</v>
      </c>
      <c r="AA59" s="18">
        <v>0.3565319219629437</v>
      </c>
    </row>
    <row r="60" spans="1:29">
      <c r="A60" s="27">
        <v>2925</v>
      </c>
      <c r="B60">
        <v>0.90569632218892904</v>
      </c>
      <c r="C60">
        <v>-4.6847351303114237E-2</v>
      </c>
      <c r="D60">
        <v>0.64242969356942403</v>
      </c>
      <c r="E60" s="2" t="s">
        <v>1850</v>
      </c>
      <c r="F60" s="2" t="s">
        <v>1848</v>
      </c>
      <c r="G60" s="2"/>
      <c r="H60" s="27">
        <v>2925</v>
      </c>
      <c r="I60" s="17">
        <v>1.3</v>
      </c>
      <c r="J60" s="2">
        <v>4.2</v>
      </c>
      <c r="K60" s="2">
        <v>0.40143263374477534</v>
      </c>
      <c r="L60" s="2">
        <v>9.8488578018531663E-3</v>
      </c>
      <c r="M60" s="2">
        <v>0.90569632218892904</v>
      </c>
      <c r="N60" s="2">
        <v>8.0829037683405984E-3</v>
      </c>
      <c r="O60" s="30">
        <v>-6.5000972182523153E-2</v>
      </c>
      <c r="P60" s="2">
        <v>7.523519403068093E-3</v>
      </c>
      <c r="R60" s="2">
        <v>0.90569632218892904</v>
      </c>
      <c r="S60" s="2">
        <v>0.40143263374477534</v>
      </c>
      <c r="U60">
        <v>0.33582545897803406</v>
      </c>
      <c r="V60" s="27">
        <v>0.74318789089367066</v>
      </c>
      <c r="W60" s="17">
        <v>2.054958915217231</v>
      </c>
      <c r="X60" s="17"/>
      <c r="Y60" s="2">
        <v>0.90569632218892904</v>
      </c>
      <c r="Z60" s="51">
        <v>-4.6847351303114237E-2</v>
      </c>
      <c r="AA60" s="18">
        <v>0.64242969356942403</v>
      </c>
    </row>
    <row r="61" spans="1:29">
      <c r="A61" s="16">
        <v>2925</v>
      </c>
      <c r="B61">
        <v>1.1339999999999999</v>
      </c>
      <c r="C61">
        <v>-9.8884243083796619E-2</v>
      </c>
      <c r="E61" s="2" t="s">
        <v>1374</v>
      </c>
      <c r="F61" s="2" t="s">
        <v>1851</v>
      </c>
      <c r="G61" s="2"/>
      <c r="H61" s="16">
        <v>2925</v>
      </c>
      <c r="I61" s="28">
        <v>0.5</v>
      </c>
      <c r="J61" s="25">
        <v>6.12</v>
      </c>
      <c r="K61" s="2">
        <v>0.48799999999999999</v>
      </c>
      <c r="L61" s="2"/>
      <c r="M61" s="2">
        <v>1.1339999999999999</v>
      </c>
      <c r="N61" s="2"/>
      <c r="O61" s="29">
        <v>-9.5844760692020969E-2</v>
      </c>
      <c r="P61" s="2"/>
      <c r="R61" s="2">
        <v>1.1339999999999999</v>
      </c>
      <c r="S61" s="2">
        <v>0.48799999999999999</v>
      </c>
      <c r="U61">
        <v>0.4618853141020729</v>
      </c>
      <c r="V61" s="27">
        <v>1.0891604421749967</v>
      </c>
      <c r="W61" s="17">
        <v>3.9846628252706573</v>
      </c>
      <c r="X61" s="17"/>
      <c r="Y61" s="2">
        <v>1.1339999999999999</v>
      </c>
      <c r="Z61" s="51">
        <v>-9.8884243083796619E-2</v>
      </c>
      <c r="AA61" s="18"/>
    </row>
    <row r="62" spans="1:29">
      <c r="A62" s="16">
        <v>2925</v>
      </c>
      <c r="B62">
        <v>4.2030000000000003</v>
      </c>
      <c r="C62">
        <v>1.8872339232034463E-2</v>
      </c>
      <c r="E62" s="2" t="s">
        <v>1375</v>
      </c>
      <c r="F62" s="2" t="s">
        <v>1852</v>
      </c>
      <c r="G62" s="2"/>
      <c r="H62" s="16">
        <v>2925</v>
      </c>
      <c r="I62" s="28">
        <v>3.4</v>
      </c>
      <c r="J62" s="25">
        <v>37.56</v>
      </c>
      <c r="K62" s="2">
        <v>2.1840000000000002</v>
      </c>
      <c r="L62" s="2"/>
      <c r="M62" s="2">
        <v>4.2030000000000003</v>
      </c>
      <c r="N62" s="2"/>
      <c r="O62" s="29">
        <v>2.1919703773853882E-2</v>
      </c>
      <c r="P62" s="2"/>
      <c r="R62" s="2">
        <v>4.2030000000000003</v>
      </c>
      <c r="S62" s="2">
        <v>2.1840000000000002</v>
      </c>
      <c r="U62">
        <v>2.1578038819418666</v>
      </c>
      <c r="V62" s="27">
        <v>4.1574479885699844</v>
      </c>
      <c r="W62" s="17">
        <v>8.4624695389494686</v>
      </c>
      <c r="X62" s="17"/>
      <c r="Y62" s="2">
        <v>4.2030000000000003</v>
      </c>
      <c r="Z62" s="51">
        <v>1.8872339232034463E-2</v>
      </c>
      <c r="AA62" s="18"/>
    </row>
    <row r="63" spans="1:29">
      <c r="A63" s="16">
        <v>2965</v>
      </c>
      <c r="B63">
        <v>3.3279999999999998</v>
      </c>
      <c r="C63">
        <v>1.3001705445008227</v>
      </c>
      <c r="D63">
        <v>-2.6468935337597976</v>
      </c>
      <c r="E63" s="2" t="s">
        <v>1664</v>
      </c>
      <c r="F63" s="2" t="s">
        <v>1853</v>
      </c>
      <c r="G63" s="2"/>
      <c r="H63" s="16">
        <v>2965</v>
      </c>
      <c r="I63" s="28">
        <v>2.4</v>
      </c>
      <c r="J63" s="25">
        <v>9.8800000000000008</v>
      </c>
      <c r="K63" s="2">
        <v>3.0150000000000001</v>
      </c>
      <c r="L63" s="2"/>
      <c r="M63" s="2">
        <v>3.3279999999999998</v>
      </c>
      <c r="N63" s="2"/>
      <c r="O63" s="29">
        <v>1.3025043440231254</v>
      </c>
      <c r="P63" s="2"/>
      <c r="R63" s="2">
        <v>3.3279999999999998</v>
      </c>
      <c r="S63" s="2">
        <v>3.0150000000000001</v>
      </c>
      <c r="U63">
        <v>3.0302399965782545</v>
      </c>
      <c r="V63" s="27">
        <v>3.3620962788357689</v>
      </c>
      <c r="W63" s="17">
        <v>6.0019988317516759</v>
      </c>
      <c r="X63" s="17"/>
      <c r="Y63" s="2">
        <v>3.3279999999999998</v>
      </c>
      <c r="Z63" s="51">
        <v>1.3001705445008227</v>
      </c>
      <c r="AA63" s="18">
        <v>-2.6468935337597976</v>
      </c>
    </row>
    <row r="64" spans="1:29">
      <c r="A64" s="16">
        <v>2965</v>
      </c>
      <c r="B64">
        <v>3.1429999999999998</v>
      </c>
      <c r="C64">
        <v>1.3064006239938974</v>
      </c>
      <c r="D64">
        <v>-2.8558062364587578</v>
      </c>
      <c r="E64" s="2" t="s">
        <v>1665</v>
      </c>
      <c r="F64" s="2" t="s">
        <v>1853</v>
      </c>
      <c r="G64" s="2"/>
      <c r="H64" s="16">
        <v>2965</v>
      </c>
      <c r="I64" s="28">
        <v>1.6</v>
      </c>
      <c r="J64" s="25">
        <v>11.64</v>
      </c>
      <c r="K64" s="2">
        <v>2.9369999999999998</v>
      </c>
      <c r="L64" s="2"/>
      <c r="M64" s="2">
        <v>3.1429999999999998</v>
      </c>
      <c r="N64" s="2"/>
      <c r="O64" s="29">
        <v>1.3197562422091469</v>
      </c>
      <c r="P64" s="2"/>
      <c r="R64" s="2">
        <v>3.1429999999999998</v>
      </c>
      <c r="S64" s="2">
        <v>2.9369999999999998</v>
      </c>
      <c r="U64">
        <v>2.8941137315521281</v>
      </c>
      <c r="V64" s="27">
        <v>3.0852428807691679</v>
      </c>
      <c r="W64" s="17">
        <v>3.5561730320421425</v>
      </c>
      <c r="X64" s="17"/>
      <c r="Y64" s="2">
        <v>3.1429999999999998</v>
      </c>
      <c r="Z64" s="51">
        <v>1.3064006239938974</v>
      </c>
      <c r="AA64" s="18">
        <v>-2.8558062364587578</v>
      </c>
    </row>
    <row r="65" spans="1:27">
      <c r="A65" s="16">
        <v>3000</v>
      </c>
      <c r="B65">
        <v>0.66600000000000004</v>
      </c>
      <c r="C65">
        <v>0.18566660322760775</v>
      </c>
      <c r="E65" s="2" t="s">
        <v>1520</v>
      </c>
      <c r="F65" s="2" t="s">
        <v>1854</v>
      </c>
      <c r="G65" s="2"/>
      <c r="H65" s="16">
        <v>3000</v>
      </c>
      <c r="I65" s="28">
        <v>1.1000000000000001</v>
      </c>
      <c r="J65" s="25">
        <v>25.75</v>
      </c>
      <c r="K65" s="2">
        <v>0.53200000000000003</v>
      </c>
      <c r="L65" s="2"/>
      <c r="M65" s="2">
        <v>0.66600000000000004</v>
      </c>
      <c r="N65" s="2"/>
      <c r="O65" s="29">
        <v>0.18871280549337399</v>
      </c>
      <c r="P65" s="2"/>
      <c r="R65" s="2">
        <v>0.66600000000000004</v>
      </c>
      <c r="S65" s="2">
        <v>0.53200000000000003</v>
      </c>
      <c r="U65">
        <v>0.50557603923784278</v>
      </c>
      <c r="V65" s="27">
        <v>0.62127694349167761</v>
      </c>
      <c r="W65" s="17">
        <v>0.910747243206389</v>
      </c>
      <c r="X65" s="17"/>
      <c r="Y65" s="2">
        <v>0.66600000000000004</v>
      </c>
      <c r="Z65" s="51">
        <v>0.18566660322760775</v>
      </c>
      <c r="AA65" s="18"/>
    </row>
    <row r="66" spans="1:27">
      <c r="A66" s="16">
        <v>3000</v>
      </c>
      <c r="B66">
        <v>1.17</v>
      </c>
      <c r="C66">
        <v>0.27558560396068188</v>
      </c>
      <c r="D66">
        <v>-1.2156610223235109</v>
      </c>
      <c r="E66" s="2" t="s">
        <v>1521</v>
      </c>
      <c r="F66" s="2" t="s">
        <v>1854</v>
      </c>
      <c r="G66" s="2"/>
      <c r="H66" s="16">
        <v>3000</v>
      </c>
      <c r="I66" s="28">
        <v>0.5</v>
      </c>
      <c r="J66" s="25">
        <v>13.5</v>
      </c>
      <c r="K66" s="2">
        <v>0.876</v>
      </c>
      <c r="L66" s="2"/>
      <c r="M66" s="2">
        <v>1.17</v>
      </c>
      <c r="N66" s="2"/>
      <c r="O66" s="29">
        <v>0.27324967060793348</v>
      </c>
      <c r="P66" s="2"/>
      <c r="R66" s="2">
        <v>1.17</v>
      </c>
      <c r="S66" s="2">
        <v>0.876</v>
      </c>
      <c r="U66">
        <v>0.85100844542551624</v>
      </c>
      <c r="V66" s="27">
        <v>1.1176286579145378</v>
      </c>
      <c r="W66" s="17">
        <v>1.1621935714857257</v>
      </c>
      <c r="X66" s="17"/>
      <c r="Y66" s="2">
        <v>1.17</v>
      </c>
      <c r="Z66" s="51">
        <v>0.27558560396068188</v>
      </c>
      <c r="AA66" s="18">
        <v>-1.2156610223235109</v>
      </c>
    </row>
    <row r="67" spans="1:27">
      <c r="A67" s="16">
        <v>3000</v>
      </c>
      <c r="B67">
        <v>0.97899999999999998</v>
      </c>
      <c r="C67">
        <v>0.35997943397236831</v>
      </c>
      <c r="D67">
        <v>-1.2530925649991698</v>
      </c>
      <c r="E67" s="2" t="s">
        <v>1522</v>
      </c>
      <c r="F67" s="2" t="s">
        <v>1854</v>
      </c>
      <c r="G67" s="2"/>
      <c r="H67" s="16">
        <v>3000</v>
      </c>
      <c r="I67" s="28">
        <v>0.9</v>
      </c>
      <c r="J67" s="25">
        <v>17.600000000000001</v>
      </c>
      <c r="K67" s="2">
        <v>0.85899999999999999</v>
      </c>
      <c r="L67" s="2"/>
      <c r="M67" s="2">
        <v>0.97899999999999998</v>
      </c>
      <c r="N67" s="2"/>
      <c r="O67" s="29">
        <v>0.3629001891694017</v>
      </c>
      <c r="P67" s="2"/>
      <c r="R67" s="2">
        <v>0.97899999999999998</v>
      </c>
      <c r="S67" s="2">
        <v>0.85899999999999999</v>
      </c>
      <c r="U67">
        <v>0.84340642632918517</v>
      </c>
      <c r="V67" s="27">
        <v>0.93890687410291829</v>
      </c>
      <c r="W67" s="17">
        <v>0.68644449346100256</v>
      </c>
      <c r="X67" s="17"/>
      <c r="Y67" s="2">
        <v>0.97899999999999998</v>
      </c>
      <c r="Z67" s="51">
        <v>0.35997943397236831</v>
      </c>
      <c r="AA67" s="18">
        <v>-1.2530925649991698</v>
      </c>
    </row>
    <row r="68" spans="1:27">
      <c r="A68" s="16">
        <v>3000</v>
      </c>
      <c r="B68">
        <v>4.024</v>
      </c>
      <c r="C68">
        <v>-3.2182680768322314E-2</v>
      </c>
      <c r="E68" s="2" t="s">
        <v>1373</v>
      </c>
      <c r="F68" s="2" t="s">
        <v>1855</v>
      </c>
      <c r="G68" s="2"/>
      <c r="H68" s="16">
        <v>3000</v>
      </c>
      <c r="I68" s="28">
        <v>2.9</v>
      </c>
      <c r="J68" s="25">
        <v>22.54</v>
      </c>
      <c r="K68" s="2">
        <v>2.0409999999999999</v>
      </c>
      <c r="L68" s="2"/>
      <c r="M68" s="2">
        <v>4.024</v>
      </c>
      <c r="N68" s="2"/>
      <c r="O68" s="29">
        <v>-2.9136932413686978E-2</v>
      </c>
      <c r="P68" s="2"/>
      <c r="R68" s="2">
        <v>4.024</v>
      </c>
      <c r="S68" s="2">
        <v>2.0409999999999999</v>
      </c>
      <c r="U68">
        <v>2.0149527538688705</v>
      </c>
      <c r="V68" s="27">
        <v>3.9788517998275985</v>
      </c>
      <c r="W68" s="17">
        <v>8.8338946926553863</v>
      </c>
      <c r="X68" s="17"/>
      <c r="Y68" s="2">
        <v>4.024</v>
      </c>
      <c r="Z68" s="51">
        <v>-3.2182680768322314E-2</v>
      </c>
      <c r="AA68" s="18"/>
    </row>
    <row r="69" spans="1:27">
      <c r="A69" s="16">
        <v>3000</v>
      </c>
      <c r="B69">
        <v>3.9489999999999998</v>
      </c>
      <c r="C69">
        <v>2.9144871926956029E-3</v>
      </c>
      <c r="E69" s="2" t="s">
        <v>1376</v>
      </c>
      <c r="F69" s="2" t="s">
        <v>1855</v>
      </c>
      <c r="G69" s="2"/>
      <c r="H69" s="16">
        <v>3000</v>
      </c>
      <c r="I69" s="28">
        <v>8</v>
      </c>
      <c r="J69" s="25">
        <v>72.459999999999994</v>
      </c>
      <c r="K69" s="2">
        <v>2.0379999999999998</v>
      </c>
      <c r="L69" s="2"/>
      <c r="M69" s="2">
        <v>3.9489999999999998</v>
      </c>
      <c r="N69" s="2"/>
      <c r="O69" s="29">
        <v>5.9610373404073158E-3</v>
      </c>
      <c r="P69" s="2"/>
      <c r="R69" s="2">
        <v>3.9489999999999998</v>
      </c>
      <c r="S69" s="2">
        <v>2.0379999999999998</v>
      </c>
      <c r="U69">
        <v>2.0114441296705809</v>
      </c>
      <c r="V69" s="27">
        <v>3.9037459483031167</v>
      </c>
      <c r="W69" s="17">
        <v>7.7867838072585016</v>
      </c>
      <c r="X69" s="17"/>
      <c r="Y69" s="2">
        <v>3.9489999999999998</v>
      </c>
      <c r="Z69" s="51">
        <v>2.9144871926956029E-3</v>
      </c>
      <c r="AA69" s="18"/>
    </row>
    <row r="70" spans="1:27">
      <c r="A70" s="16">
        <v>3000</v>
      </c>
      <c r="B70">
        <v>-0.753</v>
      </c>
      <c r="C70">
        <v>0.10719775601153447</v>
      </c>
      <c r="E70" s="2" t="s">
        <v>1523</v>
      </c>
      <c r="F70" s="2" t="s">
        <v>1855</v>
      </c>
      <c r="G70" s="2"/>
      <c r="H70" s="16">
        <v>3000</v>
      </c>
      <c r="I70" s="28">
        <v>9.6999999999999993</v>
      </c>
      <c r="J70" s="25">
        <v>193.2</v>
      </c>
      <c r="K70" s="2">
        <v>-0.27800000000000002</v>
      </c>
      <c r="L70" s="2"/>
      <c r="M70" s="2">
        <v>-0.753</v>
      </c>
      <c r="N70" s="2"/>
      <c r="O70" s="29">
        <v>0.11023968041024013</v>
      </c>
      <c r="P70" s="2"/>
      <c r="R70" s="2">
        <v>-0.753</v>
      </c>
      <c r="S70" s="2">
        <v>-0.27800000000000002</v>
      </c>
      <c r="U70">
        <v>-0.30399722517959749</v>
      </c>
      <c r="V70" s="27">
        <v>-0.79828226135436609</v>
      </c>
      <c r="W70" s="17">
        <v>-1.626356729898637</v>
      </c>
      <c r="X70" s="17"/>
      <c r="Y70" s="2">
        <v>-0.753</v>
      </c>
      <c r="Z70" s="51">
        <v>0.10719775601153447</v>
      </c>
      <c r="AA70" s="18"/>
    </row>
    <row r="71" spans="1:27">
      <c r="A71" s="16">
        <v>3000</v>
      </c>
      <c r="B71">
        <v>-0.26700000000000002</v>
      </c>
      <c r="C71">
        <v>0.57061078005843369</v>
      </c>
      <c r="D71">
        <v>-1.7539036625067173</v>
      </c>
      <c r="E71" s="2" t="s">
        <v>1524</v>
      </c>
      <c r="F71" s="2" t="s">
        <v>1855</v>
      </c>
      <c r="G71" s="2"/>
      <c r="H71" s="16">
        <v>3000</v>
      </c>
      <c r="I71" s="28">
        <v>10.7</v>
      </c>
      <c r="J71" s="25">
        <v>134.25</v>
      </c>
      <c r="K71" s="2">
        <v>0.432</v>
      </c>
      <c r="L71" s="2"/>
      <c r="M71" s="2">
        <v>-0.26700000000000002</v>
      </c>
      <c r="N71" s="2"/>
      <c r="O71" s="29">
        <v>0.56961233114827259</v>
      </c>
      <c r="P71" s="2"/>
      <c r="R71" s="2">
        <v>-0.26700000000000002</v>
      </c>
      <c r="S71" s="2">
        <v>0.432</v>
      </c>
      <c r="U71">
        <v>0.45424152566997389</v>
      </c>
      <c r="V71" s="27">
        <v>-0.2259455299207791</v>
      </c>
      <c r="W71" s="17">
        <v>-1.9638208481366215</v>
      </c>
      <c r="X71" s="17"/>
      <c r="Y71" s="2">
        <v>-0.26700000000000002</v>
      </c>
      <c r="Z71" s="51">
        <v>0.57061078005843369</v>
      </c>
      <c r="AA71" s="18">
        <v>-1.7539036625067173</v>
      </c>
    </row>
    <row r="72" spans="1:27">
      <c r="A72" s="27">
        <v>3000</v>
      </c>
      <c r="B72">
        <v>1.4537379736872478</v>
      </c>
      <c r="C72">
        <v>-0.39773836760059744</v>
      </c>
      <c r="D72">
        <v>-0.97081044251234871</v>
      </c>
      <c r="E72" s="2" t="s">
        <v>1856</v>
      </c>
      <c r="F72" s="2" t="s">
        <v>1857</v>
      </c>
      <c r="G72" s="2"/>
      <c r="H72" s="27">
        <v>3000</v>
      </c>
      <c r="I72" s="17">
        <v>7.2</v>
      </c>
      <c r="J72" s="2">
        <v>10.63</v>
      </c>
      <c r="K72" s="2">
        <v>0.33295157532824382</v>
      </c>
      <c r="L72" s="2">
        <v>1.1503622617818218E-2</v>
      </c>
      <c r="M72" s="2">
        <v>1.4537379736872478</v>
      </c>
      <c r="N72" s="2">
        <v>6.2083277404922116E-2</v>
      </c>
      <c r="O72" s="30">
        <v>-0.4157234811206888</v>
      </c>
      <c r="P72" s="2">
        <v>2.2794245614312415E-2</v>
      </c>
      <c r="R72" s="2">
        <v>1.4537379736872478</v>
      </c>
      <c r="S72" s="2">
        <v>0.33295157532824382</v>
      </c>
      <c r="U72">
        <v>0.26732374844029572</v>
      </c>
      <c r="V72" s="27">
        <v>1.2917871542033055</v>
      </c>
      <c r="W72" s="17">
        <v>1.4850118395748346</v>
      </c>
      <c r="X72" s="17"/>
      <c r="Y72" s="2">
        <v>1.4537379736872478</v>
      </c>
      <c r="Z72" s="51">
        <v>-0.39773836760059744</v>
      </c>
      <c r="AA72" s="18">
        <v>-0.97081044251234871</v>
      </c>
    </row>
    <row r="73" spans="1:27">
      <c r="A73" s="16">
        <v>3000</v>
      </c>
      <c r="B73">
        <v>3.0960000000000001</v>
      </c>
      <c r="C73">
        <v>0.5708098617478452</v>
      </c>
      <c r="E73" s="2" t="s">
        <v>1525</v>
      </c>
      <c r="F73" s="2" t="s">
        <v>1858</v>
      </c>
      <c r="G73" s="2"/>
      <c r="H73" s="16">
        <v>3000</v>
      </c>
      <c r="I73" s="28">
        <v>1.4</v>
      </c>
      <c r="J73" s="25">
        <v>5.19</v>
      </c>
      <c r="K73" s="2">
        <v>2.1669999999999998</v>
      </c>
      <c r="L73" s="2"/>
      <c r="M73" s="2">
        <v>3.0960000000000001</v>
      </c>
      <c r="N73" s="2"/>
      <c r="O73" s="29">
        <v>0.57386995122077344</v>
      </c>
      <c r="P73" s="2"/>
      <c r="R73" s="2">
        <v>3.0960000000000001</v>
      </c>
      <c r="S73" s="2">
        <v>2.1669999999999998</v>
      </c>
      <c r="U73">
        <v>2.1407619929787458</v>
      </c>
      <c r="V73" s="27">
        <v>3.0507042366734183</v>
      </c>
      <c r="W73" s="17">
        <v>4.4775397117655658</v>
      </c>
      <c r="X73" s="17"/>
      <c r="Y73" s="2">
        <v>3.0960000000000001</v>
      </c>
      <c r="Z73" s="51">
        <v>0.5708098617478452</v>
      </c>
      <c r="AA73" s="18"/>
    </row>
    <row r="74" spans="1:27">
      <c r="A74" s="16">
        <v>3000</v>
      </c>
      <c r="B74">
        <v>2.6070000000000002</v>
      </c>
      <c r="C74">
        <v>0.1942858711543316</v>
      </c>
      <c r="E74" s="2" t="s">
        <v>1526</v>
      </c>
      <c r="F74" s="2" t="s">
        <v>1858</v>
      </c>
      <c r="G74" s="2"/>
      <c r="H74" s="16">
        <v>3000</v>
      </c>
      <c r="I74" s="28">
        <v>8.1999999999999993</v>
      </c>
      <c r="J74" s="25">
        <v>102.63</v>
      </c>
      <c r="K74" s="2">
        <v>1.5389999999999999</v>
      </c>
      <c r="L74" s="2"/>
      <c r="M74" s="2">
        <v>2.6070000000000002</v>
      </c>
      <c r="N74" s="2"/>
      <c r="O74" s="29">
        <v>0.19733533579047169</v>
      </c>
      <c r="P74" s="2"/>
      <c r="R74" s="2">
        <v>2.6070000000000002</v>
      </c>
      <c r="S74" s="2">
        <v>1.5389999999999999</v>
      </c>
      <c r="U74">
        <v>1.5129688775008532</v>
      </c>
      <c r="V74" s="27">
        <v>2.5621394165555866</v>
      </c>
      <c r="W74" s="17">
        <v>4.8974445592251392</v>
      </c>
      <c r="X74" s="17"/>
      <c r="Y74" s="2">
        <v>2.6070000000000002</v>
      </c>
      <c r="Z74" s="51">
        <v>0.1942858711543316</v>
      </c>
      <c r="AA74" s="18"/>
    </row>
    <row r="75" spans="1:27">
      <c r="A75" s="16">
        <v>3000</v>
      </c>
      <c r="B75">
        <v>3.34</v>
      </c>
      <c r="C75">
        <v>-8.555027835055462E-2</v>
      </c>
      <c r="E75" s="2" t="s">
        <v>1527</v>
      </c>
      <c r="F75" s="2" t="s">
        <v>1859</v>
      </c>
      <c r="G75" s="2"/>
      <c r="H75" s="16">
        <v>3000</v>
      </c>
      <c r="I75" s="28">
        <v>1.1000000000000001</v>
      </c>
      <c r="J75" s="25">
        <v>5.5</v>
      </c>
      <c r="K75" s="2">
        <v>1.6359999999999999</v>
      </c>
      <c r="L75" s="2"/>
      <c r="M75" s="2">
        <v>3.34</v>
      </c>
      <c r="N75" s="2"/>
      <c r="O75" s="29">
        <v>-8.2506995970010877E-2</v>
      </c>
      <c r="P75" s="2"/>
      <c r="R75" s="2">
        <v>3.34</v>
      </c>
      <c r="S75" s="2">
        <v>1.6359999999999999</v>
      </c>
      <c r="U75">
        <v>1.6102078909960849</v>
      </c>
      <c r="V75" s="27">
        <v>3.29536343194059</v>
      </c>
      <c r="W75" s="17">
        <v>6.9939388156632365</v>
      </c>
      <c r="X75" s="17"/>
      <c r="Y75" s="2">
        <v>3.34</v>
      </c>
      <c r="Z75" s="51">
        <v>-8.555027835055462E-2</v>
      </c>
      <c r="AA75" s="18"/>
    </row>
    <row r="76" spans="1:27">
      <c r="A76" s="16">
        <v>3000</v>
      </c>
      <c r="B76">
        <v>3.4670000000000001</v>
      </c>
      <c r="C76">
        <v>3.4025534959569725E-3</v>
      </c>
      <c r="E76" s="2" t="s">
        <v>1528</v>
      </c>
      <c r="F76" s="2" t="s">
        <v>1859</v>
      </c>
      <c r="G76" s="2"/>
      <c r="H76" s="16">
        <v>3000</v>
      </c>
      <c r="I76" s="28">
        <v>1.6</v>
      </c>
      <c r="J76" s="25"/>
      <c r="K76" s="2">
        <v>1.796</v>
      </c>
      <c r="L76" s="2"/>
      <c r="M76" s="2">
        <v>3.4670000000000001</v>
      </c>
      <c r="N76" s="2"/>
      <c r="O76" s="29">
        <v>1.0999999999999999E-2</v>
      </c>
      <c r="P76" s="2"/>
      <c r="R76" s="2">
        <v>3.4670000000000001</v>
      </c>
      <c r="S76" s="2">
        <v>1.796</v>
      </c>
      <c r="U76">
        <v>1.7628330436211259</v>
      </c>
      <c r="V76" s="27">
        <v>3.4192001704074215</v>
      </c>
      <c r="W76" s="17">
        <v>7.2564109076261873</v>
      </c>
      <c r="X76" s="17"/>
      <c r="Y76" s="2">
        <v>3.4670000000000001</v>
      </c>
      <c r="Z76" s="51">
        <v>3.4025534959569725E-3</v>
      </c>
      <c r="AA76" s="18"/>
    </row>
    <row r="77" spans="1:27">
      <c r="A77" s="16">
        <v>3000</v>
      </c>
      <c r="B77">
        <v>1.024</v>
      </c>
      <c r="C77">
        <v>-0.10590016116696077</v>
      </c>
      <c r="E77" s="2" t="s">
        <v>1529</v>
      </c>
      <c r="F77" s="2" t="s">
        <v>1860</v>
      </c>
      <c r="G77" s="2"/>
      <c r="H77" s="16">
        <v>3000</v>
      </c>
      <c r="I77" s="28">
        <v>1.4</v>
      </c>
      <c r="J77" s="25">
        <v>23.33</v>
      </c>
      <c r="K77" s="2">
        <v>0.42399999999999999</v>
      </c>
      <c r="L77" s="2"/>
      <c r="M77" s="2">
        <v>1.024</v>
      </c>
      <c r="N77" s="2"/>
      <c r="O77" s="29">
        <v>-0.10299999999999999</v>
      </c>
      <c r="P77" s="2"/>
      <c r="R77" s="2">
        <v>1.024</v>
      </c>
      <c r="S77" s="2">
        <v>0.42399999999999999</v>
      </c>
      <c r="U77">
        <v>0.39797823049059211</v>
      </c>
      <c r="V77" s="27">
        <v>0.9786367810686869</v>
      </c>
      <c r="W77" s="17">
        <v>1.6000678887653219</v>
      </c>
      <c r="X77" s="17"/>
      <c r="Y77" s="2">
        <v>1.024</v>
      </c>
      <c r="Z77" s="51">
        <v>-0.10590016116696077</v>
      </c>
      <c r="AA77" s="18"/>
    </row>
    <row r="78" spans="1:27">
      <c r="A78" s="16">
        <v>3000</v>
      </c>
      <c r="B78">
        <v>2.6379999999999999</v>
      </c>
      <c r="C78">
        <v>-0.28560096609497876</v>
      </c>
      <c r="D78">
        <v>-0.78556730660528373</v>
      </c>
      <c r="E78" s="2" t="s">
        <v>1530</v>
      </c>
      <c r="F78" s="2" t="s">
        <v>1860</v>
      </c>
      <c r="G78" s="2"/>
      <c r="H78" s="16">
        <v>3000</v>
      </c>
      <c r="I78" s="28">
        <v>0.5</v>
      </c>
      <c r="J78" s="25">
        <v>9</v>
      </c>
      <c r="K78" s="2">
        <v>1.038</v>
      </c>
      <c r="L78" s="2"/>
      <c r="M78" s="2">
        <v>2.6379999999999999</v>
      </c>
      <c r="N78" s="2"/>
      <c r="O78" s="29">
        <v>-0.27500000000000002</v>
      </c>
      <c r="P78" s="2"/>
      <c r="R78" s="2">
        <v>2.6379999999999999</v>
      </c>
      <c r="S78" s="2">
        <v>1.038</v>
      </c>
      <c r="U78">
        <v>1.1816545067777628</v>
      </c>
      <c r="V78" s="27">
        <v>2.8510080762653711</v>
      </c>
      <c r="W78" s="17">
        <v>4.6382970295941739</v>
      </c>
      <c r="X78" s="17"/>
      <c r="Y78" s="2">
        <v>2.6379999999999999</v>
      </c>
      <c r="Z78" s="51">
        <v>-0.28560096609497876</v>
      </c>
      <c r="AA78" s="18">
        <v>-0.78556730660528373</v>
      </c>
    </row>
    <row r="79" spans="1:27">
      <c r="A79" s="27">
        <v>3000</v>
      </c>
      <c r="B79">
        <v>1.759078985614478</v>
      </c>
      <c r="C79">
        <v>8.4131970533585232E-2</v>
      </c>
      <c r="D79">
        <v>-0.18008403096803072</v>
      </c>
      <c r="E79" s="2" t="s">
        <v>1861</v>
      </c>
      <c r="F79" s="2" t="s">
        <v>1862</v>
      </c>
      <c r="G79" s="2">
        <v>1037</v>
      </c>
      <c r="H79" s="27">
        <v>3000</v>
      </c>
      <c r="I79" s="17">
        <v>2.5</v>
      </c>
      <c r="J79" s="2">
        <v>23.09</v>
      </c>
      <c r="K79" s="2">
        <v>0.97181453457443789</v>
      </c>
      <c r="L79" s="2">
        <v>3.7859388971128788E-3</v>
      </c>
      <c r="M79" s="2">
        <v>1.759078985614478</v>
      </c>
      <c r="N79" s="2">
        <v>3.6055512758391456E-3</v>
      </c>
      <c r="O79" s="30">
        <v>6.5888856982981747E-2</v>
      </c>
      <c r="P79" s="2">
        <v>3.0039004145148707E-3</v>
      </c>
      <c r="R79" s="2">
        <v>1.759078985614478</v>
      </c>
      <c r="S79" s="2">
        <v>0.97181453457443789</v>
      </c>
      <c r="U79">
        <v>0.90656166189817533</v>
      </c>
      <c r="V79" s="27">
        <v>1.5975692832641553</v>
      </c>
      <c r="W79" s="17">
        <v>2.8574796456908302</v>
      </c>
      <c r="X79" s="17"/>
      <c r="Y79" s="2">
        <v>1.759078985614478</v>
      </c>
      <c r="Z79" s="51">
        <v>8.4131970533585232E-2</v>
      </c>
      <c r="AA79" s="18">
        <v>-0.18008403096803072</v>
      </c>
    </row>
    <row r="80" spans="1:27">
      <c r="A80" s="16">
        <v>3000</v>
      </c>
      <c r="B80">
        <v>2.956</v>
      </c>
      <c r="C80">
        <v>-8.9546667099815735E-2</v>
      </c>
      <c r="E80" s="2" t="s">
        <v>1531</v>
      </c>
      <c r="F80" s="2" t="s">
        <v>1862</v>
      </c>
      <c r="G80" s="2">
        <v>1035.2</v>
      </c>
      <c r="H80" s="16">
        <v>3000</v>
      </c>
      <c r="I80" s="28">
        <v>3</v>
      </c>
      <c r="J80" s="25">
        <v>14.75</v>
      </c>
      <c r="K80" s="2">
        <v>1.4350000000000001</v>
      </c>
      <c r="L80" s="2"/>
      <c r="M80" s="2">
        <v>2.956</v>
      </c>
      <c r="N80" s="2"/>
      <c r="O80" s="29">
        <v>-8.6999999999999994E-2</v>
      </c>
      <c r="P80" s="2"/>
      <c r="R80" s="2">
        <v>2.956</v>
      </c>
      <c r="S80" s="2">
        <v>1.4350000000000001</v>
      </c>
      <c r="U80">
        <v>1.4087126156090424</v>
      </c>
      <c r="V80" s="27">
        <v>2.9112937095960856</v>
      </c>
      <c r="W80" s="17">
        <v>5.4807158746981166</v>
      </c>
      <c r="X80" s="17"/>
      <c r="Y80" s="2">
        <v>2.956</v>
      </c>
      <c r="Z80" s="51">
        <v>-8.9546667099815735E-2</v>
      </c>
      <c r="AA80" s="18"/>
    </row>
    <row r="81" spans="1:27">
      <c r="A81" s="16">
        <v>3000</v>
      </c>
      <c r="B81">
        <v>3.012</v>
      </c>
      <c r="C81">
        <v>-3.138980672967584E-2</v>
      </c>
      <c r="E81" s="2" t="s">
        <v>1532</v>
      </c>
      <c r="F81" s="2" t="s">
        <v>1862</v>
      </c>
      <c r="G81" s="2"/>
      <c r="H81" s="16">
        <v>3000</v>
      </c>
      <c r="I81" s="28">
        <v>1.2</v>
      </c>
      <c r="J81" s="25">
        <v>7.5</v>
      </c>
      <c r="K81" s="2">
        <v>1.522</v>
      </c>
      <c r="L81" s="2"/>
      <c r="M81" s="2">
        <v>3.012</v>
      </c>
      <c r="N81" s="2"/>
      <c r="O81" s="29">
        <v>-2.8000000000000001E-2</v>
      </c>
      <c r="P81" s="2"/>
      <c r="R81" s="2">
        <v>3.012</v>
      </c>
      <c r="S81" s="2">
        <v>1.522</v>
      </c>
      <c r="U81">
        <v>1.4956763725235689</v>
      </c>
      <c r="V81" s="27">
        <v>2.9673091105659744</v>
      </c>
      <c r="W81" s="17">
        <v>6.3548653526925847</v>
      </c>
      <c r="X81" s="17"/>
      <c r="Y81" s="2">
        <v>3.012</v>
      </c>
      <c r="Z81" s="51">
        <v>-3.138980672967584E-2</v>
      </c>
      <c r="AA81" s="18"/>
    </row>
    <row r="82" spans="1:27">
      <c r="A82" s="16">
        <v>3000</v>
      </c>
      <c r="B82">
        <v>1.86</v>
      </c>
      <c r="C82">
        <v>-6.5770205130988302E-3</v>
      </c>
      <c r="E82" s="2" t="s">
        <v>1533</v>
      </c>
      <c r="F82" s="2" t="s">
        <v>1863</v>
      </c>
      <c r="G82" s="2"/>
      <c r="H82" s="16">
        <v>3000</v>
      </c>
      <c r="I82" s="28">
        <v>0.7</v>
      </c>
      <c r="J82" s="25">
        <v>2.09</v>
      </c>
      <c r="K82" s="2">
        <v>0.95399999999999996</v>
      </c>
      <c r="L82" s="2"/>
      <c r="M82" s="2">
        <v>1.86</v>
      </c>
      <c r="N82" s="2"/>
      <c r="O82" s="29">
        <v>-4.0000000000000001E-3</v>
      </c>
      <c r="P82" s="2"/>
      <c r="R82" s="2">
        <v>1.86</v>
      </c>
      <c r="S82" s="2">
        <v>0.95399999999999996</v>
      </c>
      <c r="U82">
        <v>0.9275298684165989</v>
      </c>
      <c r="V82" s="27">
        <v>1.8145975632546385</v>
      </c>
      <c r="W82" s="17">
        <v>4.7906377339241857</v>
      </c>
      <c r="X82" s="17"/>
      <c r="Y82" s="2">
        <v>1.86</v>
      </c>
      <c r="Z82" s="51">
        <v>-6.5770205130988302E-3</v>
      </c>
      <c r="AA82" s="18"/>
    </row>
    <row r="83" spans="1:27">
      <c r="A83" s="16">
        <v>3000</v>
      </c>
      <c r="B83">
        <v>2.9860000000000002</v>
      </c>
      <c r="C83">
        <v>6.418992370949006E-2</v>
      </c>
      <c r="E83" s="2" t="s">
        <v>1534</v>
      </c>
      <c r="F83" s="2" t="s">
        <v>1863</v>
      </c>
      <c r="G83" s="2"/>
      <c r="H83" s="16">
        <v>3000</v>
      </c>
      <c r="I83" s="28">
        <v>0.9</v>
      </c>
      <c r="J83" s="25">
        <v>22.75</v>
      </c>
      <c r="K83" s="2">
        <v>1.6040000000000001</v>
      </c>
      <c r="L83" s="2"/>
      <c r="M83" s="2">
        <v>2.9860000000000002</v>
      </c>
      <c r="N83" s="2"/>
      <c r="O83" s="29">
        <v>6.7000000000000004E-2</v>
      </c>
      <c r="P83" s="2"/>
      <c r="R83" s="2">
        <v>2.9860000000000002</v>
      </c>
      <c r="S83" s="2">
        <v>1.6040000000000001</v>
      </c>
      <c r="U83">
        <v>1.5776278091548246</v>
      </c>
      <c r="V83" s="27">
        <v>2.9408085509142756</v>
      </c>
      <c r="W83" s="17">
        <v>6.207280034989715</v>
      </c>
      <c r="X83" s="17"/>
      <c r="Y83" s="2">
        <v>2.9860000000000002</v>
      </c>
      <c r="Z83" s="51">
        <v>6.418992370949006E-2</v>
      </c>
      <c r="AA83" s="18"/>
    </row>
    <row r="84" spans="1:27">
      <c r="A84" s="16">
        <v>3000</v>
      </c>
      <c r="B84">
        <v>1.6859999999999999</v>
      </c>
      <c r="C84">
        <v>-0.22889911483048309</v>
      </c>
      <c r="E84" s="2" t="s">
        <v>1535</v>
      </c>
      <c r="F84" s="2" t="s">
        <v>1863</v>
      </c>
      <c r="G84" s="2"/>
      <c r="H84" s="16">
        <v>3000</v>
      </c>
      <c r="I84" s="28">
        <v>0.9</v>
      </c>
      <c r="J84" s="25">
        <v>5.44</v>
      </c>
      <c r="K84" s="2">
        <v>0.64200000000000002</v>
      </c>
      <c r="L84" s="2"/>
      <c r="M84" s="2">
        <v>1.6859999999999999</v>
      </c>
      <c r="N84" s="2"/>
      <c r="O84" s="29">
        <v>-0.22600000000000001</v>
      </c>
      <c r="P84" s="2"/>
      <c r="R84" s="2">
        <v>1.6859999999999999</v>
      </c>
      <c r="S84" s="2">
        <v>0.64200000000000002</v>
      </c>
      <c r="U84">
        <v>0.61576354679804268</v>
      </c>
      <c r="V84" s="27">
        <v>1.6407739871511229</v>
      </c>
      <c r="W84" s="17">
        <v>2.478762338049334</v>
      </c>
      <c r="X84" s="17"/>
      <c r="Y84" s="2">
        <v>1.6859999999999999</v>
      </c>
      <c r="Z84" s="51">
        <v>-0.22889911483048309</v>
      </c>
      <c r="AA84" s="18"/>
    </row>
    <row r="85" spans="1:27">
      <c r="A85" s="16">
        <v>3000</v>
      </c>
      <c r="B85">
        <v>1.845</v>
      </c>
      <c r="C85">
        <v>-0.1243885461081895</v>
      </c>
      <c r="E85" s="2" t="s">
        <v>1536</v>
      </c>
      <c r="F85" s="2" t="s">
        <v>1864</v>
      </c>
      <c r="G85" s="2"/>
      <c r="H85" s="16">
        <v>3000</v>
      </c>
      <c r="I85" s="28">
        <v>1.6</v>
      </c>
      <c r="J85" s="25">
        <v>31</v>
      </c>
      <c r="K85" s="2">
        <v>0.82799999999999996</v>
      </c>
      <c r="L85" s="2"/>
      <c r="M85" s="2">
        <v>1.845</v>
      </c>
      <c r="N85" s="2"/>
      <c r="O85" s="29">
        <v>-0.121</v>
      </c>
      <c r="P85" s="2"/>
      <c r="R85" s="2">
        <v>1.845</v>
      </c>
      <c r="S85" s="2">
        <v>0.82799999999999996</v>
      </c>
      <c r="U85">
        <v>0.80222186133505069</v>
      </c>
      <c r="V85" s="27">
        <v>1.8000285351997825</v>
      </c>
      <c r="W85" s="17">
        <v>2.2790360997206882</v>
      </c>
      <c r="X85" s="17"/>
      <c r="Y85" s="2">
        <v>1.845</v>
      </c>
      <c r="Z85" s="51">
        <v>-0.1243885461081895</v>
      </c>
      <c r="AA85" s="18"/>
    </row>
    <row r="86" spans="1:27">
      <c r="A86" s="16">
        <v>3000</v>
      </c>
      <c r="B86">
        <v>-3.702</v>
      </c>
      <c r="C86">
        <v>1.6367098135516844E-2</v>
      </c>
      <c r="E86" s="2" t="s">
        <v>1542</v>
      </c>
      <c r="F86" s="2" t="s">
        <v>1864</v>
      </c>
      <c r="G86" s="2"/>
      <c r="H86" s="16">
        <v>3000</v>
      </c>
      <c r="I86" s="28">
        <v>1.1000000000000001</v>
      </c>
      <c r="J86" s="25">
        <v>21.8</v>
      </c>
      <c r="K86" s="2">
        <v>-1.887</v>
      </c>
      <c r="L86" s="2"/>
      <c r="M86" s="2">
        <v>-3.702</v>
      </c>
      <c r="N86" s="2"/>
      <c r="O86" s="29">
        <v>2.1000000000000001E-2</v>
      </c>
      <c r="P86" s="2"/>
      <c r="R86" s="2">
        <v>-3.702</v>
      </c>
      <c r="S86" s="2">
        <v>-1.887</v>
      </c>
      <c r="U86">
        <v>-1.9335860879375333</v>
      </c>
      <c r="V86" s="27">
        <v>-3.7828397614563802</v>
      </c>
      <c r="W86" s="17">
        <v>-7.4648352648754024</v>
      </c>
      <c r="X86" s="17"/>
      <c r="Y86" s="2">
        <v>-3.702</v>
      </c>
      <c r="Z86" s="51">
        <v>1.6367098135516844E-2</v>
      </c>
      <c r="AA86" s="18"/>
    </row>
    <row r="87" spans="1:27">
      <c r="A87" s="16">
        <v>3000</v>
      </c>
      <c r="B87">
        <v>3.1320000000000001</v>
      </c>
      <c r="C87">
        <v>-0.13936176574169679</v>
      </c>
      <c r="E87" s="2" t="s">
        <v>1537</v>
      </c>
      <c r="F87" s="2" t="s">
        <v>1864</v>
      </c>
      <c r="G87" s="2"/>
      <c r="H87" s="16">
        <v>3000</v>
      </c>
      <c r="I87" s="28">
        <v>1</v>
      </c>
      <c r="J87" s="25">
        <v>52</v>
      </c>
      <c r="K87" s="2">
        <v>1.4750000000000001</v>
      </c>
      <c r="L87" s="2"/>
      <c r="M87" s="2">
        <v>3.1320000000000001</v>
      </c>
      <c r="N87" s="2"/>
      <c r="O87" s="29">
        <v>-0.13600000000000001</v>
      </c>
      <c r="P87" s="2"/>
      <c r="R87" s="2">
        <v>3.1320000000000001</v>
      </c>
      <c r="S87" s="2">
        <v>1.4750000000000001</v>
      </c>
      <c r="U87">
        <v>1.4490617938893724</v>
      </c>
      <c r="V87" s="27">
        <v>3.0866244265330689</v>
      </c>
      <c r="W87" s="17">
        <v>6.4071325225207865</v>
      </c>
      <c r="X87" s="17"/>
      <c r="Y87" s="2">
        <v>3.1320000000000001</v>
      </c>
      <c r="Z87" s="51">
        <v>-0.13936176574169679</v>
      </c>
      <c r="AA87" s="18"/>
    </row>
    <row r="88" spans="1:27">
      <c r="A88" s="16">
        <v>3000</v>
      </c>
      <c r="B88">
        <v>1.7030000000000001</v>
      </c>
      <c r="C88">
        <v>7.169275298268829E-2</v>
      </c>
      <c r="E88" s="2" t="s">
        <v>1538</v>
      </c>
      <c r="F88" s="2" t="s">
        <v>1865</v>
      </c>
      <c r="G88" s="2"/>
      <c r="H88" s="16">
        <v>3000</v>
      </c>
      <c r="I88" s="28">
        <v>2.2999999999999998</v>
      </c>
      <c r="J88" s="25">
        <v>39</v>
      </c>
      <c r="K88" s="2">
        <v>0.95099999999999996</v>
      </c>
      <c r="L88" s="2"/>
      <c r="M88" s="2">
        <v>1.7030000000000001</v>
      </c>
      <c r="N88" s="2"/>
      <c r="O88" s="29">
        <v>7.4999999999999997E-2</v>
      </c>
      <c r="P88" s="2"/>
      <c r="R88" s="2">
        <v>1.7030000000000001</v>
      </c>
      <c r="S88" s="2">
        <v>0.95099999999999996</v>
      </c>
      <c r="U88">
        <v>0.92527432428912704</v>
      </c>
      <c r="V88" s="27">
        <v>1.658106106733781</v>
      </c>
      <c r="W88" s="17">
        <v>2.765348027686354</v>
      </c>
      <c r="X88" s="17"/>
      <c r="Y88" s="2">
        <v>1.7030000000000001</v>
      </c>
      <c r="Z88" s="51">
        <v>7.169275298268829E-2</v>
      </c>
      <c r="AA88" s="18"/>
    </row>
    <row r="89" spans="1:27">
      <c r="A89" s="16">
        <v>3000</v>
      </c>
      <c r="B89">
        <v>1.6619999999999999</v>
      </c>
      <c r="C89">
        <v>-1.048370886080896E-2</v>
      </c>
      <c r="E89" s="2" t="s">
        <v>1541</v>
      </c>
      <c r="F89" s="2" t="s">
        <v>1865</v>
      </c>
      <c r="G89" s="2"/>
      <c r="H89" s="16">
        <v>3000</v>
      </c>
      <c r="I89" s="28">
        <v>0.7</v>
      </c>
      <c r="J89" s="25">
        <v>9.25</v>
      </c>
      <c r="K89" s="2">
        <v>0.84799999999999998</v>
      </c>
      <c r="L89" s="2"/>
      <c r="M89" s="2">
        <v>1.6619999999999999</v>
      </c>
      <c r="N89" s="2"/>
      <c r="O89" s="29">
        <v>-7.0000000000000001E-3</v>
      </c>
      <c r="P89" s="2"/>
      <c r="R89" s="2">
        <v>1.6619999999999999</v>
      </c>
      <c r="S89" s="2">
        <v>0.84799999999999998</v>
      </c>
      <c r="U89">
        <v>0.82176991043980685</v>
      </c>
      <c r="V89" s="27">
        <v>1.6166597338187483</v>
      </c>
      <c r="W89" s="17">
        <v>3.2670623583552771</v>
      </c>
      <c r="X89" s="17"/>
      <c r="Y89" s="2">
        <v>1.6619999999999999</v>
      </c>
      <c r="Z89" s="51">
        <v>-1.048370886080896E-2</v>
      </c>
      <c r="AA89" s="18"/>
    </row>
    <row r="90" spans="1:27">
      <c r="A90" s="16">
        <v>3000</v>
      </c>
      <c r="B90">
        <v>1.427</v>
      </c>
      <c r="C90">
        <v>-3.3341544072085227E-2</v>
      </c>
      <c r="E90" s="2" t="s">
        <v>1539</v>
      </c>
      <c r="F90" s="2" t="s">
        <v>1865</v>
      </c>
      <c r="G90" s="2"/>
      <c r="H90" s="16">
        <v>3000</v>
      </c>
      <c r="I90" s="28">
        <v>1.1000000000000001</v>
      </c>
      <c r="J90" s="25">
        <v>21.8</v>
      </c>
      <c r="K90" s="2">
        <v>0.70399999999999996</v>
      </c>
      <c r="L90" s="2"/>
      <c r="M90" s="2">
        <v>1.427</v>
      </c>
      <c r="N90" s="2"/>
      <c r="O90" s="29">
        <v>-0.03</v>
      </c>
      <c r="P90" s="2"/>
      <c r="R90" s="2">
        <v>1.427</v>
      </c>
      <c r="S90" s="2">
        <v>0.70399999999999996</v>
      </c>
      <c r="U90">
        <v>0.67791631831037868</v>
      </c>
      <c r="V90" s="27">
        <v>1.3815457638290951</v>
      </c>
      <c r="W90" s="17">
        <v>2.630766377839322</v>
      </c>
      <c r="X90" s="17"/>
      <c r="Y90" s="2">
        <v>1.427</v>
      </c>
      <c r="Z90" s="51">
        <v>-3.3341544072085227E-2</v>
      </c>
      <c r="AA90" s="18"/>
    </row>
    <row r="91" spans="1:27">
      <c r="A91" s="16">
        <v>3000</v>
      </c>
      <c r="B91">
        <v>2.972</v>
      </c>
      <c r="C91">
        <v>-7.2251363622655163E-2</v>
      </c>
      <c r="E91" s="2" t="s">
        <v>1540</v>
      </c>
      <c r="F91" s="2" t="s">
        <v>1866</v>
      </c>
      <c r="G91" s="2">
        <v>310.5</v>
      </c>
      <c r="H91" s="16">
        <v>3000</v>
      </c>
      <c r="I91" s="28">
        <v>2.6</v>
      </c>
      <c r="J91" s="25"/>
      <c r="K91" s="2">
        <v>1.4610000000000001</v>
      </c>
      <c r="L91" s="2"/>
      <c r="M91" s="2">
        <v>2.972</v>
      </c>
      <c r="N91" s="2"/>
      <c r="O91" s="25">
        <v>-6.7000000000000004E-2</v>
      </c>
      <c r="P91" s="2"/>
      <c r="R91" s="2">
        <v>2.972</v>
      </c>
      <c r="S91" s="2">
        <v>1.4610000000000001</v>
      </c>
      <c r="U91">
        <v>1.4342754490537235</v>
      </c>
      <c r="V91" s="27">
        <v>2.9273698784841873</v>
      </c>
      <c r="W91" s="17">
        <v>6.6235236555771682</v>
      </c>
      <c r="X91" s="17"/>
      <c r="Y91" s="2">
        <v>2.972</v>
      </c>
      <c r="Z91" s="51">
        <v>-7.2251363622655163E-2</v>
      </c>
      <c r="AA91" s="18"/>
    </row>
    <row r="92" spans="1:27">
      <c r="A92" s="27">
        <v>3000</v>
      </c>
      <c r="B92">
        <v>-0.53710867622708403</v>
      </c>
      <c r="C92">
        <v>0.11477631810730138</v>
      </c>
      <c r="D92">
        <v>-0.91008589571794918</v>
      </c>
      <c r="E92" s="2" t="s">
        <v>1870</v>
      </c>
      <c r="F92" s="2" t="s">
        <v>1866</v>
      </c>
      <c r="G92" s="2">
        <v>961.2</v>
      </c>
      <c r="H92" s="27">
        <v>3000</v>
      </c>
      <c r="I92" s="17">
        <v>3.1</v>
      </c>
      <c r="J92" s="2">
        <v>14</v>
      </c>
      <c r="K92" s="2">
        <v>-0.17997030789162288</v>
      </c>
      <c r="L92" s="2">
        <v>3.4117444218453363E-2</v>
      </c>
      <c r="M92" s="2">
        <v>-0.53710867622708403</v>
      </c>
      <c r="N92" s="2">
        <v>2.0816659985449506E-3</v>
      </c>
      <c r="O92" s="2">
        <v>9.664066036532537E-2</v>
      </c>
      <c r="P92" s="2">
        <v>3.5192029062501955E-2</v>
      </c>
      <c r="R92" s="2">
        <v>-0.53710867622708403</v>
      </c>
      <c r="S92" s="2">
        <v>-0.17997030789162288</v>
      </c>
      <c r="U92">
        <v>-0.24560369387960357</v>
      </c>
      <c r="V92" s="27">
        <v>-0.69964826682145098</v>
      </c>
      <c r="W92" s="17">
        <v>-2.2389990638348456</v>
      </c>
      <c r="X92" s="17"/>
      <c r="Y92" s="2">
        <v>-0.53710867622708403</v>
      </c>
      <c r="Z92" s="51">
        <v>0.11477631810730138</v>
      </c>
      <c r="AA92" s="18">
        <v>-0.91008589571794918</v>
      </c>
    </row>
    <row r="93" spans="1:27">
      <c r="A93" s="27">
        <v>3000</v>
      </c>
      <c r="B93">
        <v>5.1068629834823964</v>
      </c>
      <c r="C93">
        <v>-8.1862054064574252E-2</v>
      </c>
      <c r="D93">
        <v>-8.4717101211051471E-2</v>
      </c>
      <c r="E93" s="2" t="s">
        <v>1985</v>
      </c>
      <c r="F93" s="2" t="s">
        <v>1866</v>
      </c>
      <c r="G93" s="2"/>
      <c r="K93" s="2">
        <v>2.5449220851518906</v>
      </c>
      <c r="M93" s="2">
        <v>5.1068629834823964</v>
      </c>
      <c r="N93" s="2"/>
      <c r="O93" s="2">
        <v>-8.1862054064574252E-2</v>
      </c>
      <c r="P93" s="2"/>
      <c r="R93" s="2"/>
      <c r="S93" s="2"/>
      <c r="V93" s="27"/>
      <c r="W93" s="17"/>
      <c r="X93" s="17"/>
      <c r="Y93" s="2">
        <v>5.1068629834823964</v>
      </c>
      <c r="Z93" s="2">
        <v>-8.1862054064574252E-2</v>
      </c>
      <c r="AA93" s="2">
        <v>-8.4717101211051471E-2</v>
      </c>
    </row>
    <row r="94" spans="1:27">
      <c r="A94" s="27">
        <v>3000</v>
      </c>
      <c r="B94">
        <v>3.6425919339163615</v>
      </c>
      <c r="C94">
        <v>-3.3755976210025906E-2</v>
      </c>
      <c r="D94">
        <v>-0.26540396992325022</v>
      </c>
      <c r="E94" s="2" t="s">
        <v>1986</v>
      </c>
      <c r="F94" s="2" t="s">
        <v>1866</v>
      </c>
      <c r="G94" s="2"/>
      <c r="K94" s="2">
        <v>1.8405240080117125</v>
      </c>
      <c r="M94" s="2">
        <v>3.6425919339163615</v>
      </c>
      <c r="N94" s="2"/>
      <c r="O94" s="2">
        <v>-3.3755976210025906E-2</v>
      </c>
      <c r="P94" s="2"/>
      <c r="R94" s="2"/>
      <c r="S94" s="2"/>
      <c r="V94" s="27"/>
      <c r="W94" s="17"/>
      <c r="X94" s="17"/>
      <c r="Y94" s="2">
        <v>3.6425919339163615</v>
      </c>
      <c r="Z94" s="2">
        <v>-3.3755976210025906E-2</v>
      </c>
      <c r="AA94" s="2">
        <v>-0.26540396992325022</v>
      </c>
    </row>
    <row r="95" spans="1:27">
      <c r="A95" s="27">
        <v>3000</v>
      </c>
      <c r="B95">
        <v>5.4186736758763399</v>
      </c>
      <c r="C95">
        <v>-0.46124318448881318</v>
      </c>
      <c r="D95">
        <v>-0.37476648533774082</v>
      </c>
      <c r="E95" s="2" t="s">
        <v>1987</v>
      </c>
      <c r="F95" s="2" t="s">
        <v>2162</v>
      </c>
      <c r="G95" s="2"/>
      <c r="K95" s="2">
        <v>2.3257166114309946</v>
      </c>
      <c r="M95" s="2">
        <v>5.4186736758763399</v>
      </c>
      <c r="N95" s="2"/>
      <c r="O95" s="2">
        <v>-0.46124318448881318</v>
      </c>
      <c r="P95" s="2"/>
      <c r="R95" s="2"/>
      <c r="S95" s="2"/>
      <c r="V95" s="27"/>
      <c r="W95" s="17"/>
      <c r="X95" s="17"/>
      <c r="Y95" s="2">
        <v>5.4186736758763399</v>
      </c>
      <c r="Z95" s="2">
        <v>-0.46124318448881318</v>
      </c>
      <c r="AA95" s="2">
        <v>-0.37476648533774082</v>
      </c>
    </row>
    <row r="96" spans="1:27">
      <c r="A96" s="27">
        <v>3000</v>
      </c>
      <c r="B96">
        <v>2.2727683765682016</v>
      </c>
      <c r="C96">
        <v>0.16448021087822617</v>
      </c>
      <c r="D96">
        <v>-1.2905181298332735</v>
      </c>
      <c r="E96" s="2" t="s">
        <v>1988</v>
      </c>
      <c r="F96" s="2" t="s">
        <v>2162</v>
      </c>
      <c r="G96" s="2"/>
      <c r="K96" s="2">
        <v>1.3342796594028039</v>
      </c>
      <c r="M96" s="2">
        <v>2.2727683765682016</v>
      </c>
      <c r="N96" s="2"/>
      <c r="O96" s="2">
        <v>0.16448021087822617</v>
      </c>
      <c r="P96" s="2"/>
      <c r="R96" s="2"/>
      <c r="S96" s="2"/>
      <c r="V96" s="27"/>
      <c r="W96" s="17"/>
      <c r="X96" s="17"/>
      <c r="Y96" s="2">
        <v>2.2727683765682016</v>
      </c>
      <c r="Z96" s="2">
        <v>0.16448021087822617</v>
      </c>
      <c r="AA96" s="2">
        <v>-1.2905181298332735</v>
      </c>
    </row>
    <row r="97" spans="1:27">
      <c r="A97" s="27">
        <v>3000</v>
      </c>
      <c r="B97">
        <v>2.6160615663681774</v>
      </c>
      <c r="C97">
        <v>-0.1364439929634198</v>
      </c>
      <c r="D97">
        <v>-0.32258429806897304</v>
      </c>
      <c r="E97" s="2" t="s">
        <v>1984</v>
      </c>
      <c r="F97" s="2" t="s">
        <v>2162</v>
      </c>
      <c r="G97" s="2"/>
      <c r="K97" s="2">
        <v>1.2099741163780209</v>
      </c>
      <c r="M97" s="2">
        <v>2.6160615663681774</v>
      </c>
      <c r="N97" s="2"/>
      <c r="O97" s="2">
        <v>-0.1364439929634198</v>
      </c>
      <c r="P97" s="2"/>
      <c r="R97" s="2"/>
      <c r="S97" s="2"/>
      <c r="V97" s="27"/>
      <c r="W97" s="17"/>
      <c r="X97" s="17"/>
      <c r="Y97" s="2">
        <v>2.6160615663681774</v>
      </c>
      <c r="Z97" s="2">
        <v>-0.1364439929634198</v>
      </c>
      <c r="AA97" s="2">
        <v>-0.32258429806897304</v>
      </c>
    </row>
    <row r="98" spans="1:27">
      <c r="A98" s="27">
        <v>3000</v>
      </c>
      <c r="C98">
        <v>-3.320633195469469E-2</v>
      </c>
      <c r="E98" s="2" t="s">
        <v>1667</v>
      </c>
      <c r="F98" s="2" t="s">
        <v>1867</v>
      </c>
      <c r="G98" s="2"/>
      <c r="H98" s="16"/>
      <c r="I98" s="28"/>
      <c r="J98" s="25"/>
      <c r="K98" s="2"/>
      <c r="L98" s="2"/>
      <c r="M98" s="2"/>
      <c r="N98" s="2"/>
      <c r="O98" s="25"/>
      <c r="P98" s="2"/>
      <c r="R98" s="2"/>
      <c r="S98" s="2"/>
      <c r="U98">
        <v>-11.156798410492996</v>
      </c>
      <c r="V98" s="27">
        <v>-21.486050909207854</v>
      </c>
      <c r="W98" s="17">
        <v>-40.219349187826325</v>
      </c>
      <c r="X98" s="17"/>
      <c r="Y98" s="2"/>
      <c r="Z98" s="51">
        <v>-3.320633195469469E-2</v>
      </c>
      <c r="AA98" s="18"/>
    </row>
    <row r="99" spans="1:27">
      <c r="A99" s="27">
        <v>3000</v>
      </c>
      <c r="B99">
        <v>2.4971308030766424</v>
      </c>
      <c r="C99">
        <v>-6.110472494769148E-2</v>
      </c>
      <c r="D99">
        <v>-0.12011728548411149</v>
      </c>
      <c r="E99" s="2" t="s">
        <v>1868</v>
      </c>
      <c r="F99" s="2" t="s">
        <v>1869</v>
      </c>
      <c r="G99" s="2">
        <v>897.1</v>
      </c>
      <c r="H99" s="27">
        <v>3000</v>
      </c>
      <c r="I99" s="17">
        <v>0.8</v>
      </c>
      <c r="J99" s="2">
        <v>19.25</v>
      </c>
      <c r="K99" s="2">
        <v>1.2068187467044573</v>
      </c>
      <c r="L99" s="2">
        <v>1.7435595774158676E-2</v>
      </c>
      <c r="M99" s="2">
        <v>2.4971308030766424</v>
      </c>
      <c r="N99" s="2">
        <v>1.2489995996745265E-2</v>
      </c>
      <c r="O99" s="2">
        <v>-7.9203616880013428E-2</v>
      </c>
      <c r="P99" s="2">
        <v>1.4469033757831547E-2</v>
      </c>
      <c r="R99" s="2">
        <v>2.4971308030766424</v>
      </c>
      <c r="S99" s="2">
        <v>1.2068187467044573</v>
      </c>
      <c r="U99">
        <v>1.1418065605257599</v>
      </c>
      <c r="V99" s="27">
        <v>2.3370730521210525</v>
      </c>
      <c r="W99" s="17">
        <v>4.3249910834157745</v>
      </c>
      <c r="X99" s="17"/>
      <c r="Y99" s="2">
        <v>2.4971308030766424</v>
      </c>
      <c r="Z99" s="51">
        <v>-6.110472494769148E-2</v>
      </c>
      <c r="AA99" s="18">
        <v>-0.12011728548411149</v>
      </c>
    </row>
    <row r="100" spans="1:27">
      <c r="A100" s="27">
        <v>3000</v>
      </c>
      <c r="B100">
        <v>3.1949999999999998</v>
      </c>
      <c r="C100">
        <v>-2.7249156474562497E-3</v>
      </c>
      <c r="D100">
        <v>-0.22271366811965621</v>
      </c>
      <c r="E100" s="2" t="s">
        <v>1666</v>
      </c>
      <c r="F100" s="2" t="s">
        <v>1867</v>
      </c>
      <c r="G100" s="2">
        <v>1375.2</v>
      </c>
      <c r="H100" s="16">
        <v>3000</v>
      </c>
      <c r="I100" s="28">
        <v>0.9</v>
      </c>
      <c r="J100" s="25">
        <v>6.43</v>
      </c>
      <c r="K100" s="2">
        <v>1.649</v>
      </c>
      <c r="L100" s="2"/>
      <c r="M100" s="2">
        <v>3.1949999999999998</v>
      </c>
      <c r="N100" s="2"/>
      <c r="O100" s="25">
        <v>5.0000000000000001E-3</v>
      </c>
      <c r="P100" s="2"/>
      <c r="R100" s="2">
        <v>3.1949999999999998</v>
      </c>
      <c r="S100" s="2">
        <v>1.649</v>
      </c>
      <c r="U100">
        <v>1.6133405911731291</v>
      </c>
      <c r="V100" s="27">
        <v>3.1403791162528671</v>
      </c>
      <c r="W100" s="17">
        <v>6.2399785784328365</v>
      </c>
      <c r="X100" s="17"/>
      <c r="Y100" s="2">
        <v>3.1949999999999998</v>
      </c>
      <c r="Z100" s="51">
        <v>-2.7249156474562497E-3</v>
      </c>
      <c r="AA100" s="18">
        <v>-0.22271366811965621</v>
      </c>
    </row>
    <row r="101" spans="1:27">
      <c r="A101" s="27">
        <v>3000</v>
      </c>
      <c r="B101">
        <v>3.4029565414267493</v>
      </c>
      <c r="C101">
        <v>-9.8850944675210606E-2</v>
      </c>
      <c r="D101">
        <v>-0.3358651088741782</v>
      </c>
      <c r="E101" s="2" t="s">
        <v>1981</v>
      </c>
      <c r="F101" s="2" t="s">
        <v>2163</v>
      </c>
      <c r="G101" s="2"/>
      <c r="K101" s="2">
        <v>1.6522278427040238</v>
      </c>
      <c r="M101" s="2">
        <v>3.4029565414267493</v>
      </c>
      <c r="N101" s="2"/>
      <c r="O101" s="2">
        <v>-9.8850944675210606E-2</v>
      </c>
      <c r="P101" s="2"/>
      <c r="R101" s="2"/>
      <c r="S101" s="2"/>
      <c r="V101" s="27"/>
      <c r="W101" s="17"/>
      <c r="X101" s="17"/>
      <c r="Y101" s="2">
        <v>3.4029565414267493</v>
      </c>
      <c r="Z101" s="2">
        <v>-9.8850944675210606E-2</v>
      </c>
      <c r="AA101" s="2">
        <v>-0.3358651088741782</v>
      </c>
    </row>
    <row r="102" spans="1:27">
      <c r="A102" s="27">
        <v>3000</v>
      </c>
      <c r="B102">
        <v>3.4541993297577678</v>
      </c>
      <c r="C102">
        <v>-0.12736904956467399</v>
      </c>
      <c r="D102">
        <v>-0.33858851985624216</v>
      </c>
      <c r="E102" s="2" t="s">
        <v>1982</v>
      </c>
      <c r="F102" s="2" t="s">
        <v>2163</v>
      </c>
      <c r="G102" s="2"/>
      <c r="K102" s="2">
        <v>1.6500558372478658</v>
      </c>
      <c r="M102" s="2">
        <v>3.4541993297577678</v>
      </c>
      <c r="N102" s="2"/>
      <c r="O102" s="2">
        <v>-0.12736904956467399</v>
      </c>
      <c r="P102" s="2"/>
      <c r="R102" s="2"/>
      <c r="S102" s="2"/>
      <c r="V102" s="27"/>
      <c r="W102" s="17"/>
      <c r="X102" s="17"/>
      <c r="Y102" s="2">
        <v>3.4541993297577678</v>
      </c>
      <c r="Z102" s="2">
        <v>-0.12736904956467399</v>
      </c>
      <c r="AA102" s="2">
        <v>-0.33858851985624216</v>
      </c>
    </row>
    <row r="103" spans="1:27">
      <c r="E103" s="2"/>
      <c r="F103" s="2"/>
      <c r="G103" s="2"/>
      <c r="K103" s="2"/>
      <c r="L103" s="2"/>
      <c r="M103" s="2"/>
      <c r="N103" s="2"/>
      <c r="O103" s="2"/>
      <c r="P103" s="2"/>
      <c r="R103" s="2"/>
      <c r="S103" s="2"/>
      <c r="V103" s="27"/>
      <c r="W103" s="17"/>
      <c r="X103" s="17"/>
      <c r="Y103" s="2"/>
      <c r="Z103" s="51"/>
      <c r="AA103" s="18"/>
    </row>
    <row r="104" spans="1:27">
      <c r="E104" s="2" t="s">
        <v>1871</v>
      </c>
      <c r="F104" s="2"/>
      <c r="G104" s="2"/>
      <c r="K104" s="2"/>
      <c r="L104" s="2"/>
      <c r="M104" s="2"/>
      <c r="N104" s="2"/>
      <c r="O104" s="2"/>
      <c r="P104" s="2"/>
      <c r="R104" s="2"/>
      <c r="S104" s="2"/>
      <c r="Y104" s="2"/>
      <c r="Z104" s="18"/>
      <c r="AA104" s="18"/>
    </row>
    <row r="105" spans="1:27">
      <c r="A105" s="16">
        <v>3164</v>
      </c>
      <c r="B105">
        <v>2.3119999999999998</v>
      </c>
      <c r="C105">
        <v>0.4016171536276314</v>
      </c>
      <c r="E105" s="2" t="s">
        <v>1663</v>
      </c>
      <c r="F105" s="2" t="s">
        <v>1872</v>
      </c>
      <c r="G105" s="2"/>
      <c r="H105" s="16">
        <v>3164</v>
      </c>
      <c r="I105" s="28"/>
      <c r="J105" s="25"/>
      <c r="K105" s="2">
        <v>1.595</v>
      </c>
      <c r="L105" s="2"/>
      <c r="M105" s="2">
        <v>2.3119999999999998</v>
      </c>
      <c r="N105" s="2"/>
      <c r="O105" s="25">
        <v>0.40500000000000003</v>
      </c>
      <c r="P105" s="2"/>
      <c r="R105" s="2">
        <v>2.3119999999999998</v>
      </c>
      <c r="S105" s="2">
        <v>1.595</v>
      </c>
      <c r="U105">
        <v>1.5686056326449371</v>
      </c>
      <c r="V105" s="27">
        <v>2.2672421935128195</v>
      </c>
      <c r="W105" s="17">
        <v>3.4693135807335462</v>
      </c>
      <c r="X105" s="17"/>
      <c r="Y105" s="2">
        <v>2.3119999999999998</v>
      </c>
      <c r="Z105" s="51">
        <v>0.4016171536276314</v>
      </c>
      <c r="AA105" s="18"/>
    </row>
    <row r="106" spans="1:27">
      <c r="A106" s="16">
        <v>3245</v>
      </c>
      <c r="B106">
        <v>1.222</v>
      </c>
      <c r="C106">
        <v>0.59249510971870478</v>
      </c>
      <c r="D106">
        <v>-0.76103576229091807</v>
      </c>
      <c r="E106" s="2" t="s">
        <v>1662</v>
      </c>
      <c r="F106" s="2" t="s">
        <v>1873</v>
      </c>
      <c r="G106" s="2"/>
      <c r="H106" s="16">
        <v>3245</v>
      </c>
      <c r="I106" s="28">
        <v>0.9</v>
      </c>
      <c r="J106" s="25">
        <v>0.4</v>
      </c>
      <c r="K106" s="2">
        <v>1.254</v>
      </c>
      <c r="L106" s="2"/>
      <c r="M106" s="2">
        <v>1.222</v>
      </c>
      <c r="N106" s="2"/>
      <c r="O106" s="25">
        <v>0.625</v>
      </c>
      <c r="P106" s="2"/>
      <c r="R106" s="2">
        <v>1.222</v>
      </c>
      <c r="S106" s="2">
        <v>1.254</v>
      </c>
      <c r="U106">
        <v>1.179941964014164</v>
      </c>
      <c r="V106" s="27">
        <v>1.1409893408302896</v>
      </c>
      <c r="W106" s="17">
        <v>2.1226554209112791</v>
      </c>
      <c r="X106" s="17"/>
      <c r="Y106" s="2">
        <v>1.222</v>
      </c>
      <c r="Z106" s="51">
        <v>0.59249510971870478</v>
      </c>
      <c r="AA106" s="18">
        <v>-0.76103576229091807</v>
      </c>
    </row>
    <row r="107" spans="1:27">
      <c r="A107" s="16">
        <v>3245</v>
      </c>
      <c r="B107">
        <v>1.22</v>
      </c>
      <c r="C107">
        <v>1.094630551992215</v>
      </c>
      <c r="D107">
        <v>-1.0759987583888186</v>
      </c>
      <c r="E107" s="2" t="s">
        <v>1661</v>
      </c>
      <c r="F107" s="2" t="s">
        <v>1873</v>
      </c>
      <c r="G107" s="2"/>
      <c r="H107" s="16">
        <v>3245</v>
      </c>
      <c r="I107" s="28">
        <v>0.7</v>
      </c>
      <c r="J107" s="25">
        <v>0.25</v>
      </c>
      <c r="K107" s="2">
        <v>1.7290000000000001</v>
      </c>
      <c r="L107" s="2"/>
      <c r="M107" s="2">
        <v>1.22</v>
      </c>
      <c r="N107" s="2"/>
      <c r="O107" s="25">
        <v>1.1020000000000001</v>
      </c>
      <c r="P107" s="2"/>
      <c r="R107" s="2">
        <v>1.22</v>
      </c>
      <c r="S107" s="2">
        <v>1.7290000000000001</v>
      </c>
      <c r="U107">
        <v>1.7688478279611619</v>
      </c>
      <c r="V107" s="27">
        <v>1.3095797890404492</v>
      </c>
      <c r="W107" s="17">
        <v>1.967579317194379</v>
      </c>
      <c r="X107" s="17"/>
      <c r="Y107" s="2">
        <v>1.22</v>
      </c>
      <c r="Z107" s="51">
        <v>1.094630551992215</v>
      </c>
      <c r="AA107" s="18">
        <v>-1.0759987583888186</v>
      </c>
    </row>
    <row r="108" spans="1:27">
      <c r="A108" s="16">
        <v>3250</v>
      </c>
      <c r="B108">
        <v>0.19700000000000001</v>
      </c>
      <c r="C108">
        <v>2.4513680242090885</v>
      </c>
      <c r="D108">
        <v>-2.128232009056763</v>
      </c>
      <c r="E108" s="2" t="s">
        <v>1660</v>
      </c>
      <c r="F108" s="2" t="s">
        <v>1874</v>
      </c>
      <c r="G108" s="2"/>
      <c r="H108" s="16">
        <v>3250</v>
      </c>
      <c r="I108" s="28">
        <v>2.2000000000000002</v>
      </c>
      <c r="J108" s="25">
        <v>0.63</v>
      </c>
      <c r="K108" s="2">
        <v>2.5739999999999998</v>
      </c>
      <c r="L108" s="2"/>
      <c r="M108" s="2">
        <v>0.19700000000000001</v>
      </c>
      <c r="N108" s="2"/>
      <c r="O108" s="25">
        <v>2.472</v>
      </c>
      <c r="P108" s="2"/>
      <c r="R108" s="2">
        <v>0.19700000000000001</v>
      </c>
      <c r="S108" s="2">
        <v>2.5739999999999998</v>
      </c>
      <c r="U108">
        <v>2.5899911983655599</v>
      </c>
      <c r="V108" s="27">
        <v>0.2691920988309171</v>
      </c>
      <c r="W108" s="17">
        <v>-0.17087175753582873</v>
      </c>
      <c r="X108" s="17"/>
      <c r="Y108" s="2">
        <v>0.19700000000000001</v>
      </c>
      <c r="Z108" s="51">
        <v>2.4513680242090885</v>
      </c>
      <c r="AA108" s="18">
        <v>-2.128232009056763</v>
      </c>
    </row>
    <row r="109" spans="1:27">
      <c r="A109" s="16">
        <v>3250</v>
      </c>
      <c r="B109">
        <v>0.36</v>
      </c>
      <c r="C109">
        <v>2.3659205580294218</v>
      </c>
      <c r="D109">
        <v>-1.4987661332173108</v>
      </c>
      <c r="E109" s="2" t="s">
        <v>1659</v>
      </c>
      <c r="F109" s="2" t="s">
        <v>1874</v>
      </c>
      <c r="G109" s="2"/>
      <c r="H109" s="16">
        <v>3250</v>
      </c>
      <c r="I109" s="28">
        <v>2</v>
      </c>
      <c r="J109" s="25">
        <v>0.06</v>
      </c>
      <c r="K109" s="2">
        <v>2.6930000000000001</v>
      </c>
      <c r="L109" s="2"/>
      <c r="M109" s="2">
        <v>0.36</v>
      </c>
      <c r="N109" s="2"/>
      <c r="O109" s="25">
        <v>2.508</v>
      </c>
      <c r="P109" s="2"/>
      <c r="R109" s="2">
        <v>0.36</v>
      </c>
      <c r="S109" s="2">
        <v>2.6930000000000001</v>
      </c>
      <c r="U109">
        <v>2.6659696199925476</v>
      </c>
      <c r="V109" s="27">
        <v>0.58271925717379158</v>
      </c>
      <c r="W109" s="17">
        <v>0.26890762990949835</v>
      </c>
      <c r="X109" s="17"/>
      <c r="Y109" s="2">
        <v>0.36</v>
      </c>
      <c r="Z109" s="51">
        <v>2.3659205580294218</v>
      </c>
      <c r="AA109" s="18">
        <v>-1.4987661332173108</v>
      </c>
    </row>
    <row r="110" spans="1:27">
      <c r="A110" s="16">
        <v>3250</v>
      </c>
      <c r="B110">
        <v>0.622</v>
      </c>
      <c r="C110">
        <v>2.4669048540969518</v>
      </c>
      <c r="D110">
        <v>-2.2489614621221676</v>
      </c>
      <c r="E110" s="2" t="s">
        <v>1658</v>
      </c>
      <c r="F110" s="2" t="s">
        <v>1874</v>
      </c>
      <c r="G110" s="2"/>
      <c r="H110" s="16">
        <v>3250</v>
      </c>
      <c r="I110" s="28">
        <v>9.4</v>
      </c>
      <c r="J110" s="25">
        <v>0.2</v>
      </c>
      <c r="K110" s="2">
        <v>2.7909999999999999</v>
      </c>
      <c r="L110" s="2"/>
      <c r="M110" s="2">
        <v>0.622</v>
      </c>
      <c r="N110" s="2"/>
      <c r="O110" s="25">
        <v>2.4700000000000002</v>
      </c>
      <c r="P110" s="2"/>
      <c r="R110" s="2">
        <v>0.622</v>
      </c>
      <c r="S110" s="2">
        <v>2.7909999999999999</v>
      </c>
      <c r="U110">
        <v>2.9075216883097665</v>
      </c>
      <c r="V110" s="27">
        <v>0.85576293813427462</v>
      </c>
      <c r="W110" s="17">
        <v>-0.43961422655541815</v>
      </c>
      <c r="X110" s="17"/>
      <c r="Y110" s="2">
        <v>0.622</v>
      </c>
      <c r="Z110" s="51">
        <v>2.4669048540969518</v>
      </c>
      <c r="AA110" s="18">
        <v>-2.2489614621221676</v>
      </c>
    </row>
    <row r="111" spans="1:27">
      <c r="A111" s="16">
        <v>3250</v>
      </c>
      <c r="B111">
        <v>0.77500000000000002</v>
      </c>
      <c r="C111">
        <v>2.4607184732036158</v>
      </c>
      <c r="D111">
        <v>-2.1041303945574796</v>
      </c>
      <c r="E111" s="2" t="s">
        <v>1657</v>
      </c>
      <c r="F111" s="2" t="s">
        <v>1874</v>
      </c>
      <c r="G111" s="2"/>
      <c r="H111" s="16">
        <v>3250</v>
      </c>
      <c r="I111" s="28">
        <v>8.6999999999999993</v>
      </c>
      <c r="J111" s="25"/>
      <c r="K111" s="2">
        <v>2.8540000000000001</v>
      </c>
      <c r="L111" s="2"/>
      <c r="M111" s="2">
        <v>0.77500000000000002</v>
      </c>
      <c r="N111" s="2"/>
      <c r="O111" s="25">
        <v>2.4540000000000002</v>
      </c>
      <c r="P111" s="2"/>
      <c r="R111" s="2">
        <v>0.77500000000000002</v>
      </c>
      <c r="S111" s="2">
        <v>2.8540000000000001</v>
      </c>
      <c r="U111">
        <v>2.9384727660589638</v>
      </c>
      <c r="V111" s="27">
        <v>0.92789637301537997</v>
      </c>
      <c r="W111" s="17">
        <v>0.3341671354649689</v>
      </c>
      <c r="X111" s="17"/>
      <c r="Y111" s="2">
        <v>0.77500000000000002</v>
      </c>
      <c r="Z111" s="51">
        <v>2.4607184732036158</v>
      </c>
      <c r="AA111" s="18">
        <v>-2.1041303945574796</v>
      </c>
    </row>
    <row r="112" spans="1:27">
      <c r="A112" s="16">
        <v>3250</v>
      </c>
      <c r="B112">
        <v>1.073</v>
      </c>
      <c r="C112">
        <v>1.5258115033832675</v>
      </c>
      <c r="D112">
        <v>-1.5537985022691103</v>
      </c>
      <c r="E112" s="2" t="s">
        <v>1543</v>
      </c>
      <c r="F112" s="2" t="s">
        <v>1874</v>
      </c>
      <c r="G112" s="2"/>
      <c r="H112" s="16">
        <v>3250</v>
      </c>
      <c r="I112" s="28">
        <v>5.5</v>
      </c>
      <c r="J112" s="25"/>
      <c r="K112" s="2">
        <v>2.0790000000000002</v>
      </c>
      <c r="L112" s="2"/>
      <c r="M112" s="2">
        <v>1.073</v>
      </c>
      <c r="N112" s="2"/>
      <c r="O112" s="25">
        <v>1.526</v>
      </c>
      <c r="P112" s="2"/>
      <c r="R112" s="2">
        <v>1.073</v>
      </c>
      <c r="S112" s="2">
        <v>2.0790000000000002</v>
      </c>
      <c r="U112">
        <v>2.0779826814308899</v>
      </c>
      <c r="V112" s="27">
        <v>1.0724562979396168</v>
      </c>
      <c r="W112" s="17">
        <v>0.97475558886539471</v>
      </c>
      <c r="X112" s="17"/>
      <c r="Y112" s="2">
        <v>1.073</v>
      </c>
      <c r="Z112" s="51">
        <v>1.5258115033832675</v>
      </c>
      <c r="AA112" s="18">
        <v>-1.5537985022691103</v>
      </c>
    </row>
    <row r="113" spans="1:27">
      <c r="A113" s="27">
        <v>3250</v>
      </c>
      <c r="B113">
        <v>1.0131200911563436</v>
      </c>
      <c r="E113" s="2" t="s">
        <v>1875</v>
      </c>
      <c r="F113" s="2" t="s">
        <v>1874</v>
      </c>
      <c r="G113" s="2"/>
      <c r="H113" s="27">
        <v>3250</v>
      </c>
      <c r="I113" s="17">
        <v>15.6</v>
      </c>
      <c r="K113" s="2">
        <v>2.7270026621676049</v>
      </c>
      <c r="L113" s="2">
        <v>6.1101009266078133E-3</v>
      </c>
      <c r="M113" s="2">
        <v>1.0131200911563436</v>
      </c>
      <c r="N113" s="2">
        <v>3.5118845844032353E-3</v>
      </c>
      <c r="O113" s="2">
        <v>2.2052458152220877</v>
      </c>
      <c r="P113" s="2">
        <v>5.2483790904998117E-3</v>
      </c>
      <c r="R113" s="2">
        <v>1.0131200911563436</v>
      </c>
      <c r="S113" s="2">
        <v>2.7270026621676049</v>
      </c>
      <c r="Y113" s="2">
        <v>1.0131200911563436</v>
      </c>
      <c r="Z113" s="18"/>
      <c r="AA113" s="18"/>
    </row>
    <row r="114" spans="1:27">
      <c r="A114" s="27">
        <v>3250</v>
      </c>
      <c r="B114">
        <v>0.16412413850741397</v>
      </c>
      <c r="E114" s="2" t="s">
        <v>1876</v>
      </c>
      <c r="F114" s="2" t="s">
        <v>1874</v>
      </c>
      <c r="G114" s="2"/>
      <c r="H114" s="27">
        <v>3250</v>
      </c>
      <c r="I114" s="17">
        <v>4.3</v>
      </c>
      <c r="J114" s="2">
        <v>0.17</v>
      </c>
      <c r="K114" s="2">
        <v>2.4993556859811314</v>
      </c>
      <c r="L114" s="2">
        <v>3.2020826556060887E-2</v>
      </c>
      <c r="M114" s="2">
        <v>0.16412413850741397</v>
      </c>
      <c r="N114" s="2">
        <v>3.1659648344937626E-2</v>
      </c>
      <c r="O114" s="2">
        <v>2.4148317546498133</v>
      </c>
      <c r="P114" s="2">
        <v>1.7866672430400764E-2</v>
      </c>
      <c r="R114" s="2">
        <v>0.16412413850741397</v>
      </c>
      <c r="S114" s="2">
        <v>2.4993556859811314</v>
      </c>
      <c r="Y114" s="2">
        <v>0.16412413850741397</v>
      </c>
      <c r="Z114" s="18"/>
      <c r="AA114" s="18"/>
    </row>
    <row r="115" spans="1:27">
      <c r="A115" s="27">
        <v>3250</v>
      </c>
      <c r="B115">
        <v>-1.004924633181634E-3</v>
      </c>
      <c r="C115">
        <v>2.4766471360381792</v>
      </c>
      <c r="D115">
        <v>-1.737723857819784</v>
      </c>
      <c r="E115" s="2" t="s">
        <v>1876</v>
      </c>
      <c r="F115" s="2" t="s">
        <v>1874</v>
      </c>
      <c r="G115" s="2"/>
      <c r="H115" s="27">
        <v>3250</v>
      </c>
      <c r="I115" s="17">
        <v>4.3</v>
      </c>
      <c r="J115" s="2">
        <v>0.17</v>
      </c>
      <c r="K115" s="2">
        <v>2.4956889123669832</v>
      </c>
      <c r="L115" s="2">
        <v>3.8509739027939416E-2</v>
      </c>
      <c r="M115" s="2">
        <v>-1.004924633181634E-3</v>
      </c>
      <c r="N115" s="2">
        <v>5.8889727457385417E-2</v>
      </c>
      <c r="O115" s="2">
        <v>2.4962064485530719</v>
      </c>
      <c r="P115" s="2">
        <v>1.8805187166943987E-2</v>
      </c>
      <c r="R115" s="2">
        <v>-1.004924633181634E-3</v>
      </c>
      <c r="S115" s="2">
        <v>2.4956889123669832</v>
      </c>
      <c r="U115">
        <v>2.4348181162630045</v>
      </c>
      <c r="V115" s="27">
        <v>-8.1218144903971723E-2</v>
      </c>
      <c r="W115" s="17">
        <v>-1.8920268656594796</v>
      </c>
      <c r="X115" s="17"/>
      <c r="Y115" s="2">
        <v>-1.004924633181634E-3</v>
      </c>
      <c r="Z115" s="51">
        <v>2.4766471360381792</v>
      </c>
      <c r="AA115" s="18">
        <v>-1.737723857819784</v>
      </c>
    </row>
    <row r="116" spans="1:27">
      <c r="A116" s="27">
        <v>3250</v>
      </c>
      <c r="B116">
        <v>1.228936706092481</v>
      </c>
      <c r="C116">
        <v>1.5656458317725441</v>
      </c>
      <c r="E116" s="2" t="s">
        <v>1877</v>
      </c>
      <c r="F116" s="2" t="s">
        <v>1874</v>
      </c>
      <c r="G116" s="2"/>
      <c r="H116" s="27">
        <v>3250</v>
      </c>
      <c r="I116" s="17">
        <v>7.9</v>
      </c>
      <c r="J116" s="2">
        <v>0.15</v>
      </c>
      <c r="K116" s="2">
        <v>2.1782953773958873</v>
      </c>
      <c r="L116" s="2">
        <v>2.4193663082165841E-2</v>
      </c>
      <c r="M116" s="2">
        <v>1.228936706092481</v>
      </c>
      <c r="N116" s="2">
        <v>1.1590225767071237E-2</v>
      </c>
      <c r="O116" s="2">
        <v>1.5453929737582595</v>
      </c>
      <c r="P116" s="2">
        <v>2.6206544683012978E-2</v>
      </c>
      <c r="R116" s="2">
        <v>1.228936706092481</v>
      </c>
      <c r="S116" s="2">
        <v>2.1782953773958873</v>
      </c>
      <c r="U116">
        <v>2.1148650048485873</v>
      </c>
      <c r="V116" s="27">
        <v>1.0667207897687714</v>
      </c>
      <c r="W116" s="17">
        <v>1.0236410980555277</v>
      </c>
      <c r="X116" s="17"/>
      <c r="Y116" s="2">
        <v>1.228936706092481</v>
      </c>
      <c r="Z116" s="51">
        <v>1.5656458317725441</v>
      </c>
      <c r="AA116" s="18"/>
    </row>
    <row r="117" spans="1:27">
      <c r="A117" s="16">
        <v>3850</v>
      </c>
      <c r="B117">
        <v>0.22600000000000001</v>
      </c>
      <c r="C117">
        <v>0.18111724532010598</v>
      </c>
      <c r="D117">
        <v>-0.32065683452686677</v>
      </c>
      <c r="E117">
        <v>461001</v>
      </c>
      <c r="F117" s="2" t="s">
        <v>1878</v>
      </c>
      <c r="G117" s="2"/>
      <c r="H117" s="16">
        <v>3850</v>
      </c>
      <c r="I117" s="28"/>
      <c r="J117" s="25"/>
      <c r="K117" s="2">
        <v>0.28999999999999998</v>
      </c>
      <c r="M117" s="2">
        <v>0.22600000000000001</v>
      </c>
      <c r="O117" s="25">
        <v>0.1731759667467081</v>
      </c>
      <c r="R117" s="2">
        <v>0.22600000000000001</v>
      </c>
      <c r="S117" s="2">
        <v>0.28999999999999998</v>
      </c>
      <c r="U117">
        <v>0.31381301906741044</v>
      </c>
      <c r="V117" s="27">
        <v>0.25767921746566724</v>
      </c>
      <c r="W117" s="17">
        <v>0.46302548813292876</v>
      </c>
      <c r="X117" s="17"/>
      <c r="Y117" s="2">
        <v>0.22600000000000001</v>
      </c>
      <c r="Z117" s="51">
        <v>0.18111724532010598</v>
      </c>
      <c r="AA117" s="18">
        <v>-0.32065683452686677</v>
      </c>
    </row>
    <row r="118" spans="1:27">
      <c r="A118" s="16">
        <v>3850</v>
      </c>
      <c r="B118">
        <v>9.1999999999999998E-2</v>
      </c>
      <c r="C118">
        <v>0.10968962098134583</v>
      </c>
      <c r="D118">
        <v>-0.21447021245690756</v>
      </c>
      <c r="E118">
        <v>461007</v>
      </c>
      <c r="F118" s="2" t="s">
        <v>1878</v>
      </c>
      <c r="G118" s="2"/>
      <c r="H118" s="16">
        <v>3850</v>
      </c>
      <c r="I118" s="28"/>
      <c r="J118" s="25"/>
      <c r="K118" s="2">
        <v>0.161</v>
      </c>
      <c r="M118" s="2">
        <v>9.1999999999999998E-2</v>
      </c>
      <c r="O118" s="25">
        <v>0.11317481466077695</v>
      </c>
      <c r="R118" s="2">
        <v>9.1999999999999998E-2</v>
      </c>
      <c r="S118" s="2">
        <v>0.161</v>
      </c>
      <c r="U118">
        <v>0.15826401294372072</v>
      </c>
      <c r="V118" s="27">
        <v>9.4321897148752498E-2</v>
      </c>
      <c r="W118" s="17">
        <v>0.14895955542193473</v>
      </c>
      <c r="X118" s="17"/>
      <c r="Y118" s="2">
        <v>9.1999999999999998E-2</v>
      </c>
      <c r="Z118" s="51">
        <v>0.10968962098134583</v>
      </c>
      <c r="AA118" s="18">
        <v>-0.21447021245690756</v>
      </c>
    </row>
    <row r="119" spans="1:27">
      <c r="A119" s="16">
        <v>3850</v>
      </c>
      <c r="B119">
        <v>-0.309</v>
      </c>
      <c r="C119">
        <v>0.3406773240565153</v>
      </c>
      <c r="E119">
        <v>461014</v>
      </c>
      <c r="F119" s="2" t="s">
        <v>1878</v>
      </c>
      <c r="G119" s="2"/>
      <c r="H119" s="16">
        <v>3850</v>
      </c>
      <c r="I119" s="28"/>
      <c r="J119" s="25"/>
      <c r="K119" s="2">
        <v>0.185</v>
      </c>
      <c r="M119" s="2">
        <v>-0.309</v>
      </c>
      <c r="O119" s="25">
        <v>0.34372605907440068</v>
      </c>
      <c r="R119" s="2">
        <v>-0.309</v>
      </c>
      <c r="S119" s="2">
        <v>0.185</v>
      </c>
      <c r="U119">
        <v>0.15838932095091351</v>
      </c>
      <c r="V119" s="27">
        <v>-0.35392690567903617</v>
      </c>
      <c r="W119" s="17">
        <v>-0.20857818601083267</v>
      </c>
      <c r="X119" s="17"/>
      <c r="Y119" s="2">
        <v>-0.309</v>
      </c>
      <c r="Z119" s="51">
        <v>0.3406773240565153</v>
      </c>
      <c r="AA119" s="18"/>
    </row>
    <row r="120" spans="1:27">
      <c r="A120" s="33"/>
      <c r="F120" s="31"/>
      <c r="G120" s="32"/>
      <c r="H120" s="33"/>
      <c r="I120" s="34"/>
      <c r="J120" s="35"/>
      <c r="K120" s="32" t="s">
        <v>1977</v>
      </c>
      <c r="L120" s="32"/>
      <c r="M120" s="32"/>
      <c r="N120" s="32"/>
      <c r="O120" s="32"/>
      <c r="P120" s="32"/>
      <c r="Q120" s="36"/>
      <c r="Y120" s="32"/>
      <c r="Z120" s="18"/>
      <c r="AA120" s="18"/>
    </row>
    <row r="121" spans="1:27">
      <c r="A121" s="39"/>
      <c r="B121" t="s">
        <v>1432</v>
      </c>
      <c r="C121">
        <v>-0.46124318448881318</v>
      </c>
      <c r="F121" s="37"/>
      <c r="G121" s="38"/>
      <c r="H121" s="39"/>
      <c r="I121" s="40"/>
      <c r="J121" s="41"/>
      <c r="K121" s="38"/>
      <c r="L121" s="38" t="s">
        <v>1428</v>
      </c>
      <c r="M121" s="38" t="s">
        <v>1432</v>
      </c>
      <c r="N121" s="38" t="s">
        <v>1211</v>
      </c>
      <c r="O121" s="38"/>
      <c r="P121" s="38" t="s">
        <v>1229</v>
      </c>
      <c r="Q121" s="42" t="s">
        <v>1212</v>
      </c>
      <c r="T121" t="s">
        <v>1987</v>
      </c>
      <c r="U121">
        <v>2.3257166114309946</v>
      </c>
      <c r="V121" s="27">
        <v>5.4186736758763399</v>
      </c>
      <c r="W121" s="17">
        <v>9.9458135019936389</v>
      </c>
      <c r="X121" s="17"/>
      <c r="Y121" s="38" t="s">
        <v>1432</v>
      </c>
      <c r="Z121" s="51">
        <v>-0.46124318448881318</v>
      </c>
      <c r="AA121" s="18"/>
    </row>
    <row r="122" spans="1:27">
      <c r="A122" s="41">
        <f>AVERAGE(G122:G123)</f>
        <v>0.31381301906741044</v>
      </c>
      <c r="B122">
        <v>0.2633974308849929</v>
      </c>
      <c r="C122">
        <v>-9.8850944675210606E-2</v>
      </c>
      <c r="D122">
        <v>-0.3358651088741782</v>
      </c>
      <c r="F122" s="43">
        <f t="shared" ref="F122:F153" si="2">L122</f>
        <v>461001</v>
      </c>
      <c r="G122" s="41">
        <f>AVERAGE(M122:M123)</f>
        <v>0.31381301906741044</v>
      </c>
      <c r="H122" s="41">
        <f>AVERAGE(N122:N123)</f>
        <v>0.25767921746566724</v>
      </c>
      <c r="I122" s="41">
        <f>AVERAGE(O122:O123)</f>
        <v>0.46302548813292876</v>
      </c>
      <c r="J122" s="41">
        <f>AVERAGE(P122:P123)</f>
        <v>0.18111724532010598</v>
      </c>
      <c r="K122" s="54">
        <f>AVERAGE(Q122:Q123)</f>
        <v>-0.32065683452686677</v>
      </c>
      <c r="L122" s="38">
        <v>461001</v>
      </c>
      <c r="M122" s="38">
        <v>0.2633974308849929</v>
      </c>
      <c r="N122" s="38">
        <v>0.18110809013105467</v>
      </c>
      <c r="O122" s="38">
        <v>0.61153663332080832</v>
      </c>
      <c r="P122" s="38">
        <v>0.17013086042783065</v>
      </c>
      <c r="Q122" s="42"/>
      <c r="T122" t="s">
        <v>1981</v>
      </c>
      <c r="U122">
        <v>1.6522278427040238</v>
      </c>
      <c r="V122" s="27">
        <v>3.4029565414267493</v>
      </c>
      <c r="W122" s="17">
        <v>6.1396525455260642</v>
      </c>
      <c r="X122" s="17"/>
      <c r="Y122" s="38">
        <v>0.2633974308849929</v>
      </c>
      <c r="Z122" s="51">
        <v>-9.8850944675210606E-2</v>
      </c>
      <c r="AA122" s="18">
        <v>-0.3358651088741782</v>
      </c>
    </row>
    <row r="123" spans="1:27">
      <c r="A123" s="41"/>
      <c r="B123">
        <v>0.36422860724982797</v>
      </c>
      <c r="C123">
        <v>-0.12736904956467399</v>
      </c>
      <c r="D123">
        <v>-0.33858851985624216</v>
      </c>
      <c r="F123" s="43">
        <f t="shared" si="2"/>
        <v>461001</v>
      </c>
      <c r="G123" s="41"/>
      <c r="H123" s="41"/>
      <c r="I123" s="41"/>
      <c r="J123" s="41"/>
      <c r="K123" s="54"/>
      <c r="L123" s="38">
        <v>461001</v>
      </c>
      <c r="M123" s="38">
        <v>0.36422860724982797</v>
      </c>
      <c r="N123" s="38">
        <v>0.33425034480027982</v>
      </c>
      <c r="O123" s="38">
        <v>0.31451434294504921</v>
      </c>
      <c r="P123" s="38">
        <v>0.1921036302123813</v>
      </c>
      <c r="Q123" s="42">
        <v>-0.32065683452686677</v>
      </c>
      <c r="T123" t="s">
        <v>1982</v>
      </c>
      <c r="U123">
        <v>1.6500558372478658</v>
      </c>
      <c r="V123" s="27">
        <v>3.4541993297577678</v>
      </c>
      <c r="W123" s="17">
        <v>6.2345919457935661</v>
      </c>
      <c r="X123" s="17"/>
      <c r="Y123" s="38">
        <v>0.36422860724982797</v>
      </c>
      <c r="Z123" s="51">
        <v>-0.12736904956467399</v>
      </c>
      <c r="AA123" s="18">
        <v>-0.33858851985624216</v>
      </c>
    </row>
    <row r="124" spans="1:27">
      <c r="A124" s="41">
        <f>AVERAGE(G124:G125)</f>
        <v>0.15826401294372072</v>
      </c>
      <c r="B124">
        <v>0.13458079960537717</v>
      </c>
      <c r="C124">
        <v>5.4496438650630807E-4</v>
      </c>
      <c r="D124">
        <v>-0.20678603811419283</v>
      </c>
      <c r="F124" s="43">
        <f t="shared" si="2"/>
        <v>461007</v>
      </c>
      <c r="G124" s="41">
        <f>AVERAGE(M124:M125)</f>
        <v>0.15826401294372072</v>
      </c>
      <c r="H124" s="41">
        <f>AVERAGE(N124:N125)</f>
        <v>9.4321897148752498E-2</v>
      </c>
      <c r="I124" s="41">
        <f>AVERAGE(O124:O125)</f>
        <v>0.14895955542193473</v>
      </c>
      <c r="J124" s="41">
        <f>AVERAGE(P124:P125)</f>
        <v>0.10968962098134583</v>
      </c>
      <c r="K124" s="54">
        <f>AVERAGE(Q124:Q125)</f>
        <v>-0.21447021245690756</v>
      </c>
      <c r="L124" s="38">
        <v>461007</v>
      </c>
      <c r="M124" s="38">
        <v>0.13458079960537717</v>
      </c>
      <c r="N124" s="38">
        <v>4.7474936248015354E-2</v>
      </c>
      <c r="O124" s="38">
        <v>0.24415145409428796</v>
      </c>
      <c r="P124" s="38">
        <v>0.1101314889111471</v>
      </c>
      <c r="Q124" s="42"/>
      <c r="T124" t="s">
        <v>1983</v>
      </c>
      <c r="U124">
        <v>1.7303782697870584</v>
      </c>
      <c r="V124" s="27">
        <v>3.3616357635811722</v>
      </c>
      <c r="W124" s="17">
        <v>6.1899838942495178</v>
      </c>
      <c r="X124" s="17"/>
      <c r="Y124" s="38">
        <v>0.13458079960537717</v>
      </c>
      <c r="Z124" s="51">
        <v>5.4496438650630807E-4</v>
      </c>
      <c r="AA124" s="18">
        <v>-0.20678603811419283</v>
      </c>
    </row>
    <row r="125" spans="1:27">
      <c r="A125" s="41"/>
      <c r="B125">
        <v>0.18194722628206428</v>
      </c>
      <c r="C125">
        <v>0.16448021087822617</v>
      </c>
      <c r="D125">
        <v>-1.2905181298332735</v>
      </c>
      <c r="F125" s="43">
        <f t="shared" si="2"/>
        <v>461007</v>
      </c>
      <c r="G125" s="41"/>
      <c r="H125" s="41"/>
      <c r="I125" s="41"/>
      <c r="J125" s="41"/>
      <c r="K125" s="54"/>
      <c r="L125" s="38">
        <v>461007</v>
      </c>
      <c r="M125" s="38">
        <v>0.18194722628206428</v>
      </c>
      <c r="N125" s="38">
        <v>0.14116885804948964</v>
      </c>
      <c r="O125" s="38">
        <v>5.3767656749581505E-2</v>
      </c>
      <c r="P125" s="38">
        <v>0.10924775305154455</v>
      </c>
      <c r="Q125" s="42">
        <v>-0.21447021245690756</v>
      </c>
      <c r="T125" t="s">
        <v>1988</v>
      </c>
      <c r="U125">
        <v>1.3342796594028039</v>
      </c>
      <c r="V125" s="27">
        <v>2.2727683765682016</v>
      </c>
      <c r="W125" s="17">
        <v>2.9684829944822688</v>
      </c>
      <c r="X125" s="17"/>
      <c r="Y125" s="38">
        <v>0.18194722628206428</v>
      </c>
      <c r="Z125" s="51">
        <v>0.16448021087822617</v>
      </c>
      <c r="AA125" s="18">
        <v>-1.2905181298332735</v>
      </c>
    </row>
    <row r="126" spans="1:27">
      <c r="A126" s="41">
        <f>G126</f>
        <v>0.15838932095091351</v>
      </c>
      <c r="B126">
        <v>0.15838932095091351</v>
      </c>
      <c r="C126">
        <v>-0.1364439929634198</v>
      </c>
      <c r="D126">
        <v>-0.32258429806897304</v>
      </c>
      <c r="F126" s="43">
        <f t="shared" si="2"/>
        <v>461014</v>
      </c>
      <c r="G126" s="41">
        <f>M126</f>
        <v>0.15838932095091351</v>
      </c>
      <c r="H126" s="41">
        <f>N126</f>
        <v>-0.35392690567903617</v>
      </c>
      <c r="I126" s="41">
        <f>O126</f>
        <v>-0.20857818601083267</v>
      </c>
      <c r="J126" s="41">
        <f>P126</f>
        <v>0.3406773240565153</v>
      </c>
      <c r="K126" s="54"/>
      <c r="L126" s="38">
        <v>461014</v>
      </c>
      <c r="M126" s="38">
        <v>0.15838932095091351</v>
      </c>
      <c r="N126" s="38">
        <v>-0.35392690567903617</v>
      </c>
      <c r="O126" s="38">
        <v>-0.20857818601083267</v>
      </c>
      <c r="P126" s="38">
        <v>0.3406773240565153</v>
      </c>
      <c r="Q126" s="42"/>
      <c r="T126" t="s">
        <v>1984</v>
      </c>
      <c r="U126">
        <v>1.2099741163780209</v>
      </c>
      <c r="V126" s="27">
        <v>2.6160615663681774</v>
      </c>
      <c r="W126" s="17">
        <v>4.6537835984323817</v>
      </c>
      <c r="X126" s="17"/>
      <c r="Y126" s="38">
        <v>0.15838932095091351</v>
      </c>
      <c r="Z126" s="51">
        <v>-0.1364439929634198</v>
      </c>
      <c r="AA126" s="18">
        <v>-0.32258429806897304</v>
      </c>
    </row>
    <row r="127" spans="1:27">
      <c r="A127" s="41">
        <f>AVERAGE(G127:G128)</f>
        <v>2.5899911983655599</v>
      </c>
      <c r="B127">
        <v>2.5475117839650618</v>
      </c>
      <c r="C127">
        <v>-8.1862054064574252E-2</v>
      </c>
      <c r="D127">
        <v>-8.4717101211051471E-2</v>
      </c>
      <c r="F127" s="43" t="str">
        <f t="shared" si="2"/>
        <v>B 0249</v>
      </c>
      <c r="G127" s="41">
        <f>AVERAGE(M127:M128)</f>
        <v>2.5899911983655599</v>
      </c>
      <c r="H127" s="41">
        <f>AVERAGE(N127:N128)</f>
        <v>0.2691920988309171</v>
      </c>
      <c r="I127" s="41">
        <f>AVERAGE(O127:O128)</f>
        <v>-0.17087175753582873</v>
      </c>
      <c r="J127" s="41">
        <f>AVERAGE(P127:P128)</f>
        <v>2.4513680242090885</v>
      </c>
      <c r="K127" s="54">
        <f>AVERAGE(Q127:Q128)</f>
        <v>-2.128232009056763</v>
      </c>
      <c r="L127" s="38" t="s">
        <v>1660</v>
      </c>
      <c r="M127" s="38">
        <v>2.5475117839650618</v>
      </c>
      <c r="N127" s="38">
        <v>0.15222122416003181</v>
      </c>
      <c r="O127" s="38">
        <v>1.0526513467976617</v>
      </c>
      <c r="P127" s="38">
        <v>2.4691207471105869</v>
      </c>
      <c r="Q127" s="42"/>
      <c r="T127" t="s">
        <v>1985</v>
      </c>
      <c r="U127">
        <v>2.5449220851518906</v>
      </c>
      <c r="V127" s="27">
        <v>5.1068629834823964</v>
      </c>
      <c r="W127" s="17">
        <v>9.6406270965239127</v>
      </c>
      <c r="X127" s="17"/>
      <c r="Y127" s="38">
        <v>2.5475117839650618</v>
      </c>
      <c r="Z127" s="51">
        <v>-8.1862054064574252E-2</v>
      </c>
      <c r="AA127" s="18">
        <v>-8.4717101211051471E-2</v>
      </c>
    </row>
    <row r="128" spans="1:27">
      <c r="A128" s="41"/>
      <c r="B128">
        <v>2.632470612766058</v>
      </c>
      <c r="C128">
        <v>-3.3755976210025906E-2</v>
      </c>
      <c r="D128">
        <v>-0.26540396992325022</v>
      </c>
      <c r="F128" s="43" t="str">
        <f t="shared" si="2"/>
        <v>B 0249</v>
      </c>
      <c r="G128" s="41"/>
      <c r="H128" s="41"/>
      <c r="I128" s="41"/>
      <c r="J128" s="41"/>
      <c r="K128" s="54"/>
      <c r="L128" s="38" t="s">
        <v>1660</v>
      </c>
      <c r="M128" s="38">
        <v>2.632470612766058</v>
      </c>
      <c r="N128" s="38">
        <v>0.3861629735018024</v>
      </c>
      <c r="O128" s="38">
        <v>-1.3943948618693192</v>
      </c>
      <c r="P128" s="38">
        <v>2.4336153013075901</v>
      </c>
      <c r="Q128" s="42">
        <v>-2.128232009056763</v>
      </c>
      <c r="T128" t="s">
        <v>1986</v>
      </c>
      <c r="U128">
        <v>1.8405240080117125</v>
      </c>
      <c r="V128" s="27">
        <v>3.6425919339163615</v>
      </c>
      <c r="W128" s="17">
        <v>6.6668692150966269</v>
      </c>
      <c r="X128" s="17"/>
      <c r="Y128" s="38">
        <v>2.632470612766058</v>
      </c>
      <c r="Z128" s="51">
        <v>-3.3755976210025906E-2</v>
      </c>
      <c r="AA128" s="18">
        <v>-0.26540396992325022</v>
      </c>
    </row>
    <row r="129" spans="1:27">
      <c r="A129" s="41">
        <f>AVERAGE(G129:G130)</f>
        <v>2.4348181162630045</v>
      </c>
      <c r="B129">
        <v>2.4366559670334631</v>
      </c>
      <c r="C129">
        <v>0.89829901564597581</v>
      </c>
      <c r="D129">
        <v>-1.7440287286445422</v>
      </c>
      <c r="F129" s="43" t="str">
        <f t="shared" si="2"/>
        <v>B 0250</v>
      </c>
      <c r="G129" s="41">
        <f>AVERAGE(M129:M130)</f>
        <v>2.4348181162630045</v>
      </c>
      <c r="H129" s="41">
        <f>AVERAGE(N129:N130)</f>
        <v>-8.1218144903971723E-2</v>
      </c>
      <c r="I129" s="41">
        <f>AVERAGE(O129:O130)</f>
        <v>-1.8920268656594796</v>
      </c>
      <c r="J129" s="41">
        <f>AVERAGE(P129:P130)</f>
        <v>2.4766471360381792</v>
      </c>
      <c r="K129" s="54">
        <f>AVERAGE(Q129:Q130)</f>
        <v>-1.737723857819784</v>
      </c>
      <c r="L129" s="38" t="s">
        <v>1876</v>
      </c>
      <c r="M129" s="38">
        <v>2.4366559670334631</v>
      </c>
      <c r="N129" s="38">
        <v>1.3396807405641198E-3</v>
      </c>
      <c r="O129" s="38">
        <v>-1.6445042952604183</v>
      </c>
      <c r="P129" s="38">
        <v>2.4359660316761733</v>
      </c>
      <c r="Q129" s="42">
        <v>-1.6470496902019072</v>
      </c>
      <c r="T129" t="s">
        <v>1978</v>
      </c>
      <c r="U129">
        <v>1.8089463902272174</v>
      </c>
      <c r="V129" s="27">
        <v>1.7690065530483468</v>
      </c>
      <c r="W129" s="17">
        <v>1.6197627643527168</v>
      </c>
      <c r="X129" s="17"/>
      <c r="Y129" s="38">
        <v>2.4366559670334631</v>
      </c>
      <c r="Z129" s="51">
        <v>0.89829901564597581</v>
      </c>
      <c r="AA129" s="18">
        <v>-1.7440287286445422</v>
      </c>
    </row>
    <row r="130" spans="1:27">
      <c r="A130" s="41"/>
      <c r="B130">
        <v>2.4329802654925459</v>
      </c>
      <c r="C130">
        <v>0.65115729086151486</v>
      </c>
      <c r="D130">
        <v>-1.210472492531367</v>
      </c>
      <c r="F130" s="43" t="str">
        <f t="shared" si="2"/>
        <v>B 0250</v>
      </c>
      <c r="G130" s="41"/>
      <c r="H130" s="41"/>
      <c r="I130" s="41"/>
      <c r="J130" s="41"/>
      <c r="K130" s="54"/>
      <c r="L130" s="38" t="s">
        <v>1876</v>
      </c>
      <c r="M130" s="38">
        <v>2.4329802654925459</v>
      </c>
      <c r="N130" s="38">
        <v>-0.16377597054850757</v>
      </c>
      <c r="O130" s="38">
        <v>-2.139549436058541</v>
      </c>
      <c r="P130" s="38">
        <v>2.5173282404001851</v>
      </c>
      <c r="Q130" s="42">
        <v>-1.8283980254376608</v>
      </c>
      <c r="T130" t="s">
        <v>1979</v>
      </c>
      <c r="U130">
        <v>0.58811224656873939</v>
      </c>
      <c r="V130" s="27">
        <v>-0.12241332767987112</v>
      </c>
      <c r="W130" s="17">
        <v>-1.4430428878928758</v>
      </c>
      <c r="X130" s="17"/>
      <c r="Y130" s="38">
        <v>2.4329802654925459</v>
      </c>
      <c r="Z130" s="51">
        <v>0.65115729086151486</v>
      </c>
      <c r="AA130" s="18">
        <v>-1.210472492531367</v>
      </c>
    </row>
    <row r="131" spans="1:27">
      <c r="A131" s="41">
        <f>AVERAGE(G131:G132)</f>
        <v>2.6659696199925476</v>
      </c>
      <c r="B131">
        <v>2.6670556227206266</v>
      </c>
      <c r="C131">
        <v>0.79849845835638922</v>
      </c>
      <c r="D131">
        <v>-1.2812903702491552</v>
      </c>
      <c r="F131" s="43" t="str">
        <f t="shared" si="2"/>
        <v>B 0252</v>
      </c>
      <c r="G131" s="41">
        <f>AVERAGE(M131:M132)</f>
        <v>2.6659696199925476</v>
      </c>
      <c r="H131" s="41">
        <f>AVERAGE(N131:N132)</f>
        <v>0.58271925717379158</v>
      </c>
      <c r="I131" s="41">
        <f>AVERAGE(O131:O132)</f>
        <v>0.26890762990949835</v>
      </c>
      <c r="J131" s="41">
        <f>AVERAGE(P131:P132)</f>
        <v>2.3659205580294218</v>
      </c>
      <c r="K131" s="54">
        <f>AVERAGE(Q131:Q132)</f>
        <v>-1.4987661332173108</v>
      </c>
      <c r="L131" s="38" t="s">
        <v>1659</v>
      </c>
      <c r="M131" s="38">
        <v>2.6670556227206266</v>
      </c>
      <c r="N131" s="38">
        <v>0.31474124401409398</v>
      </c>
      <c r="O131" s="38">
        <v>0.41963784554610584</v>
      </c>
      <c r="P131" s="38">
        <v>2.504976251738178</v>
      </c>
      <c r="Q131" s="42"/>
      <c r="T131" t="s">
        <v>1980</v>
      </c>
      <c r="U131">
        <v>-0.1431852827583624</v>
      </c>
      <c r="V131" s="27">
        <v>-1.8277013154995303</v>
      </c>
      <c r="W131" s="17">
        <v>-4.7510665744286973</v>
      </c>
      <c r="X131" s="17"/>
      <c r="Y131" s="38">
        <v>2.6670556227206266</v>
      </c>
      <c r="Z131" s="51">
        <v>0.79849845835638922</v>
      </c>
      <c r="AA131" s="18">
        <v>-1.2812903702491552</v>
      </c>
    </row>
    <row r="132" spans="1:27">
      <c r="A132" s="41"/>
      <c r="B132">
        <v>2.6648836172644685</v>
      </c>
      <c r="C132">
        <v>0.28924826606807619</v>
      </c>
      <c r="F132" s="43" t="str">
        <f t="shared" si="2"/>
        <v>B 0278</v>
      </c>
      <c r="G132" s="41"/>
      <c r="H132" s="41"/>
      <c r="I132" s="41"/>
      <c r="J132" s="41"/>
      <c r="K132" s="54"/>
      <c r="L132" s="38" t="s">
        <v>1875</v>
      </c>
      <c r="M132" s="38">
        <v>2.6648836172644685</v>
      </c>
      <c r="N132" s="38">
        <v>0.85069727033348919</v>
      </c>
      <c r="O132" s="38">
        <v>0.11817741427289086</v>
      </c>
      <c r="P132" s="38">
        <v>2.2268648643206657</v>
      </c>
      <c r="Q132" s="42">
        <v>-1.4987661332173108</v>
      </c>
      <c r="T132" t="s">
        <v>1505</v>
      </c>
      <c r="U132">
        <v>-0.55248300322197075</v>
      </c>
      <c r="V132" s="27">
        <v>-1.6337406632625506</v>
      </c>
      <c r="W132" s="17">
        <v>-2.9503321163413809</v>
      </c>
      <c r="X132" s="17"/>
      <c r="Y132" s="38">
        <v>2.6648836172644685</v>
      </c>
      <c r="Z132" s="51">
        <v>0.28924826606807619</v>
      </c>
      <c r="AA132" s="18"/>
    </row>
    <row r="133" spans="1:27">
      <c r="A133" s="41">
        <f>AVERAGE(G133:G134)</f>
        <v>2.9075216883097665</v>
      </c>
      <c r="B133">
        <v>2.7645452522297997</v>
      </c>
      <c r="F133" s="43" t="str">
        <f t="shared" si="2"/>
        <v>B 0280</v>
      </c>
      <c r="G133" s="41">
        <f>AVERAGE(M133:M134)</f>
        <v>2.9075216883097665</v>
      </c>
      <c r="H133" s="41">
        <f>AVERAGE(N133:N134)</f>
        <v>0.85576293813427462</v>
      </c>
      <c r="I133" s="41">
        <f>AVERAGE(O133:O134)</f>
        <v>-0.43961422655541815</v>
      </c>
      <c r="J133" s="41">
        <f>AVERAGE(P133:P134)</f>
        <v>2.4669048540969518</v>
      </c>
      <c r="K133" s="54">
        <f>AVERAGE(Q133:Q134)</f>
        <v>-2.2489614621221676</v>
      </c>
      <c r="L133" s="38" t="s">
        <v>1658</v>
      </c>
      <c r="M133" s="38">
        <v>2.7645452522297997</v>
      </c>
      <c r="N133" s="38">
        <v>0.57748612928065768</v>
      </c>
      <c r="O133" s="38">
        <v>-0.78604203816967644</v>
      </c>
      <c r="P133" s="38">
        <v>2.4671815325101321</v>
      </c>
      <c r="Q133" s="42"/>
      <c r="Y133" s="38">
        <v>2.7645452522297997</v>
      </c>
    </row>
    <row r="134" spans="1:27">
      <c r="A134" s="41"/>
      <c r="B134">
        <v>3.0504981243897333</v>
      </c>
      <c r="F134" s="43" t="str">
        <f t="shared" si="2"/>
        <v>B 0280</v>
      </c>
      <c r="G134" s="41"/>
      <c r="H134" s="41"/>
      <c r="I134" s="41"/>
      <c r="J134" s="41"/>
      <c r="K134" s="54"/>
      <c r="L134" s="38" t="s">
        <v>1658</v>
      </c>
      <c r="M134" s="38">
        <v>3.0504981243897333</v>
      </c>
      <c r="N134" s="38">
        <v>1.1340397469878916</v>
      </c>
      <c r="O134" s="38">
        <v>-9.3186414941159867E-2</v>
      </c>
      <c r="P134" s="38">
        <v>2.4666281756837716</v>
      </c>
      <c r="Q134" s="42">
        <v>-2.2489614621221676</v>
      </c>
      <c r="Y134" s="38">
        <v>3.0504981243897333</v>
      </c>
    </row>
    <row r="135" spans="1:27">
      <c r="A135" s="41">
        <f>AVERAGE(G135:G136)</f>
        <v>2.9384727660589638</v>
      </c>
      <c r="B135">
        <v>2.8274498717848484</v>
      </c>
      <c r="F135" s="43" t="str">
        <f t="shared" si="2"/>
        <v>B 0281</v>
      </c>
      <c r="G135" s="41">
        <f>AVERAGE(M135:M136)</f>
        <v>2.9384727660589638</v>
      </c>
      <c r="H135" s="41">
        <f>AVERAGE(N135:N136)</f>
        <v>0.92789637301537997</v>
      </c>
      <c r="I135" s="41">
        <f>AVERAGE(O135:O136)</f>
        <v>0.3341671354649689</v>
      </c>
      <c r="J135" s="41">
        <f>AVERAGE(P135:P136)</f>
        <v>2.4607184732036158</v>
      </c>
      <c r="K135" s="54">
        <f>AVERAGE(Q135:Q136)</f>
        <v>-2.1041303945574796</v>
      </c>
      <c r="L135" s="38" t="s">
        <v>1657</v>
      </c>
      <c r="M135" s="38">
        <v>2.8274498717848484</v>
      </c>
      <c r="N135" s="38">
        <v>0.73046092385720129</v>
      </c>
      <c r="O135" s="38">
        <v>0.6332514961480129</v>
      </c>
      <c r="P135" s="38">
        <v>2.4513291085330735</v>
      </c>
      <c r="Q135" s="42"/>
      <c r="Y135" s="38">
        <v>2.8274498717848484</v>
      </c>
    </row>
    <row r="136" spans="1:27">
      <c r="A136" s="41"/>
      <c r="B136">
        <v>3.0494956603330792</v>
      </c>
      <c r="F136" s="43" t="str">
        <f t="shared" si="2"/>
        <v>B 0281</v>
      </c>
      <c r="G136" s="41"/>
      <c r="H136" s="41"/>
      <c r="I136" s="41"/>
      <c r="J136" s="41"/>
      <c r="K136" s="54"/>
      <c r="L136" s="38" t="s">
        <v>1657</v>
      </c>
      <c r="M136" s="38">
        <v>3.0494956603330792</v>
      </c>
      <c r="N136" s="38">
        <v>1.1253318221735586</v>
      </c>
      <c r="O136" s="38">
        <v>3.5082774781924897E-2</v>
      </c>
      <c r="P136" s="38">
        <v>2.4701078378741581</v>
      </c>
      <c r="Q136" s="42">
        <v>-2.1041303945574796</v>
      </c>
      <c r="Y136" s="38">
        <v>3.0494956603330792</v>
      </c>
    </row>
    <row r="137" spans="1:27">
      <c r="A137" s="41">
        <f>G137</f>
        <v>2.1148650048485873</v>
      </c>
      <c r="B137">
        <v>2.1148650048485873</v>
      </c>
      <c r="F137" s="43" t="str">
        <f t="shared" si="2"/>
        <v>B 0285</v>
      </c>
      <c r="G137" s="41">
        <f>M137</f>
        <v>2.1148650048485873</v>
      </c>
      <c r="H137" s="41">
        <f>N137</f>
        <v>1.0667207897687714</v>
      </c>
      <c r="I137" s="41">
        <f>O137</f>
        <v>1.0236410980555277</v>
      </c>
      <c r="J137" s="41">
        <f>P137</f>
        <v>1.5656458317725441</v>
      </c>
      <c r="K137" s="54"/>
      <c r="L137" s="38" t="s">
        <v>1877</v>
      </c>
      <c r="M137" s="38">
        <v>2.1148650048485873</v>
      </c>
      <c r="N137" s="38">
        <v>1.0667207897687714</v>
      </c>
      <c r="O137" s="38">
        <v>1.0236410980555277</v>
      </c>
      <c r="P137" s="38">
        <v>1.5656458317725441</v>
      </c>
      <c r="Q137" s="42">
        <v>-1.0041012666446303</v>
      </c>
      <c r="Y137" s="38">
        <v>2.1148650048485873</v>
      </c>
    </row>
    <row r="138" spans="1:27">
      <c r="A138" s="41">
        <f>AVERAGE(G138:G139)</f>
        <v>2.0779826814308899</v>
      </c>
      <c r="B138">
        <v>2.0522945399792381</v>
      </c>
      <c r="F138" s="43" t="str">
        <f t="shared" si="2"/>
        <v>B 0286</v>
      </c>
      <c r="G138" s="41">
        <f>AVERAGE(M138:M139)</f>
        <v>2.0779826814308899</v>
      </c>
      <c r="H138" s="41">
        <f>AVERAGE(N138:N139)</f>
        <v>1.0724562979396168</v>
      </c>
      <c r="I138" s="41">
        <f>AVERAGE(O138:O139)</f>
        <v>0.97475558886539471</v>
      </c>
      <c r="J138" s="41">
        <f>AVERAGE(P138:P139)</f>
        <v>1.5258115033832675</v>
      </c>
      <c r="K138" s="54">
        <f>AVERAGE(Q138:Q139)</f>
        <v>-1.5537985022691103</v>
      </c>
      <c r="L138" s="38" t="s">
        <v>1543</v>
      </c>
      <c r="M138" s="38">
        <v>2.0522945399792381</v>
      </c>
      <c r="N138" s="38">
        <v>1.0276188581499479</v>
      </c>
      <c r="O138" s="38">
        <v>1.3793842828244696</v>
      </c>
      <c r="P138" s="38">
        <v>1.5232026422551392</v>
      </c>
      <c r="Q138" s="42"/>
      <c r="Y138" s="38">
        <v>2.0522945399792381</v>
      </c>
    </row>
    <row r="139" spans="1:27">
      <c r="A139" s="41"/>
      <c r="B139">
        <v>2.1036708228825418</v>
      </c>
      <c r="F139" s="43" t="str">
        <f t="shared" si="2"/>
        <v>B 0286</v>
      </c>
      <c r="G139" s="41"/>
      <c r="H139" s="41"/>
      <c r="I139" s="41"/>
      <c r="J139" s="41"/>
      <c r="K139" s="54"/>
      <c r="L139" s="38" t="s">
        <v>1543</v>
      </c>
      <c r="M139" s="38">
        <v>2.1036708228825418</v>
      </c>
      <c r="N139" s="38">
        <v>1.1172937377292858</v>
      </c>
      <c r="O139" s="38">
        <v>0.57012689490631985</v>
      </c>
      <c r="P139" s="38">
        <v>1.5284203645113958</v>
      </c>
      <c r="Q139" s="42">
        <v>-1.5537985022691103</v>
      </c>
      <c r="Y139" s="38">
        <v>2.1036708228825418</v>
      </c>
    </row>
    <row r="140" spans="1:27">
      <c r="A140" s="41">
        <f>AVERAGE(G140:G141)</f>
        <v>1.179941964014164</v>
      </c>
      <c r="B140">
        <v>1.2277678533836323</v>
      </c>
      <c r="F140" s="43" t="str">
        <f t="shared" si="2"/>
        <v>B 0288</v>
      </c>
      <c r="G140" s="41">
        <f>AVERAGE(M140:M141)</f>
        <v>1.179941964014164</v>
      </c>
      <c r="H140" s="41">
        <f>AVERAGE(N140:N141)</f>
        <v>1.1409893408302896</v>
      </c>
      <c r="I140" s="41">
        <f>AVERAGE(O140:O141)</f>
        <v>2.1226554209112791</v>
      </c>
      <c r="J140" s="41">
        <f>AVERAGE(P140:P141)</f>
        <v>0.59249510971870478</v>
      </c>
      <c r="K140" s="54">
        <f>AVERAGE(Q140:Q141)</f>
        <v>-0.76103576229091807</v>
      </c>
      <c r="L140" s="38" t="s">
        <v>1662</v>
      </c>
      <c r="M140" s="38">
        <v>1.2277678533836323</v>
      </c>
      <c r="N140" s="38">
        <v>1.1770769907823997</v>
      </c>
      <c r="O140" s="38">
        <v>2.9059896392529261</v>
      </c>
      <c r="P140" s="38">
        <v>0.62174613529664136</v>
      </c>
      <c r="Q140" s="42"/>
      <c r="Y140" s="38">
        <v>1.2277678533836323</v>
      </c>
    </row>
    <row r="141" spans="1:27">
      <c r="A141" s="41"/>
      <c r="B141">
        <v>1.1321160746446957</v>
      </c>
      <c r="F141" s="43" t="str">
        <f t="shared" si="2"/>
        <v>B 0288</v>
      </c>
      <c r="G141" s="41"/>
      <c r="H141" s="41"/>
      <c r="I141" s="41"/>
      <c r="J141" s="41"/>
      <c r="K141" s="54"/>
      <c r="L141" s="38" t="s">
        <v>1662</v>
      </c>
      <c r="M141" s="38">
        <v>1.1321160746446957</v>
      </c>
      <c r="N141" s="38">
        <v>1.1049016908781795</v>
      </c>
      <c r="O141" s="38">
        <v>1.3393212025696322</v>
      </c>
      <c r="P141" s="38">
        <v>0.56324408414076821</v>
      </c>
      <c r="Q141" s="42">
        <v>-0.76103576229091807</v>
      </c>
      <c r="Y141" s="38">
        <v>1.1321160746446957</v>
      </c>
    </row>
    <row r="142" spans="1:27">
      <c r="A142" s="41">
        <f>AVERAGE(G142:G143)</f>
        <v>1.7688478279611619</v>
      </c>
      <c r="B142">
        <v>1.7031864322505363</v>
      </c>
      <c r="F142" s="43" t="str">
        <f t="shared" si="2"/>
        <v>B 0291</v>
      </c>
      <c r="G142" s="41">
        <f>AVERAGE(M142:M143)</f>
        <v>1.7688478279611619</v>
      </c>
      <c r="H142" s="41">
        <f>AVERAGE(N142:N143)</f>
        <v>1.3095797890404492</v>
      </c>
      <c r="I142" s="41">
        <f>AVERAGE(O142:O143)</f>
        <v>1.967579317194379</v>
      </c>
      <c r="J142" s="41">
        <f>AVERAGE(P142:P143)</f>
        <v>1.094630551992215</v>
      </c>
      <c r="K142" s="54">
        <f>AVERAGE(Q142:Q143)</f>
        <v>-1.0759987583888186</v>
      </c>
      <c r="L142" s="38" t="s">
        <v>1661</v>
      </c>
      <c r="M142" s="38">
        <v>1.7031864322505363</v>
      </c>
      <c r="N142" s="38">
        <v>1.1745650893935089</v>
      </c>
      <c r="O142" s="38">
        <v>2.2646436906377243</v>
      </c>
      <c r="P142" s="38">
        <v>1.0984576063000073</v>
      </c>
      <c r="Q142" s="42"/>
      <c r="Y142" s="38">
        <v>1.7031864322505363</v>
      </c>
    </row>
    <row r="143" spans="1:27">
      <c r="A143" s="41"/>
      <c r="B143">
        <v>1.8345092236717875</v>
      </c>
      <c r="F143" s="43" t="str">
        <f t="shared" si="2"/>
        <v>B 0291</v>
      </c>
      <c r="G143" s="41"/>
      <c r="H143" s="41"/>
      <c r="I143" s="41"/>
      <c r="J143" s="41"/>
      <c r="K143" s="54"/>
      <c r="L143" s="38" t="s">
        <v>1661</v>
      </c>
      <c r="M143" s="38">
        <v>1.8345092236717875</v>
      </c>
      <c r="N143" s="38">
        <v>1.4445944886873896</v>
      </c>
      <c r="O143" s="38">
        <v>1.6705149437510336</v>
      </c>
      <c r="P143" s="38">
        <v>1.0908034976844228</v>
      </c>
      <c r="Q143" s="42">
        <v>-1.0759987583888186</v>
      </c>
      <c r="Y143" s="38">
        <v>1.8345092236717875</v>
      </c>
    </row>
    <row r="144" spans="1:27">
      <c r="A144" s="41">
        <f>G144</f>
        <v>1.5686056326449371</v>
      </c>
      <c r="B144">
        <v>1.5686056326449371</v>
      </c>
      <c r="F144" s="43" t="str">
        <f t="shared" si="2"/>
        <v>B 0336</v>
      </c>
      <c r="G144" s="41">
        <f>M144</f>
        <v>1.5686056326449371</v>
      </c>
      <c r="H144" s="41">
        <f>N144</f>
        <v>2.2672421935128195</v>
      </c>
      <c r="I144" s="41">
        <f>O144</f>
        <v>3.4693135807335462</v>
      </c>
      <c r="J144" s="41">
        <f>P144</f>
        <v>0.4016171536276314</v>
      </c>
      <c r="K144" s="54"/>
      <c r="L144" s="38" t="s">
        <v>1663</v>
      </c>
      <c r="M144" s="38">
        <v>1.5686056326449371</v>
      </c>
      <c r="N144" s="38">
        <v>2.2672421935128195</v>
      </c>
      <c r="O144" s="38">
        <v>3.4693135807335462</v>
      </c>
      <c r="P144" s="38">
        <v>0.4016171536276314</v>
      </c>
      <c r="Q144" s="42"/>
      <c r="Y144" s="38">
        <v>1.5686056326449371</v>
      </c>
    </row>
    <row r="145" spans="1:25">
      <c r="A145" s="41">
        <f>AVERAGE(G145:G146)</f>
        <v>3.0302399965782545</v>
      </c>
      <c r="B145">
        <v>2.9885959688915609</v>
      </c>
      <c r="F145" s="43" t="str">
        <f t="shared" si="2"/>
        <v>B 0347</v>
      </c>
      <c r="G145" s="41">
        <f>AVERAGE(M145:M146)</f>
        <v>3.0302399965782545</v>
      </c>
      <c r="H145" s="41">
        <f>AVERAGE(N145:N146)</f>
        <v>3.3620962788357689</v>
      </c>
      <c r="I145" s="41">
        <f>AVERAGE(O145:O146)</f>
        <v>6.0019988317516759</v>
      </c>
      <c r="J145" s="41">
        <f>AVERAGE(P145:P146)</f>
        <v>1.3001705445008227</v>
      </c>
      <c r="K145" s="54">
        <f>AVERAGE(Q145:Q146)</f>
        <v>-2.6468935337597976</v>
      </c>
      <c r="L145" s="38" t="s">
        <v>1664</v>
      </c>
      <c r="M145" s="38">
        <v>2.9885959688915609</v>
      </c>
      <c r="N145" s="38">
        <v>3.2825527348576689</v>
      </c>
      <c r="O145" s="38">
        <v>8.1016493182519689</v>
      </c>
      <c r="P145" s="38">
        <v>1.2994248101916295</v>
      </c>
      <c r="Q145" s="42"/>
      <c r="Y145" s="38">
        <v>2.9885959688915609</v>
      </c>
    </row>
    <row r="146" spans="1:25">
      <c r="A146" s="41"/>
      <c r="B146">
        <v>3.0718840242649481</v>
      </c>
      <c r="F146" s="43" t="str">
        <f t="shared" si="2"/>
        <v>B 0347</v>
      </c>
      <c r="G146" s="41"/>
      <c r="H146" s="41"/>
      <c r="I146" s="41"/>
      <c r="J146" s="41"/>
      <c r="K146" s="54"/>
      <c r="L146" s="38" t="s">
        <v>1664</v>
      </c>
      <c r="M146" s="38">
        <v>3.0718840242649481</v>
      </c>
      <c r="N146" s="38">
        <v>3.4416398228138689</v>
      </c>
      <c r="O146" s="38">
        <v>3.902348345251383</v>
      </c>
      <c r="P146" s="38">
        <v>1.3009162788100159</v>
      </c>
      <c r="Q146" s="42">
        <v>-2.6468935337597976</v>
      </c>
      <c r="Y146" s="38">
        <v>3.0718840242649481</v>
      </c>
    </row>
    <row r="147" spans="1:25">
      <c r="A147" s="41">
        <f>AVERAGE(G147:G148)</f>
        <v>2.8941137315521281</v>
      </c>
      <c r="B147">
        <v>2.9106543884869218</v>
      </c>
      <c r="F147" s="43" t="str">
        <f t="shared" si="2"/>
        <v>B 0349</v>
      </c>
      <c r="G147" s="41">
        <f>AVERAGE(M147:M148)</f>
        <v>2.8941137315521281</v>
      </c>
      <c r="H147" s="41">
        <f>AVERAGE(N147:N148)</f>
        <v>3.0852428807691679</v>
      </c>
      <c r="I147" s="41">
        <f>AVERAGE(O147:O148)</f>
        <v>3.5561730320421425</v>
      </c>
      <c r="J147" s="41">
        <f>AVERAGE(P147:P148)</f>
        <v>1.3064006239938974</v>
      </c>
      <c r="K147" s="54">
        <f>AVERAGE(Q147:Q148)</f>
        <v>-2.8558062364587578</v>
      </c>
      <c r="L147" s="38" t="s">
        <v>1665</v>
      </c>
      <c r="M147" s="38">
        <v>2.9106543884869218</v>
      </c>
      <c r="N147" s="38">
        <v>3.0974256025046998</v>
      </c>
      <c r="O147" s="38">
        <v>4.12126446235761</v>
      </c>
      <c r="P147" s="38">
        <v>1.3166765459899921</v>
      </c>
      <c r="Q147" s="42"/>
      <c r="Y147" s="38">
        <v>2.9106543884869218</v>
      </c>
    </row>
    <row r="148" spans="1:25">
      <c r="A148" s="41"/>
      <c r="B148">
        <v>2.8775730746173345</v>
      </c>
      <c r="F148" s="43" t="str">
        <f t="shared" si="2"/>
        <v>B 0349</v>
      </c>
      <c r="G148" s="41"/>
      <c r="H148" s="41"/>
      <c r="I148" s="41"/>
      <c r="J148" s="41"/>
      <c r="K148" s="54"/>
      <c r="L148" s="38" t="s">
        <v>1665</v>
      </c>
      <c r="M148" s="38">
        <v>2.8775730746173345</v>
      </c>
      <c r="N148" s="38">
        <v>3.0730601590336359</v>
      </c>
      <c r="O148" s="38">
        <v>2.991081601726675</v>
      </c>
      <c r="P148" s="38">
        <v>1.2961247019978028</v>
      </c>
      <c r="Q148" s="42">
        <v>-2.8558062364587578</v>
      </c>
      <c r="Y148" s="38">
        <v>2.8775730746173345</v>
      </c>
    </row>
    <row r="149" spans="1:25">
      <c r="A149" s="41">
        <f>G149</f>
        <v>1.4342754490537235</v>
      </c>
      <c r="B149">
        <v>1.4342754490537235</v>
      </c>
      <c r="F149" s="43" t="str">
        <f t="shared" si="2"/>
        <v>B 0379</v>
      </c>
      <c r="G149" s="41">
        <f t="shared" ref="G149:J150" si="3">M149</f>
        <v>1.4342754490537235</v>
      </c>
      <c r="H149" s="41">
        <f t="shared" si="3"/>
        <v>2.9273698784841873</v>
      </c>
      <c r="I149" s="41">
        <f t="shared" si="3"/>
        <v>6.6235236555771682</v>
      </c>
      <c r="J149" s="41">
        <f t="shared" si="3"/>
        <v>-7.2251363622655163E-2</v>
      </c>
      <c r="K149" s="54"/>
      <c r="L149" s="38" t="s">
        <v>1540</v>
      </c>
      <c r="M149" s="38">
        <v>1.4342754490537235</v>
      </c>
      <c r="N149" s="38">
        <v>2.9273698784841873</v>
      </c>
      <c r="O149" s="38">
        <v>6.6235236555771682</v>
      </c>
      <c r="P149" s="38">
        <v>-7.2251363622655163E-2</v>
      </c>
      <c r="Q149" s="42"/>
      <c r="Y149" s="38">
        <v>1.4342754490537235</v>
      </c>
    </row>
    <row r="150" spans="1:25">
      <c r="A150" s="41">
        <f>G150</f>
        <v>2.3257166114309946</v>
      </c>
      <c r="B150">
        <v>2.3257166114309946</v>
      </c>
      <c r="F150" s="43" t="str">
        <f t="shared" si="2"/>
        <v>B 0385</v>
      </c>
      <c r="G150" s="41">
        <f t="shared" si="3"/>
        <v>2.3257166114309946</v>
      </c>
      <c r="H150" s="41">
        <f t="shared" si="3"/>
        <v>5.4186736758763399</v>
      </c>
      <c r="I150" s="41">
        <f t="shared" si="3"/>
        <v>9.9458135019936389</v>
      </c>
      <c r="J150" s="41">
        <f t="shared" si="3"/>
        <v>-0.46124318448881318</v>
      </c>
      <c r="K150" s="54"/>
      <c r="L150" s="38" t="s">
        <v>1987</v>
      </c>
      <c r="M150" s="38">
        <v>2.3257166114309946</v>
      </c>
      <c r="N150" s="38">
        <v>5.4186736758763399</v>
      </c>
      <c r="O150" s="38">
        <v>9.9458135019936389</v>
      </c>
      <c r="P150" s="38">
        <v>-0.46124318448881318</v>
      </c>
      <c r="Q150" s="42">
        <v>-0.37476648533774082</v>
      </c>
      <c r="Y150" s="38">
        <v>2.3257166114309946</v>
      </c>
    </row>
    <row r="151" spans="1:25">
      <c r="A151" s="41">
        <f>AVERAGE(G151:G152)</f>
        <v>1.6522278427040238</v>
      </c>
      <c r="B151">
        <v>1.6681001902676407</v>
      </c>
      <c r="F151" s="43" t="str">
        <f t="shared" si="2"/>
        <v>B 0388</v>
      </c>
      <c r="G151" s="41">
        <f>AVERAGE(M151:M152)</f>
        <v>1.6522278427040238</v>
      </c>
      <c r="H151" s="41">
        <f>AVERAGE(N151:N152)</f>
        <v>3.4029565414267493</v>
      </c>
      <c r="I151" s="41">
        <f>AVERAGE(O151:O152)</f>
        <v>6.1396525455260642</v>
      </c>
      <c r="J151" s="41">
        <f>AVERAGE(P151:P152)</f>
        <v>-9.8850944675210606E-2</v>
      </c>
      <c r="K151" s="54">
        <f>AVERAGE(Q151:Q152)</f>
        <v>-0.3358651088741782</v>
      </c>
      <c r="L151" s="38" t="s">
        <v>1981</v>
      </c>
      <c r="M151" s="38">
        <v>1.6681001902676407</v>
      </c>
      <c r="N151" s="38">
        <v>3.423219212629558</v>
      </c>
      <c r="O151" s="38">
        <v>6.2839133008969483</v>
      </c>
      <c r="P151" s="38">
        <v>-9.3396693442882039E-2</v>
      </c>
      <c r="Q151" s="42">
        <v>-0.23022131836336612</v>
      </c>
      <c r="R151">
        <v>1.6896477589145587</v>
      </c>
      <c r="S151">
        <v>3.4639973063161911</v>
      </c>
      <c r="T151">
        <v>6.3807244570668331</v>
      </c>
      <c r="U151">
        <v>-9.2814858121847976E-2</v>
      </c>
      <c r="V151">
        <v>-0.21112862356909012</v>
      </c>
      <c r="Y151" s="38">
        <v>1.6681001902676407</v>
      </c>
    </row>
    <row r="152" spans="1:25">
      <c r="A152" s="41"/>
      <c r="B152">
        <v>1.6363554951404069</v>
      </c>
      <c r="F152" s="43" t="str">
        <f t="shared" si="2"/>
        <v>B 0388</v>
      </c>
      <c r="G152" s="41"/>
      <c r="H152" s="41"/>
      <c r="I152" s="41"/>
      <c r="J152" s="41"/>
      <c r="K152" s="54"/>
      <c r="L152" s="38" t="s">
        <v>1981</v>
      </c>
      <c r="M152" s="38">
        <v>1.6363554951404069</v>
      </c>
      <c r="N152" s="38">
        <v>3.3826938702239406</v>
      </c>
      <c r="O152" s="38">
        <v>5.9953917901551801</v>
      </c>
      <c r="P152" s="38">
        <v>-0.10430519590753917</v>
      </c>
      <c r="Q152" s="42">
        <v>-0.44150889938499027</v>
      </c>
      <c r="R152">
        <f>M151-R151</f>
        <v>-2.1547568646917981E-2</v>
      </c>
      <c r="S152">
        <f>N151-S151</f>
        <v>-4.0778093686633099E-2</v>
      </c>
      <c r="T152">
        <f>O151-T151</f>
        <v>-9.6811156169884782E-2</v>
      </c>
      <c r="U152">
        <f>P151-U151</f>
        <v>-5.8183532103406321E-4</v>
      </c>
      <c r="V152">
        <f>Q151-V151</f>
        <v>-1.9092694794275999E-2</v>
      </c>
      <c r="Y152" s="38">
        <v>1.6363554951404069</v>
      </c>
    </row>
    <row r="153" spans="1:25">
      <c r="A153" s="41">
        <f>AVERAGE(G153:G154)</f>
        <v>1.6500558372478658</v>
      </c>
      <c r="B153">
        <v>1.6420361247946325</v>
      </c>
      <c r="F153" s="43" t="str">
        <f t="shared" si="2"/>
        <v>B 0389</v>
      </c>
      <c r="G153" s="41">
        <f>AVERAGE(M153:M154)</f>
        <v>1.6500558372478658</v>
      </c>
      <c r="H153" s="41">
        <f>AVERAGE(N153:N154)</f>
        <v>3.4541993297577678</v>
      </c>
      <c r="I153" s="41">
        <f>AVERAGE(O153:O154)</f>
        <v>6.2345919457935661</v>
      </c>
      <c r="J153" s="41">
        <f>AVERAGE(P153:P154)</f>
        <v>-0.12736904956467399</v>
      </c>
      <c r="K153" s="54">
        <f>AVERAGE(Q153:Q154)</f>
        <v>-0.33858851985624216</v>
      </c>
      <c r="L153" s="38" t="s">
        <v>1982</v>
      </c>
      <c r="M153" s="38">
        <v>1.6420361247946325</v>
      </c>
      <c r="N153" s="38">
        <v>3.4125017667039348</v>
      </c>
      <c r="O153" s="38">
        <v>6.2371169298431894</v>
      </c>
      <c r="P153" s="38">
        <v>-0.11395040055250938</v>
      </c>
      <c r="Q153" s="42">
        <v>-0.25659191429272532</v>
      </c>
      <c r="Y153" s="38">
        <v>1.6420361247946325</v>
      </c>
    </row>
    <row r="154" spans="1:25">
      <c r="A154" s="41"/>
      <c r="B154">
        <v>1.658075549701099</v>
      </c>
      <c r="F154" s="43" t="str">
        <f t="shared" ref="F154:F185" si="4">L154</f>
        <v>B 0389</v>
      </c>
      <c r="G154" s="41"/>
      <c r="H154" s="41"/>
      <c r="I154" s="41"/>
      <c r="J154" s="41"/>
      <c r="K154" s="54"/>
      <c r="L154" s="38" t="s">
        <v>1982</v>
      </c>
      <c r="M154" s="38">
        <v>1.658075549701099</v>
      </c>
      <c r="N154" s="38">
        <v>3.4958968928116008</v>
      </c>
      <c r="O154" s="38">
        <v>6.2320669617439428</v>
      </c>
      <c r="P154" s="38">
        <v>-0.14078769857683859</v>
      </c>
      <c r="Q154" s="42">
        <v>-0.42058512541975901</v>
      </c>
      <c r="Y154" s="38">
        <v>1.658075549701099</v>
      </c>
    </row>
    <row r="155" spans="1:25">
      <c r="A155" s="41">
        <f>AVERAGE(G155:G156)</f>
        <v>1.7303782697870584</v>
      </c>
      <c r="B155">
        <v>1.7482973147997516</v>
      </c>
      <c r="F155" s="43" t="str">
        <f t="shared" si="4"/>
        <v>B 0401</v>
      </c>
      <c r="G155" s="41">
        <f>AVERAGE(M155:M156)</f>
        <v>1.7303782697870584</v>
      </c>
      <c r="H155" s="41">
        <f>AVERAGE(N155:N156)</f>
        <v>3.3616357635811722</v>
      </c>
      <c r="I155" s="41">
        <f>AVERAGE(O155:O156)</f>
        <v>6.1899838942495178</v>
      </c>
      <c r="J155" s="41">
        <f>AVERAGE(P155:P156)</f>
        <v>5.4496438650630807E-4</v>
      </c>
      <c r="K155" s="54">
        <f>AVERAGE(Q155:Q156)</f>
        <v>-0.20678603811419283</v>
      </c>
      <c r="L155" s="38" t="s">
        <v>1983</v>
      </c>
      <c r="M155" s="38">
        <v>1.7482973147997516</v>
      </c>
      <c r="N155" s="38">
        <v>3.3967605180009741</v>
      </c>
      <c r="O155" s="38">
        <v>6.36269280324675</v>
      </c>
      <c r="P155" s="38">
        <v>4.0418005120557154E-4</v>
      </c>
      <c r="Q155" s="42">
        <v>-0.10101603965595451</v>
      </c>
      <c r="Y155" s="38">
        <v>1.7482973147997516</v>
      </c>
    </row>
    <row r="156" spans="1:25">
      <c r="A156" s="41"/>
      <c r="B156">
        <v>1.7124592247743653</v>
      </c>
      <c r="F156" s="43" t="str">
        <f t="shared" si="4"/>
        <v>B 0401</v>
      </c>
      <c r="G156" s="41"/>
      <c r="H156" s="41"/>
      <c r="I156" s="41"/>
      <c r="J156" s="41"/>
      <c r="K156" s="54"/>
      <c r="L156" s="38" t="s">
        <v>1983</v>
      </c>
      <c r="M156" s="38">
        <v>1.7124592247743653</v>
      </c>
      <c r="N156" s="38">
        <v>3.3265110091613703</v>
      </c>
      <c r="O156" s="38">
        <v>6.0172749852522855</v>
      </c>
      <c r="P156" s="38">
        <v>6.857487218070446E-4</v>
      </c>
      <c r="Q156" s="42">
        <v>-0.31255603657243114</v>
      </c>
      <c r="Y156" s="38">
        <v>1.7124592247743653</v>
      </c>
    </row>
    <row r="157" spans="1:25">
      <c r="A157" s="41">
        <f>G157</f>
        <v>-11.156798410492996</v>
      </c>
      <c r="B157">
        <v>-11.156798410492996</v>
      </c>
      <c r="F157" s="43" t="str">
        <f t="shared" si="4"/>
        <v>B 0407</v>
      </c>
      <c r="G157" s="41">
        <f t="shared" ref="G157:J158" si="5">M157</f>
        <v>-11.156798410492996</v>
      </c>
      <c r="H157" s="41">
        <f t="shared" si="5"/>
        <v>-21.486050909207854</v>
      </c>
      <c r="I157" s="41">
        <f t="shared" si="5"/>
        <v>-40.219349187826325</v>
      </c>
      <c r="J157" s="41">
        <f t="shared" si="5"/>
        <v>-3.320633195469469E-2</v>
      </c>
      <c r="K157" s="54"/>
      <c r="L157" s="38" t="s">
        <v>1667</v>
      </c>
      <c r="M157" s="38">
        <v>-11.156798410492996</v>
      </c>
      <c r="N157" s="38">
        <v>-21.486050909207854</v>
      </c>
      <c r="O157" s="38">
        <v>-40.219349187826325</v>
      </c>
      <c r="P157" s="38">
        <v>-3.320633195469469E-2</v>
      </c>
      <c r="Q157" s="42">
        <f>O157-1000*((1+N157/1000)^1.9-1)</f>
        <v>0.20915208330496426</v>
      </c>
      <c r="Y157" s="38">
        <v>-11.156798410492996</v>
      </c>
    </row>
    <row r="158" spans="1:25">
      <c r="A158" s="41">
        <f>G158</f>
        <v>1.1418065605257599</v>
      </c>
      <c r="B158">
        <v>1.1418065605257599</v>
      </c>
      <c r="F158" s="43" t="str">
        <f t="shared" si="4"/>
        <v>B 0412</v>
      </c>
      <c r="G158" s="41">
        <f t="shared" si="5"/>
        <v>1.1418065605257599</v>
      </c>
      <c r="H158" s="41">
        <f t="shared" si="5"/>
        <v>2.3370730521210525</v>
      </c>
      <c r="I158" s="41">
        <f t="shared" si="5"/>
        <v>4.3249910834157745</v>
      </c>
      <c r="J158" s="41">
        <f t="shared" si="5"/>
        <v>-6.110472494769148E-2</v>
      </c>
      <c r="K158" s="54">
        <f>Q158</f>
        <v>-0.12011728548411149</v>
      </c>
      <c r="L158" s="38" t="s">
        <v>1868</v>
      </c>
      <c r="M158" s="38">
        <v>1.1418065605257599</v>
      </c>
      <c r="N158" s="38">
        <v>2.3370730521210525</v>
      </c>
      <c r="O158" s="38">
        <v>4.3249910834157745</v>
      </c>
      <c r="P158" s="38">
        <v>-6.110472494769148E-2</v>
      </c>
      <c r="Q158" s="42">
        <v>-0.12011728548411149</v>
      </c>
      <c r="Y158" s="38">
        <v>1.1418065605257599</v>
      </c>
    </row>
    <row r="159" spans="1:25">
      <c r="A159" s="41">
        <f>AVERAGE(G159:G160)</f>
        <v>1.6133405911731291</v>
      </c>
      <c r="B159">
        <v>1.623239923732589</v>
      </c>
      <c r="F159" s="43" t="str">
        <f t="shared" si="4"/>
        <v>B 0418</v>
      </c>
      <c r="G159" s="41">
        <f>AVERAGE(M159:M160)</f>
        <v>1.6133405911731291</v>
      </c>
      <c r="H159" s="41">
        <f>AVERAGE(N159:N160)</f>
        <v>3.1403791162528671</v>
      </c>
      <c r="I159" s="41">
        <f>AVERAGE(O159:O160)</f>
        <v>6.2399785784328365</v>
      </c>
      <c r="J159" s="41">
        <f>AVERAGE(P159:P160)</f>
        <v>-2.7249156474562497E-3</v>
      </c>
      <c r="K159" s="54">
        <f>AVERAGE(Q159:Q160)</f>
        <v>-0.22271366811965621</v>
      </c>
      <c r="L159" s="38" t="s">
        <v>1666</v>
      </c>
      <c r="M159" s="38">
        <v>1.623239923732589</v>
      </c>
      <c r="N159" s="38">
        <v>3.1496731513913634</v>
      </c>
      <c r="O159" s="38">
        <v>6.7452278867710103</v>
      </c>
      <c r="P159" s="38">
        <v>2.3952619925271534E-3</v>
      </c>
      <c r="Q159" s="42"/>
      <c r="Y159" s="38">
        <v>1.623239923732589</v>
      </c>
    </row>
    <row r="160" spans="1:25">
      <c r="A160" s="41"/>
      <c r="B160">
        <v>1.6034412586136693</v>
      </c>
      <c r="F160" s="43" t="str">
        <f t="shared" si="4"/>
        <v>B 0418</v>
      </c>
      <c r="G160" s="41"/>
      <c r="H160" s="41"/>
      <c r="I160" s="41"/>
      <c r="J160" s="41"/>
      <c r="K160" s="54"/>
      <c r="L160" s="38" t="s">
        <v>1666</v>
      </c>
      <c r="M160" s="38">
        <v>1.6034412586136693</v>
      </c>
      <c r="N160" s="38">
        <v>3.1310850811143709</v>
      </c>
      <c r="O160" s="38">
        <v>5.7347292700946628</v>
      </c>
      <c r="P160" s="38">
        <v>-7.8450932874396528E-3</v>
      </c>
      <c r="Q160" s="42">
        <v>-0.22271366811965621</v>
      </c>
      <c r="Y160" s="38">
        <v>1.6034412586136693</v>
      </c>
    </row>
    <row r="161" spans="1:25">
      <c r="A161" s="41">
        <f>AVERAGE(G161:G162)</f>
        <v>1.3342796594028039</v>
      </c>
      <c r="B161">
        <v>1.6021881785428516</v>
      </c>
      <c r="F161" s="43" t="str">
        <f t="shared" si="4"/>
        <v>B 0424</v>
      </c>
      <c r="G161" s="41">
        <f>AVERAGE(M161:M162)</f>
        <v>1.3342796594028039</v>
      </c>
      <c r="H161" s="41">
        <f>AVERAGE(N161:N162)</f>
        <v>2.2727683765682016</v>
      </c>
      <c r="I161" s="41">
        <f>AVERAGE(O161:O162)</f>
        <v>2.9684829944822688</v>
      </c>
      <c r="J161" s="41">
        <f>AVERAGE(P161:P162)</f>
        <v>0.16448021087822617</v>
      </c>
      <c r="K161" s="54">
        <f>AVERAGE(Q161:Q162)</f>
        <v>-1.2905181298332735</v>
      </c>
      <c r="L161" s="38" t="s">
        <v>1988</v>
      </c>
      <c r="M161" s="38">
        <v>1.6021881785428516</v>
      </c>
      <c r="N161" s="38">
        <v>2.7789165064073806</v>
      </c>
      <c r="O161" s="38">
        <v>3.9960252534940732</v>
      </c>
      <c r="P161" s="38">
        <v>0.17200928174765373</v>
      </c>
      <c r="Q161" s="42">
        <v>-1.2905181298332735</v>
      </c>
      <c r="Y161" s="38">
        <v>1.6021881785428516</v>
      </c>
    </row>
    <row r="162" spans="1:25">
      <c r="A162" s="41"/>
      <c r="B162">
        <v>1.0663711402627563</v>
      </c>
      <c r="F162" s="43" t="str">
        <f t="shared" si="4"/>
        <v>B 0424</v>
      </c>
      <c r="G162" s="41"/>
      <c r="H162" s="41"/>
      <c r="I162" s="41"/>
      <c r="J162" s="41"/>
      <c r="K162" s="54"/>
      <c r="L162" s="38" t="s">
        <v>1988</v>
      </c>
      <c r="M162" s="38">
        <v>1.0663711402627563</v>
      </c>
      <c r="N162" s="38">
        <v>1.7666202467290226</v>
      </c>
      <c r="O162" s="38">
        <v>1.9409407354704644</v>
      </c>
      <c r="P162" s="38">
        <v>0.15695114000879862</v>
      </c>
      <c r="Q162" s="42"/>
      <c r="Y162" s="38">
        <v>1.0663711402627563</v>
      </c>
    </row>
    <row r="163" spans="1:25">
      <c r="A163" s="41">
        <f>AVERAGE(G163:G164)</f>
        <v>1.2099741163780209</v>
      </c>
      <c r="B163">
        <v>1.2099741163780209</v>
      </c>
      <c r="F163" s="43" t="str">
        <f t="shared" si="4"/>
        <v>B 0427</v>
      </c>
      <c r="G163" s="41">
        <f>AVERAGE(M163:M164)</f>
        <v>1.2099741163780209</v>
      </c>
      <c r="H163" s="41">
        <f>AVERAGE(N163:N164)</f>
        <v>2.6160615663681774</v>
      </c>
      <c r="I163" s="41">
        <f>AVERAGE(O163:O164)</f>
        <v>4.6537835984323817</v>
      </c>
      <c r="J163" s="41">
        <f>AVERAGE(P163:P164)</f>
        <v>-0.1364439929634198</v>
      </c>
      <c r="K163" s="54">
        <f>AVERAGE(Q163:Q164)</f>
        <v>-0.32258429806897304</v>
      </c>
      <c r="L163" s="38" t="s">
        <v>1984</v>
      </c>
      <c r="M163" s="38">
        <v>1.2099741163780209</v>
      </c>
      <c r="N163" s="38">
        <v>2.6160615663681774</v>
      </c>
      <c r="O163" s="38">
        <v>4.6537835984323817</v>
      </c>
      <c r="P163" s="38">
        <v>-0.1364439929634198</v>
      </c>
      <c r="Q163" s="42">
        <v>-0.32258429806897304</v>
      </c>
      <c r="Y163" s="38">
        <v>1.2099741163780209</v>
      </c>
    </row>
    <row r="164" spans="1:25">
      <c r="A164" s="41"/>
      <c r="B164">
        <v>1.2099741163780209</v>
      </c>
      <c r="F164" s="43" t="str">
        <f t="shared" si="4"/>
        <v>B 0427</v>
      </c>
      <c r="G164" s="41"/>
      <c r="H164" s="41"/>
      <c r="I164" s="41"/>
      <c r="J164" s="41"/>
      <c r="K164" s="54"/>
      <c r="L164" s="38" t="s">
        <v>1984</v>
      </c>
      <c r="M164" s="38">
        <v>1.2099741163780209</v>
      </c>
      <c r="N164" s="38">
        <v>2.6160615663681774</v>
      </c>
      <c r="O164" s="38">
        <v>4.6537835984323817</v>
      </c>
      <c r="P164" s="38">
        <v>-0.1364439929634198</v>
      </c>
      <c r="Q164" s="42">
        <v>-0.32258429806897304</v>
      </c>
      <c r="Y164" s="38">
        <v>1.2099741163780209</v>
      </c>
    </row>
    <row r="165" spans="1:25">
      <c r="A165" s="41"/>
      <c r="B165">
        <v>1.1909272993015918</v>
      </c>
      <c r="F165" s="43" t="str">
        <f t="shared" si="4"/>
        <v>B 0427</v>
      </c>
      <c r="G165" s="41"/>
      <c r="H165" s="41"/>
      <c r="I165" s="41"/>
      <c r="J165" s="41"/>
      <c r="K165" s="54"/>
      <c r="L165" s="38" t="s">
        <v>1984</v>
      </c>
      <c r="M165" s="38">
        <v>1.1909272993015918</v>
      </c>
      <c r="N165" s="38">
        <v>2.5919473130358028</v>
      </c>
      <c r="O165" s="38">
        <v>4.5066611944715174</v>
      </c>
      <c r="P165" s="38">
        <v>-0.14308762359060978</v>
      </c>
      <c r="Q165" s="42">
        <v>-0.42378225757055965</v>
      </c>
      <c r="Y165" s="38">
        <v>1.1909272993015918</v>
      </c>
    </row>
    <row r="166" spans="1:25">
      <c r="A166" s="41">
        <f>G166</f>
        <v>0.9275298684165989</v>
      </c>
      <c r="B166">
        <v>0.9275298684165989</v>
      </c>
      <c r="F166" s="43" t="str">
        <f t="shared" si="4"/>
        <v>B 0431</v>
      </c>
      <c r="G166" s="41">
        <f>M166</f>
        <v>0.9275298684165989</v>
      </c>
      <c r="H166" s="41">
        <f>N166</f>
        <v>1.8145975632546385</v>
      </c>
      <c r="I166" s="41">
        <f>O166</f>
        <v>4.7906377339241857</v>
      </c>
      <c r="J166" s="41">
        <f>P166</f>
        <v>-6.5770205130988302E-3</v>
      </c>
      <c r="K166" s="54"/>
      <c r="L166" s="38" t="s">
        <v>1533</v>
      </c>
      <c r="M166" s="38">
        <v>0.9275298684165989</v>
      </c>
      <c r="N166" s="38">
        <v>1.8145975632546385</v>
      </c>
      <c r="O166" s="38">
        <v>4.7906377339241857</v>
      </c>
      <c r="P166" s="38">
        <v>-6.5770205130988302E-3</v>
      </c>
      <c r="Q166" s="42"/>
      <c r="Y166" s="38">
        <v>0.9275298684165989</v>
      </c>
    </row>
    <row r="167" spans="1:25">
      <c r="A167" s="41">
        <f>AVERAGE(G167:G168)</f>
        <v>1.5776278091548246</v>
      </c>
      <c r="B167">
        <v>1.5718636408290632</v>
      </c>
      <c r="F167" s="43" t="str">
        <f t="shared" si="4"/>
        <v>B 0434</v>
      </c>
      <c r="G167" s="41">
        <f>AVERAGE(M167:M168)</f>
        <v>1.5776278091548246</v>
      </c>
      <c r="H167" s="41">
        <f>AVERAGE(N167:N168)</f>
        <v>2.9408085509142756</v>
      </c>
      <c r="I167" s="41">
        <f>AVERAGE(O167:O168)</f>
        <v>6.207280034989715</v>
      </c>
      <c r="J167" s="41">
        <f>AVERAGE(P167:P168)</f>
        <v>6.418992370949006E-2</v>
      </c>
      <c r="K167" s="54"/>
      <c r="L167" s="38" t="s">
        <v>1534</v>
      </c>
      <c r="M167" s="38">
        <v>1.5718636408290632</v>
      </c>
      <c r="N167" s="38">
        <v>2.9293793995952555</v>
      </c>
      <c r="O167" s="38">
        <v>6.0104575283181916</v>
      </c>
      <c r="P167" s="38">
        <v>6.4303391425823975E-2</v>
      </c>
      <c r="Q167" s="42"/>
      <c r="Y167" s="38">
        <v>1.5718636408290632</v>
      </c>
    </row>
    <row r="168" spans="1:25">
      <c r="A168" s="41"/>
      <c r="B168">
        <v>1.583391977480586</v>
      </c>
      <c r="F168" s="43" t="str">
        <f t="shared" si="4"/>
        <v>B 0434</v>
      </c>
      <c r="G168" s="41"/>
      <c r="H168" s="41"/>
      <c r="I168" s="41"/>
      <c r="J168" s="41"/>
      <c r="K168" s="54"/>
      <c r="L168" s="38" t="s">
        <v>1534</v>
      </c>
      <c r="M168" s="38">
        <v>1.583391977480586</v>
      </c>
      <c r="N168" s="38">
        <v>2.9522377022332957</v>
      </c>
      <c r="O168" s="38">
        <v>6.4041025416612385</v>
      </c>
      <c r="P168" s="38">
        <v>6.4076455993156145E-2</v>
      </c>
      <c r="Q168" s="42"/>
      <c r="Y168" s="38">
        <v>1.583391977480586</v>
      </c>
    </row>
    <row r="169" spans="1:25">
      <c r="A169" s="41">
        <f>G169</f>
        <v>0.80222186133505069</v>
      </c>
      <c r="B169">
        <v>0.80222186133505069</v>
      </c>
      <c r="F169" s="43" t="str">
        <f t="shared" si="4"/>
        <v>B 0436</v>
      </c>
      <c r="G169" s="41">
        <f>M169</f>
        <v>0.80222186133505069</v>
      </c>
      <c r="H169" s="41">
        <f>N169</f>
        <v>1.8000285351997825</v>
      </c>
      <c r="I169" s="41">
        <f>O169</f>
        <v>2.2790360997206882</v>
      </c>
      <c r="J169" s="41">
        <f>P169</f>
        <v>-0.1243885461081895</v>
      </c>
      <c r="K169" s="54"/>
      <c r="L169" s="38" t="s">
        <v>1536</v>
      </c>
      <c r="M169" s="38">
        <v>0.80222186133505069</v>
      </c>
      <c r="N169" s="38">
        <v>1.8000285351997825</v>
      </c>
      <c r="O169" s="38">
        <v>2.2790360997206882</v>
      </c>
      <c r="P169" s="38">
        <v>-0.1243885461081895</v>
      </c>
      <c r="Q169" s="42"/>
      <c r="Y169" s="38">
        <v>0.80222186133505069</v>
      </c>
    </row>
    <row r="170" spans="1:25">
      <c r="A170" s="41">
        <f>AVERAGE(G170:G171)</f>
        <v>-1.9335860879375333</v>
      </c>
      <c r="B170">
        <v>-1.9548049104699539</v>
      </c>
      <c r="F170" s="43" t="str">
        <f t="shared" si="4"/>
        <v>B 0439</v>
      </c>
      <c r="G170" s="41">
        <f>AVERAGE(M170:M171)</f>
        <v>-1.9335860879375333</v>
      </c>
      <c r="H170" s="41">
        <f>AVERAGE(N170:N171)</f>
        <v>-3.7828397614563802</v>
      </c>
      <c r="I170" s="41">
        <f>AVERAGE(O170:O171)</f>
        <v>-7.4648352648754024</v>
      </c>
      <c r="J170" s="41">
        <f>AVERAGE(P170:P171)</f>
        <v>1.6367098135516844E-2</v>
      </c>
      <c r="K170" s="54"/>
      <c r="L170" s="38" t="s">
        <v>1542</v>
      </c>
      <c r="M170" s="38">
        <v>-1.9548049104699539</v>
      </c>
      <c r="N170" s="38">
        <v>-3.8256258151119216</v>
      </c>
      <c r="O170" s="38">
        <v>-7.6911159187930123</v>
      </c>
      <c r="P170" s="38">
        <v>1.7223633925977921E-2</v>
      </c>
      <c r="Q170" s="42"/>
      <c r="Y170" s="38">
        <v>-1.9548049104699539</v>
      </c>
    </row>
    <row r="171" spans="1:25">
      <c r="A171" s="41"/>
      <c r="B171">
        <v>-1.9123672654051127</v>
      </c>
      <c r="F171" s="43" t="str">
        <f t="shared" si="4"/>
        <v>B 0439</v>
      </c>
      <c r="G171" s="41"/>
      <c r="H171" s="41"/>
      <c r="I171" s="41"/>
      <c r="J171" s="41"/>
      <c r="K171" s="54"/>
      <c r="L171" s="38" t="s">
        <v>1542</v>
      </c>
      <c r="M171" s="38">
        <v>-1.9123672654051127</v>
      </c>
      <c r="N171" s="38">
        <v>-3.7400537078008389</v>
      </c>
      <c r="O171" s="38">
        <v>-7.2385546109577925</v>
      </c>
      <c r="P171" s="38">
        <v>1.5510562345055767E-2</v>
      </c>
      <c r="Q171" s="42"/>
      <c r="Y171" s="38">
        <v>-1.9123672654051127</v>
      </c>
    </row>
    <row r="172" spans="1:25">
      <c r="A172" s="41"/>
      <c r="B172">
        <v>-1.8723522418104821</v>
      </c>
      <c r="F172" s="43" t="str">
        <f t="shared" si="4"/>
        <v>B 0439</v>
      </c>
      <c r="G172" s="41"/>
      <c r="H172" s="41"/>
      <c r="I172" s="41"/>
      <c r="J172" s="41"/>
      <c r="K172" s="54"/>
      <c r="L172" s="38" t="s">
        <v>1542</v>
      </c>
      <c r="M172" s="38">
        <v>-1.8723522418104821</v>
      </c>
      <c r="N172" s="38">
        <v>-3.6756653022017582</v>
      </c>
      <c r="O172" s="38">
        <v>-6.856356191973334</v>
      </c>
      <c r="P172" s="38">
        <v>2.2305760300711519E-2</v>
      </c>
      <c r="Q172" s="42"/>
      <c r="Y172" s="38">
        <v>-1.8723522418104821</v>
      </c>
    </row>
    <row r="173" spans="1:25">
      <c r="A173" s="41">
        <f>G173</f>
        <v>1.4490617938893724</v>
      </c>
      <c r="B173">
        <v>1.4490617938893724</v>
      </c>
      <c r="F173" s="43" t="str">
        <f t="shared" si="4"/>
        <v>B 0440</v>
      </c>
      <c r="G173" s="41">
        <f t="shared" ref="G173:J176" si="6">M173</f>
        <v>1.4490617938893724</v>
      </c>
      <c r="H173" s="41">
        <f t="shared" si="6"/>
        <v>3.0866244265330689</v>
      </c>
      <c r="I173" s="41">
        <f t="shared" si="6"/>
        <v>6.4071325225207865</v>
      </c>
      <c r="J173" s="41">
        <f t="shared" si="6"/>
        <v>-0.13936176574169679</v>
      </c>
      <c r="K173" s="54"/>
      <c r="L173" s="38" t="s">
        <v>1537</v>
      </c>
      <c r="M173" s="38">
        <v>1.4490617938893724</v>
      </c>
      <c r="N173" s="38">
        <v>3.0866244265330689</v>
      </c>
      <c r="O173" s="38">
        <v>6.4071325225207865</v>
      </c>
      <c r="P173" s="38">
        <v>-0.13936176574169679</v>
      </c>
      <c r="Q173" s="42"/>
      <c r="Y173" s="38">
        <v>1.4490617938893724</v>
      </c>
    </row>
    <row r="174" spans="1:25">
      <c r="A174" s="41">
        <f>G174</f>
        <v>0.92527432428912704</v>
      </c>
      <c r="B174">
        <v>0.92527432428912704</v>
      </c>
      <c r="F174" s="43" t="str">
        <f t="shared" si="4"/>
        <v>B 0442</v>
      </c>
      <c r="G174" s="41">
        <f t="shared" si="6"/>
        <v>0.92527432428912704</v>
      </c>
      <c r="H174" s="41">
        <f t="shared" si="6"/>
        <v>1.658106106733781</v>
      </c>
      <c r="I174" s="41">
        <f t="shared" si="6"/>
        <v>2.765348027686354</v>
      </c>
      <c r="J174" s="41">
        <f t="shared" si="6"/>
        <v>7.169275298268829E-2</v>
      </c>
      <c r="K174" s="54"/>
      <c r="L174" s="38" t="s">
        <v>1538</v>
      </c>
      <c r="M174" s="38">
        <v>0.92527432428912704</v>
      </c>
      <c r="N174" s="38">
        <v>1.658106106733781</v>
      </c>
      <c r="O174" s="38">
        <v>2.765348027686354</v>
      </c>
      <c r="P174" s="38">
        <v>7.169275298268829E-2</v>
      </c>
      <c r="Q174" s="42"/>
      <c r="Y174" s="38">
        <v>0.92527432428912704</v>
      </c>
    </row>
    <row r="175" spans="1:25">
      <c r="A175" s="41">
        <f>G175</f>
        <v>0.82176991043980685</v>
      </c>
      <c r="B175">
        <v>0.82176991043980685</v>
      </c>
      <c r="F175" s="43" t="str">
        <f t="shared" si="4"/>
        <v>B 0447</v>
      </c>
      <c r="G175" s="41">
        <f t="shared" si="6"/>
        <v>0.82176991043980685</v>
      </c>
      <c r="H175" s="41">
        <f t="shared" si="6"/>
        <v>1.6166597338187483</v>
      </c>
      <c r="I175" s="41">
        <f t="shared" si="6"/>
        <v>3.2670623583552771</v>
      </c>
      <c r="J175" s="41">
        <f t="shared" si="6"/>
        <v>-1.048370886080896E-2</v>
      </c>
      <c r="K175" s="54"/>
      <c r="L175" s="38" t="s">
        <v>1541</v>
      </c>
      <c r="M175" s="38">
        <v>0.82176991043980685</v>
      </c>
      <c r="N175" s="38">
        <v>1.6166597338187483</v>
      </c>
      <c r="O175" s="38">
        <v>3.2670623583552771</v>
      </c>
      <c r="P175" s="38">
        <v>-1.048370886080896E-2</v>
      </c>
      <c r="Q175" s="42"/>
      <c r="Y175" s="38">
        <v>0.82176991043980685</v>
      </c>
    </row>
    <row r="176" spans="1:25">
      <c r="A176" s="41">
        <f>G176</f>
        <v>0.67791631831037868</v>
      </c>
      <c r="B176">
        <v>0.67791631831037868</v>
      </c>
      <c r="F176" s="43" t="str">
        <f t="shared" si="4"/>
        <v>B 0448</v>
      </c>
      <c r="G176" s="41">
        <f t="shared" si="6"/>
        <v>0.67791631831037868</v>
      </c>
      <c r="H176" s="41">
        <f t="shared" si="6"/>
        <v>1.3815457638290951</v>
      </c>
      <c r="I176" s="41">
        <f t="shared" si="6"/>
        <v>2.630766377839322</v>
      </c>
      <c r="J176" s="41">
        <f t="shared" si="6"/>
        <v>-3.3341544072085227E-2</v>
      </c>
      <c r="K176" s="54"/>
      <c r="L176" s="38" t="s">
        <v>1539</v>
      </c>
      <c r="M176" s="38">
        <v>0.67791631831037868</v>
      </c>
      <c r="N176" s="38">
        <v>1.3815457638290951</v>
      </c>
      <c r="O176" s="38">
        <v>2.630766377839322</v>
      </c>
      <c r="P176" s="38">
        <v>-3.3341544072085227E-2</v>
      </c>
      <c r="Q176" s="42"/>
      <c r="Y176" s="38">
        <v>0.67791631831037868</v>
      </c>
    </row>
    <row r="177" spans="1:25">
      <c r="A177" s="41">
        <f>AVERAGE(G177:G178)</f>
        <v>2.5449220851518906</v>
      </c>
      <c r="B177">
        <v>2.4894524073506563</v>
      </c>
      <c r="F177" s="43" t="str">
        <f t="shared" si="4"/>
        <v>B 0450</v>
      </c>
      <c r="G177" s="41">
        <f>AVERAGE(M177:M178)</f>
        <v>2.5449220851518906</v>
      </c>
      <c r="H177" s="41">
        <f>AVERAGE(N177:N178)</f>
        <v>5.1068629834823964</v>
      </c>
      <c r="I177" s="41">
        <f>AVERAGE(O177:O178)</f>
        <v>9.6406270965239127</v>
      </c>
      <c r="J177" s="41">
        <f>AVERAGE(P177:P178)</f>
        <v>-8.1862054064574252E-2</v>
      </c>
      <c r="K177" s="54">
        <f>AVERAGE(Q177:Q178)</f>
        <v>-8.4717101211051471E-2</v>
      </c>
      <c r="L177" s="38" t="s">
        <v>1985</v>
      </c>
      <c r="M177" s="38">
        <v>2.4894524073506563</v>
      </c>
      <c r="N177" s="38">
        <v>4.9993536040424669</v>
      </c>
      <c r="O177" s="38">
        <v>9.4512532927988335</v>
      </c>
      <c r="P177" s="38">
        <v>-8.2101018956670657E-2</v>
      </c>
      <c r="Q177" s="42">
        <v>-6.8884472320895895E-2</v>
      </c>
      <c r="Y177" s="38">
        <v>2.4894524073506563</v>
      </c>
    </row>
    <row r="178" spans="1:25">
      <c r="A178" s="41"/>
      <c r="B178">
        <v>2.6003917629531248</v>
      </c>
      <c r="F178" s="43" t="str">
        <f t="shared" si="4"/>
        <v>B 0450</v>
      </c>
      <c r="G178" s="41"/>
      <c r="H178" s="41"/>
      <c r="I178" s="41"/>
      <c r="J178" s="41"/>
      <c r="K178" s="54"/>
      <c r="L178" s="38" t="s">
        <v>1985</v>
      </c>
      <c r="M178" s="38">
        <v>2.6003917629531248</v>
      </c>
      <c r="N178" s="38">
        <v>5.214372362922326</v>
      </c>
      <c r="O178" s="38">
        <v>9.8300009002489919</v>
      </c>
      <c r="P178" s="38">
        <v>-8.1623089172477847E-2</v>
      </c>
      <c r="Q178" s="42">
        <v>-0.10054973010120705</v>
      </c>
      <c r="Y178" s="38">
        <v>2.6003917629531248</v>
      </c>
    </row>
    <row r="179" spans="1:25">
      <c r="A179" s="41">
        <f>G179</f>
        <v>1.4087126156090424</v>
      </c>
      <c r="B179">
        <v>1.4087126156090424</v>
      </c>
      <c r="F179" s="43" t="str">
        <f t="shared" si="4"/>
        <v>B 0451</v>
      </c>
      <c r="G179" s="41">
        <f t="shared" ref="G179:J183" si="7">M179</f>
        <v>1.4087126156090424</v>
      </c>
      <c r="H179" s="41">
        <f t="shared" si="7"/>
        <v>2.9112937095960856</v>
      </c>
      <c r="I179" s="41">
        <f t="shared" si="7"/>
        <v>5.4807158746981166</v>
      </c>
      <c r="J179" s="41">
        <f t="shared" si="7"/>
        <v>-8.9546667099815735E-2</v>
      </c>
      <c r="K179" s="54"/>
      <c r="L179" s="38" t="s">
        <v>1531</v>
      </c>
      <c r="M179" s="38">
        <v>1.4087126156090424</v>
      </c>
      <c r="N179" s="38">
        <v>2.9112937095960856</v>
      </c>
      <c r="O179" s="38">
        <v>5.4807158746981166</v>
      </c>
      <c r="P179" s="38">
        <v>-8.9546667099815735E-2</v>
      </c>
      <c r="Q179" s="42"/>
      <c r="Y179" s="38">
        <v>1.4087126156090424</v>
      </c>
    </row>
    <row r="180" spans="1:25">
      <c r="A180" s="41">
        <f>G180</f>
        <v>0.90656166189817533</v>
      </c>
      <c r="B180">
        <v>0.90656166189817533</v>
      </c>
      <c r="F180" s="43" t="str">
        <f t="shared" si="4"/>
        <v>B 0452</v>
      </c>
      <c r="G180" s="41">
        <f t="shared" si="7"/>
        <v>0.90656166189817533</v>
      </c>
      <c r="H180" s="41">
        <f t="shared" si="7"/>
        <v>1.5975692832641553</v>
      </c>
      <c r="I180" s="41">
        <f t="shared" si="7"/>
        <v>2.8574796456908302</v>
      </c>
      <c r="J180" s="41">
        <f t="shared" si="7"/>
        <v>8.4131970533585232E-2</v>
      </c>
      <c r="K180" s="54">
        <f>Q180</f>
        <v>-0.18008403096803072</v>
      </c>
      <c r="L180" s="38" t="s">
        <v>1861</v>
      </c>
      <c r="M180" s="38">
        <v>0.90656166189817533</v>
      </c>
      <c r="N180" s="38">
        <v>1.5975692832641553</v>
      </c>
      <c r="O180" s="38">
        <v>2.8574796456908302</v>
      </c>
      <c r="P180" s="38">
        <v>8.4131970533585232E-2</v>
      </c>
      <c r="Q180" s="42">
        <v>-0.18008403096803072</v>
      </c>
      <c r="Y180" s="38">
        <v>0.90656166189817533</v>
      </c>
    </row>
    <row r="181" spans="1:25">
      <c r="A181" s="41">
        <f>G181</f>
        <v>1.6102078909960849</v>
      </c>
      <c r="B181">
        <v>1.6102078909960849</v>
      </c>
      <c r="F181" s="43" t="str">
        <f t="shared" si="4"/>
        <v>B 0454</v>
      </c>
      <c r="G181" s="41">
        <f t="shared" si="7"/>
        <v>1.6102078909960849</v>
      </c>
      <c r="H181" s="41">
        <f t="shared" si="7"/>
        <v>3.29536343194059</v>
      </c>
      <c r="I181" s="41">
        <f t="shared" si="7"/>
        <v>6.9939388156632365</v>
      </c>
      <c r="J181" s="41">
        <f t="shared" si="7"/>
        <v>-8.555027835055462E-2</v>
      </c>
      <c r="K181" s="54"/>
      <c r="L181" s="38" t="s">
        <v>1527</v>
      </c>
      <c r="M181" s="38">
        <v>1.6102078909960849</v>
      </c>
      <c r="N181" s="38">
        <v>3.29536343194059</v>
      </c>
      <c r="O181" s="38">
        <v>6.9939388156632365</v>
      </c>
      <c r="P181" s="38">
        <v>-8.555027835055462E-2</v>
      </c>
      <c r="Q181" s="42"/>
      <c r="Y181" s="38">
        <v>1.6102078909960849</v>
      </c>
    </row>
    <row r="182" spans="1:25">
      <c r="A182" s="41">
        <f>G182</f>
        <v>0.39797823049059211</v>
      </c>
      <c r="B182">
        <v>0.39797823049059211</v>
      </c>
      <c r="F182" s="43" t="str">
        <f t="shared" si="4"/>
        <v>B 0460</v>
      </c>
      <c r="G182" s="41">
        <f t="shared" si="7"/>
        <v>0.39797823049059211</v>
      </c>
      <c r="H182" s="41">
        <f t="shared" si="7"/>
        <v>0.9786367810686869</v>
      </c>
      <c r="I182" s="41">
        <f t="shared" si="7"/>
        <v>1.6000678887653219</v>
      </c>
      <c r="J182" s="41">
        <f t="shared" si="7"/>
        <v>-0.10590016116696077</v>
      </c>
      <c r="K182" s="54"/>
      <c r="L182" s="38" t="s">
        <v>1529</v>
      </c>
      <c r="M182" s="38">
        <v>0.39797823049059211</v>
      </c>
      <c r="N182" s="38">
        <v>0.9786367810686869</v>
      </c>
      <c r="O182" s="38">
        <v>1.6000678887653219</v>
      </c>
      <c r="P182" s="38">
        <v>-0.10590016116696077</v>
      </c>
      <c r="Q182" s="42"/>
      <c r="Y182" s="38">
        <v>0.39797823049059211</v>
      </c>
    </row>
    <row r="183" spans="1:25">
      <c r="A183" s="41">
        <f>G183</f>
        <v>1.4956763725235689</v>
      </c>
      <c r="B183">
        <v>1.4956763725235689</v>
      </c>
      <c r="F183" s="43" t="str">
        <f t="shared" si="4"/>
        <v>B 0461</v>
      </c>
      <c r="G183" s="41">
        <f t="shared" si="7"/>
        <v>1.4956763725235689</v>
      </c>
      <c r="H183" s="41">
        <f t="shared" si="7"/>
        <v>2.9673091105659744</v>
      </c>
      <c r="I183" s="41">
        <f t="shared" si="7"/>
        <v>6.3548653526925847</v>
      </c>
      <c r="J183" s="41">
        <f t="shared" si="7"/>
        <v>-3.138980672967584E-2</v>
      </c>
      <c r="K183" s="54"/>
      <c r="L183" s="38" t="s">
        <v>1532</v>
      </c>
      <c r="M183" s="38">
        <v>1.4956763725235689</v>
      </c>
      <c r="N183" s="38">
        <v>2.9673091105659744</v>
      </c>
      <c r="O183" s="38">
        <v>6.3548653526925847</v>
      </c>
      <c r="P183" s="38">
        <v>-3.138980672967584E-2</v>
      </c>
      <c r="Q183" s="42"/>
      <c r="Y183" s="38">
        <v>1.4956763725235689</v>
      </c>
    </row>
    <row r="184" spans="1:25">
      <c r="A184" s="41">
        <f>AVERAGE(G184:G185)</f>
        <v>1.8405240080117125</v>
      </c>
      <c r="B184">
        <v>1.8010937551167228</v>
      </c>
      <c r="F184" s="43" t="str">
        <f t="shared" si="4"/>
        <v>B 0480</v>
      </c>
      <c r="G184" s="41">
        <f>AVERAGE(M184:M185)</f>
        <v>1.8405240080117125</v>
      </c>
      <c r="H184" s="41">
        <f>AVERAGE(N184:N185)</f>
        <v>3.6425919339163615</v>
      </c>
      <c r="I184" s="41">
        <f>AVERAGE(O184:O185)</f>
        <v>6.6668692150966269</v>
      </c>
      <c r="J184" s="41">
        <f>AVERAGE(P184:P185)</f>
        <v>-3.3755976210025906E-2</v>
      </c>
      <c r="K184" s="54">
        <f>AVERAGE(Q184:Q185)</f>
        <v>-0.26540396992325022</v>
      </c>
      <c r="L184" s="38" t="s">
        <v>1986</v>
      </c>
      <c r="M184" s="38">
        <v>1.8010937551167228</v>
      </c>
      <c r="N184" s="38">
        <v>3.563550770216084</v>
      </c>
      <c r="O184" s="38">
        <v>6.544828319362761</v>
      </c>
      <c r="P184" s="38">
        <v>-3.25517497494765E-2</v>
      </c>
      <c r="Q184" s="42">
        <v>-0.23677441004354982</v>
      </c>
      <c r="Y184" s="38">
        <v>1.8010937551167228</v>
      </c>
    </row>
    <row r="185" spans="1:25">
      <c r="A185" s="41"/>
      <c r="B185">
        <v>1.8799542609067021</v>
      </c>
      <c r="F185" s="43" t="str">
        <f t="shared" si="4"/>
        <v>B 0480</v>
      </c>
      <c r="G185" s="41"/>
      <c r="H185" s="41"/>
      <c r="I185" s="41"/>
      <c r="J185" s="41"/>
      <c r="K185" s="54"/>
      <c r="L185" s="38" t="s">
        <v>1986</v>
      </c>
      <c r="M185" s="38">
        <v>1.8799542609067021</v>
      </c>
      <c r="N185" s="38">
        <v>3.721633097616639</v>
      </c>
      <c r="O185" s="38">
        <v>6.7889101108304928</v>
      </c>
      <c r="P185" s="38">
        <v>-3.4960202670575313E-2</v>
      </c>
      <c r="Q185" s="42">
        <v>-0.29403352980295061</v>
      </c>
      <c r="Y185" s="38">
        <v>1.8799542609067021</v>
      </c>
    </row>
    <row r="186" spans="1:25">
      <c r="A186" s="41">
        <f t="shared" ref="A186:A191" si="8">G186</f>
        <v>-0.24560369387960357</v>
      </c>
      <c r="B186">
        <v>-0.24560369387960357</v>
      </c>
      <c r="F186" s="43" t="str">
        <f t="shared" ref="F186:F217" si="9">L186</f>
        <v>B 0482</v>
      </c>
      <c r="G186" s="41">
        <f t="shared" ref="G186:K189" si="10">M186</f>
        <v>-0.24560369387960357</v>
      </c>
      <c r="H186" s="41">
        <f t="shared" si="10"/>
        <v>-0.69964826682145098</v>
      </c>
      <c r="I186" s="41">
        <f t="shared" si="10"/>
        <v>-2.2389990638348456</v>
      </c>
      <c r="J186" s="41">
        <f t="shared" si="10"/>
        <v>0.11477631810730138</v>
      </c>
      <c r="K186" s="54">
        <f t="shared" si="10"/>
        <v>-0.91008589571794918</v>
      </c>
      <c r="L186" s="38" t="s">
        <v>1870</v>
      </c>
      <c r="M186" s="38">
        <v>-0.24560369387960357</v>
      </c>
      <c r="N186" s="38">
        <v>-0.69964826682145098</v>
      </c>
      <c r="O186" s="38">
        <v>-2.2389990638348456</v>
      </c>
      <c r="P186" s="38">
        <v>0.11477631810730138</v>
      </c>
      <c r="Q186" s="42">
        <v>-0.91008589571794918</v>
      </c>
      <c r="Y186" s="38">
        <v>-0.24560369387960357</v>
      </c>
    </row>
    <row r="187" spans="1:25">
      <c r="A187" s="41">
        <f t="shared" si="8"/>
        <v>3.6660110551736125</v>
      </c>
      <c r="B187">
        <v>3.6660110551736125</v>
      </c>
      <c r="F187" s="43" t="str">
        <f t="shared" si="9"/>
        <v>B 0485</v>
      </c>
      <c r="G187" s="41">
        <f t="shared" si="10"/>
        <v>3.6660110551736125</v>
      </c>
      <c r="H187" s="41">
        <f t="shared" si="10"/>
        <v>4.0401421937139581</v>
      </c>
      <c r="I187" s="41">
        <f t="shared" si="10"/>
        <v>6.0124876154941109</v>
      </c>
      <c r="J187" s="41">
        <f t="shared" si="10"/>
        <v>1.5873722661730039</v>
      </c>
      <c r="K187" s="54">
        <f t="shared" si="10"/>
        <v>-1.677736625527837</v>
      </c>
      <c r="L187" s="38" t="s">
        <v>1840</v>
      </c>
      <c r="M187" s="38">
        <v>3.6660110551736125</v>
      </c>
      <c r="N187" s="38">
        <v>4.0401421937139581</v>
      </c>
      <c r="O187" s="38">
        <v>6.0124876154941109</v>
      </c>
      <c r="P187" s="38">
        <v>1.5873722661730039</v>
      </c>
      <c r="Q187" s="42">
        <v>-1.677736625527837</v>
      </c>
      <c r="Y187" s="38">
        <v>3.6660110551736125</v>
      </c>
    </row>
    <row r="188" spans="1:25">
      <c r="A188" s="41">
        <f t="shared" si="8"/>
        <v>4.8803291824639494</v>
      </c>
      <c r="B188">
        <v>4.8803291824639494</v>
      </c>
      <c r="F188" s="43" t="str">
        <f t="shared" si="9"/>
        <v>B 0491</v>
      </c>
      <c r="G188" s="41">
        <f t="shared" si="10"/>
        <v>4.8803291824639494</v>
      </c>
      <c r="H188" s="41">
        <f t="shared" si="10"/>
        <v>4.3516179659224274</v>
      </c>
      <c r="I188" s="41">
        <f t="shared" si="10"/>
        <v>6.2878623759505814</v>
      </c>
      <c r="J188" s="41">
        <f t="shared" si="10"/>
        <v>2.6416057915388258</v>
      </c>
      <c r="K188" s="54">
        <f t="shared" si="10"/>
        <v>-1.9964001885495186</v>
      </c>
      <c r="L188" s="38" t="s">
        <v>1842</v>
      </c>
      <c r="M188" s="38">
        <v>4.8803291824639494</v>
      </c>
      <c r="N188" s="38">
        <v>4.3516179659224274</v>
      </c>
      <c r="O188" s="38">
        <v>6.2878623759505814</v>
      </c>
      <c r="P188" s="38">
        <v>2.6416057915388258</v>
      </c>
      <c r="Q188" s="42">
        <v>-1.9964001885495186</v>
      </c>
      <c r="Y188" s="38">
        <v>4.8803291824639494</v>
      </c>
    </row>
    <row r="189" spans="1:25">
      <c r="A189" s="41">
        <f t="shared" si="8"/>
        <v>0.26732374844029572</v>
      </c>
      <c r="B189">
        <v>0.26732374844029572</v>
      </c>
      <c r="F189" s="43" t="str">
        <f t="shared" si="9"/>
        <v>B 0503</v>
      </c>
      <c r="G189" s="41">
        <f t="shared" si="10"/>
        <v>0.26732374844029572</v>
      </c>
      <c r="H189" s="41">
        <f t="shared" si="10"/>
        <v>1.2917871542033055</v>
      </c>
      <c r="I189" s="41">
        <f t="shared" si="10"/>
        <v>1.4850118395748346</v>
      </c>
      <c r="J189" s="41">
        <f t="shared" si="10"/>
        <v>-0.39773836760059744</v>
      </c>
      <c r="K189" s="54">
        <f t="shared" si="10"/>
        <v>-0.97081044251234871</v>
      </c>
      <c r="L189" s="38" t="s">
        <v>1856</v>
      </c>
      <c r="M189" s="38">
        <v>0.26732374844029572</v>
      </c>
      <c r="N189" s="38">
        <v>1.2917871542033055</v>
      </c>
      <c r="O189" s="38">
        <v>1.4850118395748346</v>
      </c>
      <c r="P189" s="38">
        <v>-0.39773836760059744</v>
      </c>
      <c r="Q189" s="42">
        <v>-0.97081044251234871</v>
      </c>
      <c r="Y189" s="38">
        <v>0.26732374844029572</v>
      </c>
    </row>
    <row r="190" spans="1:25">
      <c r="A190" s="41">
        <f t="shared" si="8"/>
        <v>2.1407619929787458</v>
      </c>
      <c r="B190">
        <v>2.1407619929787458</v>
      </c>
      <c r="F190" s="43" t="str">
        <f t="shared" si="9"/>
        <v>B 0508</v>
      </c>
      <c r="G190" s="41">
        <f t="shared" ref="G190:J191" si="11">M190</f>
        <v>2.1407619929787458</v>
      </c>
      <c r="H190" s="41">
        <f t="shared" si="11"/>
        <v>3.0507042366734183</v>
      </c>
      <c r="I190" s="41">
        <f t="shared" si="11"/>
        <v>4.4775397117655658</v>
      </c>
      <c r="J190" s="41">
        <f t="shared" si="11"/>
        <v>0.5708098617478452</v>
      </c>
      <c r="K190" s="54"/>
      <c r="L190" s="38" t="s">
        <v>1525</v>
      </c>
      <c r="M190" s="38">
        <v>2.1407619929787458</v>
      </c>
      <c r="N190" s="38">
        <v>3.0507042366734183</v>
      </c>
      <c r="O190" s="38">
        <v>4.4775397117655658</v>
      </c>
      <c r="P190" s="38">
        <v>0.5708098617478452</v>
      </c>
      <c r="Q190" s="42"/>
      <c r="Y190" s="38">
        <v>2.1407619929787458</v>
      </c>
    </row>
    <row r="191" spans="1:25">
      <c r="A191" s="41">
        <f t="shared" si="8"/>
        <v>1.5129688775008532</v>
      </c>
      <c r="B191">
        <v>1.5129688775008532</v>
      </c>
      <c r="F191" s="43" t="str">
        <f t="shared" si="9"/>
        <v>B 0509</v>
      </c>
      <c r="G191" s="41">
        <f t="shared" si="11"/>
        <v>1.5129688775008532</v>
      </c>
      <c r="H191" s="41">
        <f t="shared" si="11"/>
        <v>2.5621394165555866</v>
      </c>
      <c r="I191" s="41">
        <f t="shared" si="11"/>
        <v>4.8974445592251392</v>
      </c>
      <c r="J191" s="41">
        <f t="shared" si="11"/>
        <v>0.1942858711543316</v>
      </c>
      <c r="K191" s="54"/>
      <c r="L191" s="38" t="s">
        <v>1526</v>
      </c>
      <c r="M191" s="38">
        <v>1.5129688775008532</v>
      </c>
      <c r="N191" s="38">
        <v>2.5621394165555866</v>
      </c>
      <c r="O191" s="38">
        <v>4.8974445592251392</v>
      </c>
      <c r="P191" s="38">
        <v>0.1942858711543316</v>
      </c>
      <c r="Q191" s="42"/>
      <c r="Y191" s="38">
        <v>1.5129688775008532</v>
      </c>
    </row>
    <row r="192" spans="1:25">
      <c r="A192" s="41">
        <f>AVERAGE(G192:G193)</f>
        <v>1.7628330436211259</v>
      </c>
      <c r="B192">
        <v>1.7513047069697141</v>
      </c>
      <c r="F192" s="43" t="str">
        <f t="shared" si="9"/>
        <v>B 0514</v>
      </c>
      <c r="G192" s="41">
        <f>AVERAGE(M192:M193)</f>
        <v>1.7628330436211259</v>
      </c>
      <c r="H192" s="41">
        <f>AVERAGE(N192:N193)</f>
        <v>3.4192001704074215</v>
      </c>
      <c r="I192" s="41">
        <f>AVERAGE(O192:O193)</f>
        <v>7.2564109076261873</v>
      </c>
      <c r="J192" s="41">
        <f>AVERAGE(P192:P193)</f>
        <v>3.4025534959569725E-3</v>
      </c>
      <c r="K192" s="54" t="e">
        <f>AVERAGE(Q192:Q193)</f>
        <v>#DIV/0!</v>
      </c>
      <c r="L192" s="38" t="s">
        <v>1528</v>
      </c>
      <c r="M192" s="38">
        <v>1.7513047069697141</v>
      </c>
      <c r="N192" s="38">
        <v>3.4091525648523024</v>
      </c>
      <c r="O192" s="38">
        <v>7.1999775141160516</v>
      </c>
      <c r="P192" s="38">
        <v>-2.9598255348872726E-3</v>
      </c>
      <c r="Q192" s="42"/>
      <c r="Y192" s="38">
        <v>1.7513047069697141</v>
      </c>
    </row>
    <row r="193" spans="1:25">
      <c r="A193" s="41"/>
      <c r="B193">
        <v>1.7743613802725378</v>
      </c>
      <c r="F193" s="43" t="str">
        <f t="shared" si="9"/>
        <v>B 0514</v>
      </c>
      <c r="G193" s="41"/>
      <c r="H193" s="41"/>
      <c r="I193" s="41"/>
      <c r="J193" s="41"/>
      <c r="K193" s="54"/>
      <c r="L193" s="38" t="s">
        <v>1528</v>
      </c>
      <c r="M193" s="38">
        <v>1.7743613802725378</v>
      </c>
      <c r="N193" s="38">
        <v>3.4292477759625406</v>
      </c>
      <c r="O193" s="38">
        <v>7.3128443011363231</v>
      </c>
      <c r="P193" s="38">
        <v>9.7649325268012177E-3</v>
      </c>
      <c r="Q193" s="42"/>
      <c r="Y193" s="38">
        <v>1.7743613802725378</v>
      </c>
    </row>
    <row r="194" spans="1:25">
      <c r="A194" s="41"/>
      <c r="B194">
        <v>1.7563170272529849</v>
      </c>
      <c r="F194" s="43" t="str">
        <f t="shared" si="9"/>
        <v>B 0514</v>
      </c>
      <c r="G194" s="41"/>
      <c r="H194" s="41"/>
      <c r="I194" s="41"/>
      <c r="J194" s="41"/>
      <c r="K194" s="54"/>
      <c r="L194" s="38" t="s">
        <v>1528</v>
      </c>
      <c r="M194" s="38">
        <v>1.7563170272529849</v>
      </c>
      <c r="N194" s="38">
        <v>3.4282430154068955</v>
      </c>
      <c r="O194" s="38">
        <v>7.3779888896177148</v>
      </c>
      <c r="P194" s="38">
        <v>-7.7628271140106619E-3</v>
      </c>
      <c r="Q194" s="42"/>
      <c r="Y194" s="38">
        <v>1.7563170272529849</v>
      </c>
    </row>
    <row r="195" spans="1:25">
      <c r="A195" s="41">
        <f>AVERAGE(G195:G196)</f>
        <v>1.1816545067777628</v>
      </c>
      <c r="B195">
        <v>1.1816545067777628</v>
      </c>
      <c r="F195" s="43" t="str">
        <f t="shared" si="9"/>
        <v>B 0519</v>
      </c>
      <c r="G195" s="41">
        <f>AVERAGE(M195:M196)</f>
        <v>1.1816545067777628</v>
      </c>
      <c r="H195" s="41">
        <f>AVERAGE(N195:N196)</f>
        <v>2.8510080762653711</v>
      </c>
      <c r="I195" s="41">
        <f>AVERAGE(O195:O196)</f>
        <v>4.6382970295941739</v>
      </c>
      <c r="J195" s="41">
        <f>AVERAGE(P195:P196)</f>
        <v>-0.28560096609497876</v>
      </c>
      <c r="K195" s="54">
        <f>AVERAGE(Q195:Q196)</f>
        <v>-0.78556730660528373</v>
      </c>
      <c r="L195" s="38" t="s">
        <v>1530</v>
      </c>
      <c r="M195" s="38">
        <v>1.1816545067777628</v>
      </c>
      <c r="N195" s="38">
        <v>2.8510080762653711</v>
      </c>
      <c r="O195" s="38">
        <v>4.6382970295941739</v>
      </c>
      <c r="P195" s="38">
        <v>-0.28560096609497876</v>
      </c>
      <c r="Q195" s="42">
        <v>-0.78556730660528373</v>
      </c>
      <c r="Y195" s="38">
        <v>1.1816545067777628</v>
      </c>
    </row>
    <row r="196" spans="1:25">
      <c r="A196" s="41"/>
      <c r="B196">
        <v>1.1816545067777628</v>
      </c>
      <c r="F196" s="43" t="str">
        <f t="shared" si="9"/>
        <v>B 0519</v>
      </c>
      <c r="G196" s="41"/>
      <c r="H196" s="41"/>
      <c r="I196" s="41"/>
      <c r="J196" s="41"/>
      <c r="K196" s="54"/>
      <c r="L196" s="38" t="s">
        <v>1530</v>
      </c>
      <c r="M196" s="38">
        <v>1.1816545067777628</v>
      </c>
      <c r="N196" s="38">
        <v>2.8510080762653711</v>
      </c>
      <c r="O196" s="38">
        <v>4.6382970295941739</v>
      </c>
      <c r="P196" s="38">
        <v>-0.28560096609497876</v>
      </c>
      <c r="Q196" s="42">
        <v>-0.78556730660528373</v>
      </c>
      <c r="Y196" s="38">
        <v>1.1816545067777628</v>
      </c>
    </row>
    <row r="197" spans="1:25">
      <c r="A197" s="41"/>
      <c r="B197">
        <v>1.0568477317245417</v>
      </c>
      <c r="F197" s="43" t="str">
        <f t="shared" si="9"/>
        <v>B 0519</v>
      </c>
      <c r="G197" s="41"/>
      <c r="H197" s="41"/>
      <c r="I197" s="41"/>
      <c r="J197" s="41"/>
      <c r="K197" s="54"/>
      <c r="L197" s="38" t="s">
        <v>1530</v>
      </c>
      <c r="M197" s="38">
        <v>1.0568477317245417</v>
      </c>
      <c r="N197" s="38">
        <v>2.5930358036376777</v>
      </c>
      <c r="O197" s="38">
        <v>4.5717216168181807</v>
      </c>
      <c r="P197" s="38">
        <v>-0.27772706034090433</v>
      </c>
      <c r="Q197" s="42"/>
      <c r="Y197" s="38">
        <v>1.0568477317245417</v>
      </c>
    </row>
    <row r="198" spans="1:25">
      <c r="A198" s="41">
        <f>G198</f>
        <v>0.61576354679804268</v>
      </c>
      <c r="B198">
        <v>0.61576354679804268</v>
      </c>
      <c r="F198" s="43" t="str">
        <f t="shared" si="9"/>
        <v>B 0525</v>
      </c>
      <c r="G198" s="41">
        <f t="shared" ref="G198:J200" si="12">M198</f>
        <v>0.61576354679804268</v>
      </c>
      <c r="H198" s="41">
        <f t="shared" si="12"/>
        <v>1.6407739871511229</v>
      </c>
      <c r="I198" s="41">
        <f t="shared" si="12"/>
        <v>2.478762338049334</v>
      </c>
      <c r="J198" s="41">
        <f t="shared" si="12"/>
        <v>-0.22889911483048309</v>
      </c>
      <c r="K198" s="54"/>
      <c r="L198" s="38" t="s">
        <v>1535</v>
      </c>
      <c r="M198" s="38">
        <v>0.61576354679804268</v>
      </c>
      <c r="N198" s="38">
        <v>1.6407739871511229</v>
      </c>
      <c r="O198" s="38">
        <v>2.478762338049334</v>
      </c>
      <c r="P198" s="38">
        <v>-0.22889911483048309</v>
      </c>
      <c r="Q198" s="42"/>
      <c r="Y198" s="38">
        <v>0.61576354679804268</v>
      </c>
    </row>
    <row r="199" spans="1:25">
      <c r="A199" s="41">
        <f>G199</f>
        <v>2.1578038819418666</v>
      </c>
      <c r="B199">
        <v>2.1578038819418666</v>
      </c>
      <c r="F199" s="43" t="str">
        <f t="shared" si="9"/>
        <v>B 0532</v>
      </c>
      <c r="G199" s="41">
        <f t="shared" si="12"/>
        <v>2.1578038819418666</v>
      </c>
      <c r="H199" s="41">
        <f t="shared" si="12"/>
        <v>4.1574479885699844</v>
      </c>
      <c r="I199" s="41">
        <f t="shared" si="12"/>
        <v>8.4624695389494686</v>
      </c>
      <c r="J199" s="41">
        <f t="shared" si="12"/>
        <v>1.8872339232034463E-2</v>
      </c>
      <c r="K199" s="54"/>
      <c r="L199" s="38" t="s">
        <v>1375</v>
      </c>
      <c r="M199" s="38">
        <v>2.1578038819418666</v>
      </c>
      <c r="N199" s="38">
        <v>4.1574479885699844</v>
      </c>
      <c r="O199" s="38">
        <v>8.4624695389494686</v>
      </c>
      <c r="P199" s="38">
        <v>1.8872339232034463E-2</v>
      </c>
      <c r="Q199" s="42"/>
      <c r="Y199" s="38">
        <v>2.1578038819418666</v>
      </c>
    </row>
    <row r="200" spans="1:25">
      <c r="A200" s="41">
        <f>G200</f>
        <v>0.50557603923784278</v>
      </c>
      <c r="B200">
        <v>0.50557603923784278</v>
      </c>
      <c r="F200" s="43" t="str">
        <f t="shared" si="9"/>
        <v>B 0534</v>
      </c>
      <c r="G200" s="41">
        <f t="shared" si="12"/>
        <v>0.50557603923784278</v>
      </c>
      <c r="H200" s="41">
        <f t="shared" si="12"/>
        <v>0.62127694349167761</v>
      </c>
      <c r="I200" s="41">
        <f t="shared" si="12"/>
        <v>0.910747243206389</v>
      </c>
      <c r="J200" s="41">
        <f t="shared" si="12"/>
        <v>0.18566660322760775</v>
      </c>
      <c r="K200" s="54"/>
      <c r="L200" s="38" t="s">
        <v>1520</v>
      </c>
      <c r="M200" s="38">
        <v>0.50557603923784278</v>
      </c>
      <c r="N200" s="38">
        <v>0.62127694349167761</v>
      </c>
      <c r="O200" s="38">
        <v>0.910747243206389</v>
      </c>
      <c r="P200" s="38">
        <v>0.18566660322760775</v>
      </c>
      <c r="Q200" s="42"/>
      <c r="Y200" s="38">
        <v>0.50557603923784278</v>
      </c>
    </row>
    <row r="201" spans="1:25">
      <c r="A201" s="41">
        <f>AVERAGE(G201:G202)</f>
        <v>0.85100844542551624</v>
      </c>
      <c r="B201">
        <v>0.85242860283907262</v>
      </c>
      <c r="F201" s="43" t="str">
        <f t="shared" si="9"/>
        <v>B 0535</v>
      </c>
      <c r="G201" s="41">
        <f>AVERAGE(M201:M202)</f>
        <v>0.85100844542551624</v>
      </c>
      <c r="H201" s="41">
        <f>AVERAGE(N201:N202)</f>
        <v>1.1176286579145378</v>
      </c>
      <c r="I201" s="41">
        <f>AVERAGE(O201:O202)</f>
        <v>1.1621935714857257</v>
      </c>
      <c r="J201" s="41">
        <f>AVERAGE(P201:P202)</f>
        <v>0.27558560396068188</v>
      </c>
      <c r="K201" s="54">
        <f>AVERAGE(Q201:Q202)</f>
        <v>-1.2156610223235109</v>
      </c>
      <c r="L201" s="38" t="s">
        <v>1521</v>
      </c>
      <c r="M201" s="38">
        <v>0.85242860283907262</v>
      </c>
      <c r="N201" s="38">
        <v>1.109925493655517</v>
      </c>
      <c r="O201" s="38">
        <v>0.89425068074855396</v>
      </c>
      <c r="P201" s="38">
        <v>0.28097074236832498</v>
      </c>
      <c r="Q201" s="42">
        <v>-1.2156610223235109</v>
      </c>
      <c r="Y201" s="38">
        <v>0.85242860283907262</v>
      </c>
    </row>
    <row r="202" spans="1:25">
      <c r="A202" s="41"/>
      <c r="B202">
        <v>0.84958828801195985</v>
      </c>
      <c r="F202" s="43" t="str">
        <f t="shared" si="9"/>
        <v>B 0535</v>
      </c>
      <c r="G202" s="41"/>
      <c r="H202" s="41"/>
      <c r="I202" s="41"/>
      <c r="J202" s="41"/>
      <c r="K202" s="54"/>
      <c r="L202" s="38" t="s">
        <v>1521</v>
      </c>
      <c r="M202" s="38">
        <v>0.84958828801195985</v>
      </c>
      <c r="N202" s="38">
        <v>1.1253318221735586</v>
      </c>
      <c r="O202" s="38">
        <v>1.4301364622228974</v>
      </c>
      <c r="P202" s="38">
        <v>0.27020046555303878</v>
      </c>
      <c r="Q202" s="42"/>
      <c r="Y202" s="38">
        <v>0.84958828801195985</v>
      </c>
    </row>
    <row r="203" spans="1:25">
      <c r="A203" s="41">
        <f>AVERAGE(G203:G204)</f>
        <v>0.84340642632918517</v>
      </c>
      <c r="B203">
        <v>0.84674797318462502</v>
      </c>
      <c r="F203" s="43" t="str">
        <f t="shared" si="9"/>
        <v>B 0537</v>
      </c>
      <c r="G203" s="41">
        <f>AVERAGE(M203:M204)</f>
        <v>0.84340642632918517</v>
      </c>
      <c r="H203" s="41">
        <f>AVERAGE(N203:N204)</f>
        <v>0.93890687410291829</v>
      </c>
      <c r="I203" s="41">
        <f>AVERAGE(O203:O204)</f>
        <v>0.68644449346100256</v>
      </c>
      <c r="J203" s="41">
        <f>AVERAGE(P203:P204)</f>
        <v>0.35997943397236831</v>
      </c>
      <c r="K203" s="54">
        <f>AVERAGE(Q203:Q204)</f>
        <v>-1.2530925649991698</v>
      </c>
      <c r="L203" s="38" t="s">
        <v>1522</v>
      </c>
      <c r="M203" s="38">
        <v>0.84674797318462502</v>
      </c>
      <c r="N203" s="38">
        <v>0.94514476255169733</v>
      </c>
      <c r="O203" s="38">
        <v>0.54344623011481907</v>
      </c>
      <c r="P203" s="38">
        <v>0.36010993013890769</v>
      </c>
      <c r="Q203" s="42">
        <v>-1.2530925649991698</v>
      </c>
      <c r="Y203" s="38">
        <v>0.84674797318462502</v>
      </c>
    </row>
    <row r="204" spans="1:25">
      <c r="A204" s="41"/>
      <c r="B204">
        <v>0.84006487947374531</v>
      </c>
      <c r="F204" s="43" t="str">
        <f t="shared" si="9"/>
        <v>B 0537</v>
      </c>
      <c r="G204" s="41"/>
      <c r="H204" s="41"/>
      <c r="I204" s="41"/>
      <c r="J204" s="41"/>
      <c r="K204" s="54"/>
      <c r="L204" s="38" t="s">
        <v>1522</v>
      </c>
      <c r="M204" s="38">
        <v>0.84006487947374531</v>
      </c>
      <c r="N204" s="38">
        <v>0.93266898565413925</v>
      </c>
      <c r="O204" s="38">
        <v>0.82944275680718604</v>
      </c>
      <c r="P204" s="38">
        <v>0.35984893780582894</v>
      </c>
      <c r="Q204" s="42"/>
      <c r="Y204" s="38">
        <v>0.84006487947374531</v>
      </c>
    </row>
    <row r="205" spans="1:25">
      <c r="A205" s="41"/>
      <c r="B205">
        <v>0.8257797666664235</v>
      </c>
      <c r="F205" s="43" t="str">
        <f t="shared" si="9"/>
        <v>B 0537</v>
      </c>
      <c r="G205" s="41"/>
      <c r="H205" s="41"/>
      <c r="I205" s="41"/>
      <c r="J205" s="41"/>
      <c r="K205" s="54"/>
      <c r="L205" s="38" t="s">
        <v>1522</v>
      </c>
      <c r="M205" s="38">
        <v>0.8257797666664235</v>
      </c>
      <c r="N205" s="38">
        <v>0.93543207718171928</v>
      </c>
      <c r="O205" s="38">
        <v>0.85519759411378793</v>
      </c>
      <c r="P205" s="38">
        <v>0.34414147705108533</v>
      </c>
      <c r="Q205" s="42"/>
      <c r="Y205" s="38">
        <v>0.8257797666664235</v>
      </c>
    </row>
    <row r="206" spans="1:25">
      <c r="A206" s="41">
        <f>G206</f>
        <v>2.0149527538688705</v>
      </c>
      <c r="B206">
        <v>2.0149527538688705</v>
      </c>
      <c r="F206" s="43" t="str">
        <f t="shared" si="9"/>
        <v>B 0544</v>
      </c>
      <c r="G206" s="41">
        <f t="shared" ref="G206:J208" si="13">M206</f>
        <v>2.0149527538688705</v>
      </c>
      <c r="H206" s="41">
        <f t="shared" si="13"/>
        <v>3.9788517998275985</v>
      </c>
      <c r="I206" s="41">
        <f t="shared" si="13"/>
        <v>8.8338946926553863</v>
      </c>
      <c r="J206" s="41">
        <f t="shared" si="13"/>
        <v>-3.2182680768322314E-2</v>
      </c>
      <c r="K206" s="54"/>
      <c r="L206" s="38" t="s">
        <v>1373</v>
      </c>
      <c r="M206" s="38">
        <v>2.0149527538688705</v>
      </c>
      <c r="N206" s="38">
        <v>3.9788517998275985</v>
      </c>
      <c r="O206" s="38">
        <v>8.8338946926553863</v>
      </c>
      <c r="P206" s="38">
        <v>-3.2182680768322314E-2</v>
      </c>
      <c r="Q206" s="42"/>
      <c r="Y206" s="38">
        <v>2.0149527538688705</v>
      </c>
    </row>
    <row r="207" spans="1:25">
      <c r="A207" s="41">
        <f>G207</f>
        <v>2.0114441296705809</v>
      </c>
      <c r="B207">
        <v>2.0114441296705809</v>
      </c>
      <c r="F207" s="43" t="str">
        <f t="shared" si="9"/>
        <v>B 0545</v>
      </c>
      <c r="G207" s="41">
        <f t="shared" si="13"/>
        <v>2.0114441296705809</v>
      </c>
      <c r="H207" s="41">
        <f t="shared" si="13"/>
        <v>3.9037459483031167</v>
      </c>
      <c r="I207" s="41">
        <f t="shared" si="13"/>
        <v>7.7867838072585016</v>
      </c>
      <c r="J207" s="41">
        <f t="shared" si="13"/>
        <v>2.9144871926956029E-3</v>
      </c>
      <c r="K207" s="54"/>
      <c r="L207" s="38" t="s">
        <v>1376</v>
      </c>
      <c r="M207" s="38">
        <v>2.0114441296705809</v>
      </c>
      <c r="N207" s="38">
        <v>3.9037459483031167</v>
      </c>
      <c r="O207" s="38">
        <v>7.7867838072585016</v>
      </c>
      <c r="P207" s="38">
        <v>2.9144871926956029E-3</v>
      </c>
      <c r="Q207" s="42"/>
      <c r="Y207" s="38">
        <v>2.0114441296705809</v>
      </c>
    </row>
    <row r="208" spans="1:25">
      <c r="A208" s="41">
        <f>G208</f>
        <v>-0.30399722517959749</v>
      </c>
      <c r="B208">
        <v>-0.30399722517959749</v>
      </c>
      <c r="F208" s="43" t="str">
        <f t="shared" si="9"/>
        <v>B 0547</v>
      </c>
      <c r="G208" s="41">
        <f t="shared" si="13"/>
        <v>-0.30399722517959749</v>
      </c>
      <c r="H208" s="41">
        <f t="shared" si="13"/>
        <v>-0.79828226135436609</v>
      </c>
      <c r="I208" s="41">
        <f t="shared" si="13"/>
        <v>-1.626356729898637</v>
      </c>
      <c r="J208" s="41">
        <f t="shared" si="13"/>
        <v>0.10719775601153447</v>
      </c>
      <c r="K208" s="54"/>
      <c r="L208" s="38" t="s">
        <v>1523</v>
      </c>
      <c r="M208" s="38">
        <v>-0.30399722517959749</v>
      </c>
      <c r="N208" s="38">
        <v>-0.79828226135436609</v>
      </c>
      <c r="O208" s="38">
        <v>-1.626356729898637</v>
      </c>
      <c r="P208" s="38">
        <v>0.10719775601153447</v>
      </c>
      <c r="Q208" s="42"/>
      <c r="Y208" s="38">
        <v>-0.30399722517959749</v>
      </c>
    </row>
    <row r="209" spans="1:25">
      <c r="A209" s="41">
        <f>AVERAGE(G209:G210)</f>
        <v>0.45424152566997389</v>
      </c>
      <c r="B209">
        <v>0.50273572441050796</v>
      </c>
      <c r="F209" s="43" t="str">
        <f t="shared" si="9"/>
        <v>B 0548</v>
      </c>
      <c r="G209" s="41">
        <f>AVERAGE(M209:M210)</f>
        <v>0.45424152566997389</v>
      </c>
      <c r="H209" s="41">
        <f>AVERAGE(N209:N210)</f>
        <v>-0.2259455299207791</v>
      </c>
      <c r="I209" s="41">
        <f>AVERAGE(O209:O210)</f>
        <v>-1.9638208481366215</v>
      </c>
      <c r="J209" s="41">
        <f>AVERAGE(P209:P210)</f>
        <v>0.57061078005843369</v>
      </c>
      <c r="K209" s="54">
        <f>AVERAGE(Q209:Q210)</f>
        <v>-1.7539036625067173</v>
      </c>
      <c r="L209" s="38" t="s">
        <v>1524</v>
      </c>
      <c r="M209" s="38">
        <v>0.50273572441050796</v>
      </c>
      <c r="N209" s="38">
        <v>-0.13966171721613296</v>
      </c>
      <c r="O209" s="38">
        <v>-2.0192442480267969</v>
      </c>
      <c r="P209" s="38">
        <v>0.57466394492533546</v>
      </c>
      <c r="Q209" s="42">
        <v>-1.7539036625067173</v>
      </c>
      <c r="Y209" s="38">
        <v>0.50273572441050796</v>
      </c>
    </row>
    <row r="210" spans="1:25">
      <c r="A210" s="41"/>
      <c r="B210">
        <v>0.40574732692943982</v>
      </c>
      <c r="F210" s="43" t="str">
        <f t="shared" si="9"/>
        <v>B 0548</v>
      </c>
      <c r="G210" s="41"/>
      <c r="H210" s="41"/>
      <c r="I210" s="41"/>
      <c r="J210" s="41"/>
      <c r="K210" s="54"/>
      <c r="L210" s="38" t="s">
        <v>1524</v>
      </c>
      <c r="M210" s="38">
        <v>0.40574732692943982</v>
      </c>
      <c r="N210" s="38">
        <v>-0.31222934262542523</v>
      </c>
      <c r="O210" s="38">
        <v>-1.9083974482464461</v>
      </c>
      <c r="P210" s="38">
        <v>0.56655761519153192</v>
      </c>
      <c r="Q210" s="42"/>
      <c r="Y210" s="38">
        <v>0.40574732692943982</v>
      </c>
    </row>
    <row r="211" spans="1:25">
      <c r="A211" s="41">
        <f>G211</f>
        <v>0.53164010471062895</v>
      </c>
      <c r="B211">
        <v>0.53164010471062895</v>
      </c>
      <c r="F211" s="43" t="str">
        <f t="shared" si="9"/>
        <v>B 0556</v>
      </c>
      <c r="G211" s="41">
        <f>M211</f>
        <v>0.53164010471062895</v>
      </c>
      <c r="H211" s="41">
        <f>N211</f>
        <v>0.67754353460025563</v>
      </c>
      <c r="I211" s="41">
        <f>O211</f>
        <v>1.6442571296217956</v>
      </c>
      <c r="J211" s="41">
        <f>P211</f>
        <v>0.18276249668192079</v>
      </c>
      <c r="K211" s="54">
        <f>Q211</f>
        <v>0.3565319219629437</v>
      </c>
      <c r="L211" s="38" t="s">
        <v>1849</v>
      </c>
      <c r="M211" s="38">
        <v>0.53164010471062895</v>
      </c>
      <c r="N211" s="38">
        <v>0.67754353460025563</v>
      </c>
      <c r="O211" s="38">
        <v>1.6442571296217956</v>
      </c>
      <c r="P211" s="38">
        <v>0.18276249668192079</v>
      </c>
      <c r="Q211" s="42">
        <v>0.3565319219629437</v>
      </c>
      <c r="Y211" s="38">
        <v>0.53164010471062895</v>
      </c>
    </row>
    <row r="212" spans="1:25">
      <c r="A212" s="41">
        <f>G212</f>
        <v>0.51877514931697455</v>
      </c>
      <c r="B212">
        <v>0.51877514931697455</v>
      </c>
      <c r="F212" s="43" t="str">
        <f t="shared" si="9"/>
        <v>B 0557</v>
      </c>
      <c r="G212" s="41">
        <f t="shared" ref="G212:J214" si="14">M212</f>
        <v>0.51877514931697455</v>
      </c>
      <c r="H212" s="41">
        <f t="shared" si="14"/>
        <v>0.74352281107903373</v>
      </c>
      <c r="I212" s="41">
        <f t="shared" si="14"/>
        <v>0.86024756221303456</v>
      </c>
      <c r="J212" s="41">
        <f t="shared" si="14"/>
        <v>0.13592991729116655</v>
      </c>
      <c r="K212" s="54"/>
      <c r="L212" s="38" t="s">
        <v>1517</v>
      </c>
      <c r="M212" s="38">
        <v>0.51877514931697455</v>
      </c>
      <c r="N212" s="38">
        <v>0.74352281107903373</v>
      </c>
      <c r="O212" s="38">
        <v>0.86024756221303456</v>
      </c>
      <c r="P212" s="38">
        <v>0.13592991729116655</v>
      </c>
      <c r="Q212" s="42"/>
      <c r="Y212" s="38">
        <v>0.51877514931697455</v>
      </c>
    </row>
    <row r="213" spans="1:25">
      <c r="A213" s="41">
        <f>G213</f>
        <v>0.39847946251891919</v>
      </c>
      <c r="B213">
        <v>0.39847946251891919</v>
      </c>
      <c r="F213" s="43" t="str">
        <f t="shared" si="9"/>
        <v>B 0560</v>
      </c>
      <c r="G213" s="41">
        <f t="shared" si="14"/>
        <v>0.39847946251891919</v>
      </c>
      <c r="H213" s="41">
        <f t="shared" si="14"/>
        <v>0.77517276857763662</v>
      </c>
      <c r="I213" s="41">
        <f t="shared" si="14"/>
        <v>1.6679899597014103</v>
      </c>
      <c r="J213" s="41">
        <f t="shared" si="14"/>
        <v>-6.5949807770415703E-4</v>
      </c>
      <c r="K213" s="54"/>
      <c r="L213" s="38" t="s">
        <v>1518</v>
      </c>
      <c r="M213" s="38">
        <v>0.39847946251891919</v>
      </c>
      <c r="N213" s="38">
        <v>0.77517276857763662</v>
      </c>
      <c r="O213" s="38">
        <v>1.6679899597014103</v>
      </c>
      <c r="P213" s="38">
        <v>-6.5949807770415703E-4</v>
      </c>
      <c r="Q213" s="42"/>
      <c r="Y213" s="38">
        <v>0.39847946251891919</v>
      </c>
    </row>
    <row r="214" spans="1:25">
      <c r="A214" s="41">
        <f>G214</f>
        <v>0.33582545897803406</v>
      </c>
      <c r="B214">
        <v>0.33582545897803406</v>
      </c>
      <c r="F214" s="43" t="str">
        <f t="shared" si="9"/>
        <v>B 0562</v>
      </c>
      <c r="G214" s="41">
        <f t="shared" si="14"/>
        <v>0.33582545897803406</v>
      </c>
      <c r="H214" s="41">
        <f t="shared" si="14"/>
        <v>0.74318789089367066</v>
      </c>
      <c r="I214" s="41">
        <f t="shared" si="14"/>
        <v>2.054958915217231</v>
      </c>
      <c r="J214" s="41">
        <f t="shared" si="14"/>
        <v>-4.6847351303114237E-2</v>
      </c>
      <c r="K214" s="54">
        <f>Q214</f>
        <v>0.64242969356942403</v>
      </c>
      <c r="L214" s="38" t="s">
        <v>1850</v>
      </c>
      <c r="M214" s="38">
        <v>0.33582545897803406</v>
      </c>
      <c r="N214" s="38">
        <v>0.74318789089367066</v>
      </c>
      <c r="O214" s="38">
        <v>2.054958915217231</v>
      </c>
      <c r="P214" s="38">
        <v>-4.6847351303114237E-2</v>
      </c>
      <c r="Q214" s="42">
        <v>0.64242969356942403</v>
      </c>
      <c r="Y214" s="38">
        <v>0.33582545897803406</v>
      </c>
    </row>
    <row r="215" spans="1:25">
      <c r="A215" s="41">
        <f>AVERAGE(G215:G216)</f>
        <v>0.14493959485739616</v>
      </c>
      <c r="B215">
        <v>0.1420157413587475</v>
      </c>
      <c r="F215" s="43" t="str">
        <f t="shared" si="9"/>
        <v>B 0563</v>
      </c>
      <c r="G215" s="41">
        <f>AVERAGE(M215:M216)</f>
        <v>0.14493959485739616</v>
      </c>
      <c r="H215" s="41">
        <f>AVERAGE(N215:N216)</f>
        <v>0.40935619632476161</v>
      </c>
      <c r="I215" s="41">
        <f>AVERAGE(O215:O216)</f>
        <v>0.81925865447352031</v>
      </c>
      <c r="J215" s="41">
        <f>AVERAGE(P215:P216)</f>
        <v>-6.5857916457412458E-2</v>
      </c>
      <c r="K215" s="54"/>
      <c r="L215" s="38" t="s">
        <v>1519</v>
      </c>
      <c r="M215" s="38">
        <v>0.1420157413587475</v>
      </c>
      <c r="N215" s="38">
        <v>0.4022391423899041</v>
      </c>
      <c r="O215" s="38">
        <v>1.0060233080138037</v>
      </c>
      <c r="P215" s="38">
        <v>-6.5117214655519007E-2</v>
      </c>
      <c r="Q215" s="42"/>
      <c r="Y215" s="38">
        <v>0.1420157413587475</v>
      </c>
    </row>
    <row r="216" spans="1:25">
      <c r="A216" s="41"/>
      <c r="B216">
        <v>0.14786344835604481</v>
      </c>
      <c r="F216" s="43" t="str">
        <f t="shared" si="9"/>
        <v>B 0563</v>
      </c>
      <c r="G216" s="41"/>
      <c r="H216" s="41"/>
      <c r="I216" s="41"/>
      <c r="J216" s="41"/>
      <c r="K216" s="54"/>
      <c r="L216" s="38" t="s">
        <v>1519</v>
      </c>
      <c r="M216" s="38">
        <v>0.14786344835604481</v>
      </c>
      <c r="N216" s="38">
        <v>0.41647325025961912</v>
      </c>
      <c r="O216" s="38">
        <v>0.63249400093323693</v>
      </c>
      <c r="P216" s="38">
        <v>-6.6598618259305908E-2</v>
      </c>
      <c r="Q216" s="42"/>
      <c r="Y216" s="38">
        <v>0.14786344835604481</v>
      </c>
    </row>
    <row r="217" spans="1:25">
      <c r="A217" s="41">
        <f t="shared" ref="A217:A222" si="15">G217</f>
        <v>0.4618853141020729</v>
      </c>
      <c r="B217">
        <v>0.4618853141020729</v>
      </c>
      <c r="F217" s="43" t="str">
        <f t="shared" si="9"/>
        <v>B 0565</v>
      </c>
      <c r="G217" s="41">
        <f t="shared" ref="G217:J222" si="16">M217</f>
        <v>0.4618853141020729</v>
      </c>
      <c r="H217" s="41">
        <f t="shared" si="16"/>
        <v>1.0891604421749967</v>
      </c>
      <c r="I217" s="41">
        <f t="shared" si="16"/>
        <v>3.9846628252706573</v>
      </c>
      <c r="J217" s="41">
        <f t="shared" si="16"/>
        <v>-9.8884243083796619E-2</v>
      </c>
      <c r="K217" s="54"/>
      <c r="L217" s="38" t="s">
        <v>1374</v>
      </c>
      <c r="M217" s="38">
        <v>0.4618853141020729</v>
      </c>
      <c r="N217" s="38">
        <v>1.0891604421749967</v>
      </c>
      <c r="O217" s="38">
        <v>3.9846628252706573</v>
      </c>
      <c r="P217" s="38">
        <v>-9.8884243083796619E-2</v>
      </c>
      <c r="Q217" s="42"/>
      <c r="Y217" s="38">
        <v>0.4618853141020729</v>
      </c>
    </row>
    <row r="218" spans="1:25">
      <c r="A218" s="41">
        <f t="shared" si="15"/>
        <v>0.51802330127448393</v>
      </c>
      <c r="B218">
        <v>0.51802330127448393</v>
      </c>
      <c r="F218" s="43" t="str">
        <f t="shared" ref="F218:F249" si="17">L218</f>
        <v>B 0576</v>
      </c>
      <c r="G218" s="41">
        <f t="shared" si="16"/>
        <v>0.51802330127448393</v>
      </c>
      <c r="H218" s="41">
        <f t="shared" si="16"/>
        <v>0.58150517150257208</v>
      </c>
      <c r="I218" s="41">
        <f t="shared" si="16"/>
        <v>0.41534537266185723</v>
      </c>
      <c r="J218" s="41">
        <f t="shared" si="16"/>
        <v>0.21859035629057111</v>
      </c>
      <c r="K218" s="54">
        <f>Q218</f>
        <v>-0.68980356435588419</v>
      </c>
      <c r="L218" s="38" t="s">
        <v>1496</v>
      </c>
      <c r="M218" s="38">
        <v>0.51802330127448393</v>
      </c>
      <c r="N218" s="38">
        <v>0.58150517150257208</v>
      </c>
      <c r="O218" s="38">
        <v>0.41534537266185723</v>
      </c>
      <c r="P218" s="38">
        <v>0.21859035629057111</v>
      </c>
      <c r="Q218" s="42">
        <v>-0.68980356435588419</v>
      </c>
      <c r="Y218" s="38">
        <v>0.51802330127448393</v>
      </c>
    </row>
    <row r="219" spans="1:25">
      <c r="A219" s="41">
        <f t="shared" si="15"/>
        <v>-1.5831413614665335</v>
      </c>
      <c r="B219">
        <v>-1.5831413614665335</v>
      </c>
      <c r="F219" s="43" t="str">
        <f t="shared" si="17"/>
        <v>B 0580</v>
      </c>
      <c r="G219" s="41">
        <f t="shared" si="16"/>
        <v>-1.5831413614665335</v>
      </c>
      <c r="H219" s="41">
        <f t="shared" si="16"/>
        <v>-2.1727947012947224</v>
      </c>
      <c r="I219" s="41">
        <f t="shared" si="16"/>
        <v>-3.489289961742803</v>
      </c>
      <c r="J219" s="41">
        <f t="shared" si="16"/>
        <v>-0.46356185682450146</v>
      </c>
      <c r="K219" s="54">
        <f>Q219</f>
        <v>0.63498319171784168</v>
      </c>
      <c r="L219" s="38" t="s">
        <v>1497</v>
      </c>
      <c r="M219" s="38">
        <v>-1.5831413614665335</v>
      </c>
      <c r="N219" s="38">
        <v>-2.1727947012947224</v>
      </c>
      <c r="O219" s="38">
        <v>-3.489289961742803</v>
      </c>
      <c r="P219" s="38">
        <v>-0.46356185682450146</v>
      </c>
      <c r="Q219" s="42">
        <v>0.63498319171784168</v>
      </c>
      <c r="Y219" s="38">
        <v>-1.5831413614665335</v>
      </c>
    </row>
    <row r="220" spans="1:25">
      <c r="A220" s="41">
        <f t="shared" si="15"/>
        <v>2.8740644504192669</v>
      </c>
      <c r="B220">
        <v>2.8740644504192669</v>
      </c>
      <c r="F220" s="43" t="str">
        <f t="shared" si="17"/>
        <v>B 0585</v>
      </c>
      <c r="G220" s="41">
        <f t="shared" si="16"/>
        <v>2.8740644504192669</v>
      </c>
      <c r="H220" s="41">
        <f t="shared" si="16"/>
        <v>4.9584933414519305</v>
      </c>
      <c r="I220" s="41">
        <f t="shared" si="16"/>
        <v>9.2237522299238872</v>
      </c>
      <c r="J220" s="41">
        <f t="shared" si="16"/>
        <v>0.3235034321722452</v>
      </c>
      <c r="K220" s="54">
        <f>Q220</f>
        <v>-0.21840324011446199</v>
      </c>
      <c r="L220" s="38" t="s">
        <v>1498</v>
      </c>
      <c r="M220" s="38">
        <v>2.8740644504192669</v>
      </c>
      <c r="N220" s="38">
        <v>4.9584933414519305</v>
      </c>
      <c r="O220" s="38">
        <v>9.2237522299238872</v>
      </c>
      <c r="P220" s="38">
        <v>0.3235034321722452</v>
      </c>
      <c r="Q220" s="42">
        <v>-0.21840324011446199</v>
      </c>
      <c r="Y220" s="38">
        <v>2.8740644504192669</v>
      </c>
    </row>
    <row r="221" spans="1:25">
      <c r="A221" s="41">
        <f t="shared" si="15"/>
        <v>12.216695303723268</v>
      </c>
      <c r="B221">
        <v>12.216695303723268</v>
      </c>
      <c r="F221" s="43" t="str">
        <f t="shared" si="17"/>
        <v>B 0598</v>
      </c>
      <c r="G221" s="41">
        <f t="shared" si="16"/>
        <v>12.216695303723268</v>
      </c>
      <c r="H221" s="41">
        <f t="shared" si="16"/>
        <v>13.181788647947279</v>
      </c>
      <c r="I221" s="41">
        <f t="shared" si="16"/>
        <v>18.828901038164368</v>
      </c>
      <c r="J221" s="41">
        <f t="shared" si="16"/>
        <v>5.4496341003049675</v>
      </c>
      <c r="K221" s="54">
        <f>Q221</f>
        <v>-6.3649967670340608</v>
      </c>
      <c r="L221" s="38" t="s">
        <v>1826</v>
      </c>
      <c r="M221" s="38">
        <v>12.216695303723268</v>
      </c>
      <c r="N221" s="38">
        <v>13.181788647947279</v>
      </c>
      <c r="O221" s="38">
        <v>18.828901038164368</v>
      </c>
      <c r="P221" s="38">
        <v>5.4496341003049675</v>
      </c>
      <c r="Q221" s="42">
        <v>-6.3649967670340608</v>
      </c>
      <c r="Y221" s="38">
        <v>12.216695303723268</v>
      </c>
    </row>
    <row r="222" spans="1:25">
      <c r="A222" s="41">
        <f t="shared" si="15"/>
        <v>8.881580925915955</v>
      </c>
      <c r="B222">
        <v>8.881580925915955</v>
      </c>
      <c r="F222" s="43" t="str">
        <f t="shared" si="17"/>
        <v>B 0603</v>
      </c>
      <c r="G222" s="41">
        <f t="shared" si="16"/>
        <v>8.881580925915955</v>
      </c>
      <c r="H222" s="41">
        <f t="shared" si="16"/>
        <v>9.7195512337455714</v>
      </c>
      <c r="I222" s="41">
        <f t="shared" si="16"/>
        <v>14.434056816410967</v>
      </c>
      <c r="J222" s="41">
        <f t="shared" si="16"/>
        <v>3.8877536999952778</v>
      </c>
      <c r="K222" s="54">
        <f>Q222</f>
        <v>-4.1138360017245486</v>
      </c>
      <c r="L222" s="38" t="s">
        <v>1493</v>
      </c>
      <c r="M222" s="38">
        <v>8.881580925915955</v>
      </c>
      <c r="N222" s="38">
        <v>9.7195512337455714</v>
      </c>
      <c r="O222" s="38">
        <v>14.434056816410967</v>
      </c>
      <c r="P222" s="38">
        <v>3.8877536999952778</v>
      </c>
      <c r="Q222" s="42">
        <v>-4.1138360017245486</v>
      </c>
      <c r="Y222" s="38">
        <v>8.881580925915955</v>
      </c>
    </row>
    <row r="223" spans="1:25">
      <c r="A223" s="41">
        <f>AVERAGE(G223:G224)</f>
        <v>10.402736593212779</v>
      </c>
      <c r="B223">
        <v>9.192929554177498</v>
      </c>
      <c r="F223" s="43" t="str">
        <f t="shared" si="17"/>
        <v>B 0605</v>
      </c>
      <c r="G223" s="41">
        <f>AVERAGE(M223:M224)</f>
        <v>10.402736593212779</v>
      </c>
      <c r="H223" s="41">
        <f>AVERAGE(N223:N224)</f>
        <v>12.823089129629484</v>
      </c>
      <c r="I223" s="41">
        <f>AVERAGE(O223:O224)</f>
        <v>20.130243477579413</v>
      </c>
      <c r="J223" s="41">
        <f>AVERAGE(P223:P224)</f>
        <v>3.8192697225971628</v>
      </c>
      <c r="K223" s="54">
        <f>AVERAGE(Q223:Q224)</f>
        <v>-4.3742797173801353</v>
      </c>
      <c r="L223" s="38" t="s">
        <v>1829</v>
      </c>
      <c r="M223" s="38">
        <v>9.192929554177498</v>
      </c>
      <c r="N223" s="38">
        <v>12.440945198349818</v>
      </c>
      <c r="O223" s="38">
        <v>20.463840330246839</v>
      </c>
      <c r="P223" s="38">
        <v>2.8050543787718762</v>
      </c>
      <c r="Q223" s="42">
        <v>-3.3062352899504432</v>
      </c>
      <c r="Y223" s="38">
        <v>9.192929554177498</v>
      </c>
    </row>
    <row r="224" spans="1:25">
      <c r="A224" s="41"/>
      <c r="B224">
        <v>11.612543632248062</v>
      </c>
      <c r="F224" s="43" t="str">
        <f t="shared" si="17"/>
        <v>B 0605</v>
      </c>
      <c r="G224" s="41"/>
      <c r="H224" s="41"/>
      <c r="I224" s="41"/>
      <c r="J224" s="41"/>
      <c r="K224" s="54"/>
      <c r="L224" s="38" t="s">
        <v>1829</v>
      </c>
      <c r="M224" s="38">
        <v>11.612543632248062</v>
      </c>
      <c r="N224" s="38">
        <v>13.20523306090915</v>
      </c>
      <c r="O224" s="38">
        <v>19.796646624911986</v>
      </c>
      <c r="P224" s="38">
        <v>4.8334850664224493</v>
      </c>
      <c r="Q224" s="42">
        <v>-5.4423241448098274</v>
      </c>
      <c r="Y224" s="38">
        <v>11.612543632248062</v>
      </c>
    </row>
    <row r="225" spans="1:25">
      <c r="A225" s="41">
        <f>G225</f>
        <v>15.381557869242446</v>
      </c>
      <c r="B225">
        <v>15.381557869242446</v>
      </c>
      <c r="F225" s="43" t="str">
        <f t="shared" si="17"/>
        <v>B 0611</v>
      </c>
      <c r="G225" s="41">
        <f t="shared" ref="G225:K227" si="18">M225</f>
        <v>15.381557869242446</v>
      </c>
      <c r="H225" s="41">
        <f t="shared" si="18"/>
        <v>17.637817981596804</v>
      </c>
      <c r="I225" s="41">
        <f t="shared" si="18"/>
        <v>26.850918379051958</v>
      </c>
      <c r="J225" s="41">
        <f t="shared" si="18"/>
        <v>6.3365976581397643</v>
      </c>
      <c r="K225" s="54">
        <f t="shared" si="18"/>
        <v>-6.9267643523518423</v>
      </c>
      <c r="L225" s="38" t="s">
        <v>1494</v>
      </c>
      <c r="M225" s="38">
        <v>15.381557869242446</v>
      </c>
      <c r="N225" s="38">
        <v>17.637817981596804</v>
      </c>
      <c r="O225" s="38">
        <v>26.850918379051958</v>
      </c>
      <c r="P225" s="38">
        <v>6.3365976581397643</v>
      </c>
      <c r="Q225" s="42">
        <v>-6.9267643523518423</v>
      </c>
      <c r="Y225" s="38">
        <v>15.381557869242446</v>
      </c>
    </row>
    <row r="226" spans="1:25">
      <c r="A226" s="41">
        <f>G226</f>
        <v>13.364850803274431</v>
      </c>
      <c r="B226">
        <v>13.364850803274431</v>
      </c>
      <c r="F226" s="43" t="str">
        <f t="shared" si="17"/>
        <v>B 0613</v>
      </c>
      <c r="G226" s="41">
        <f t="shared" si="18"/>
        <v>13.364850803274431</v>
      </c>
      <c r="H226" s="41">
        <f t="shared" si="18"/>
        <v>15.013802060830805</v>
      </c>
      <c r="I226" s="41">
        <f t="shared" si="18"/>
        <v>21.811131015406993</v>
      </c>
      <c r="J226" s="41">
        <f t="shared" si="18"/>
        <v>5.6606868789776943</v>
      </c>
      <c r="K226" s="54">
        <f t="shared" si="18"/>
        <v>-6.9077260283889608</v>
      </c>
      <c r="L226" s="38" t="s">
        <v>1831</v>
      </c>
      <c r="M226" s="38">
        <v>13.364850803274431</v>
      </c>
      <c r="N226" s="38">
        <v>15.013802060830805</v>
      </c>
      <c r="O226" s="38">
        <v>21.811131015406993</v>
      </c>
      <c r="P226" s="38">
        <v>5.6606868789776943</v>
      </c>
      <c r="Q226" s="42">
        <v>-6.9077260283889608</v>
      </c>
      <c r="Y226" s="38">
        <v>13.364850803274431</v>
      </c>
    </row>
    <row r="227" spans="1:25">
      <c r="A227" s="41">
        <f>G227</f>
        <v>15.283065775676619</v>
      </c>
      <c r="B227">
        <v>15.283065775676619</v>
      </c>
      <c r="F227" s="43" t="str">
        <f t="shared" si="17"/>
        <v>B 0615</v>
      </c>
      <c r="G227" s="41">
        <f t="shared" si="18"/>
        <v>15.283065775676619</v>
      </c>
      <c r="H227" s="41">
        <f t="shared" si="18"/>
        <v>17.457965842160306</v>
      </c>
      <c r="I227" s="41">
        <f t="shared" si="18"/>
        <v>27.842227116950944</v>
      </c>
      <c r="J227" s="41">
        <f t="shared" si="18"/>
        <v>6.329951244011145</v>
      </c>
      <c r="K227" s="54">
        <f t="shared" si="18"/>
        <v>-5.5883444502078419</v>
      </c>
      <c r="L227" s="38" t="s">
        <v>1495</v>
      </c>
      <c r="M227" s="38">
        <v>15.283065775676619</v>
      </c>
      <c r="N227" s="38">
        <v>17.457965842160306</v>
      </c>
      <c r="O227" s="38">
        <v>27.842227116950944</v>
      </c>
      <c r="P227" s="38">
        <v>6.329951244011145</v>
      </c>
      <c r="Q227" s="42">
        <v>-5.5883444502078419</v>
      </c>
      <c r="Y227" s="38">
        <v>15.283065775676619</v>
      </c>
    </row>
    <row r="228" spans="1:25">
      <c r="A228" s="41">
        <f>AVERAGE(G228:G229)</f>
        <v>5.8331712683107328</v>
      </c>
      <c r="B228">
        <v>5.8614073392397881</v>
      </c>
      <c r="F228" s="43" t="str">
        <f t="shared" si="17"/>
        <v>B 0617</v>
      </c>
      <c r="G228" s="41">
        <f>AVERAGE(M228:M229)</f>
        <v>5.8331712683107328</v>
      </c>
      <c r="H228" s="41">
        <f>AVERAGE(N228:N229)</f>
        <v>2.4429078306349439</v>
      </c>
      <c r="I228" s="41">
        <f>AVERAGE(O228:O229)</f>
        <v>1.320259054318762</v>
      </c>
      <c r="J228" s="41">
        <f>AVERAGE(P228:P229)</f>
        <v>4.5758190467342086</v>
      </c>
      <c r="K228" s="54">
        <f>AVERAGE(Q228:Q229)</f>
        <v>-3.3263741113421785</v>
      </c>
      <c r="L228" s="38" t="s">
        <v>1832</v>
      </c>
      <c r="M228" s="38">
        <v>5.8614073392397881</v>
      </c>
      <c r="N228" s="38">
        <v>2.528312477853456</v>
      </c>
      <c r="O228" s="38">
        <v>1.6911495174023461</v>
      </c>
      <c r="P228" s="38">
        <v>4.5601237419519158</v>
      </c>
      <c r="Q228" s="42">
        <v>-3.1181092014329614</v>
      </c>
      <c r="Y228" s="38">
        <v>5.8614073392397881</v>
      </c>
    </row>
    <row r="229" spans="1:25">
      <c r="A229" s="41"/>
      <c r="B229">
        <v>5.8049351973816776</v>
      </c>
      <c r="F229" s="43" t="str">
        <f t="shared" si="17"/>
        <v>B 0617</v>
      </c>
      <c r="G229" s="41"/>
      <c r="H229" s="41"/>
      <c r="I229" s="41"/>
      <c r="J229" s="41"/>
      <c r="K229" s="54"/>
      <c r="L229" s="38" t="s">
        <v>1832</v>
      </c>
      <c r="M229" s="38">
        <v>5.8049351973816776</v>
      </c>
      <c r="N229" s="38">
        <v>2.3575031834164317</v>
      </c>
      <c r="O229" s="38">
        <v>0.94936859123517792</v>
      </c>
      <c r="P229" s="38">
        <v>4.5915143515165013</v>
      </c>
      <c r="Q229" s="42">
        <v>-3.5346390212513956</v>
      </c>
      <c r="Y229" s="38">
        <v>5.8049351973816776</v>
      </c>
    </row>
    <row r="230" spans="1:25">
      <c r="A230" s="41">
        <f>AVERAGE(G230:G231)</f>
        <v>1.6557364669023134</v>
      </c>
      <c r="B230">
        <v>1.6213185342905945</v>
      </c>
      <c r="F230" s="43" t="str">
        <f t="shared" si="17"/>
        <v>B 0619</v>
      </c>
      <c r="G230" s="41">
        <f>AVERAGE(M230:M231)</f>
        <v>1.6557364669023134</v>
      </c>
      <c r="H230" s="41">
        <f>AVERAGE(N230:N231)</f>
        <v>0.98098122236489615</v>
      </c>
      <c r="I230" s="41">
        <f>AVERAGE(O230:O231)</f>
        <v>3.8329357257311791</v>
      </c>
      <c r="J230" s="41">
        <f>AVERAGE(P230:P231)</f>
        <v>1.150651369645983</v>
      </c>
      <c r="K230" s="54">
        <f>AVERAGE(Q230:Q231)</f>
        <v>-0.61290806733516057</v>
      </c>
      <c r="L230" s="38" t="s">
        <v>1834</v>
      </c>
      <c r="M230" s="38">
        <v>1.6213185342905945</v>
      </c>
      <c r="N230" s="38">
        <v>0.95150824606982098</v>
      </c>
      <c r="O230" s="38">
        <v>6.3580436006156482</v>
      </c>
      <c r="P230" s="38">
        <v>1.1314048034798407</v>
      </c>
      <c r="Q230" s="50"/>
      <c r="R230" s="50">
        <v>4.5494038680375937</v>
      </c>
      <c r="Y230" s="38">
        <v>1.6213185342905945</v>
      </c>
    </row>
    <row r="231" spans="1:25">
      <c r="A231" s="41"/>
      <c r="B231">
        <v>1.6901543995140322</v>
      </c>
      <c r="F231" s="43" t="str">
        <f t="shared" si="17"/>
        <v>B 0619</v>
      </c>
      <c r="G231" s="41"/>
      <c r="H231" s="41"/>
      <c r="I231" s="41"/>
      <c r="J231" s="41"/>
      <c r="K231" s="54"/>
      <c r="L231" s="38" t="s">
        <v>1834</v>
      </c>
      <c r="M231" s="38">
        <v>1.6901543995140322</v>
      </c>
      <c r="N231" s="38">
        <v>1.0104541986599713</v>
      </c>
      <c r="O231" s="38">
        <v>1.30782785084671</v>
      </c>
      <c r="P231" s="38">
        <v>1.1698979358121253</v>
      </c>
      <c r="Q231" s="50">
        <v>-0.61290806733516057</v>
      </c>
      <c r="R231" s="5"/>
      <c r="Y231" s="38">
        <v>1.6901543995140322</v>
      </c>
    </row>
    <row r="232" spans="1:25">
      <c r="A232" s="41">
        <f>G232</f>
        <v>4.592621998204871</v>
      </c>
      <c r="B232">
        <v>4.592621998204871</v>
      </c>
      <c r="F232" s="43" t="str">
        <f t="shared" si="17"/>
        <v>B 0622</v>
      </c>
      <c r="G232" s="41">
        <f t="shared" ref="G232:K233" si="19">M232</f>
        <v>4.592621998204871</v>
      </c>
      <c r="H232" s="41">
        <f t="shared" si="19"/>
        <v>1.7620150941828339</v>
      </c>
      <c r="I232" s="41">
        <f t="shared" si="19"/>
        <v>0.15377156902451894</v>
      </c>
      <c r="J232" s="41">
        <f t="shared" si="19"/>
        <v>3.6855716247570225</v>
      </c>
      <c r="K232" s="54">
        <f t="shared" si="19"/>
        <v>-3.1967114701876298</v>
      </c>
      <c r="L232" s="38" t="s">
        <v>1835</v>
      </c>
      <c r="M232" s="38">
        <v>4.592621998204871</v>
      </c>
      <c r="N232" s="38">
        <v>1.7620150941828339</v>
      </c>
      <c r="O232" s="38">
        <v>0.15377156902451894</v>
      </c>
      <c r="P232" s="38">
        <v>3.6855716247570225</v>
      </c>
      <c r="Q232" s="42">
        <v>-3.1967114701876298</v>
      </c>
      <c r="Y232" s="38">
        <v>4.592621998204871</v>
      </c>
    </row>
    <row r="233" spans="1:25">
      <c r="A233" s="41">
        <f>G233</f>
        <v>1.4061229167960931</v>
      </c>
      <c r="B233">
        <v>1.4061229167960931</v>
      </c>
      <c r="F233" s="43" t="str">
        <f t="shared" si="17"/>
        <v>B 0624</v>
      </c>
      <c r="G233" s="41">
        <f t="shared" si="19"/>
        <v>1.4061229167960931</v>
      </c>
      <c r="H233" s="41">
        <f t="shared" si="19"/>
        <v>0.15238868425271335</v>
      </c>
      <c r="I233" s="41">
        <f t="shared" si="19"/>
        <v>-0.72459523832923978</v>
      </c>
      <c r="J233" s="41">
        <f t="shared" si="19"/>
        <v>1.3276456443636064</v>
      </c>
      <c r="K233" s="54">
        <f t="shared" si="19"/>
        <v>-1.0141535933845258</v>
      </c>
      <c r="L233" s="38" t="s">
        <v>1837</v>
      </c>
      <c r="M233" s="38">
        <v>1.4061229167960931</v>
      </c>
      <c r="N233" s="38">
        <v>0.15238868425271335</v>
      </c>
      <c r="O233" s="38">
        <v>-0.72459523832923978</v>
      </c>
      <c r="P233" s="38">
        <v>1.3276456443636064</v>
      </c>
      <c r="Q233" s="42">
        <v>-1.0141535933845258</v>
      </c>
      <c r="Y233" s="38">
        <v>1.4061229167960931</v>
      </c>
    </row>
    <row r="234" spans="1:25">
      <c r="A234" s="41">
        <f>AVERAGE(G234:G235)</f>
        <v>0.87247788397215587</v>
      </c>
      <c r="B234">
        <v>0.87047295585884754</v>
      </c>
      <c r="F234" s="43" t="str">
        <f t="shared" si="17"/>
        <v>B 0629</v>
      </c>
      <c r="G234" s="41">
        <f>AVERAGE(M234:M235)</f>
        <v>0.87247788397215587</v>
      </c>
      <c r="H234" s="41">
        <f>AVERAGE(N234:N235)</f>
        <v>1.2052102863366887</v>
      </c>
      <c r="I234" s="41">
        <f>AVERAGE(O234:O235)</f>
        <v>1.3968919162287152</v>
      </c>
      <c r="J234" s="41">
        <f>AVERAGE(P234:P235)</f>
        <v>0.25197588622383194</v>
      </c>
      <c r="K234" s="54">
        <f>AVERAGE(Q234:Q235)</f>
        <v>-0.8942495254736782</v>
      </c>
      <c r="L234" s="38" t="s">
        <v>1839</v>
      </c>
      <c r="M234" s="38">
        <v>0.87047295585884754</v>
      </c>
      <c r="N234" s="38">
        <v>1.2114063097623529</v>
      </c>
      <c r="O234" s="38">
        <v>1.430251601495458</v>
      </c>
      <c r="P234" s="38">
        <v>0.24678186957638459</v>
      </c>
      <c r="Q234" s="42">
        <v>-0.87267505339072571</v>
      </c>
      <c r="Y234" s="38">
        <v>0.87047295585884754</v>
      </c>
    </row>
    <row r="235" spans="1:25">
      <c r="A235" s="41"/>
      <c r="B235">
        <v>0.87448281208546419</v>
      </c>
      <c r="F235" s="43" t="str">
        <f t="shared" si="17"/>
        <v>B 0629</v>
      </c>
      <c r="G235" s="41"/>
      <c r="H235" s="41"/>
      <c r="I235" s="41"/>
      <c r="J235" s="41"/>
      <c r="K235" s="54"/>
      <c r="L235" s="38" t="s">
        <v>1839</v>
      </c>
      <c r="M235" s="38">
        <v>0.87448281208546419</v>
      </c>
      <c r="N235" s="38">
        <v>1.1990142629110245</v>
      </c>
      <c r="O235" s="38">
        <v>1.3635322309619724</v>
      </c>
      <c r="P235" s="38">
        <v>0.25716990287127928</v>
      </c>
      <c r="Q235" s="42">
        <v>-0.91582399755663069</v>
      </c>
      <c r="Y235" s="38">
        <v>0.87448281208546419</v>
      </c>
    </row>
    <row r="236" spans="1:25">
      <c r="A236" s="41">
        <f>G236</f>
        <v>11.412384975603374</v>
      </c>
      <c r="B236">
        <v>11.412384975603374</v>
      </c>
      <c r="F236" s="43" t="str">
        <f t="shared" si="17"/>
        <v>B 0630</v>
      </c>
      <c r="G236" s="41">
        <f>M236</f>
        <v>11.412384975603374</v>
      </c>
      <c r="H236" s="41">
        <f>N236</f>
        <v>22.257790745887405</v>
      </c>
      <c r="I236" s="41">
        <f>O236</f>
        <v>42.690832138259751</v>
      </c>
      <c r="J236" s="41">
        <f>P236</f>
        <v>1.082078205150161E-2</v>
      </c>
      <c r="K236" s="54">
        <f>Q236</f>
        <v>-2.2232831118792262E-2</v>
      </c>
      <c r="L236" s="38" t="s">
        <v>1816</v>
      </c>
      <c r="M236" s="38">
        <v>11.412384975603374</v>
      </c>
      <c r="N236" s="38">
        <v>22.257790745887405</v>
      </c>
      <c r="O236" s="38">
        <v>42.690832138259751</v>
      </c>
      <c r="P236" s="38">
        <v>1.082078205150161E-2</v>
      </c>
      <c r="Q236" s="42">
        <v>-2.2232831118792262E-2</v>
      </c>
      <c r="Y236" s="38">
        <v>11.412384975603374</v>
      </c>
    </row>
    <row r="237" spans="1:25">
      <c r="A237" s="41">
        <f>AVERAGE(G237:G238)</f>
        <v>11.855139933957703</v>
      </c>
      <c r="B237">
        <v>12.0335785360417</v>
      </c>
      <c r="F237" s="43" t="str">
        <f t="shared" si="17"/>
        <v>B 0631</v>
      </c>
      <c r="G237" s="41">
        <f>AVERAGE(M237:M238)</f>
        <v>11.855139933957703</v>
      </c>
      <c r="H237" s="41">
        <f>AVERAGE(N237:N238)</f>
        <v>23.115353880016954</v>
      </c>
      <c r="I237" s="41">
        <f>AVERAGE(O237:O238)</f>
        <v>44.249767996456299</v>
      </c>
      <c r="J237" s="41">
        <f>AVERAGE(P237:P238)</f>
        <v>1.6725535227801736E-2</v>
      </c>
      <c r="K237" s="54">
        <f>AVERAGE(Q237:Q238)</f>
        <v>-0.1260091341264129</v>
      </c>
      <c r="L237" s="38" t="s">
        <v>1818</v>
      </c>
      <c r="M237" s="38">
        <v>12.0335785360417</v>
      </c>
      <c r="N237" s="38">
        <v>23.476565299723529</v>
      </c>
      <c r="O237" s="38">
        <v>45.146860287521129</v>
      </c>
      <c r="P237" s="38">
        <v>1.1190635228697232E-2</v>
      </c>
      <c r="Q237" s="42">
        <v>7.0520128372166369E-2</v>
      </c>
      <c r="Y237" s="38">
        <v>12.0335785360417</v>
      </c>
    </row>
    <row r="238" spans="1:25">
      <c r="A238" s="41"/>
      <c r="B238">
        <v>11.676701331873707</v>
      </c>
      <c r="F238" s="43" t="str">
        <f t="shared" si="17"/>
        <v>B 0631</v>
      </c>
      <c r="G238" s="41"/>
      <c r="H238" s="41"/>
      <c r="I238" s="41"/>
      <c r="J238" s="41"/>
      <c r="K238" s="54"/>
      <c r="L238" s="38" t="s">
        <v>1818</v>
      </c>
      <c r="M238" s="38">
        <v>11.676701331873707</v>
      </c>
      <c r="N238" s="38">
        <v>22.754142460310376</v>
      </c>
      <c r="O238" s="38">
        <v>43.352675705391476</v>
      </c>
      <c r="P238" s="38">
        <v>2.2260435226906239E-2</v>
      </c>
      <c r="Q238" s="42">
        <v>-0.32253839662499217</v>
      </c>
      <c r="Y238" s="38">
        <v>11.676701331873707</v>
      </c>
    </row>
    <row r="239" spans="1:25">
      <c r="A239" s="41"/>
      <c r="B239">
        <v>-0.71976919267557893</v>
      </c>
      <c r="F239" s="43" t="str">
        <f t="shared" si="17"/>
        <v>B 0632</v>
      </c>
      <c r="G239" s="41"/>
      <c r="H239" s="41"/>
      <c r="I239" s="41"/>
      <c r="J239" s="41"/>
      <c r="K239" s="54"/>
      <c r="L239" s="38" t="s">
        <v>1819</v>
      </c>
      <c r="M239" s="38">
        <v>-0.71976919267557893</v>
      </c>
      <c r="N239" s="38">
        <v>-1.4994376690090627</v>
      </c>
      <c r="O239" s="38">
        <v>-2.1829799697076213</v>
      </c>
      <c r="P239" s="38">
        <v>5.2722201694166415E-2</v>
      </c>
      <c r="Q239" s="42">
        <v>0.66402919739927402</v>
      </c>
      <c r="Y239" s="38">
        <v>-0.71976919267557893</v>
      </c>
    </row>
    <row r="240" spans="1:25">
      <c r="A240" s="41">
        <f>AVERAGE(G240:G241)</f>
        <v>-0.8038090960915123</v>
      </c>
      <c r="B240">
        <v>-0.73179876135542887</v>
      </c>
      <c r="F240" s="43" t="str">
        <f t="shared" si="17"/>
        <v>B 0632</v>
      </c>
      <c r="G240" s="41">
        <f>AVERAGE(M240:M241)</f>
        <v>-0.8038090960915123</v>
      </c>
      <c r="H240" s="41">
        <f>AVERAGE(N240:N241)</f>
        <v>-1.6905096346489512</v>
      </c>
      <c r="I240" s="41">
        <f>AVERAGE(O240:O241)</f>
        <v>-3.1642582589691548</v>
      </c>
      <c r="J240" s="41">
        <f>AVERAGE(P240:P241)</f>
        <v>6.7162658166641798E-2</v>
      </c>
      <c r="K240" s="54">
        <f>AVERAGE(Q240:Q241)</f>
        <v>4.5252215471802693E-2</v>
      </c>
      <c r="L240" s="38" t="s">
        <v>1819</v>
      </c>
      <c r="M240" s="38">
        <v>-0.73179876135542887</v>
      </c>
      <c r="N240" s="38">
        <v>-1.5613979032655934</v>
      </c>
      <c r="O240" s="38">
        <v>-2.4243656168736472</v>
      </c>
      <c r="P240" s="38">
        <v>7.2625865533804124E-2</v>
      </c>
      <c r="Q240" s="50">
        <v>0.54020583207781137</v>
      </c>
      <c r="Y240" s="38">
        <v>-0.73179876135542887</v>
      </c>
    </row>
    <row r="241" spans="1:25">
      <c r="A241" s="41"/>
      <c r="B241">
        <v>-0.87581943082759572</v>
      </c>
      <c r="F241" s="43" t="str">
        <f t="shared" si="17"/>
        <v>B 0632</v>
      </c>
      <c r="G241" s="41"/>
      <c r="H241" s="41"/>
      <c r="I241" s="41"/>
      <c r="J241" s="41"/>
      <c r="K241" s="54"/>
      <c r="L241" s="38" t="s">
        <v>1819</v>
      </c>
      <c r="M241" s="38">
        <v>-0.87581943082759572</v>
      </c>
      <c r="N241" s="38">
        <v>-1.8196213660323091</v>
      </c>
      <c r="O241" s="38">
        <v>-3.9041509010646624</v>
      </c>
      <c r="P241" s="38">
        <v>6.1699450799479472E-2</v>
      </c>
      <c r="Q241" s="50">
        <v>-0.44970140113420598</v>
      </c>
      <c r="Y241" s="38">
        <v>-0.87581943082759572</v>
      </c>
    </row>
    <row r="242" spans="1:25">
      <c r="A242" s="41">
        <f>G242</f>
        <v>3.3398760820764206</v>
      </c>
      <c r="B242">
        <v>3.3398760820764206</v>
      </c>
      <c r="F242" s="43" t="str">
        <f t="shared" si="17"/>
        <v>B 0633</v>
      </c>
      <c r="G242" s="41">
        <f t="shared" ref="G242:K244" si="20">M242</f>
        <v>3.3398760820764206</v>
      </c>
      <c r="H242" s="41">
        <f t="shared" si="20"/>
        <v>6.3688422412053747</v>
      </c>
      <c r="I242" s="41">
        <f t="shared" si="20"/>
        <v>12.59913717160499</v>
      </c>
      <c r="J242" s="41">
        <f t="shared" si="20"/>
        <v>6.4972126432083499E-2</v>
      </c>
      <c r="K242" s="54">
        <f t="shared" si="20"/>
        <v>0.46366362344474332</v>
      </c>
      <c r="L242" s="38" t="s">
        <v>1821</v>
      </c>
      <c r="M242" s="38">
        <v>3.3398760820764206</v>
      </c>
      <c r="N242" s="38">
        <v>6.3688422412053747</v>
      </c>
      <c r="O242" s="38">
        <v>12.59913717160499</v>
      </c>
      <c r="P242" s="38">
        <v>6.4972126432083499E-2</v>
      </c>
      <c r="Q242" s="42">
        <v>0.46366362344474332</v>
      </c>
      <c r="Y242" s="38">
        <v>3.3398760820764206</v>
      </c>
    </row>
    <row r="243" spans="1:25">
      <c r="A243" s="41">
        <f>G243</f>
        <v>2.4567052481665463</v>
      </c>
      <c r="B243">
        <v>2.4567052481665463</v>
      </c>
      <c r="F243" s="43" t="str">
        <f t="shared" si="17"/>
        <v>B 0634</v>
      </c>
      <c r="G243" s="41">
        <f t="shared" si="20"/>
        <v>2.4567052481665463</v>
      </c>
      <c r="H243" s="41">
        <f t="shared" si="20"/>
        <v>4.7257238127582646</v>
      </c>
      <c r="I243" s="41">
        <f t="shared" si="20"/>
        <v>9.3103757467227766</v>
      </c>
      <c r="J243" s="41">
        <f t="shared" si="20"/>
        <v>2.5740025250575727E-2</v>
      </c>
      <c r="K243" s="54">
        <f t="shared" si="20"/>
        <v>0.31240924833819683</v>
      </c>
      <c r="L243" s="38" t="s">
        <v>1822</v>
      </c>
      <c r="M243" s="38">
        <v>2.4567052481665463</v>
      </c>
      <c r="N243" s="38">
        <v>4.7257238127582646</v>
      </c>
      <c r="O243" s="38">
        <v>9.3103757467227766</v>
      </c>
      <c r="P243" s="38">
        <v>2.5740025250575727E-2</v>
      </c>
      <c r="Q243" s="42">
        <v>0.31240924833819683</v>
      </c>
      <c r="Y243" s="38">
        <v>2.4567052481665463</v>
      </c>
    </row>
    <row r="244" spans="1:25">
      <c r="A244" s="41">
        <f>G244</f>
        <v>0.24125968296750955</v>
      </c>
      <c r="B244">
        <v>0.24125968296750955</v>
      </c>
      <c r="F244" s="43" t="str">
        <f t="shared" si="17"/>
        <v>B 0635</v>
      </c>
      <c r="G244" s="41">
        <f t="shared" si="20"/>
        <v>0.24125968296750955</v>
      </c>
      <c r="H244" s="41">
        <f t="shared" si="20"/>
        <v>0.55797702849424979</v>
      </c>
      <c r="I244" s="41">
        <f t="shared" si="20"/>
        <v>1.3921712060493974</v>
      </c>
      <c r="J244" s="41">
        <f t="shared" si="20"/>
        <v>-4.6059615172566737E-2</v>
      </c>
      <c r="K244" s="54">
        <f t="shared" si="20"/>
        <v>0.33174866255913926</v>
      </c>
      <c r="L244" s="38" t="s">
        <v>1823</v>
      </c>
      <c r="M244" s="38">
        <v>0.24125968296750955</v>
      </c>
      <c r="N244" s="38">
        <v>0.55797702849424979</v>
      </c>
      <c r="O244" s="38">
        <v>1.3921712060493974</v>
      </c>
      <c r="P244" s="38">
        <v>-4.6059615172566737E-2</v>
      </c>
      <c r="Q244" s="42">
        <v>0.33174866255913926</v>
      </c>
      <c r="Y244" s="38">
        <v>0.24125968296750955</v>
      </c>
    </row>
    <row r="245" spans="1:25">
      <c r="A245" s="41">
        <f>AVERAGE(G245:G246)</f>
        <v>1.8089463902272174</v>
      </c>
      <c r="B245">
        <v>1.8345092236717875</v>
      </c>
      <c r="F245" s="43" t="str">
        <f t="shared" si="17"/>
        <v>B 1202</v>
      </c>
      <c r="G245" s="41">
        <f>AVERAGE(M245:M246)</f>
        <v>1.8089463902272174</v>
      </c>
      <c r="H245" s="41">
        <f>AVERAGE(N245:N246)</f>
        <v>1.7690065530483468</v>
      </c>
      <c r="I245" s="41">
        <f>AVERAGE(O245:O246)</f>
        <v>1.6197627643527168</v>
      </c>
      <c r="J245" s="41">
        <f>AVERAGE(P245:P246)</f>
        <v>0.89829901564597581</v>
      </c>
      <c r="K245" s="54">
        <f>AVERAGE(Q245:Q246)</f>
        <v>-1.7440287286445422</v>
      </c>
      <c r="L245" s="38" t="s">
        <v>1978</v>
      </c>
      <c r="M245" s="38">
        <v>1.8345092236717875</v>
      </c>
      <c r="N245" s="38">
        <v>1.8336880138094536</v>
      </c>
      <c r="O245" s="38">
        <v>1.7904516861102504</v>
      </c>
      <c r="P245" s="38">
        <v>0.89057943903481096</v>
      </c>
      <c r="Q245" s="42">
        <v>-1.6964302265269904</v>
      </c>
      <c r="Y245" s="38">
        <v>1.8345092236717875</v>
      </c>
    </row>
    <row r="246" spans="1:25">
      <c r="A246" s="41"/>
      <c r="B246">
        <v>1.7833835567826473</v>
      </c>
      <c r="F246" s="43" t="str">
        <f t="shared" si="17"/>
        <v>B 1202</v>
      </c>
      <c r="G246" s="41"/>
      <c r="H246" s="41"/>
      <c r="I246" s="41"/>
      <c r="J246" s="41"/>
      <c r="K246" s="54"/>
      <c r="L246" s="38" t="s">
        <v>1978</v>
      </c>
      <c r="M246" s="38">
        <v>1.7833835567826473</v>
      </c>
      <c r="N246" s="38">
        <v>1.7043250922872399</v>
      </c>
      <c r="O246" s="38">
        <v>1.4490738425951832</v>
      </c>
      <c r="P246" s="38">
        <v>0.90601859225714065</v>
      </c>
      <c r="Q246" s="42">
        <v>-1.791627230762094</v>
      </c>
      <c r="Y246" s="38">
        <v>1.7833835567826473</v>
      </c>
    </row>
    <row r="247" spans="1:25">
      <c r="A247" s="41">
        <f>AVERAGE(G247:G248)</f>
        <v>0.58811224656873939</v>
      </c>
      <c r="B247">
        <v>0.61952278701049579</v>
      </c>
      <c r="F247" s="43" t="str">
        <f t="shared" si="17"/>
        <v>B 1205</v>
      </c>
      <c r="G247" s="41">
        <f>AVERAGE(M247:M248)</f>
        <v>0.58811224656873939</v>
      </c>
      <c r="H247" s="41">
        <f>AVERAGE(N247:N248)</f>
        <v>-0.12241332767987112</v>
      </c>
      <c r="I247" s="41">
        <f>AVERAGE(O247:O248)</f>
        <v>-1.4430428878928758</v>
      </c>
      <c r="J247" s="41">
        <f>AVERAGE(P247:P248)</f>
        <v>0.65115729086151486</v>
      </c>
      <c r="K247" s="54">
        <f>AVERAGE(Q247:Q248)</f>
        <v>-1.210472492531367</v>
      </c>
      <c r="L247" s="38" t="s">
        <v>1979</v>
      </c>
      <c r="M247" s="38">
        <v>0.61952278701049579</v>
      </c>
      <c r="N247" s="38">
        <v>-7.2677680182042792E-2</v>
      </c>
      <c r="O247" s="38">
        <v>-1.2981088034419441</v>
      </c>
      <c r="P247" s="38">
        <v>0.65695245198937879</v>
      </c>
      <c r="Q247" s="42">
        <v>-1.160025727255598</v>
      </c>
      <c r="Y247" s="38">
        <v>0.61952278701049579</v>
      </c>
    </row>
    <row r="248" spans="1:25">
      <c r="A248" s="41"/>
      <c r="B248">
        <v>0.556701706126983</v>
      </c>
      <c r="F248" s="43" t="str">
        <f t="shared" si="17"/>
        <v>B 1205</v>
      </c>
      <c r="G248" s="41"/>
      <c r="H248" s="41"/>
      <c r="I248" s="41"/>
      <c r="J248" s="41"/>
      <c r="K248" s="54"/>
      <c r="L248" s="38" t="s">
        <v>1979</v>
      </c>
      <c r="M248" s="38">
        <v>0.556701706126983</v>
      </c>
      <c r="N248" s="38">
        <v>-0.17214897517769945</v>
      </c>
      <c r="O248" s="38">
        <v>-1.5879769723438075</v>
      </c>
      <c r="P248" s="38">
        <v>0.64536212973365092</v>
      </c>
      <c r="Q248" s="42">
        <v>-1.260919257807136</v>
      </c>
      <c r="Y248" s="38">
        <v>0.556701706126983</v>
      </c>
    </row>
    <row r="249" spans="1:25">
      <c r="A249" s="41">
        <f>AVERAGE(G249:G250)</f>
        <v>4.4861101921855884</v>
      </c>
      <c r="B249">
        <v>4.4746653942053793</v>
      </c>
      <c r="F249" s="43" t="str">
        <f t="shared" si="17"/>
        <v>B 1206</v>
      </c>
      <c r="G249" s="41">
        <f>AVERAGE(M249:M250)</f>
        <v>4.4861101921855884</v>
      </c>
      <c r="H249" s="41">
        <f>AVERAGE(N249:N250)</f>
        <v>3.6613893293090394</v>
      </c>
      <c r="I249" s="41">
        <f>AVERAGE(O249:O250)</f>
        <v>4.1786236833525336</v>
      </c>
      <c r="J249" s="41">
        <f>AVERAGE(P249:P250)</f>
        <v>2.602165912803045</v>
      </c>
      <c r="K249" s="54">
        <f>AVERAGE(Q249:Q250)</f>
        <v>-3.1789572073184225</v>
      </c>
      <c r="L249" s="38" t="s">
        <v>1506</v>
      </c>
      <c r="M249" s="38">
        <v>4.4746653942053793</v>
      </c>
      <c r="N249" s="38">
        <v>3.6435966944718956</v>
      </c>
      <c r="O249" s="38">
        <v>3.7552259412909628</v>
      </c>
      <c r="P249" s="38">
        <v>2.599868094083746</v>
      </c>
      <c r="Q249" s="42">
        <v>-3.1789572073184225</v>
      </c>
      <c r="Y249" s="38">
        <v>4.4746653942053793</v>
      </c>
    </row>
    <row r="250" spans="1:25">
      <c r="A250" s="41"/>
      <c r="B250">
        <v>4.4975549901657974</v>
      </c>
      <c r="F250" s="43" t="str">
        <f t="shared" ref="F250:F286" si="21">L250</f>
        <v>B 1206</v>
      </c>
      <c r="G250" s="41"/>
      <c r="H250" s="41"/>
      <c r="I250" s="41"/>
      <c r="J250" s="41"/>
      <c r="K250" s="54"/>
      <c r="L250" s="38" t="s">
        <v>1506</v>
      </c>
      <c r="M250" s="38">
        <v>4.4975549901657974</v>
      </c>
      <c r="N250" s="38">
        <v>3.6791819641461831</v>
      </c>
      <c r="O250" s="38">
        <v>4.6020214254141045</v>
      </c>
      <c r="P250" s="38">
        <v>2.604463731522344</v>
      </c>
      <c r="Q250" s="42"/>
      <c r="Y250" s="38">
        <v>4.4975549901657974</v>
      </c>
    </row>
    <row r="251" spans="1:25">
      <c r="A251" s="41">
        <f>AVERAGE(G251:G252)</f>
        <v>6.1604340134716606</v>
      </c>
      <c r="B251">
        <v>6.1674930312038967</v>
      </c>
      <c r="F251" s="43" t="str">
        <f t="shared" si="21"/>
        <v>B 1207</v>
      </c>
      <c r="G251" s="41">
        <f>AVERAGE(M251:M252)</f>
        <v>6.1604340134716606</v>
      </c>
      <c r="H251" s="41">
        <f>AVERAGE(N251:N252)</f>
        <v>6.0231208800630709</v>
      </c>
      <c r="I251" s="41">
        <f>AVERAGE(O251:O252)</f>
        <v>8.6183031378814778</v>
      </c>
      <c r="J251" s="41">
        <f>AVERAGE(P251:P252)</f>
        <v>3.0630439776729856</v>
      </c>
      <c r="K251" s="54">
        <f>AVERAGE(Q251:Q252)</f>
        <v>-3.0801697266895633</v>
      </c>
      <c r="L251" s="38" t="s">
        <v>1507</v>
      </c>
      <c r="M251" s="38">
        <v>6.1674930312038967</v>
      </c>
      <c r="N251" s="38">
        <v>6.0312426945534625</v>
      </c>
      <c r="O251" s="38">
        <v>8.4102865352564393</v>
      </c>
      <c r="P251" s="38">
        <v>3.0659324252308995</v>
      </c>
      <c r="Q251" s="42">
        <v>-3.0801697266895633</v>
      </c>
      <c r="Y251" s="38">
        <v>6.1674930312038967</v>
      </c>
    </row>
    <row r="252" spans="1:25">
      <c r="A252" s="41"/>
      <c r="B252">
        <v>6.1533749957394246</v>
      </c>
      <c r="F252" s="43" t="str">
        <f t="shared" si="21"/>
        <v>B 1207</v>
      </c>
      <c r="G252" s="41"/>
      <c r="H252" s="41"/>
      <c r="I252" s="41"/>
      <c r="J252" s="41"/>
      <c r="K252" s="54"/>
      <c r="L252" s="38" t="s">
        <v>1507</v>
      </c>
      <c r="M252" s="38">
        <v>6.1533749957394246</v>
      </c>
      <c r="N252" s="38">
        <v>6.0149990655726793</v>
      </c>
      <c r="O252" s="38">
        <v>8.8263197405065164</v>
      </c>
      <c r="P252" s="38">
        <v>3.0601555301150718</v>
      </c>
      <c r="Q252" s="42"/>
      <c r="Y252" s="38">
        <v>6.1533749957394246</v>
      </c>
    </row>
    <row r="253" spans="1:25">
      <c r="A253" s="41">
        <f>AVERAGE(G253:G254)</f>
        <v>3.8546831445024354</v>
      </c>
      <c r="B253">
        <v>3.8010095481357808</v>
      </c>
      <c r="F253" s="43" t="str">
        <f t="shared" si="21"/>
        <v>B 1214</v>
      </c>
      <c r="G253" s="41">
        <f>AVERAGE(M253:M254)</f>
        <v>3.8546831445024354</v>
      </c>
      <c r="H253" s="41">
        <f>AVERAGE(N253:N254)</f>
        <v>4.9528834283503187</v>
      </c>
      <c r="I253" s="41">
        <f>AVERAGE(O253:O254)</f>
        <v>56.280491222334362</v>
      </c>
      <c r="J253" s="41">
        <f>AVERAGE(P253:P254)</f>
        <v>1.3070114670818977</v>
      </c>
      <c r="K253" s="54">
        <f>AVERAGE(Q253:Q254)</f>
        <v>-1.0913203228901658</v>
      </c>
      <c r="L253" s="38" t="s">
        <v>1515</v>
      </c>
      <c r="M253" s="38">
        <v>3.8010095481357808</v>
      </c>
      <c r="N253" s="38">
        <v>4.7126619255366542</v>
      </c>
      <c r="O253" s="38">
        <v>7.8817232075261145</v>
      </c>
      <c r="P253" s="38">
        <v>1.3767558543564817</v>
      </c>
      <c r="Q253" s="42">
        <v>-1.0913203228901658</v>
      </c>
      <c r="Y253" s="38">
        <v>3.8010095481357808</v>
      </c>
    </row>
    <row r="254" spans="1:25">
      <c r="A254" s="41"/>
      <c r="B254">
        <v>3.90835674086909</v>
      </c>
      <c r="F254" s="43" t="str">
        <f t="shared" si="21"/>
        <v>B 1214</v>
      </c>
      <c r="G254" s="41"/>
      <c r="H254" s="41"/>
      <c r="I254" s="41"/>
      <c r="J254" s="41"/>
      <c r="K254" s="54"/>
      <c r="L254" s="38" t="s">
        <v>1515</v>
      </c>
      <c r="M254" s="38">
        <v>3.90835674086909</v>
      </c>
      <c r="N254" s="38">
        <v>5.1931049311639832</v>
      </c>
      <c r="O254" s="38">
        <v>104.6792592371426</v>
      </c>
      <c r="P254" s="38">
        <v>1.2372670798073138</v>
      </c>
      <c r="Q254" s="42"/>
      <c r="Y254" s="38">
        <v>3.90835674086909</v>
      </c>
    </row>
    <row r="255" spans="1:25">
      <c r="A255" s="41">
        <f>AVERAGE(G255:G256)</f>
        <v>2.8689268221286923</v>
      </c>
      <c r="B255">
        <v>2.6690605508339349</v>
      </c>
      <c r="F255" s="43" t="str">
        <f t="shared" si="21"/>
        <v>B 1219</v>
      </c>
      <c r="G255" s="41">
        <f>AVERAGE(M255:M256)</f>
        <v>2.8689268221286923</v>
      </c>
      <c r="H255" s="41">
        <f>AVERAGE(N255:N256)</f>
        <v>3.3640639349237222</v>
      </c>
      <c r="I255" s="41">
        <f>AVERAGE(O255:O256)</f>
        <v>5.9395054765225552</v>
      </c>
      <c r="J255" s="41">
        <f>AVERAGE(P255:P256)</f>
        <v>1.1378497398066845</v>
      </c>
      <c r="K255" s="54">
        <f>AVERAGE(Q255:Q256)</f>
        <v>-0.66970328398952006</v>
      </c>
      <c r="L255" s="38" t="s">
        <v>1508</v>
      </c>
      <c r="M255" s="38">
        <v>2.6690605508339349</v>
      </c>
      <c r="N255" s="38">
        <v>3.1665028906961989</v>
      </c>
      <c r="O255" s="38">
        <v>5.3552241674297285</v>
      </c>
      <c r="P255" s="38">
        <v>1.0395618177945209</v>
      </c>
      <c r="Q255" s="42">
        <v>-0.66970328398952006</v>
      </c>
      <c r="Y255" s="38">
        <v>2.6690605508339349</v>
      </c>
    </row>
    <row r="256" spans="1:25">
      <c r="A256" s="41"/>
      <c r="B256">
        <v>3.0687930934234497</v>
      </c>
      <c r="F256" s="43" t="str">
        <f t="shared" si="21"/>
        <v>B 1219</v>
      </c>
      <c r="G256" s="41"/>
      <c r="H256" s="41"/>
      <c r="I256" s="41"/>
      <c r="J256" s="41"/>
      <c r="K256" s="54"/>
      <c r="L256" s="38" t="s">
        <v>1508</v>
      </c>
      <c r="M256" s="38">
        <v>3.0687930934234497</v>
      </c>
      <c r="N256" s="38">
        <v>3.5616249791512455</v>
      </c>
      <c r="O256" s="38">
        <v>6.5237867856153819</v>
      </c>
      <c r="P256" s="38">
        <v>1.236137661818848</v>
      </c>
      <c r="Q256" s="42"/>
      <c r="Y256" s="38">
        <v>3.0687930934234497</v>
      </c>
    </row>
    <row r="257" spans="1:25">
      <c r="A257" s="41"/>
      <c r="B257">
        <v>3.0244340589167251</v>
      </c>
      <c r="F257" s="43" t="str">
        <f t="shared" si="21"/>
        <v>B 1219</v>
      </c>
      <c r="G257" s="41"/>
      <c r="H257" s="41"/>
      <c r="I257" s="41"/>
      <c r="J257" s="41"/>
      <c r="K257" s="54"/>
      <c r="L257" s="38" t="s">
        <v>1508</v>
      </c>
      <c r="M257" s="38">
        <v>3.0244340589167251</v>
      </c>
      <c r="N257" s="38">
        <v>3.4988274444316403</v>
      </c>
      <c r="O257" s="38">
        <v>6.7702252288628362</v>
      </c>
      <c r="P257" s="38">
        <v>1.2240641299199329</v>
      </c>
      <c r="Q257" s="42"/>
      <c r="Y257" s="38">
        <v>3.0244340589167251</v>
      </c>
    </row>
    <row r="258" spans="1:25">
      <c r="A258" s="41">
        <f>AVERAGE(G258:G259)</f>
        <v>4.4178590976620136</v>
      </c>
      <c r="B258">
        <v>4.4449256271916759</v>
      </c>
      <c r="F258" s="43" t="str">
        <f t="shared" si="21"/>
        <v>B 1220</v>
      </c>
      <c r="G258" s="41">
        <f>AVERAGE(M258:M259)</f>
        <v>4.4178590976620136</v>
      </c>
      <c r="H258" s="41">
        <f>AVERAGE(N258:N259)</f>
        <v>4.3218519344655482</v>
      </c>
      <c r="I258" s="41">
        <f>AVERAGE(O258:O259)</f>
        <v>6.8424397726832842</v>
      </c>
      <c r="J258" s="41">
        <f>AVERAGE(P258:P259)</f>
        <v>2.1944331041706677</v>
      </c>
      <c r="K258" s="54">
        <f>AVERAGE(Q258:Q259)</f>
        <v>-1.6967798991498473</v>
      </c>
      <c r="L258" s="38" t="s">
        <v>1514</v>
      </c>
      <c r="M258" s="38">
        <v>4.4449256271916759</v>
      </c>
      <c r="N258" s="38">
        <v>4.337551318145394</v>
      </c>
      <c r="O258" s="38">
        <v>6.5606515527405485</v>
      </c>
      <c r="P258" s="38">
        <v>2.2134313442518927</v>
      </c>
      <c r="Q258" s="42">
        <v>-1.6967798991498473</v>
      </c>
      <c r="Y258" s="38">
        <v>4.4449256271916759</v>
      </c>
    </row>
    <row r="259" spans="1:25">
      <c r="A259" s="41"/>
      <c r="B259">
        <v>4.3907925681323512</v>
      </c>
      <c r="F259" s="43" t="str">
        <f t="shared" si="21"/>
        <v>B 1220</v>
      </c>
      <c r="G259" s="41"/>
      <c r="H259" s="41"/>
      <c r="I259" s="41"/>
      <c r="J259" s="41"/>
      <c r="K259" s="54"/>
      <c r="L259" s="38" t="s">
        <v>1514</v>
      </c>
      <c r="M259" s="38">
        <v>4.3907925681323512</v>
      </c>
      <c r="N259" s="38">
        <v>4.3061525507857024</v>
      </c>
      <c r="O259" s="38">
        <v>7.1242279926260199</v>
      </c>
      <c r="P259" s="38">
        <v>2.1754348640894428</v>
      </c>
      <c r="Q259" s="42"/>
      <c r="Y259" s="38">
        <v>4.3907925681323512</v>
      </c>
    </row>
    <row r="260" spans="1:25">
      <c r="A260" s="41">
        <f>AVERAGE(G260:G261)</f>
        <v>6.460671998438916</v>
      </c>
      <c r="B260">
        <v>6.5033184901823748</v>
      </c>
      <c r="F260" s="43" t="str">
        <f t="shared" si="21"/>
        <v>B 1222</v>
      </c>
      <c r="G260" s="41">
        <f>AVERAGE(M260:M261)</f>
        <v>6.460671998438916</v>
      </c>
      <c r="H260" s="41">
        <f>AVERAGE(N260:N261)</f>
        <v>3.2767753616635975</v>
      </c>
      <c r="I260" s="41">
        <f>AVERAGE(O260:O261)</f>
        <v>5.9471225117390114</v>
      </c>
      <c r="J260" s="41">
        <f>AVERAGE(P260:P261)</f>
        <v>4.7744717114049928</v>
      </c>
      <c r="K260" s="54">
        <f>AVERAGE(Q260:Q261)</f>
        <v>-4.0989631961703132</v>
      </c>
      <c r="L260" s="38" t="s">
        <v>1516</v>
      </c>
      <c r="M260" s="38">
        <v>6.5033184901823748</v>
      </c>
      <c r="N260" s="38">
        <v>3.2323147070820735</v>
      </c>
      <c r="O260" s="38">
        <v>2.051366704575841</v>
      </c>
      <c r="P260" s="38">
        <v>4.8399791394440062</v>
      </c>
      <c r="Q260" s="42">
        <v>-4.0989631961703132</v>
      </c>
      <c r="Y260" s="38">
        <v>6.5033184901823748</v>
      </c>
    </row>
    <row r="261" spans="1:25">
      <c r="A261" s="41"/>
      <c r="B261">
        <v>6.4180255066954572</v>
      </c>
      <c r="F261" s="43" t="str">
        <f t="shared" si="21"/>
        <v>B 1222</v>
      </c>
      <c r="G261" s="41"/>
      <c r="H261" s="41"/>
      <c r="I261" s="41"/>
      <c r="J261" s="41"/>
      <c r="K261" s="54"/>
      <c r="L261" s="38" t="s">
        <v>1516</v>
      </c>
      <c r="M261" s="38">
        <v>6.4180255066954572</v>
      </c>
      <c r="N261" s="38">
        <v>3.3212360162451215</v>
      </c>
      <c r="O261" s="38">
        <v>9.8428783189021818</v>
      </c>
      <c r="P261" s="38">
        <v>4.7089642833659795</v>
      </c>
      <c r="Q261" s="42"/>
      <c r="Y261" s="38">
        <v>6.4180255066954572</v>
      </c>
    </row>
    <row r="262" spans="1:25">
      <c r="A262" s="41"/>
      <c r="B262">
        <v>6.4017354657748271</v>
      </c>
      <c r="F262" s="43" t="str">
        <f t="shared" si="21"/>
        <v>B 1222</v>
      </c>
      <c r="G262" s="41"/>
      <c r="H262" s="41"/>
      <c r="I262" s="41"/>
      <c r="J262" s="41"/>
      <c r="K262" s="54"/>
      <c r="L262" s="38" t="s">
        <v>1516</v>
      </c>
      <c r="M262" s="38">
        <v>6.4017354657748271</v>
      </c>
      <c r="N262" s="38">
        <v>3.3114396008286917</v>
      </c>
      <c r="O262" s="38">
        <v>8.1218491906493995</v>
      </c>
      <c r="P262" s="38">
        <v>4.6977113015658212</v>
      </c>
      <c r="Q262" s="42"/>
      <c r="Y262" s="38">
        <v>6.4017354657748271</v>
      </c>
    </row>
    <row r="263" spans="1:25">
      <c r="A263" s="41">
        <f>AVERAGE(G263:G264)</f>
        <v>-0.1431852827583624</v>
      </c>
      <c r="B263">
        <v>-0.13934250387448444</v>
      </c>
      <c r="F263" s="43" t="str">
        <f t="shared" si="21"/>
        <v>B 1230</v>
      </c>
      <c r="G263" s="41">
        <f>AVERAGE(M263:M264)</f>
        <v>-0.1431852827583624</v>
      </c>
      <c r="H263" s="41">
        <f>AVERAGE(N263:N264)</f>
        <v>-1.8277013154995303</v>
      </c>
      <c r="I263" s="41">
        <f>AVERAGE(O263:O264)</f>
        <v>-4.7510665744286973</v>
      </c>
      <c r="J263" s="41">
        <f>AVERAGE(P263:P264)</f>
        <v>0.79849845835638922</v>
      </c>
      <c r="K263" s="54">
        <f>AVERAGE(Q263:Q264)</f>
        <v>-1.2812903702491552</v>
      </c>
      <c r="L263" s="38" t="s">
        <v>1980</v>
      </c>
      <c r="M263" s="38">
        <v>-0.13934250387448444</v>
      </c>
      <c r="N263" s="38">
        <v>-1.8284130208929827</v>
      </c>
      <c r="O263" s="38">
        <v>-4.7070897688969993</v>
      </c>
      <c r="P263" s="38">
        <v>0.80270809086302464</v>
      </c>
      <c r="Q263" s="42">
        <v>-1.2359635490154508</v>
      </c>
      <c r="Y263" s="38">
        <v>-0.13934250387448444</v>
      </c>
    </row>
    <row r="264" spans="1:25">
      <c r="A264" s="41"/>
      <c r="B264">
        <v>-0.14702806164224036</v>
      </c>
      <c r="F264" s="43" t="str">
        <f t="shared" si="21"/>
        <v>B 1230</v>
      </c>
      <c r="G264" s="41"/>
      <c r="H264" s="41"/>
      <c r="I264" s="41"/>
      <c r="J264" s="41"/>
      <c r="K264" s="54"/>
      <c r="L264" s="38" t="s">
        <v>1980</v>
      </c>
      <c r="M264" s="38">
        <v>-0.14702806164224036</v>
      </c>
      <c r="N264" s="38">
        <v>-1.8269896101060779</v>
      </c>
      <c r="O264" s="38">
        <v>-4.7950433799603953</v>
      </c>
      <c r="P264" s="38">
        <v>0.7942888258497538</v>
      </c>
      <c r="Q264" s="42">
        <v>-1.3266171914828595</v>
      </c>
      <c r="Y264" s="38">
        <v>-0.14702806164224036</v>
      </c>
    </row>
    <row r="265" spans="1:25">
      <c r="A265" s="41"/>
      <c r="B265">
        <v>-0.14702806164224036</v>
      </c>
      <c r="F265" s="43" t="str">
        <f t="shared" si="21"/>
        <v>B 1230</v>
      </c>
      <c r="G265" s="41"/>
      <c r="H265" s="41"/>
      <c r="I265" s="41"/>
      <c r="J265" s="41"/>
      <c r="K265" s="54"/>
      <c r="L265" s="38" t="s">
        <v>1980</v>
      </c>
      <c r="M265" s="38">
        <v>-0.14702806164224036</v>
      </c>
      <c r="N265" s="38">
        <v>-1.8269896101060779</v>
      </c>
      <c r="O265" s="38">
        <v>-4.7950433799603953</v>
      </c>
      <c r="P265" s="38">
        <v>0.7942888258497538</v>
      </c>
      <c r="Q265" s="42">
        <v>-1.3266171914828595</v>
      </c>
      <c r="Y265" s="38">
        <v>-0.14702806164224036</v>
      </c>
    </row>
    <row r="266" spans="1:25">
      <c r="A266" s="41">
        <f>G266</f>
        <v>14.325461985560617</v>
      </c>
      <c r="B266">
        <v>14.325461985560617</v>
      </c>
      <c r="F266" s="43" t="str">
        <f t="shared" si="21"/>
        <v>B 1231</v>
      </c>
      <c r="G266" s="41">
        <f t="shared" ref="G266:K267" si="22">M266</f>
        <v>14.325461985560617</v>
      </c>
      <c r="H266" s="41">
        <f t="shared" si="22"/>
        <v>14.640366054365694</v>
      </c>
      <c r="I266" s="41">
        <f t="shared" si="22"/>
        <v>20.154155682525989</v>
      </c>
      <c r="J266" s="41">
        <f t="shared" si="22"/>
        <v>6.8122496503641994</v>
      </c>
      <c r="K266" s="54">
        <f t="shared" si="22"/>
        <v>-7.845711717115563</v>
      </c>
      <c r="L266" s="38" t="s">
        <v>1499</v>
      </c>
      <c r="M266" s="38">
        <v>14.325461985560617</v>
      </c>
      <c r="N266" s="38">
        <v>14.640366054365694</v>
      </c>
      <c r="O266" s="38">
        <v>20.154155682525989</v>
      </c>
      <c r="P266" s="38">
        <v>6.8122496503641994</v>
      </c>
      <c r="Q266" s="42">
        <v>-7.845711717115563</v>
      </c>
      <c r="Y266" s="38">
        <v>14.325461985560617</v>
      </c>
    </row>
    <row r="267" spans="1:25">
      <c r="A267" s="41">
        <f>G267</f>
        <v>13.481387249860255</v>
      </c>
      <c r="B267">
        <v>13.481387249860255</v>
      </c>
      <c r="F267" s="43" t="str">
        <f t="shared" si="21"/>
        <v>B 1232</v>
      </c>
      <c r="G267" s="41">
        <f t="shared" si="22"/>
        <v>13.481387249860255</v>
      </c>
      <c r="H267" s="41">
        <f t="shared" si="22"/>
        <v>14.393697337987454</v>
      </c>
      <c r="I267" s="41">
        <f t="shared" si="22"/>
        <v>20.798784110405812</v>
      </c>
      <c r="J267" s="41">
        <f t="shared" si="22"/>
        <v>6.0943244114937123</v>
      </c>
      <c r="K267" s="54">
        <f t="shared" si="22"/>
        <v>-6.7262938145231637</v>
      </c>
      <c r="L267" s="38" t="s">
        <v>1500</v>
      </c>
      <c r="M267" s="38">
        <v>13.481387249860255</v>
      </c>
      <c r="N267" s="38">
        <v>14.393697337987454</v>
      </c>
      <c r="O267" s="38">
        <v>20.798784110405812</v>
      </c>
      <c r="P267" s="38">
        <v>6.0943244114937123</v>
      </c>
      <c r="Q267" s="42">
        <v>-6.7262938145231637</v>
      </c>
      <c r="Y267" s="38">
        <v>13.481387249860255</v>
      </c>
    </row>
    <row r="268" spans="1:25">
      <c r="A268" s="41">
        <f>AVERAGE(G268:G269)</f>
        <v>13.892313974415703</v>
      </c>
      <c r="B268">
        <v>13.923557437514722</v>
      </c>
      <c r="F268" s="43" t="str">
        <f t="shared" si="21"/>
        <v>B 1233</v>
      </c>
      <c r="G268" s="41">
        <f>AVERAGE(M268:M269)</f>
        <v>13.892313974415703</v>
      </c>
      <c r="H268" s="41">
        <f>AVERAGE(N268:N269)</f>
        <v>11.435514802467406</v>
      </c>
      <c r="I268" s="41">
        <f>AVERAGE(O268:O269)</f>
        <v>14.748038582987121</v>
      </c>
      <c r="J268" s="41">
        <f>AVERAGE(P268:P269)</f>
        <v>8.019263934377129</v>
      </c>
      <c r="K268" s="54">
        <f>AVERAGE(Q268:Q269)</f>
        <v>-7.2940229801359262</v>
      </c>
      <c r="L268" s="38" t="s">
        <v>1501</v>
      </c>
      <c r="M268" s="38">
        <v>13.923557437514722</v>
      </c>
      <c r="N268" s="38">
        <v>11.393649779321002</v>
      </c>
      <c r="O268" s="38">
        <v>14.464861621817038</v>
      </c>
      <c r="P268" s="38">
        <v>8.0719493109058238</v>
      </c>
      <c r="Q268" s="42">
        <v>-7.2940229801359262</v>
      </c>
      <c r="Y268" s="38">
        <v>13.923557437514722</v>
      </c>
    </row>
    <row r="269" spans="1:25">
      <c r="A269" s="41"/>
      <c r="B269">
        <v>13.861070511316687</v>
      </c>
      <c r="F269" s="43" t="str">
        <f t="shared" si="21"/>
        <v>B 1233</v>
      </c>
      <c r="G269" s="41"/>
      <c r="H269" s="41"/>
      <c r="I269" s="41"/>
      <c r="J269" s="41"/>
      <c r="K269" s="54"/>
      <c r="L269" s="38" t="s">
        <v>1501</v>
      </c>
      <c r="M269" s="38">
        <v>13.861070511316687</v>
      </c>
      <c r="N269" s="38">
        <v>11.477379825613809</v>
      </c>
      <c r="O269" s="38">
        <v>15.031215544157206</v>
      </c>
      <c r="P269" s="38">
        <v>7.966578557848436</v>
      </c>
      <c r="Q269" s="42"/>
      <c r="Y269" s="38">
        <v>13.861070511316687</v>
      </c>
    </row>
    <row r="270" spans="1:25">
      <c r="A270" s="41">
        <f>AVERAGE(G270:G271)</f>
        <v>13.540950322559532</v>
      </c>
      <c r="B270">
        <v>15.140548802289322</v>
      </c>
      <c r="F270" s="43" t="str">
        <f t="shared" si="21"/>
        <v>B 1234</v>
      </c>
      <c r="G270" s="41">
        <f>AVERAGE(M270:M271)</f>
        <v>13.540950322559532</v>
      </c>
      <c r="H270" s="41">
        <f>AVERAGE(N270:N271)</f>
        <v>7.3597036090329304</v>
      </c>
      <c r="I270" s="41">
        <f>AVERAGE(O270:O271)</f>
        <v>8.4939476734353647</v>
      </c>
      <c r="J270" s="41">
        <f>AVERAGE(P270:P271)</f>
        <v>9.7578858955658099</v>
      </c>
      <c r="K270" s="54">
        <f>AVERAGE(Q270:Q271)</f>
        <v>-8.6820362540629432</v>
      </c>
      <c r="L270" s="38" t="s">
        <v>1502</v>
      </c>
      <c r="M270" s="38">
        <v>15.140548802289322</v>
      </c>
      <c r="N270" s="38">
        <v>9.2531748758952759</v>
      </c>
      <c r="O270" s="38">
        <v>8.9721796524422359</v>
      </c>
      <c r="P270" s="38">
        <v>10.385808066734059</v>
      </c>
      <c r="Q270" s="42">
        <v>-8.6820362540629432</v>
      </c>
      <c r="Y270" s="38">
        <v>15.140548802289322</v>
      </c>
    </row>
    <row r="271" spans="1:25">
      <c r="A271" s="41"/>
      <c r="B271">
        <v>11.941351842829739</v>
      </c>
      <c r="F271" s="43" t="str">
        <f t="shared" si="21"/>
        <v>B 1234</v>
      </c>
      <c r="G271" s="41"/>
      <c r="H271" s="41"/>
      <c r="I271" s="41"/>
      <c r="J271" s="41"/>
      <c r="K271" s="54"/>
      <c r="L271" s="38" t="s">
        <v>1502</v>
      </c>
      <c r="M271" s="38">
        <v>11.941351842829739</v>
      </c>
      <c r="N271" s="38">
        <v>5.466232342170585</v>
      </c>
      <c r="O271" s="38">
        <v>8.0157156944284935</v>
      </c>
      <c r="P271" s="38">
        <v>9.1299637243975607</v>
      </c>
      <c r="Q271" s="42"/>
      <c r="Y271" s="38">
        <v>11.941351842829739</v>
      </c>
    </row>
    <row r="272" spans="1:25">
      <c r="A272" s="41">
        <f>AVERAGE(G272:G273)</f>
        <v>-3.0959849309603049</v>
      </c>
      <c r="B272">
        <v>-3.0254365229734903</v>
      </c>
      <c r="F272" s="43" t="str">
        <f t="shared" si="21"/>
        <v>B 1236</v>
      </c>
      <c r="G272" s="41">
        <f>AVERAGE(M272:M273)</f>
        <v>-3.0959849309603049</v>
      </c>
      <c r="H272" s="41">
        <f>AVERAGE(N272:N273)</f>
        <v>-3.9129562533952167</v>
      </c>
      <c r="I272" s="41">
        <f>AVERAGE(O272:O273)</f>
        <v>-6.2434163139166721</v>
      </c>
      <c r="J272" s="41">
        <f>AVERAGE(P272:P273)</f>
        <v>-1.0788938975245799</v>
      </c>
      <c r="K272" s="54">
        <f>AVERAGE(Q272:Q273)</f>
        <v>1.0105426160184061</v>
      </c>
      <c r="L272" s="38" t="s">
        <v>1509</v>
      </c>
      <c r="M272" s="38">
        <v>-3.0254365229734903</v>
      </c>
      <c r="N272" s="38">
        <v>-3.7671822427997048</v>
      </c>
      <c r="O272" s="38">
        <v>-6.1349682489834079</v>
      </c>
      <c r="P272" s="38">
        <v>-1.083561993962201</v>
      </c>
      <c r="Q272" s="42">
        <v>1.0105426160184061</v>
      </c>
      <c r="Y272" s="38">
        <v>-3.0254365229734903</v>
      </c>
    </row>
    <row r="273" spans="1:25">
      <c r="A273" s="41"/>
      <c r="B273">
        <v>-3.1665333389471195</v>
      </c>
      <c r="F273" s="43" t="str">
        <f t="shared" si="21"/>
        <v>B 1236</v>
      </c>
      <c r="G273" s="41"/>
      <c r="H273" s="41"/>
      <c r="I273" s="41"/>
      <c r="J273" s="41"/>
      <c r="K273" s="54"/>
      <c r="L273" s="38" t="s">
        <v>1509</v>
      </c>
      <c r="M273" s="38">
        <v>-3.1665333389471195</v>
      </c>
      <c r="N273" s="38">
        <v>-4.0587302639907286</v>
      </c>
      <c r="O273" s="38">
        <v>-6.3518643788499363</v>
      </c>
      <c r="P273" s="38">
        <v>-1.0742258010869588</v>
      </c>
      <c r="Q273" s="42"/>
      <c r="Y273" s="38">
        <v>-3.1665333389471195</v>
      </c>
    </row>
    <row r="274" spans="1:25">
      <c r="A274" s="41">
        <f>AVERAGE(G274:G275)</f>
        <v>0.22593033676776564</v>
      </c>
      <c r="B274">
        <v>0.22931365295897344</v>
      </c>
      <c r="F274" s="43" t="str">
        <f t="shared" si="21"/>
        <v>B 1237</v>
      </c>
      <c r="G274" s="41">
        <f>AVERAGE(M274:M275)</f>
        <v>0.22593033676776564</v>
      </c>
      <c r="H274" s="41">
        <f>AVERAGE(N274:N275)</f>
        <v>1.9445884601240193</v>
      </c>
      <c r="I274" s="41">
        <f>AVERAGE(O274:O275)</f>
        <v>4.7461980146500382</v>
      </c>
      <c r="J274" s="41">
        <f>AVERAGE(P274:P275)</f>
        <v>-0.77506091055046245</v>
      </c>
      <c r="K274" s="54">
        <f>AVERAGE(Q274:Q275)</f>
        <v>1.0086034764951179</v>
      </c>
      <c r="L274" s="38" t="s">
        <v>1510</v>
      </c>
      <c r="M274" s="38">
        <v>0.22931365295897344</v>
      </c>
      <c r="N274" s="38">
        <v>1.9540080903319712</v>
      </c>
      <c r="O274" s="38">
        <v>4.7244831518229446</v>
      </c>
      <c r="P274" s="38">
        <v>-0.77652413530704401</v>
      </c>
      <c r="Q274" s="42">
        <v>1.0086034764951179</v>
      </c>
      <c r="Y274" s="38">
        <v>0.22931365295897344</v>
      </c>
    </row>
    <row r="275" spans="1:25">
      <c r="A275" s="41"/>
      <c r="B275">
        <v>0.22254702057655784</v>
      </c>
      <c r="F275" s="43" t="str">
        <f t="shared" si="21"/>
        <v>B 1237</v>
      </c>
      <c r="G275" s="41"/>
      <c r="H275" s="41"/>
      <c r="I275" s="41"/>
      <c r="J275" s="41"/>
      <c r="K275" s="54"/>
      <c r="L275" s="38" t="s">
        <v>1510</v>
      </c>
      <c r="M275" s="38">
        <v>0.22254702057655784</v>
      </c>
      <c r="N275" s="38">
        <v>1.9351688299160674</v>
      </c>
      <c r="O275" s="38">
        <v>4.7679128774771318</v>
      </c>
      <c r="P275" s="38">
        <v>-0.77359768579388088</v>
      </c>
      <c r="Q275" s="42"/>
      <c r="Y275" s="38">
        <v>0.22254702057655784</v>
      </c>
    </row>
    <row r="276" spans="1:25">
      <c r="A276" s="41">
        <f>AVERAGE(G276:G277)</f>
        <v>1.5939596194112227</v>
      </c>
      <c r="B276">
        <v>1.6233234624039028</v>
      </c>
      <c r="F276" s="43" t="str">
        <f t="shared" si="21"/>
        <v>B 1240</v>
      </c>
      <c r="G276" s="41">
        <f>AVERAGE(M276:M277)</f>
        <v>1.5939596194112227</v>
      </c>
      <c r="H276" s="41">
        <f>AVERAGE(N276:N277)</f>
        <v>3.0913509876461243</v>
      </c>
      <c r="I276" s="41">
        <f>AVERAGE(O276:O277)</f>
        <v>6.882965766680349</v>
      </c>
      <c r="J276" s="41">
        <f>AVERAGE(P276:P277)</f>
        <v>3.1060434676488669E-3</v>
      </c>
      <c r="K276" s="54"/>
      <c r="L276" s="38" t="s">
        <v>1503</v>
      </c>
      <c r="M276" s="38">
        <v>1.6233234624039028</v>
      </c>
      <c r="N276" s="38">
        <v>3.1562878250483983</v>
      </c>
      <c r="O276" s="38">
        <v>7.2646171057875186</v>
      </c>
      <c r="P276" s="38">
        <v>-9.2255914152516993E-4</v>
      </c>
      <c r="Q276" s="42"/>
      <c r="Y276" s="38">
        <v>1.6233234624039028</v>
      </c>
    </row>
    <row r="277" spans="1:25">
      <c r="A277" s="41"/>
      <c r="B277">
        <v>1.5645957764185425</v>
      </c>
      <c r="F277" s="43" t="str">
        <f t="shared" si="21"/>
        <v>B 1240</v>
      </c>
      <c r="G277" s="41"/>
      <c r="H277" s="41"/>
      <c r="I277" s="41"/>
      <c r="J277" s="41"/>
      <c r="K277" s="54"/>
      <c r="L277" s="38" t="s">
        <v>1503</v>
      </c>
      <c r="M277" s="38">
        <v>1.5645957764185425</v>
      </c>
      <c r="N277" s="38">
        <v>3.0264141502438502</v>
      </c>
      <c r="O277" s="38">
        <v>6.5013144275731793</v>
      </c>
      <c r="P277" s="38">
        <v>7.1346460768229036E-3</v>
      </c>
      <c r="Q277" s="42"/>
      <c r="Y277" s="38">
        <v>1.5645957764185425</v>
      </c>
    </row>
    <row r="278" spans="1:25">
      <c r="A278" s="41">
        <f>AVERAGE(G278:G279)</f>
        <v>-0.18044353019724957</v>
      </c>
      <c r="B278">
        <v>-0.16540656934749265</v>
      </c>
      <c r="F278" s="43" t="str">
        <f t="shared" si="21"/>
        <v>B 1241</v>
      </c>
      <c r="G278" s="41">
        <f>AVERAGE(M278:M279)</f>
        <v>-0.18044353019724957</v>
      </c>
      <c r="H278" s="41">
        <f>AVERAGE(N278:N279)</f>
        <v>-1.8042569025375488</v>
      </c>
      <c r="I278" s="41">
        <f>AVERAGE(O278:O279)</f>
        <v>-3.8361386040319245</v>
      </c>
      <c r="J278" s="41">
        <f>AVERAGE(P278:P279)</f>
        <v>0.7491556902413099</v>
      </c>
      <c r="K278" s="54">
        <f>AVERAGE(Q278:Q279)</f>
        <v>-0.65396077691026733</v>
      </c>
      <c r="L278" s="38" t="s">
        <v>1504</v>
      </c>
      <c r="M278" s="38">
        <v>-0.16540656934749265</v>
      </c>
      <c r="N278" s="38">
        <v>-1.8062245586254466</v>
      </c>
      <c r="O278" s="38">
        <v>-4.0829978779542975</v>
      </c>
      <c r="P278" s="38">
        <v>0.76520688190651054</v>
      </c>
      <c r="Q278" s="42">
        <v>-0.65396077691026733</v>
      </c>
      <c r="Y278" s="38">
        <v>-0.16540656934749265</v>
      </c>
    </row>
    <row r="279" spans="1:25">
      <c r="A279" s="41"/>
      <c r="B279">
        <v>-0.19548049104700649</v>
      </c>
      <c r="F279" s="43" t="str">
        <f t="shared" si="21"/>
        <v>B 1241</v>
      </c>
      <c r="G279" s="41"/>
      <c r="H279" s="41"/>
      <c r="I279" s="41"/>
      <c r="J279" s="41"/>
      <c r="K279" s="54"/>
      <c r="L279" s="38" t="s">
        <v>1504</v>
      </c>
      <c r="M279" s="38">
        <v>-0.19548049104700649</v>
      </c>
      <c r="N279" s="38">
        <v>-1.8022892464496509</v>
      </c>
      <c r="O279" s="38">
        <v>-3.5892793301095516</v>
      </c>
      <c r="P279" s="38">
        <v>0.73310449857610926</v>
      </c>
      <c r="Q279" s="42"/>
      <c r="Y279" s="38">
        <v>-0.19548049104700649</v>
      </c>
    </row>
    <row r="280" spans="1:25">
      <c r="A280" s="41">
        <f>AVERAGE(G280:G281)</f>
        <v>-0.95046123371250735</v>
      </c>
      <c r="B280">
        <v>-0.93755450898314052</v>
      </c>
      <c r="F280" s="43" t="str">
        <f t="shared" si="21"/>
        <v>B 1243</v>
      </c>
      <c r="G280" s="41">
        <f>AVERAGE(M280:M281)</f>
        <v>-0.95046123371250735</v>
      </c>
      <c r="H280" s="41">
        <f>AVERAGE(N280:N281)</f>
        <v>-2.0633595307902319</v>
      </c>
      <c r="I280" s="41">
        <f>AVERAGE(O280:O281)</f>
        <v>-4.1659436039859221</v>
      </c>
      <c r="J280" s="41">
        <f>AVERAGE(P280:P281)</f>
        <v>0.11270118608019963</v>
      </c>
      <c r="K280" s="54">
        <f>AVERAGE(Q280:Q281)</f>
        <v>-0.24920097080954884</v>
      </c>
      <c r="L280" s="38" t="s">
        <v>1505</v>
      </c>
      <c r="M280" s="38">
        <v>-0.93755450898314052</v>
      </c>
      <c r="N280" s="38">
        <v>-2.0743281668545999</v>
      </c>
      <c r="O280" s="38">
        <v>-4.1253334438537959</v>
      </c>
      <c r="P280" s="38">
        <v>0.13126242002592381</v>
      </c>
      <c r="Q280" s="42">
        <v>-0.18778910728090015</v>
      </c>
      <c r="Y280" s="38">
        <v>-0.93755450898314052</v>
      </c>
    </row>
    <row r="281" spans="1:25">
      <c r="A281" s="41"/>
      <c r="B281">
        <v>-0.96336795844187417</v>
      </c>
      <c r="F281" s="43" t="str">
        <f t="shared" si="21"/>
        <v>B 1243</v>
      </c>
      <c r="G281" s="41"/>
      <c r="H281" s="41"/>
      <c r="I281" s="41"/>
      <c r="J281" s="41"/>
      <c r="K281" s="54"/>
      <c r="L281" s="38" t="s">
        <v>1505</v>
      </c>
      <c r="M281" s="38">
        <v>-0.96336795844187417</v>
      </c>
      <c r="N281" s="38">
        <v>-2.052390894725864</v>
      </c>
      <c r="O281" s="38">
        <v>-4.2065537641180484</v>
      </c>
      <c r="P281" s="38">
        <v>9.4139952134475458E-2</v>
      </c>
      <c r="Q281" s="42">
        <v>-0.31061283433819753</v>
      </c>
      <c r="Y281" s="38">
        <v>-0.96336795844187417</v>
      </c>
    </row>
    <row r="282" spans="1:25">
      <c r="A282" s="41">
        <f>AVERAGE(G282:G283)</f>
        <v>-0.55248300322197075</v>
      </c>
      <c r="B282">
        <v>-0.93755450898314052</v>
      </c>
      <c r="F282" s="43" t="str">
        <f t="shared" si="21"/>
        <v>B 1243</v>
      </c>
      <c r="G282" s="41">
        <f>AVERAGE(M282:M283)</f>
        <v>-0.55248300322197075</v>
      </c>
      <c r="H282" s="41">
        <f>AVERAGE(N282:N283)</f>
        <v>-1.6337406632625506</v>
      </c>
      <c r="I282" s="41">
        <f>AVERAGE(O282:O283)</f>
        <v>-2.9503321163413809</v>
      </c>
      <c r="J282" s="41">
        <f>AVERAGE(P282:P283)</f>
        <v>0.28924826606807619</v>
      </c>
      <c r="K282" s="54"/>
      <c r="L282" s="38" t="s">
        <v>1505</v>
      </c>
      <c r="M282" s="38">
        <v>-0.93755450898314052</v>
      </c>
      <c r="N282" s="38">
        <v>-2.045441300883577</v>
      </c>
      <c r="O282" s="38">
        <v>-3.4572226643119208</v>
      </c>
      <c r="P282" s="38">
        <v>0.1163707987646978</v>
      </c>
      <c r="Q282" s="42">
        <f>O282-1000*((1+N282/1000)^1.9-1)</f>
        <v>0.42553838858427895</v>
      </c>
      <c r="Y282" s="38">
        <v>-0.93755450898314052</v>
      </c>
    </row>
    <row r="283" spans="1:25">
      <c r="A283" s="41"/>
      <c r="B283">
        <v>-0.16741149746080097</v>
      </c>
      <c r="F283" s="43" t="str">
        <f t="shared" si="21"/>
        <v>B 1243</v>
      </c>
      <c r="G283" s="41"/>
      <c r="H283" s="41"/>
      <c r="I283" s="41"/>
      <c r="J283" s="41"/>
      <c r="K283" s="54"/>
      <c r="L283" s="38" t="s">
        <v>1505</v>
      </c>
      <c r="M283" s="38">
        <v>-0.16741149746080097</v>
      </c>
      <c r="N283" s="38">
        <v>-1.2220400256415243</v>
      </c>
      <c r="O283" s="38">
        <v>-2.443441568370841</v>
      </c>
      <c r="P283" s="38">
        <v>0.46212573337145457</v>
      </c>
      <c r="Q283" s="42">
        <f>O283-1000*((1+N283/1000)^1.9-1)</f>
        <v>-0.12284241314086675</v>
      </c>
      <c r="Y283" s="38">
        <v>-0.16741149746080097</v>
      </c>
    </row>
    <row r="284" spans="1:25">
      <c r="A284" s="41">
        <f>G284</f>
        <v>-0.19247309887715502</v>
      </c>
      <c r="B284">
        <v>-0.19247309887715502</v>
      </c>
      <c r="F284" s="43" t="str">
        <f t="shared" si="21"/>
        <v>B 1335</v>
      </c>
      <c r="G284" s="41">
        <f t="shared" ref="G284:J285" si="23">M284</f>
        <v>-0.19247309887715502</v>
      </c>
      <c r="H284" s="41">
        <f t="shared" si="23"/>
        <v>0.39989470109369485</v>
      </c>
      <c r="I284" s="41">
        <f t="shared" si="23"/>
        <v>1.3709676693256512</v>
      </c>
      <c r="J284" s="41">
        <f t="shared" si="23"/>
        <v>-0.39839890241166742</v>
      </c>
      <c r="K284" s="54"/>
      <c r="L284" s="38" t="s">
        <v>1511</v>
      </c>
      <c r="M284" s="38">
        <v>-0.19247309887715502</v>
      </c>
      <c r="N284" s="38">
        <v>0.39989470109369485</v>
      </c>
      <c r="O284" s="38">
        <v>1.3709676693256512</v>
      </c>
      <c r="P284" s="38">
        <v>-0.39839890241166742</v>
      </c>
      <c r="Q284" s="42">
        <f>O284-1000*((1+N284/1000)^1.9-1)</f>
        <v>0.61103101108495039</v>
      </c>
      <c r="Y284" s="38">
        <v>-0.19247309887715502</v>
      </c>
    </row>
    <row r="285" spans="1:25">
      <c r="A285" s="41">
        <f>G285</f>
        <v>1.623239923732589</v>
      </c>
      <c r="B285">
        <v>1.623239923732589</v>
      </c>
      <c r="F285" s="43" t="str">
        <f t="shared" si="21"/>
        <v>B 1337</v>
      </c>
      <c r="G285" s="41">
        <f t="shared" si="23"/>
        <v>1.623239923732589</v>
      </c>
      <c r="H285" s="41">
        <f t="shared" si="23"/>
        <v>4.0175350812148292</v>
      </c>
      <c r="I285" s="41">
        <f t="shared" si="23"/>
        <v>13.445778059371527</v>
      </c>
      <c r="J285" s="41">
        <f t="shared" si="23"/>
        <v>-0.44377888411251121</v>
      </c>
      <c r="K285" s="54"/>
      <c r="L285" s="38" t="s">
        <v>1512</v>
      </c>
      <c r="M285" s="38">
        <v>1.623239923732589</v>
      </c>
      <c r="N285" s="38">
        <v>4.0175350812148292</v>
      </c>
      <c r="O285" s="38">
        <v>13.445778059371527</v>
      </c>
      <c r="P285" s="38">
        <v>-0.44377888411251121</v>
      </c>
      <c r="Q285" s="42">
        <f>O285-1000*((1+N285/1000)^1.9-1)</f>
        <v>5.79866304826826</v>
      </c>
      <c r="Y285" s="38">
        <v>1.623239923732589</v>
      </c>
    </row>
    <row r="286" spans="1:25">
      <c r="A286" s="41">
        <f>AVERAGE(G286:G287)</f>
        <v>4.1664912354566486</v>
      </c>
      <c r="B286">
        <v>4.1664912354566486</v>
      </c>
      <c r="F286" s="43" t="str">
        <f t="shared" si="21"/>
        <v>B 1339</v>
      </c>
      <c r="G286" s="41">
        <f>AVERAGE(M286:M287)</f>
        <v>4.1664912354566486</v>
      </c>
      <c r="H286" s="41">
        <f>AVERAGE(N286:N287)</f>
        <v>7.9546893179887057</v>
      </c>
      <c r="I286" s="55">
        <f>AVERAGE(O286:O287)</f>
        <v>16.71689489571504</v>
      </c>
      <c r="J286" s="41">
        <f>AVERAGE(P286:P287)</f>
        <v>7.7697789493624825E-2</v>
      </c>
      <c r="K286" s="56"/>
      <c r="L286" s="38" t="s">
        <v>1513</v>
      </c>
      <c r="M286" s="38">
        <v>4.1664912354566486</v>
      </c>
      <c r="N286" s="38">
        <v>7.9546893179887057</v>
      </c>
      <c r="O286" s="38">
        <v>16.71689489571504</v>
      </c>
      <c r="P286" s="38">
        <v>7.7697789493624825E-2</v>
      </c>
      <c r="Q286" s="42">
        <f>O286-1000*((1+N286/1000)^1.9-1)</f>
        <v>1.5488976004867094</v>
      </c>
      <c r="Y286" s="38">
        <v>4.1664912354566486</v>
      </c>
    </row>
    <row r="287" spans="1:25">
      <c r="A287" s="46"/>
      <c r="F287" s="44"/>
      <c r="G287" s="45"/>
      <c r="H287" s="46"/>
      <c r="I287" s="47"/>
      <c r="J287" s="48"/>
      <c r="K287" s="45"/>
      <c r="M287" s="45"/>
      <c r="N287" s="45"/>
      <c r="O287" s="45"/>
      <c r="P287" s="45"/>
      <c r="Q287" s="49"/>
      <c r="Y287" s="45"/>
    </row>
    <row r="290" spans="2:25">
      <c r="B290" t="s">
        <v>1816</v>
      </c>
      <c r="L290" s="2" t="s">
        <v>1816</v>
      </c>
      <c r="M290" t="s">
        <v>1816</v>
      </c>
      <c r="N290">
        <v>11.412384975603374</v>
      </c>
      <c r="O290" s="27">
        <v>22.257790745887405</v>
      </c>
      <c r="P290" s="17">
        <v>42.690832138259751</v>
      </c>
      <c r="Q290" s="17"/>
      <c r="R290" s="2">
        <v>1.082078205150161E-2</v>
      </c>
      <c r="S290">
        <v>-2.2232831118792262E-2</v>
      </c>
      <c r="Y290" t="s">
        <v>1816</v>
      </c>
    </row>
    <row r="291" spans="2:25">
      <c r="B291" t="s">
        <v>1818</v>
      </c>
      <c r="L291" s="2" t="s">
        <v>1818</v>
      </c>
      <c r="M291" t="s">
        <v>1818</v>
      </c>
      <c r="N291">
        <v>11.855139933957703</v>
      </c>
      <c r="O291" s="27">
        <v>23.115353880016954</v>
      </c>
      <c r="P291" s="17">
        <v>44.249767996456299</v>
      </c>
      <c r="Q291" s="17"/>
      <c r="R291" s="2">
        <v>1.6725535227801736E-2</v>
      </c>
      <c r="S291">
        <v>-0.1260091341264129</v>
      </c>
      <c r="Y291" t="s">
        <v>1818</v>
      </c>
    </row>
    <row r="292" spans="2:25">
      <c r="B292" t="s">
        <v>1819</v>
      </c>
      <c r="L292" s="2" t="s">
        <v>1819</v>
      </c>
      <c r="M292" t="s">
        <v>1819</v>
      </c>
      <c r="N292">
        <v>-0.8038090960915123</v>
      </c>
      <c r="O292" s="27">
        <v>-1.6905096346489512</v>
      </c>
      <c r="P292" s="17">
        <v>-3.1642582589691548</v>
      </c>
      <c r="Q292" s="17"/>
      <c r="R292" s="2">
        <v>6.7162658166641798E-2</v>
      </c>
      <c r="S292">
        <v>4.5252215471802693E-2</v>
      </c>
      <c r="Y292" t="s">
        <v>1819</v>
      </c>
    </row>
    <row r="293" spans="2:25">
      <c r="L293" s="2" t="s">
        <v>1819</v>
      </c>
    </row>
    <row r="294" spans="2:25">
      <c r="B294" t="s">
        <v>1821</v>
      </c>
      <c r="L294" s="2" t="s">
        <v>1821</v>
      </c>
      <c r="M294" t="s">
        <v>1821</v>
      </c>
      <c r="N294">
        <v>3.3398760820764206</v>
      </c>
      <c r="O294" s="27">
        <v>6.3688422412053747</v>
      </c>
      <c r="P294" s="17">
        <v>12.59913717160499</v>
      </c>
      <c r="Q294" s="17"/>
      <c r="R294" s="2">
        <v>6.4972126432083499E-2</v>
      </c>
      <c r="S294">
        <v>0.46366362344474332</v>
      </c>
      <c r="Y294" t="s">
        <v>1821</v>
      </c>
    </row>
    <row r="295" spans="2:25">
      <c r="B295" t="s">
        <v>1822</v>
      </c>
      <c r="L295" s="2" t="s">
        <v>1822</v>
      </c>
      <c r="M295" t="s">
        <v>1822</v>
      </c>
      <c r="N295">
        <v>2.4567052481665463</v>
      </c>
      <c r="O295" s="27">
        <v>4.7257238127582646</v>
      </c>
      <c r="P295" s="17">
        <v>9.3103757467227766</v>
      </c>
      <c r="Q295" s="17"/>
      <c r="R295" s="2">
        <v>2.5740025250575727E-2</v>
      </c>
      <c r="S295">
        <v>0.31240924833819683</v>
      </c>
      <c r="Y295" t="s">
        <v>1822</v>
      </c>
    </row>
    <row r="296" spans="2:25">
      <c r="B296" t="s">
        <v>1823</v>
      </c>
      <c r="L296" s="2" t="s">
        <v>1823</v>
      </c>
      <c r="M296" t="s">
        <v>1823</v>
      </c>
      <c r="N296">
        <v>0.24125968296750955</v>
      </c>
      <c r="O296" s="27">
        <v>0.55797702849424979</v>
      </c>
      <c r="P296" s="17">
        <v>1.3921712060493974</v>
      </c>
      <c r="Q296" s="17"/>
      <c r="R296" s="2">
        <v>-4.6059615172566737E-2</v>
      </c>
      <c r="S296">
        <v>0.33174866255913926</v>
      </c>
      <c r="Y296" t="s">
        <v>1823</v>
      </c>
    </row>
    <row r="297" spans="2:25">
      <c r="B297" t="s">
        <v>1509</v>
      </c>
      <c r="L297" s="2" t="s">
        <v>1509</v>
      </c>
      <c r="M297" t="s">
        <v>1509</v>
      </c>
      <c r="N297">
        <v>-3.0959849309603049</v>
      </c>
      <c r="O297" s="27">
        <v>-3.9129562533952167</v>
      </c>
      <c r="P297" s="17">
        <v>-6.2434163139166721</v>
      </c>
      <c r="Q297" s="17"/>
      <c r="R297" s="2">
        <v>-1.0788938975245799</v>
      </c>
      <c r="S297">
        <v>1.0105426160184061</v>
      </c>
      <c r="T297" s="2" t="s">
        <v>1875</v>
      </c>
      <c r="Y297" t="s">
        <v>1509</v>
      </c>
    </row>
    <row r="298" spans="2:25">
      <c r="B298" t="s">
        <v>1510</v>
      </c>
      <c r="L298" s="2" t="s">
        <v>1510</v>
      </c>
      <c r="M298" t="s">
        <v>1510</v>
      </c>
      <c r="N298">
        <v>0.22593033676776564</v>
      </c>
      <c r="O298" s="27">
        <v>1.9445884601240193</v>
      </c>
      <c r="P298" s="17">
        <v>4.7461980146500382</v>
      </c>
      <c r="Q298" s="17"/>
      <c r="R298" s="2">
        <v>-0.77506091055046245</v>
      </c>
      <c r="S298">
        <v>1.0086034764951179</v>
      </c>
      <c r="T298" s="2" t="s">
        <v>1876</v>
      </c>
      <c r="Y298" t="s">
        <v>1510</v>
      </c>
    </row>
    <row r="299" spans="2:25">
      <c r="B299" t="s">
        <v>1511</v>
      </c>
      <c r="L299" s="2" t="s">
        <v>1511</v>
      </c>
      <c r="M299" t="s">
        <v>1511</v>
      </c>
      <c r="N299">
        <v>-0.19247309887715502</v>
      </c>
      <c r="O299" s="27">
        <v>0.39989470109369485</v>
      </c>
      <c r="P299" s="17">
        <v>1.3709676693256512</v>
      </c>
      <c r="Q299" s="17"/>
      <c r="R299" s="2">
        <v>-0.39839890241166742</v>
      </c>
      <c r="Y299" t="s">
        <v>1511</v>
      </c>
    </row>
    <row r="300" spans="2:25">
      <c r="B300" t="s">
        <v>1512</v>
      </c>
      <c r="L300" s="2" t="s">
        <v>1512</v>
      </c>
      <c r="M300" t="s">
        <v>1512</v>
      </c>
      <c r="N300">
        <v>1.623239923732589</v>
      </c>
      <c r="O300" s="27">
        <v>4.0175350812148292</v>
      </c>
      <c r="P300" s="17">
        <v>13.445778059371527</v>
      </c>
      <c r="Q300" s="17"/>
      <c r="R300" s="2">
        <v>-0.44377888411251121</v>
      </c>
      <c r="Y300" t="s">
        <v>1512</v>
      </c>
    </row>
    <row r="301" spans="2:25">
      <c r="B301" t="s">
        <v>1513</v>
      </c>
      <c r="L301" s="2" t="s">
        <v>1513</v>
      </c>
      <c r="M301" t="s">
        <v>1513</v>
      </c>
      <c r="N301">
        <v>4.1459407222954603</v>
      </c>
      <c r="O301" s="27">
        <v>6.0431325620706744</v>
      </c>
      <c r="P301" s="17">
        <v>11.844808958394125</v>
      </c>
      <c r="Q301" s="17"/>
      <c r="R301" s="2">
        <v>8.395977401406407</v>
      </c>
      <c r="Y301" t="s">
        <v>1513</v>
      </c>
    </row>
    <row r="302" spans="2:25">
      <c r="B302" t="s">
        <v>1499</v>
      </c>
      <c r="L302" s="2" t="s">
        <v>1499</v>
      </c>
      <c r="M302" t="s">
        <v>1499</v>
      </c>
      <c r="N302">
        <v>14.325461985560617</v>
      </c>
      <c r="O302" s="27">
        <v>14.640366054365694</v>
      </c>
      <c r="P302" s="17">
        <v>20.154155682525989</v>
      </c>
      <c r="Q302" s="17"/>
      <c r="R302" s="2">
        <v>6.8122496503641994</v>
      </c>
      <c r="S302">
        <v>-7.845711717115563</v>
      </c>
      <c r="Y302" t="s">
        <v>1499</v>
      </c>
    </row>
    <row r="303" spans="2:25">
      <c r="B303" t="s">
        <v>1500</v>
      </c>
      <c r="L303" s="2" t="s">
        <v>1500</v>
      </c>
      <c r="M303" t="s">
        <v>1500</v>
      </c>
      <c r="N303">
        <v>13.481387249860255</v>
      </c>
      <c r="O303">
        <v>14.393697337987454</v>
      </c>
      <c r="P303">
        <v>20.798784110405812</v>
      </c>
      <c r="R303">
        <v>6.0943244114937123</v>
      </c>
      <c r="S303">
        <v>-6.7262938145231637</v>
      </c>
      <c r="Y303" t="s">
        <v>1500</v>
      </c>
    </row>
    <row r="304" spans="2:25">
      <c r="B304" t="s">
        <v>1501</v>
      </c>
      <c r="L304" s="2" t="s">
        <v>1501</v>
      </c>
      <c r="M304" t="s">
        <v>1501</v>
      </c>
      <c r="N304">
        <v>13.892313974415703</v>
      </c>
      <c r="O304" s="27">
        <v>11.435514802467406</v>
      </c>
      <c r="P304" s="17">
        <v>14.748038582987121</v>
      </c>
      <c r="Q304" s="17"/>
      <c r="R304" s="2">
        <v>8.019263934377129</v>
      </c>
      <c r="S304">
        <v>-7.2940229801359262</v>
      </c>
      <c r="Y304" t="s">
        <v>1501</v>
      </c>
    </row>
    <row r="305" spans="2:25">
      <c r="B305" t="s">
        <v>1502</v>
      </c>
      <c r="L305" s="2" t="s">
        <v>1502</v>
      </c>
      <c r="M305" t="s">
        <v>1502</v>
      </c>
      <c r="N305">
        <v>13.540950322559532</v>
      </c>
      <c r="O305" s="27">
        <v>7.3597036090329304</v>
      </c>
      <c r="P305" s="17">
        <v>8.4939476734353647</v>
      </c>
      <c r="Q305" s="17"/>
      <c r="R305" s="2">
        <v>9.7578858955658099</v>
      </c>
      <c r="S305">
        <v>-8.6820362540629432</v>
      </c>
      <c r="Y305" t="s">
        <v>1502</v>
      </c>
    </row>
    <row r="306" spans="2:25">
      <c r="B306" t="s">
        <v>1826</v>
      </c>
      <c r="L306" s="2" t="s">
        <v>1826</v>
      </c>
      <c r="M306" t="s">
        <v>1826</v>
      </c>
      <c r="N306">
        <v>12.216695303723268</v>
      </c>
      <c r="O306" s="27">
        <v>13.181788647947279</v>
      </c>
      <c r="P306" s="17">
        <v>18.828901038164368</v>
      </c>
      <c r="Q306" s="17"/>
      <c r="R306" s="2">
        <v>5.4496341003049675</v>
      </c>
      <c r="S306">
        <v>-6.3649967670340608</v>
      </c>
      <c r="Y306" t="s">
        <v>1826</v>
      </c>
    </row>
    <row r="307" spans="2:25">
      <c r="B307" t="s">
        <v>1493</v>
      </c>
      <c r="L307" s="2" t="s">
        <v>1493</v>
      </c>
      <c r="M307" t="s">
        <v>1493</v>
      </c>
      <c r="N307">
        <v>8.881580925915955</v>
      </c>
      <c r="O307" s="27">
        <v>9.7195512337455714</v>
      </c>
      <c r="P307" s="17">
        <v>14.434056816410967</v>
      </c>
      <c r="Q307" s="17"/>
      <c r="R307" s="2">
        <v>3.8877536999952778</v>
      </c>
      <c r="S307">
        <v>-4.1138360017245486</v>
      </c>
      <c r="Y307" t="s">
        <v>1493</v>
      </c>
    </row>
    <row r="308" spans="2:25">
      <c r="B308" t="s">
        <v>1829</v>
      </c>
      <c r="L308" s="2" t="s">
        <v>1829</v>
      </c>
      <c r="M308" t="s">
        <v>1829</v>
      </c>
      <c r="N308">
        <v>10.402736593212779</v>
      </c>
      <c r="O308" s="27">
        <v>12.823089129629484</v>
      </c>
      <c r="P308" s="17">
        <v>20.130243477579413</v>
      </c>
      <c r="Q308" s="17"/>
      <c r="R308" s="2">
        <v>3.8192697225971628</v>
      </c>
      <c r="S308">
        <v>-4.3742797173801353</v>
      </c>
      <c r="Y308" t="s">
        <v>1829</v>
      </c>
    </row>
    <row r="309" spans="2:25">
      <c r="L309" s="2" t="s">
        <v>1830</v>
      </c>
    </row>
    <row r="310" spans="2:25">
      <c r="B310" t="s">
        <v>1494</v>
      </c>
      <c r="L310" s="2" t="s">
        <v>1494</v>
      </c>
      <c r="M310" t="s">
        <v>1494</v>
      </c>
      <c r="N310">
        <v>15.381557869242446</v>
      </c>
      <c r="O310" s="27">
        <v>17.637817981596804</v>
      </c>
      <c r="P310" s="17">
        <v>26.850918379051958</v>
      </c>
      <c r="Q310" s="17"/>
      <c r="R310" s="2">
        <v>6.3365976581397643</v>
      </c>
      <c r="S310">
        <v>-6.9267643523518423</v>
      </c>
      <c r="Y310" t="s">
        <v>1494</v>
      </c>
    </row>
    <row r="311" spans="2:25">
      <c r="B311" t="s">
        <v>1831</v>
      </c>
      <c r="L311" s="2" t="s">
        <v>1831</v>
      </c>
      <c r="M311" t="s">
        <v>1831</v>
      </c>
      <c r="N311">
        <v>13.364850803274431</v>
      </c>
      <c r="O311" s="27">
        <v>15.013802060830805</v>
      </c>
      <c r="P311" s="17">
        <v>21.811131015406993</v>
      </c>
      <c r="Q311" s="17"/>
      <c r="R311" s="2">
        <v>5.6606868789776943</v>
      </c>
      <c r="S311">
        <v>-6.9077260283889608</v>
      </c>
      <c r="Y311" t="s">
        <v>1831</v>
      </c>
    </row>
    <row r="312" spans="2:25">
      <c r="B312" t="s">
        <v>1495</v>
      </c>
      <c r="L312" s="2" t="s">
        <v>1495</v>
      </c>
      <c r="M312" t="s">
        <v>1495</v>
      </c>
      <c r="N312">
        <v>15.283065775676619</v>
      </c>
      <c r="O312" s="27">
        <v>17.457965842160306</v>
      </c>
      <c r="P312" s="17">
        <v>27.842227116950944</v>
      </c>
      <c r="Q312" s="17"/>
      <c r="R312" s="2">
        <v>6.329951244011145</v>
      </c>
      <c r="S312">
        <v>-5.5883444502078419</v>
      </c>
      <c r="Y312" t="s">
        <v>1495</v>
      </c>
    </row>
    <row r="313" spans="2:25">
      <c r="B313" t="s">
        <v>1832</v>
      </c>
      <c r="L313" s="2" t="s">
        <v>1832</v>
      </c>
      <c r="M313" t="s">
        <v>1832</v>
      </c>
      <c r="N313">
        <v>5.8331712683107328</v>
      </c>
      <c r="O313" s="27">
        <v>2.4429078306349439</v>
      </c>
      <c r="P313" s="17">
        <v>1.320259054318762</v>
      </c>
      <c r="Q313" s="17"/>
      <c r="R313" s="2">
        <v>4.5758190467342086</v>
      </c>
      <c r="S313">
        <v>-3.3263741113421785</v>
      </c>
      <c r="Y313" t="s">
        <v>1832</v>
      </c>
    </row>
    <row r="314" spans="2:25">
      <c r="L314" s="2" t="s">
        <v>1832</v>
      </c>
    </row>
    <row r="315" spans="2:25">
      <c r="B315" t="s">
        <v>1834</v>
      </c>
      <c r="L315" s="2" t="s">
        <v>1834</v>
      </c>
      <c r="M315" t="s">
        <v>1834</v>
      </c>
      <c r="N315">
        <v>1.6557364669023134</v>
      </c>
      <c r="O315" s="27">
        <v>0.98098122236489615</v>
      </c>
      <c r="P315" s="17">
        <v>3.8329357257311791</v>
      </c>
      <c r="Q315" s="17"/>
      <c r="R315" s="2">
        <v>1.150651369645983</v>
      </c>
      <c r="S315">
        <v>1.9682479003512166</v>
      </c>
      <c r="Y315" t="s">
        <v>1834</v>
      </c>
    </row>
    <row r="316" spans="2:25">
      <c r="L316" s="2" t="s">
        <v>1834</v>
      </c>
    </row>
    <row r="317" spans="2:25">
      <c r="B317" t="s">
        <v>1835</v>
      </c>
      <c r="L317" s="2" t="s">
        <v>1835</v>
      </c>
      <c r="M317" t="s">
        <v>1835</v>
      </c>
      <c r="N317">
        <v>4.592621998204871</v>
      </c>
      <c r="O317" s="27">
        <v>1.7620150941828339</v>
      </c>
      <c r="P317" s="17">
        <v>0.15377156902451894</v>
      </c>
      <c r="Q317" s="17"/>
      <c r="R317" s="2">
        <v>3.6855716247570225</v>
      </c>
      <c r="S317">
        <v>-3.1967114701876298</v>
      </c>
      <c r="Y317" t="s">
        <v>1835</v>
      </c>
    </row>
    <row r="318" spans="2:25">
      <c r="B318" t="s">
        <v>1837</v>
      </c>
      <c r="L318" s="2" t="s">
        <v>1837</v>
      </c>
      <c r="M318" t="s">
        <v>1837</v>
      </c>
      <c r="N318">
        <v>1.4061229167960931</v>
      </c>
      <c r="O318" s="27">
        <v>0.15238868425271335</v>
      </c>
      <c r="P318" s="17">
        <v>-0.72459523832923978</v>
      </c>
      <c r="Q318" s="17"/>
      <c r="R318" s="2">
        <v>1.3276456443636064</v>
      </c>
      <c r="S318">
        <v>-1.0141535933845258</v>
      </c>
      <c r="Y318" t="s">
        <v>1837</v>
      </c>
    </row>
    <row r="319" spans="2:25">
      <c r="B319" t="s">
        <v>1839</v>
      </c>
      <c r="L319" s="2" t="s">
        <v>1839</v>
      </c>
      <c r="M319" t="s">
        <v>1839</v>
      </c>
      <c r="N319">
        <v>0.87247788397215587</v>
      </c>
      <c r="O319" s="27">
        <v>1.2052102863366887</v>
      </c>
      <c r="P319" s="17">
        <v>1.3968919162287152</v>
      </c>
      <c r="Q319" s="17"/>
      <c r="R319" s="2">
        <v>0.25197588622383194</v>
      </c>
      <c r="S319">
        <v>-0.8942495254736782</v>
      </c>
      <c r="Y319" t="s">
        <v>1839</v>
      </c>
    </row>
    <row r="320" spans="2:25">
      <c r="L320" s="2" t="s">
        <v>1839</v>
      </c>
    </row>
    <row r="321" spans="2:25">
      <c r="B321" t="s">
        <v>1840</v>
      </c>
      <c r="L321" s="2" t="s">
        <v>1840</v>
      </c>
      <c r="M321" t="s">
        <v>1840</v>
      </c>
      <c r="N321">
        <v>3.6660110551736125</v>
      </c>
      <c r="O321" s="27">
        <v>4.0401421937139581</v>
      </c>
      <c r="P321" s="17">
        <v>6.0124876154941109</v>
      </c>
      <c r="Q321" s="17"/>
      <c r="R321" s="2">
        <v>1.5873722661730039</v>
      </c>
      <c r="S321">
        <v>-1.677736625527837</v>
      </c>
      <c r="Y321" t="s">
        <v>1840</v>
      </c>
    </row>
    <row r="322" spans="2:25">
      <c r="B322" t="s">
        <v>1842</v>
      </c>
      <c r="L322" s="2" t="s">
        <v>1842</v>
      </c>
      <c r="M322" t="s">
        <v>1842</v>
      </c>
      <c r="N322">
        <v>4.8803291824639494</v>
      </c>
      <c r="O322" s="27">
        <v>4.3516179659224274</v>
      </c>
      <c r="P322" s="17">
        <v>6.2878623759505814</v>
      </c>
      <c r="Q322" s="17"/>
      <c r="R322" s="2">
        <v>2.6416057915388258</v>
      </c>
      <c r="S322">
        <v>-1.9964001885495186</v>
      </c>
      <c r="Y322" t="s">
        <v>1842</v>
      </c>
    </row>
    <row r="323" spans="2:25">
      <c r="B323" t="s">
        <v>1503</v>
      </c>
      <c r="L323" s="2" t="s">
        <v>1503</v>
      </c>
      <c r="M323" t="s">
        <v>1503</v>
      </c>
      <c r="N323">
        <v>1.5939596194112227</v>
      </c>
      <c r="O323" s="27">
        <v>3.0913509876461243</v>
      </c>
      <c r="P323" s="17">
        <v>6.882965766680349</v>
      </c>
      <c r="Q323" s="17"/>
      <c r="R323" s="2">
        <v>3.1060434676488669E-3</v>
      </c>
      <c r="Y323" t="s">
        <v>1503</v>
      </c>
    </row>
    <row r="324" spans="2:25">
      <c r="B324" t="s">
        <v>1504</v>
      </c>
      <c r="L324" s="2" t="s">
        <v>1504</v>
      </c>
      <c r="M324" t="s">
        <v>1504</v>
      </c>
      <c r="N324">
        <v>-0.18044353019724957</v>
      </c>
      <c r="O324" s="27">
        <v>-1.8042569025375488</v>
      </c>
      <c r="P324" s="17">
        <v>-3.8361386040319245</v>
      </c>
      <c r="Q324" s="17"/>
      <c r="R324" s="2">
        <v>0.7491556902413099</v>
      </c>
      <c r="S324">
        <v>-0.65396077691026733</v>
      </c>
      <c r="Y324" t="s">
        <v>1504</v>
      </c>
    </row>
    <row r="325" spans="2:25">
      <c r="B325" t="s">
        <v>1505</v>
      </c>
      <c r="L325" s="2" t="s">
        <v>1505</v>
      </c>
      <c r="M325" t="s">
        <v>1505</v>
      </c>
      <c r="N325">
        <v>-0.95046123371250735</v>
      </c>
      <c r="O325" s="27">
        <v>-2.0633595307902319</v>
      </c>
      <c r="P325" s="17">
        <v>-4.1659436039859221</v>
      </c>
      <c r="Q325" s="17"/>
      <c r="R325" s="2">
        <v>0.11270118608019963</v>
      </c>
      <c r="S325">
        <v>-0.24920097080954884</v>
      </c>
      <c r="Y325" t="s">
        <v>1505</v>
      </c>
    </row>
    <row r="326" spans="2:25">
      <c r="B326" t="s">
        <v>1506</v>
      </c>
      <c r="L326" s="2" t="s">
        <v>1506</v>
      </c>
      <c r="M326" t="s">
        <v>1506</v>
      </c>
      <c r="N326">
        <v>4.4861101921855884</v>
      </c>
      <c r="O326" s="27">
        <v>3.6613893293090394</v>
      </c>
      <c r="P326" s="17">
        <v>4.1786236833525336</v>
      </c>
      <c r="Q326" s="17"/>
      <c r="R326" s="2">
        <v>2.602165912803045</v>
      </c>
      <c r="S326">
        <v>-3.1789572073184225</v>
      </c>
      <c r="Y326" t="s">
        <v>1506</v>
      </c>
    </row>
    <row r="327" spans="2:25">
      <c r="B327" t="s">
        <v>1507</v>
      </c>
      <c r="L327" s="2" t="s">
        <v>1507</v>
      </c>
      <c r="M327" t="s">
        <v>1507</v>
      </c>
      <c r="N327">
        <v>6.1604340134716606</v>
      </c>
      <c r="O327" s="27">
        <v>6.0231208800630709</v>
      </c>
      <c r="P327" s="17">
        <v>8.6183031378814778</v>
      </c>
      <c r="Q327" s="17"/>
      <c r="R327" s="2">
        <v>3.0630439776729856</v>
      </c>
      <c r="S327">
        <v>-3.0801697266895633</v>
      </c>
      <c r="Y327" t="s">
        <v>1507</v>
      </c>
    </row>
    <row r="328" spans="2:25">
      <c r="B328" t="s">
        <v>1508</v>
      </c>
      <c r="L328" s="2" t="s">
        <v>1508</v>
      </c>
      <c r="M328" t="s">
        <v>1508</v>
      </c>
      <c r="N328">
        <v>2.8689268221286923</v>
      </c>
      <c r="O328" s="27">
        <v>3.3640639349237222</v>
      </c>
      <c r="P328" s="17">
        <v>5.9395054765225552</v>
      </c>
      <c r="Q328" s="17"/>
      <c r="R328" s="2">
        <v>1.1378497398066845</v>
      </c>
      <c r="S328">
        <v>-0.66970328398952006</v>
      </c>
      <c r="Y328" t="s">
        <v>1508</v>
      </c>
    </row>
    <row r="329" spans="2:25">
      <c r="B329" t="s">
        <v>1515</v>
      </c>
      <c r="L329" s="2" t="s">
        <v>1515</v>
      </c>
      <c r="M329" t="s">
        <v>1515</v>
      </c>
      <c r="N329">
        <v>3.8546831445024354</v>
      </c>
      <c r="O329" s="27">
        <v>4.9528834283503187</v>
      </c>
      <c r="P329" s="17">
        <v>56.280491222334362</v>
      </c>
      <c r="Q329" s="17"/>
      <c r="R329" s="2">
        <v>1.3070114670818977</v>
      </c>
      <c r="S329">
        <v>-1.0913203228901658</v>
      </c>
      <c r="Y329" t="s">
        <v>1515</v>
      </c>
    </row>
    <row r="330" spans="2:25">
      <c r="B330" t="s">
        <v>1514</v>
      </c>
      <c r="L330" s="2" t="s">
        <v>1514</v>
      </c>
      <c r="M330" t="s">
        <v>1514</v>
      </c>
      <c r="N330">
        <v>4.4178590976620136</v>
      </c>
      <c r="O330" s="27">
        <v>4.3218519344655482</v>
      </c>
      <c r="P330" s="17">
        <v>6.8424397726832842</v>
      </c>
      <c r="Q330" s="17"/>
      <c r="R330" s="2">
        <v>2.1944331041706677</v>
      </c>
      <c r="S330">
        <v>-1.6967798991498473</v>
      </c>
      <c r="Y330" t="s">
        <v>1514</v>
      </c>
    </row>
    <row r="331" spans="2:25">
      <c r="B331" t="s">
        <v>1516</v>
      </c>
      <c r="L331" s="2" t="s">
        <v>1516</v>
      </c>
      <c r="M331" t="s">
        <v>1516</v>
      </c>
      <c r="N331">
        <v>6.460671998438916</v>
      </c>
      <c r="O331" s="27">
        <v>3.2767753616635975</v>
      </c>
      <c r="P331" s="17">
        <v>5.9471225117390114</v>
      </c>
      <c r="Q331" s="17"/>
      <c r="R331" s="2">
        <v>4.7744717114049928</v>
      </c>
      <c r="S331">
        <v>-4.0989631961703132</v>
      </c>
      <c r="Y331" t="s">
        <v>1516</v>
      </c>
    </row>
    <row r="332" spans="2:25">
      <c r="B332" t="s">
        <v>1496</v>
      </c>
      <c r="L332" s="2" t="s">
        <v>1496</v>
      </c>
      <c r="M332" t="s">
        <v>1496</v>
      </c>
      <c r="N332">
        <v>0.51802330127448393</v>
      </c>
      <c r="O332" s="27">
        <v>0.58150517150257208</v>
      </c>
      <c r="P332" s="17">
        <v>0.41534537266185723</v>
      </c>
      <c r="Q332" s="17"/>
      <c r="R332" s="2">
        <v>0.21859035629057111</v>
      </c>
      <c r="S332">
        <v>-0.68980356435588419</v>
      </c>
      <c r="Y332" t="s">
        <v>1496</v>
      </c>
    </row>
    <row r="333" spans="2:25">
      <c r="B333" t="s">
        <v>1497</v>
      </c>
      <c r="L333" s="2" t="s">
        <v>1497</v>
      </c>
      <c r="M333" t="s">
        <v>1497</v>
      </c>
      <c r="N333">
        <v>-1.5831413614665335</v>
      </c>
      <c r="O333" s="27">
        <v>-2.1727947012947224</v>
      </c>
      <c r="P333" s="17">
        <v>-3.489289961742803</v>
      </c>
      <c r="Q333" s="17"/>
      <c r="R333" s="2">
        <v>-0.46356185682450146</v>
      </c>
      <c r="S333">
        <v>0.63498319171784168</v>
      </c>
      <c r="Y333" t="s">
        <v>1497</v>
      </c>
    </row>
    <row r="334" spans="2:25">
      <c r="B334" t="s">
        <v>1498</v>
      </c>
      <c r="L334" s="2" t="s">
        <v>1498</v>
      </c>
      <c r="M334" t="s">
        <v>1498</v>
      </c>
      <c r="N334">
        <v>2.8740644504192669</v>
      </c>
      <c r="O334" s="27">
        <v>4.9584933414519305</v>
      </c>
      <c r="P334" s="17">
        <v>9.2237522299238872</v>
      </c>
      <c r="Q334" s="17"/>
      <c r="R334" s="2">
        <v>0.3235034321722452</v>
      </c>
      <c r="S334">
        <v>-0.21840324011446199</v>
      </c>
      <c r="Y334" t="s">
        <v>1498</v>
      </c>
    </row>
    <row r="335" spans="2:25">
      <c r="L335" s="2" t="s">
        <v>1847</v>
      </c>
    </row>
    <row r="336" spans="2:25">
      <c r="B336" t="s">
        <v>1517</v>
      </c>
      <c r="L336" s="2" t="s">
        <v>1517</v>
      </c>
      <c r="M336" t="s">
        <v>1517</v>
      </c>
      <c r="N336">
        <v>0.51877514931697455</v>
      </c>
      <c r="O336" s="27">
        <v>0.74352281107903373</v>
      </c>
      <c r="P336" s="17">
        <v>0.86024756221303456</v>
      </c>
      <c r="Q336" s="17"/>
      <c r="R336" s="2">
        <v>0.13592991729116655</v>
      </c>
      <c r="Y336" t="s">
        <v>1517</v>
      </c>
    </row>
    <row r="337" spans="2:25">
      <c r="B337" t="s">
        <v>1518</v>
      </c>
      <c r="L337" s="2" t="s">
        <v>1518</v>
      </c>
      <c r="M337" t="s">
        <v>1518</v>
      </c>
      <c r="N337">
        <v>0.39847946251891919</v>
      </c>
      <c r="O337" s="27">
        <v>0.77517276857763662</v>
      </c>
      <c r="P337" s="17">
        <v>1.6679899597014103</v>
      </c>
      <c r="Q337" s="17"/>
      <c r="R337" s="2">
        <v>-6.5949807770415703E-4</v>
      </c>
      <c r="Y337" t="s">
        <v>1518</v>
      </c>
    </row>
    <row r="338" spans="2:25">
      <c r="B338" t="s">
        <v>1519</v>
      </c>
      <c r="L338" s="2" t="s">
        <v>1519</v>
      </c>
      <c r="M338" t="s">
        <v>1519</v>
      </c>
      <c r="N338">
        <v>0.14493959485739616</v>
      </c>
      <c r="O338" s="27">
        <v>0.40935619632476161</v>
      </c>
      <c r="P338" s="17">
        <v>0.81925865447352031</v>
      </c>
      <c r="Q338" s="17"/>
      <c r="R338" s="2">
        <v>-6.5857916457412458E-2</v>
      </c>
      <c r="Y338" t="s">
        <v>1519</v>
      </c>
    </row>
    <row r="339" spans="2:25">
      <c r="B339" t="s">
        <v>1849</v>
      </c>
      <c r="L339" s="2" t="s">
        <v>1849</v>
      </c>
      <c r="M339" t="s">
        <v>1849</v>
      </c>
      <c r="N339">
        <v>0.53164010471062895</v>
      </c>
      <c r="O339" s="27">
        <v>0.67754353460025563</v>
      </c>
      <c r="P339" s="17">
        <v>1.6442571296217956</v>
      </c>
      <c r="Q339" s="17"/>
      <c r="R339" s="2">
        <v>0.18276249668192079</v>
      </c>
      <c r="S339">
        <v>0.3565319219629437</v>
      </c>
      <c r="Y339" t="s">
        <v>1849</v>
      </c>
    </row>
    <row r="340" spans="2:25">
      <c r="B340" t="s">
        <v>1850</v>
      </c>
      <c r="L340" s="2" t="s">
        <v>1850</v>
      </c>
      <c r="M340" t="s">
        <v>1850</v>
      </c>
      <c r="N340">
        <v>0.33582545897803406</v>
      </c>
      <c r="O340" s="27">
        <v>0.74318789089367066</v>
      </c>
      <c r="P340" s="17">
        <v>2.054958915217231</v>
      </c>
      <c r="Q340" s="17"/>
      <c r="R340" s="2">
        <v>-4.6847351303114237E-2</v>
      </c>
      <c r="S340">
        <v>0.64242969356942403</v>
      </c>
      <c r="Y340" t="s">
        <v>1850</v>
      </c>
    </row>
    <row r="341" spans="2:25">
      <c r="B341" t="s">
        <v>1374</v>
      </c>
      <c r="L341" s="2" t="s">
        <v>1374</v>
      </c>
      <c r="M341" t="s">
        <v>1374</v>
      </c>
      <c r="N341">
        <v>0.4618853141020729</v>
      </c>
      <c r="O341" s="27">
        <v>1.0891604421749967</v>
      </c>
      <c r="P341" s="17">
        <v>3.9846628252706573</v>
      </c>
      <c r="Q341" s="17"/>
      <c r="R341" s="2">
        <v>-9.8884243083796619E-2</v>
      </c>
      <c r="Y341" t="s">
        <v>1374</v>
      </c>
    </row>
    <row r="342" spans="2:25">
      <c r="B342" t="s">
        <v>1375</v>
      </c>
      <c r="L342" s="2" t="s">
        <v>1375</v>
      </c>
      <c r="M342" t="s">
        <v>1375</v>
      </c>
      <c r="N342">
        <v>2.1578038819418666</v>
      </c>
      <c r="O342" s="27">
        <v>4.1574479885699844</v>
      </c>
      <c r="P342" s="17">
        <v>8.4624695389494686</v>
      </c>
      <c r="Q342" s="17"/>
      <c r="R342" s="2">
        <v>1.8872339232034463E-2</v>
      </c>
      <c r="Y342" t="s">
        <v>1375</v>
      </c>
    </row>
    <row r="343" spans="2:25">
      <c r="B343" t="s">
        <v>1664</v>
      </c>
      <c r="L343" s="2" t="s">
        <v>1664</v>
      </c>
      <c r="M343" t="s">
        <v>1664</v>
      </c>
      <c r="N343">
        <v>3.0302399965782545</v>
      </c>
      <c r="O343" s="27">
        <v>3.3620962788357689</v>
      </c>
      <c r="P343" s="17">
        <v>6.0019988317516759</v>
      </c>
      <c r="Q343" s="17"/>
      <c r="R343" s="2">
        <v>1.3001705445008227</v>
      </c>
      <c r="S343">
        <v>-2.6468935337597976</v>
      </c>
      <c r="Y343" t="s">
        <v>1664</v>
      </c>
    </row>
    <row r="344" spans="2:25">
      <c r="B344" t="s">
        <v>1665</v>
      </c>
      <c r="L344" s="2" t="s">
        <v>1665</v>
      </c>
      <c r="M344" t="s">
        <v>1665</v>
      </c>
      <c r="N344">
        <v>2.8941137315521281</v>
      </c>
      <c r="O344" s="27">
        <v>3.0852428807691679</v>
      </c>
      <c r="P344" s="17">
        <v>3.5561730320421425</v>
      </c>
      <c r="Q344" s="17"/>
      <c r="R344" s="2">
        <v>1.3064006239938974</v>
      </c>
      <c r="S344">
        <v>-2.8558062364587578</v>
      </c>
      <c r="Y344" t="s">
        <v>1665</v>
      </c>
    </row>
    <row r="345" spans="2:25">
      <c r="B345" t="s">
        <v>1520</v>
      </c>
      <c r="L345" s="2" t="s">
        <v>1520</v>
      </c>
      <c r="M345" t="s">
        <v>1520</v>
      </c>
      <c r="N345">
        <v>0.50557603923784278</v>
      </c>
      <c r="O345" s="27">
        <v>0.62127694349167761</v>
      </c>
      <c r="P345" s="17">
        <v>0.910747243206389</v>
      </c>
      <c r="Q345" s="17"/>
      <c r="R345" s="2">
        <v>0.18566660322760775</v>
      </c>
      <c r="Y345" t="s">
        <v>1520</v>
      </c>
    </row>
    <row r="346" spans="2:25">
      <c r="B346" t="s">
        <v>1521</v>
      </c>
      <c r="L346" s="2" t="s">
        <v>1521</v>
      </c>
      <c r="M346" t="s">
        <v>1521</v>
      </c>
      <c r="N346">
        <v>0.85100844542551624</v>
      </c>
      <c r="O346" s="27">
        <v>1.1176286579145378</v>
      </c>
      <c r="P346" s="17">
        <v>1.1621935714857257</v>
      </c>
      <c r="Q346" s="17"/>
      <c r="R346" s="2">
        <v>0.27558560396068188</v>
      </c>
      <c r="S346">
        <v>-1.2156610223235109</v>
      </c>
      <c r="Y346" t="s">
        <v>1521</v>
      </c>
    </row>
    <row r="347" spans="2:25">
      <c r="B347" t="s">
        <v>1522</v>
      </c>
      <c r="L347" s="2" t="s">
        <v>1522</v>
      </c>
      <c r="M347" t="s">
        <v>1522</v>
      </c>
      <c r="N347">
        <v>0.84340642632918517</v>
      </c>
      <c r="O347" s="27">
        <v>0.93890687410291829</v>
      </c>
      <c r="P347" s="17">
        <v>0.68644449346100256</v>
      </c>
      <c r="Q347" s="17"/>
      <c r="R347" s="2">
        <v>0.35997943397236831</v>
      </c>
      <c r="S347">
        <v>-1.2530925649991698</v>
      </c>
      <c r="Y347" t="s">
        <v>1522</v>
      </c>
    </row>
    <row r="348" spans="2:25">
      <c r="B348" t="s">
        <v>1373</v>
      </c>
      <c r="L348" s="2" t="s">
        <v>1373</v>
      </c>
      <c r="M348" t="s">
        <v>1373</v>
      </c>
      <c r="N348">
        <v>2.0149527538688705</v>
      </c>
      <c r="O348" s="27">
        <v>3.9788517998275985</v>
      </c>
      <c r="P348" s="17">
        <v>8.8338946926553863</v>
      </c>
      <c r="Q348" s="17"/>
      <c r="R348" s="2">
        <v>-3.2182680768322314E-2</v>
      </c>
      <c r="Y348" t="s">
        <v>1373</v>
      </c>
    </row>
    <row r="349" spans="2:25">
      <c r="B349" t="s">
        <v>1376</v>
      </c>
      <c r="L349" s="2" t="s">
        <v>1376</v>
      </c>
      <c r="M349" t="s">
        <v>1376</v>
      </c>
      <c r="N349">
        <v>2.0114441296705809</v>
      </c>
      <c r="O349" s="27">
        <v>3.9037459483031167</v>
      </c>
      <c r="P349" s="17">
        <v>7.7867838072585016</v>
      </c>
      <c r="Q349" s="17"/>
      <c r="R349" s="2">
        <v>2.9144871926956029E-3</v>
      </c>
      <c r="Y349" t="s">
        <v>1376</v>
      </c>
    </row>
    <row r="350" spans="2:25">
      <c r="B350" t="s">
        <v>1523</v>
      </c>
      <c r="L350" s="2" t="s">
        <v>1523</v>
      </c>
      <c r="M350" t="s">
        <v>1523</v>
      </c>
      <c r="N350">
        <v>-0.30399722517959749</v>
      </c>
      <c r="O350" s="27">
        <v>-0.79828226135436609</v>
      </c>
      <c r="P350" s="17">
        <v>-1.626356729898637</v>
      </c>
      <c r="Q350" s="17"/>
      <c r="R350" s="2">
        <v>0.10719775601153447</v>
      </c>
      <c r="Y350" t="s">
        <v>1523</v>
      </c>
    </row>
    <row r="351" spans="2:25">
      <c r="B351" t="s">
        <v>1524</v>
      </c>
      <c r="L351" s="2" t="s">
        <v>1524</v>
      </c>
      <c r="M351" t="s">
        <v>1524</v>
      </c>
      <c r="N351">
        <v>0.45424152566997389</v>
      </c>
      <c r="O351" s="27">
        <v>-0.2259455299207791</v>
      </c>
      <c r="P351" s="17">
        <v>-1.9638208481366215</v>
      </c>
      <c r="Q351" s="17"/>
      <c r="R351" s="2">
        <v>0.57061078005843369</v>
      </c>
      <c r="S351">
        <v>-1.7539036625067173</v>
      </c>
      <c r="Y351" t="s">
        <v>1524</v>
      </c>
    </row>
    <row r="352" spans="2:25">
      <c r="B352" t="s">
        <v>1856</v>
      </c>
      <c r="L352" s="2" t="s">
        <v>1856</v>
      </c>
      <c r="M352" t="s">
        <v>1856</v>
      </c>
      <c r="N352">
        <v>0.26732374844029572</v>
      </c>
      <c r="O352" s="27">
        <v>1.2917871542033055</v>
      </c>
      <c r="P352" s="17">
        <v>1.4850118395748346</v>
      </c>
      <c r="Q352" s="17"/>
      <c r="R352" s="2">
        <v>-0.39773836760059744</v>
      </c>
      <c r="S352">
        <v>-0.97081044251234871</v>
      </c>
      <c r="Y352" t="s">
        <v>1856</v>
      </c>
    </row>
    <row r="353" spans="1:25">
      <c r="B353" t="s">
        <v>1525</v>
      </c>
      <c r="L353" s="2" t="s">
        <v>1525</v>
      </c>
      <c r="M353" t="s">
        <v>1525</v>
      </c>
      <c r="N353">
        <v>2.1407619929787458</v>
      </c>
      <c r="O353" s="27">
        <v>3.0507042366734183</v>
      </c>
      <c r="P353" s="17">
        <v>4.4775397117655658</v>
      </c>
      <c r="Q353" s="17"/>
      <c r="R353" s="2">
        <v>0.5708098617478452</v>
      </c>
      <c r="Y353" t="s">
        <v>1525</v>
      </c>
    </row>
    <row r="354" spans="1:25">
      <c r="B354" t="s">
        <v>1526</v>
      </c>
      <c r="L354" s="2" t="s">
        <v>1526</v>
      </c>
      <c r="M354" t="s">
        <v>1526</v>
      </c>
      <c r="N354">
        <v>1.5129688775008532</v>
      </c>
      <c r="O354" s="27">
        <v>2.5621394165555866</v>
      </c>
      <c r="P354" s="17">
        <v>4.8974445592251392</v>
      </c>
      <c r="Q354" s="17"/>
      <c r="R354" s="2">
        <v>0.1942858711543316</v>
      </c>
      <c r="Y354" t="s">
        <v>1526</v>
      </c>
    </row>
    <row r="355" spans="1:25">
      <c r="B355" t="s">
        <v>1527</v>
      </c>
      <c r="L355" s="2" t="s">
        <v>1527</v>
      </c>
      <c r="M355" t="s">
        <v>1527</v>
      </c>
      <c r="N355">
        <v>1.6102078909960849</v>
      </c>
      <c r="O355" s="27">
        <v>3.29536343194059</v>
      </c>
      <c r="P355" s="17">
        <v>6.9939388156632365</v>
      </c>
      <c r="Q355" s="17"/>
      <c r="R355" s="2">
        <v>-8.555027835055462E-2</v>
      </c>
      <c r="Y355" t="s">
        <v>1527</v>
      </c>
    </row>
    <row r="356" spans="1:25">
      <c r="B356" t="s">
        <v>1528</v>
      </c>
      <c r="L356" s="2" t="s">
        <v>1528</v>
      </c>
      <c r="M356" t="s">
        <v>1528</v>
      </c>
      <c r="N356">
        <v>1.7628330436211259</v>
      </c>
      <c r="O356" s="27">
        <v>3.4192001704074215</v>
      </c>
      <c r="P356" s="17">
        <v>7.2564109076261873</v>
      </c>
      <c r="Q356" s="17"/>
      <c r="R356" s="2">
        <v>3.4025534959569725E-3</v>
      </c>
      <c r="Y356" t="s">
        <v>1528</v>
      </c>
    </row>
    <row r="357" spans="1:25">
      <c r="B357" t="s">
        <v>1529</v>
      </c>
      <c r="L357" s="2" t="s">
        <v>1529</v>
      </c>
      <c r="M357" t="s">
        <v>1529</v>
      </c>
      <c r="N357">
        <v>0.39797823049059211</v>
      </c>
      <c r="O357" s="27">
        <v>0.9786367810686869</v>
      </c>
      <c r="P357" s="17">
        <v>1.6000678887653219</v>
      </c>
      <c r="Q357" s="17"/>
      <c r="R357" s="2">
        <v>-0.10590016116696077</v>
      </c>
      <c r="Y357" t="s">
        <v>1529</v>
      </c>
    </row>
    <row r="358" spans="1:25">
      <c r="B358" t="s">
        <v>1530</v>
      </c>
      <c r="L358" s="2" t="s">
        <v>1530</v>
      </c>
      <c r="M358" t="s">
        <v>1530</v>
      </c>
      <c r="N358">
        <v>1.1816545067777628</v>
      </c>
      <c r="O358" s="27">
        <v>2.8510080762653711</v>
      </c>
      <c r="P358" s="17">
        <v>4.6382970295941739</v>
      </c>
      <c r="Q358" s="17"/>
      <c r="R358" s="2">
        <v>-0.28560096609497876</v>
      </c>
      <c r="S358">
        <v>-0.78556730660528373</v>
      </c>
      <c r="Y358" t="s">
        <v>1530</v>
      </c>
    </row>
    <row r="359" spans="1:25">
      <c r="B359" t="s">
        <v>1861</v>
      </c>
      <c r="L359" s="2" t="s">
        <v>1861</v>
      </c>
      <c r="M359" t="s">
        <v>1861</v>
      </c>
      <c r="N359">
        <v>0.90656166189817533</v>
      </c>
      <c r="O359" s="27">
        <v>1.5975692832641553</v>
      </c>
      <c r="P359" s="17">
        <v>2.8574796456908302</v>
      </c>
      <c r="Q359" s="17"/>
      <c r="R359" s="2">
        <v>8.4131970533585232E-2</v>
      </c>
      <c r="S359">
        <v>-0.18008403096803072</v>
      </c>
      <c r="Y359" t="s">
        <v>1861</v>
      </c>
    </row>
    <row r="360" spans="1:25">
      <c r="B360" t="s">
        <v>1531</v>
      </c>
      <c r="L360" s="2" t="s">
        <v>1531</v>
      </c>
      <c r="M360" t="s">
        <v>1531</v>
      </c>
      <c r="N360">
        <v>1.4087126156090424</v>
      </c>
      <c r="O360" s="27">
        <v>2.9112937095960856</v>
      </c>
      <c r="P360" s="17">
        <v>5.4807158746981166</v>
      </c>
      <c r="Q360" s="17"/>
      <c r="R360" s="2">
        <v>-8.9546667099815735E-2</v>
      </c>
      <c r="Y360" t="s">
        <v>1531</v>
      </c>
    </row>
    <row r="361" spans="1:25">
      <c r="B361" t="s">
        <v>1532</v>
      </c>
      <c r="L361" s="2" t="s">
        <v>1532</v>
      </c>
      <c r="M361" t="s">
        <v>1532</v>
      </c>
      <c r="N361">
        <v>1.4956763725235689</v>
      </c>
      <c r="O361" s="27">
        <v>2.9673091105659744</v>
      </c>
      <c r="P361" s="17">
        <v>6.3548653526925847</v>
      </c>
      <c r="Q361" s="17"/>
      <c r="R361" s="2">
        <v>-3.138980672967584E-2</v>
      </c>
      <c r="Y361" t="s">
        <v>1532</v>
      </c>
    </row>
    <row r="362" spans="1:25">
      <c r="B362" t="s">
        <v>1533</v>
      </c>
      <c r="L362" s="2" t="s">
        <v>1533</v>
      </c>
      <c r="M362" t="s">
        <v>1533</v>
      </c>
      <c r="N362">
        <v>0.9275298684165989</v>
      </c>
      <c r="O362" s="27">
        <v>1.8145975632546385</v>
      </c>
      <c r="P362" s="17">
        <v>4.7906377339241857</v>
      </c>
      <c r="Q362" s="17"/>
      <c r="R362" s="2">
        <v>-6.5770205130988302E-3</v>
      </c>
      <c r="Y362" t="s">
        <v>1533</v>
      </c>
    </row>
    <row r="363" spans="1:25">
      <c r="B363" t="s">
        <v>1534</v>
      </c>
      <c r="L363" s="2" t="s">
        <v>1534</v>
      </c>
      <c r="M363" t="s">
        <v>1534</v>
      </c>
      <c r="N363">
        <v>1.5776278091548246</v>
      </c>
      <c r="O363" s="27">
        <v>2.9408085509142756</v>
      </c>
      <c r="P363" s="17">
        <v>6.207280034989715</v>
      </c>
      <c r="Q363" s="17"/>
      <c r="R363" s="2">
        <v>6.418992370949006E-2</v>
      </c>
      <c r="Y363" t="s">
        <v>1534</v>
      </c>
    </row>
    <row r="364" spans="1:25">
      <c r="B364" t="s">
        <v>1535</v>
      </c>
      <c r="L364" s="2" t="s">
        <v>1535</v>
      </c>
      <c r="M364" t="s">
        <v>1535</v>
      </c>
      <c r="N364">
        <v>0.61576354679804268</v>
      </c>
      <c r="O364" s="27">
        <v>1.6407739871511229</v>
      </c>
      <c r="P364" s="17">
        <v>2.478762338049334</v>
      </c>
      <c r="Q364" s="17"/>
      <c r="R364" s="2">
        <v>-0.22889911483048309</v>
      </c>
      <c r="Y364" t="s">
        <v>1535</v>
      </c>
    </row>
    <row r="365" spans="1:25">
      <c r="B365" t="s">
        <v>1536</v>
      </c>
      <c r="L365" s="2" t="s">
        <v>1536</v>
      </c>
      <c r="M365" t="s">
        <v>1536</v>
      </c>
      <c r="N365">
        <v>0.80222186133505069</v>
      </c>
      <c r="O365" s="27">
        <v>1.8000285351997825</v>
      </c>
      <c r="P365" s="17">
        <v>2.2790360997206882</v>
      </c>
      <c r="Q365" s="17"/>
      <c r="R365" s="2">
        <v>-0.1243885461081895</v>
      </c>
      <c r="Y365" t="s">
        <v>1536</v>
      </c>
    </row>
    <row r="366" spans="1:25">
      <c r="A366" s="27">
        <v>5.4186736758763399</v>
      </c>
      <c r="B366" t="s">
        <v>1542</v>
      </c>
      <c r="F366" t="s">
        <v>1987</v>
      </c>
      <c r="G366">
        <v>2.3257166114309946</v>
      </c>
      <c r="H366" s="27">
        <v>5.4186736758763399</v>
      </c>
      <c r="I366" s="17">
        <v>9.9458135019936389</v>
      </c>
      <c r="J366" s="2">
        <v>-0.46124318448881318</v>
      </c>
      <c r="L366" s="2" t="s">
        <v>1542</v>
      </c>
      <c r="M366" t="s">
        <v>1542</v>
      </c>
      <c r="N366">
        <v>-1.9335860879375333</v>
      </c>
      <c r="O366" s="27">
        <v>-3.7828397614563802</v>
      </c>
      <c r="P366" s="17">
        <v>-7.4648352648754024</v>
      </c>
      <c r="Q366" s="17"/>
      <c r="R366" s="2">
        <v>1.6367098135516844E-2</v>
      </c>
      <c r="Y366" t="s">
        <v>1542</v>
      </c>
    </row>
    <row r="367" spans="1:25">
      <c r="A367" s="27">
        <v>3.4029565414267493</v>
      </c>
      <c r="B367" t="s">
        <v>1537</v>
      </c>
      <c r="F367" t="s">
        <v>1981</v>
      </c>
      <c r="G367">
        <v>1.6522278427040238</v>
      </c>
      <c r="H367" s="27">
        <v>3.4029565414267493</v>
      </c>
      <c r="I367" s="17">
        <v>6.1396525455260642</v>
      </c>
      <c r="J367" s="2">
        <v>-9.8850944675210606E-2</v>
      </c>
      <c r="K367">
        <v>-0.3358651088741782</v>
      </c>
      <c r="L367" s="2" t="s">
        <v>1537</v>
      </c>
      <c r="M367" t="s">
        <v>1537</v>
      </c>
      <c r="N367">
        <v>1.4490617938893724</v>
      </c>
      <c r="O367" s="27">
        <v>3.0866244265330689</v>
      </c>
      <c r="P367" s="17">
        <v>6.4071325225207865</v>
      </c>
      <c r="Q367" s="17"/>
      <c r="R367" s="2">
        <v>-0.13936176574169679</v>
      </c>
      <c r="Y367" t="s">
        <v>1537</v>
      </c>
    </row>
    <row r="368" spans="1:25">
      <c r="A368" s="27">
        <v>3.4541993297577678</v>
      </c>
      <c r="B368" t="s">
        <v>1538</v>
      </c>
      <c r="F368" t="s">
        <v>1982</v>
      </c>
      <c r="G368">
        <v>1.6500558372478658</v>
      </c>
      <c r="H368" s="27">
        <v>3.4541993297577678</v>
      </c>
      <c r="I368" s="17">
        <v>6.2345919457935661</v>
      </c>
      <c r="J368" s="2">
        <v>-0.12736904956467399</v>
      </c>
      <c r="K368">
        <v>-0.33858851985624216</v>
      </c>
      <c r="L368" s="2" t="s">
        <v>1538</v>
      </c>
      <c r="M368" t="s">
        <v>1538</v>
      </c>
      <c r="N368">
        <v>0.92527432428912704</v>
      </c>
      <c r="O368" s="27">
        <v>1.658106106733781</v>
      </c>
      <c r="P368" s="17">
        <v>2.765348027686354</v>
      </c>
      <c r="Q368" s="17"/>
      <c r="R368" s="2">
        <v>7.169275298268829E-2</v>
      </c>
      <c r="Y368" t="s">
        <v>1538</v>
      </c>
    </row>
    <row r="369" spans="1:25">
      <c r="A369" s="27">
        <v>3.3616357635811722</v>
      </c>
      <c r="B369" t="s">
        <v>1541</v>
      </c>
      <c r="F369" t="s">
        <v>1983</v>
      </c>
      <c r="G369">
        <v>1.7303782697870584</v>
      </c>
      <c r="H369" s="27">
        <v>3.3616357635811722</v>
      </c>
      <c r="I369" s="17">
        <v>6.1899838942495178</v>
      </c>
      <c r="J369" s="2">
        <v>5.4496438650630807E-4</v>
      </c>
      <c r="K369">
        <v>-0.20678603811419283</v>
      </c>
      <c r="L369" s="2" t="s">
        <v>1541</v>
      </c>
      <c r="M369" t="s">
        <v>1541</v>
      </c>
      <c r="N369">
        <v>0.82176991043980685</v>
      </c>
      <c r="O369" s="27">
        <v>1.6166597338187483</v>
      </c>
      <c r="P369" s="17">
        <v>3.2670623583552771</v>
      </c>
      <c r="Q369" s="17"/>
      <c r="R369" s="2">
        <v>-1.048370886080896E-2</v>
      </c>
      <c r="Y369" t="s">
        <v>1541</v>
      </c>
    </row>
    <row r="370" spans="1:25">
      <c r="A370" s="27">
        <v>2.2727683765682016</v>
      </c>
      <c r="B370" t="s">
        <v>1539</v>
      </c>
      <c r="F370" t="s">
        <v>1988</v>
      </c>
      <c r="G370">
        <v>1.3342796594028039</v>
      </c>
      <c r="H370" s="27">
        <v>2.2727683765682016</v>
      </c>
      <c r="I370" s="17">
        <v>2.9684829944822688</v>
      </c>
      <c r="J370" s="2">
        <v>0.16448021087822617</v>
      </c>
      <c r="K370">
        <v>-1.2905181298332735</v>
      </c>
      <c r="L370" s="2" t="s">
        <v>1539</v>
      </c>
      <c r="M370" t="s">
        <v>1539</v>
      </c>
      <c r="N370">
        <v>0.67791631831037868</v>
      </c>
      <c r="O370" s="27">
        <v>1.3815457638290951</v>
      </c>
      <c r="P370" s="17">
        <v>2.630766377839322</v>
      </c>
      <c r="Q370" s="17"/>
      <c r="R370" s="2">
        <v>-3.3341544072085227E-2</v>
      </c>
      <c r="Y370" t="s">
        <v>1539</v>
      </c>
    </row>
    <row r="371" spans="1:25">
      <c r="A371" s="27">
        <v>2.6160615663681774</v>
      </c>
      <c r="B371" t="s">
        <v>1540</v>
      </c>
      <c r="F371" t="s">
        <v>1984</v>
      </c>
      <c r="G371">
        <v>1.2099741163780209</v>
      </c>
      <c r="H371" s="27">
        <v>2.6160615663681774</v>
      </c>
      <c r="I371" s="17">
        <v>4.6537835984323817</v>
      </c>
      <c r="J371" s="2">
        <v>-0.1364439929634198</v>
      </c>
      <c r="K371">
        <v>-0.32258429806897304</v>
      </c>
      <c r="L371" s="2" t="s">
        <v>1540</v>
      </c>
      <c r="M371" t="s">
        <v>1540</v>
      </c>
      <c r="N371">
        <v>1.4342754490537235</v>
      </c>
      <c r="O371" s="27">
        <v>2.9273698784841873</v>
      </c>
      <c r="P371" s="17">
        <v>6.6235236555771682</v>
      </c>
      <c r="Q371" s="17"/>
      <c r="R371" s="2">
        <v>-7.2251363622655163E-2</v>
      </c>
      <c r="Y371" t="s">
        <v>1540</v>
      </c>
    </row>
    <row r="372" spans="1:25">
      <c r="A372" s="27">
        <v>5.1068629834823964</v>
      </c>
      <c r="B372" t="s">
        <v>1667</v>
      </c>
      <c r="F372" t="s">
        <v>1985</v>
      </c>
      <c r="G372">
        <v>2.5449220851518906</v>
      </c>
      <c r="H372" s="27">
        <v>5.1068629834823964</v>
      </c>
      <c r="I372" s="17">
        <v>9.6406270965239127</v>
      </c>
      <c r="J372" s="2">
        <v>-8.1862054064574252E-2</v>
      </c>
      <c r="K372">
        <v>-8.4717101211051471E-2</v>
      </c>
      <c r="L372" s="2" t="s">
        <v>1667</v>
      </c>
      <c r="M372" t="s">
        <v>1667</v>
      </c>
      <c r="N372">
        <v>-11.156798410492996</v>
      </c>
      <c r="O372" s="27">
        <v>-21.486050909207854</v>
      </c>
      <c r="P372" s="17">
        <v>-40.219349187826325</v>
      </c>
      <c r="Q372" s="17"/>
      <c r="R372" s="2">
        <v>-3.320633195469469E-2</v>
      </c>
      <c r="Y372" t="s">
        <v>1667</v>
      </c>
    </row>
    <row r="373" spans="1:25">
      <c r="A373" s="27">
        <v>3.6425919339163615</v>
      </c>
      <c r="B373" t="s">
        <v>1868</v>
      </c>
      <c r="F373" t="s">
        <v>1986</v>
      </c>
      <c r="G373">
        <v>1.8405240080117125</v>
      </c>
      <c r="H373" s="27">
        <v>3.6425919339163615</v>
      </c>
      <c r="I373" s="17">
        <v>6.6668692150966269</v>
      </c>
      <c r="J373" s="2">
        <v>-3.3755976210025906E-2</v>
      </c>
      <c r="K373">
        <v>-0.26540396992325022</v>
      </c>
      <c r="L373" s="2" t="s">
        <v>1868</v>
      </c>
      <c r="M373" t="s">
        <v>1868</v>
      </c>
      <c r="N373">
        <v>1.1418065605257599</v>
      </c>
      <c r="O373" s="27">
        <v>2.3370730521210525</v>
      </c>
      <c r="P373" s="17">
        <v>4.3249910834157745</v>
      </c>
      <c r="Q373" s="17"/>
      <c r="R373" s="2">
        <v>-6.110472494769148E-2</v>
      </c>
      <c r="S373">
        <v>-0.12011728548411149</v>
      </c>
      <c r="Y373" t="s">
        <v>1868</v>
      </c>
    </row>
    <row r="374" spans="1:25">
      <c r="A374" s="27">
        <v>1.7690065530483468</v>
      </c>
      <c r="B374" t="s">
        <v>1666</v>
      </c>
      <c r="F374" t="s">
        <v>1978</v>
      </c>
      <c r="G374">
        <v>1.8089463902272174</v>
      </c>
      <c r="H374" s="27">
        <v>1.7690065530483468</v>
      </c>
      <c r="I374" s="17">
        <v>1.6197627643527168</v>
      </c>
      <c r="J374" s="2">
        <v>0.89829901564597581</v>
      </c>
      <c r="K374">
        <v>-1.7440287286445422</v>
      </c>
      <c r="L374" s="2" t="s">
        <v>1666</v>
      </c>
      <c r="M374" t="s">
        <v>1666</v>
      </c>
      <c r="N374">
        <v>1.6133405911731291</v>
      </c>
      <c r="O374" s="27">
        <v>3.1403791162528671</v>
      </c>
      <c r="P374" s="17">
        <v>6.2399785784328365</v>
      </c>
      <c r="Q374" s="17"/>
      <c r="R374" s="2">
        <v>-2.7249156474562497E-3</v>
      </c>
      <c r="S374">
        <v>-0.22271366811965621</v>
      </c>
      <c r="Y374" t="s">
        <v>1666</v>
      </c>
    </row>
    <row r="375" spans="1:25">
      <c r="A375" s="27">
        <v>-0.12241332767987112</v>
      </c>
      <c r="B375" t="s">
        <v>1870</v>
      </c>
      <c r="F375" t="s">
        <v>1979</v>
      </c>
      <c r="G375">
        <v>0.58811224656873939</v>
      </c>
      <c r="H375" s="27">
        <v>-0.12241332767987112</v>
      </c>
      <c r="I375" s="17">
        <v>-1.4430428878928758</v>
      </c>
      <c r="J375" s="2">
        <v>0.65115729086151486</v>
      </c>
      <c r="K375">
        <v>-1.210472492531367</v>
      </c>
      <c r="L375" s="2" t="s">
        <v>1870</v>
      </c>
      <c r="M375" t="s">
        <v>1870</v>
      </c>
      <c r="N375">
        <v>-0.24560369387960357</v>
      </c>
      <c r="O375" s="27">
        <v>-0.69964826682145098</v>
      </c>
      <c r="P375" s="17">
        <v>-2.2389990638348456</v>
      </c>
      <c r="Q375" s="17"/>
      <c r="R375" s="2">
        <v>0.11477631810730138</v>
      </c>
      <c r="S375">
        <v>-0.91008589571794918</v>
      </c>
      <c r="Y375" t="s">
        <v>1870</v>
      </c>
    </row>
    <row r="376" spans="1:25">
      <c r="A376" s="27">
        <v>-1.8277013154995303</v>
      </c>
      <c r="F376" t="s">
        <v>1980</v>
      </c>
      <c r="G376">
        <v>-0.1431852827583624</v>
      </c>
      <c r="H376" s="27">
        <v>-1.8277013154995303</v>
      </c>
      <c r="I376" s="17">
        <v>-4.7510665744286973</v>
      </c>
      <c r="J376" s="2">
        <v>0.79849845835638922</v>
      </c>
      <c r="K376">
        <v>-1.2812903702491552</v>
      </c>
      <c r="L376" s="2" t="s">
        <v>1871</v>
      </c>
    </row>
    <row r="377" spans="1:25">
      <c r="A377" s="27">
        <v>-1.6337406632625506</v>
      </c>
      <c r="B377" t="s">
        <v>1663</v>
      </c>
      <c r="F377" t="s">
        <v>1505</v>
      </c>
      <c r="G377">
        <v>-0.55248300322197075</v>
      </c>
      <c r="H377" s="27">
        <v>-1.6337406632625506</v>
      </c>
      <c r="I377" s="17">
        <v>-2.9503321163413809</v>
      </c>
      <c r="J377" s="2">
        <v>0.28924826606807619</v>
      </c>
      <c r="L377" s="2" t="s">
        <v>1663</v>
      </c>
      <c r="M377" t="s">
        <v>1663</v>
      </c>
      <c r="N377">
        <v>1.5686056326449371</v>
      </c>
      <c r="O377" s="27">
        <v>2.2672421935128195</v>
      </c>
      <c r="P377" s="17">
        <v>3.4693135807335462</v>
      </c>
      <c r="Q377" s="17"/>
      <c r="R377" s="2">
        <v>0.4016171536276314</v>
      </c>
      <c r="Y377" t="s">
        <v>1663</v>
      </c>
    </row>
    <row r="378" spans="1:25">
      <c r="B378" t="s">
        <v>1662</v>
      </c>
      <c r="L378" s="2" t="s">
        <v>1662</v>
      </c>
      <c r="M378" t="s">
        <v>1662</v>
      </c>
      <c r="N378">
        <v>1.179941964014164</v>
      </c>
      <c r="O378" s="27">
        <v>1.1409893408302896</v>
      </c>
      <c r="P378" s="17">
        <v>2.1226554209112791</v>
      </c>
      <c r="Q378" s="17"/>
      <c r="R378" s="2">
        <v>0.59249510971870478</v>
      </c>
      <c r="S378">
        <v>-0.76103576229091807</v>
      </c>
      <c r="Y378" t="s">
        <v>1662</v>
      </c>
    </row>
    <row r="379" spans="1:25">
      <c r="B379" t="s">
        <v>1661</v>
      </c>
      <c r="L379" s="2" t="s">
        <v>1661</v>
      </c>
      <c r="M379" t="s">
        <v>1661</v>
      </c>
      <c r="N379">
        <v>1.7688478279611619</v>
      </c>
      <c r="O379" s="27">
        <v>1.3095797890404492</v>
      </c>
      <c r="P379" s="17">
        <v>1.967579317194379</v>
      </c>
      <c r="Q379" s="17"/>
      <c r="R379" s="2">
        <v>1.094630551992215</v>
      </c>
      <c r="S379">
        <v>-1.0759987583888186</v>
      </c>
      <c r="Y379" t="s">
        <v>1661</v>
      </c>
    </row>
    <row r="380" spans="1:25">
      <c r="B380" t="s">
        <v>1660</v>
      </c>
      <c r="L380" s="2" t="s">
        <v>1660</v>
      </c>
      <c r="M380" t="s">
        <v>1660</v>
      </c>
      <c r="N380">
        <v>2.5899911983655599</v>
      </c>
      <c r="O380" s="27">
        <v>0.2691920988309171</v>
      </c>
      <c r="P380" s="17">
        <v>-0.17087175753582873</v>
      </c>
      <c r="Q380" s="17"/>
      <c r="R380" s="2">
        <v>2.4513680242090885</v>
      </c>
      <c r="S380">
        <v>-2.128232009056763</v>
      </c>
      <c r="Y380" t="s">
        <v>1660</v>
      </c>
    </row>
    <row r="381" spans="1:25">
      <c r="B381" t="s">
        <v>1659</v>
      </c>
      <c r="L381" s="2" t="s">
        <v>1659</v>
      </c>
      <c r="M381" t="s">
        <v>1659</v>
      </c>
      <c r="N381">
        <v>2.6659696199925476</v>
      </c>
      <c r="O381" s="27">
        <v>0.58271925717379158</v>
      </c>
      <c r="P381" s="17">
        <v>0.26890762990949835</v>
      </c>
      <c r="Q381" s="17"/>
      <c r="R381" s="2">
        <v>2.3659205580294218</v>
      </c>
      <c r="S381">
        <v>-1.4987661332173108</v>
      </c>
      <c r="Y381" t="s">
        <v>1659</v>
      </c>
    </row>
    <row r="382" spans="1:25">
      <c r="B382" t="s">
        <v>1658</v>
      </c>
      <c r="L382" s="2" t="s">
        <v>1658</v>
      </c>
      <c r="M382" t="s">
        <v>1658</v>
      </c>
      <c r="N382">
        <v>2.9075216883097665</v>
      </c>
      <c r="O382" s="27">
        <v>0.85576293813427462</v>
      </c>
      <c r="P382" s="17">
        <v>-0.43961422655541815</v>
      </c>
      <c r="Q382" s="17"/>
      <c r="R382" s="2">
        <v>2.4669048540969518</v>
      </c>
      <c r="S382">
        <v>-2.2489614621221676</v>
      </c>
      <c r="Y382" t="s">
        <v>1658</v>
      </c>
    </row>
    <row r="383" spans="1:25">
      <c r="B383" t="s">
        <v>1657</v>
      </c>
      <c r="L383" s="2" t="s">
        <v>1657</v>
      </c>
      <c r="M383" t="s">
        <v>1657</v>
      </c>
      <c r="N383">
        <v>2.9384727660589638</v>
      </c>
      <c r="O383" s="27">
        <v>0.92789637301537997</v>
      </c>
      <c r="P383" s="17">
        <v>0.3341671354649689</v>
      </c>
      <c r="Q383" s="17"/>
      <c r="R383" s="2">
        <v>2.4607184732036158</v>
      </c>
      <c r="S383">
        <v>-2.1041303945574796</v>
      </c>
      <c r="Y383" t="s">
        <v>1657</v>
      </c>
    </row>
    <row r="384" spans="1:25">
      <c r="B384" t="s">
        <v>1543</v>
      </c>
      <c r="L384" s="2" t="s">
        <v>1543</v>
      </c>
      <c r="M384" t="s">
        <v>1543</v>
      </c>
      <c r="N384">
        <v>2.0779826814308899</v>
      </c>
      <c r="O384" s="27">
        <v>1.0724562979396168</v>
      </c>
      <c r="P384" s="17">
        <v>0.97475558886539471</v>
      </c>
      <c r="Q384" s="17"/>
      <c r="R384" s="2">
        <v>1.5258115033832675</v>
      </c>
      <c r="S384">
        <v>-1.5537985022691103</v>
      </c>
      <c r="Y384" t="s">
        <v>1543</v>
      </c>
    </row>
    <row r="387" spans="2:25">
      <c r="B387" t="s">
        <v>1876</v>
      </c>
      <c r="L387" s="2" t="s">
        <v>1876</v>
      </c>
      <c r="M387" t="s">
        <v>1876</v>
      </c>
      <c r="N387">
        <v>2.4348181162630045</v>
      </c>
      <c r="O387" s="27">
        <v>-8.1218144903971723E-2</v>
      </c>
      <c r="P387" s="17">
        <v>-1.8920268656594796</v>
      </c>
      <c r="Q387" s="17"/>
      <c r="R387" s="2">
        <v>2.4766471360381792</v>
      </c>
      <c r="S387">
        <v>-1.737723857819784</v>
      </c>
      <c r="Y387" t="s">
        <v>1876</v>
      </c>
    </row>
    <row r="388" spans="2:25">
      <c r="B388" t="s">
        <v>1877</v>
      </c>
      <c r="L388" s="2" t="s">
        <v>1877</v>
      </c>
      <c r="M388" t="s">
        <v>1877</v>
      </c>
      <c r="N388">
        <v>2.1148650048485873</v>
      </c>
      <c r="O388" s="27">
        <v>1.0667207897687714</v>
      </c>
      <c r="P388" s="17">
        <v>1.0236410980555277</v>
      </c>
      <c r="Q388" s="17"/>
      <c r="R388" s="2">
        <v>1.5656458317725441</v>
      </c>
      <c r="Y388" t="s">
        <v>1877</v>
      </c>
    </row>
    <row r="389" spans="2:25">
      <c r="B389">
        <v>461001</v>
      </c>
      <c r="L389" s="2">
        <v>461001</v>
      </c>
      <c r="M389">
        <v>461001</v>
      </c>
      <c r="N389">
        <v>0.31381301906741044</v>
      </c>
      <c r="O389" s="27">
        <v>0.25767921746566724</v>
      </c>
      <c r="P389" s="17">
        <v>0.46302548813292876</v>
      </c>
      <c r="Q389" s="17"/>
      <c r="R389" s="2">
        <v>0.18111724532010598</v>
      </c>
      <c r="S389">
        <v>-0.32065683452686677</v>
      </c>
      <c r="Y389">
        <v>461001</v>
      </c>
    </row>
    <row r="390" spans="2:25">
      <c r="B390">
        <v>461007</v>
      </c>
      <c r="L390" s="2">
        <v>461007</v>
      </c>
      <c r="M390">
        <v>461007</v>
      </c>
      <c r="N390">
        <v>0.15826401294372072</v>
      </c>
      <c r="O390" s="27">
        <v>9.4321897148752498E-2</v>
      </c>
      <c r="P390" s="17">
        <v>0.14895955542193473</v>
      </c>
      <c r="Q390" s="17"/>
      <c r="R390" s="2">
        <v>0.10968962098134583</v>
      </c>
      <c r="S390">
        <v>-0.21447021245690756</v>
      </c>
      <c r="Y390">
        <v>461007</v>
      </c>
    </row>
    <row r="391" spans="2:25">
      <c r="B391">
        <v>461014</v>
      </c>
      <c r="L391" s="2">
        <v>461014</v>
      </c>
      <c r="M391">
        <v>461014</v>
      </c>
      <c r="N391">
        <v>0.15838932095091351</v>
      </c>
      <c r="O391" s="27">
        <v>-0.35392690567903617</v>
      </c>
      <c r="P391" s="17">
        <v>-0.20857818601083267</v>
      </c>
      <c r="Q391" s="17"/>
      <c r="R391" s="2">
        <v>0.3406773240565153</v>
      </c>
      <c r="Y391">
        <v>461014</v>
      </c>
    </row>
  </sheetData>
  <phoneticPr fontId="9" type="noConversion"/>
  <pageMargins left="0.75" right="0.75" top="1" bottom="1" header="0.4921259845" footer="0.4921259845"/>
  <pageSetup paperSize="9" scale="54"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F65"/>
  <sheetViews>
    <sheetView topLeftCell="R1" workbookViewId="0">
      <selection activeCell="AK1" sqref="AB1:AK1"/>
    </sheetView>
  </sheetViews>
  <sheetFormatPr defaultRowHeight="12.75"/>
  <sheetData>
    <row r="1" spans="4:32">
      <c r="L1" s="122" t="s">
        <v>1357</v>
      </c>
      <c r="M1" s="122" t="s">
        <v>1406</v>
      </c>
      <c r="N1" s="122" t="s">
        <v>1492</v>
      </c>
      <c r="O1" s="122" t="s">
        <v>2225</v>
      </c>
      <c r="P1" s="122" t="s">
        <v>1225</v>
      </c>
      <c r="Q1" s="122" t="s">
        <v>1309</v>
      </c>
      <c r="R1" s="122" t="s">
        <v>2226</v>
      </c>
      <c r="S1" s="122" t="s">
        <v>2227</v>
      </c>
      <c r="T1" s="122" t="s">
        <v>2231</v>
      </c>
      <c r="U1" s="122" t="s">
        <v>2228</v>
      </c>
      <c r="V1" s="122"/>
      <c r="W1" t="s">
        <v>1357</v>
      </c>
      <c r="X1" t="s">
        <v>1406</v>
      </c>
      <c r="Y1" t="s">
        <v>1492</v>
      </c>
      <c r="Z1" t="s">
        <v>2225</v>
      </c>
      <c r="AA1" t="s">
        <v>1225</v>
      </c>
      <c r="AB1" t="s">
        <v>1309</v>
      </c>
      <c r="AC1" t="s">
        <v>2226</v>
      </c>
      <c r="AD1" t="s">
        <v>2227</v>
      </c>
      <c r="AE1" t="s">
        <v>2231</v>
      </c>
      <c r="AF1" t="s">
        <v>2228</v>
      </c>
    </row>
    <row r="2" spans="4:32">
      <c r="D2">
        <v>1E-3</v>
      </c>
      <c r="E2">
        <v>20.820358751007404</v>
      </c>
      <c r="F2">
        <v>4.4927942748287583E-2</v>
      </c>
      <c r="G2">
        <v>-0.44227662273935153</v>
      </c>
      <c r="H2" t="s">
        <v>208</v>
      </c>
      <c r="L2">
        <f>E2</f>
        <v>20.820358751007404</v>
      </c>
      <c r="M2">
        <f>F2</f>
        <v>4.4927942748287583E-2</v>
      </c>
      <c r="N2">
        <f>G2</f>
        <v>-0.44227662273935153</v>
      </c>
      <c r="O2" t="str">
        <f>H2</f>
        <v>Wing et ap in prep Paytan data</v>
      </c>
      <c r="P2" t="s">
        <v>965</v>
      </c>
      <c r="Q2" t="s">
        <v>965</v>
      </c>
      <c r="R2">
        <f>D2</f>
        <v>1E-3</v>
      </c>
      <c r="S2">
        <f>R2</f>
        <v>1E-3</v>
      </c>
      <c r="T2" t="s">
        <v>1232</v>
      </c>
      <c r="W2">
        <v>20.820358751007404</v>
      </c>
      <c r="X2">
        <v>4.4927942748287583E-2</v>
      </c>
      <c r="Y2">
        <v>-0.44227662273935153</v>
      </c>
      <c r="Z2" t="s">
        <v>208</v>
      </c>
      <c r="AA2" t="s">
        <v>965</v>
      </c>
      <c r="AB2" t="s">
        <v>965</v>
      </c>
      <c r="AC2">
        <v>1E-3</v>
      </c>
      <c r="AD2">
        <v>1E-3</v>
      </c>
      <c r="AE2" t="s">
        <v>1232</v>
      </c>
    </row>
    <row r="3" spans="4:32">
      <c r="D3">
        <v>1E-3</v>
      </c>
      <c r="E3">
        <v>20.671345427301311</v>
      </c>
      <c r="F3">
        <v>5.5759507949122711E-2</v>
      </c>
      <c r="G3">
        <v>-0.47167856833868482</v>
      </c>
      <c r="H3" t="s">
        <v>208</v>
      </c>
      <c r="L3">
        <f t="shared" ref="L3:L48" si="0">E3</f>
        <v>20.671345427301311</v>
      </c>
      <c r="M3">
        <f t="shared" ref="M3:M48" si="1">F3</f>
        <v>5.5759507949122711E-2</v>
      </c>
      <c r="N3">
        <f t="shared" ref="N3:N48" si="2">G3</f>
        <v>-0.47167856833868482</v>
      </c>
      <c r="O3" t="str">
        <f t="shared" ref="O3:O48" si="3">H3</f>
        <v>Wing et ap in prep Paytan data</v>
      </c>
      <c r="P3" t="s">
        <v>965</v>
      </c>
      <c r="Q3" t="s">
        <v>965</v>
      </c>
      <c r="R3">
        <f t="shared" ref="R3:R48" si="4">D3</f>
        <v>1E-3</v>
      </c>
      <c r="S3">
        <f t="shared" ref="S3:S48" si="5">R3</f>
        <v>1E-3</v>
      </c>
      <c r="T3" t="s">
        <v>1232</v>
      </c>
      <c r="W3">
        <v>20.671345427301311</v>
      </c>
      <c r="X3">
        <v>5.5759507949122711E-2</v>
      </c>
      <c r="Y3">
        <v>-0.47167856833868482</v>
      </c>
      <c r="Z3" t="s">
        <v>208</v>
      </c>
      <c r="AA3" t="s">
        <v>965</v>
      </c>
      <c r="AB3" t="s">
        <v>965</v>
      </c>
      <c r="AC3">
        <v>1E-3</v>
      </c>
      <c r="AD3">
        <v>1E-3</v>
      </c>
      <c r="AE3" t="s">
        <v>1232</v>
      </c>
    </row>
    <row r="4" spans="4:32">
      <c r="D4">
        <v>1E-3</v>
      </c>
      <c r="E4">
        <v>20.919212490054797</v>
      </c>
      <c r="F4">
        <v>1.1714276421902203E-2</v>
      </c>
      <c r="G4">
        <v>-0.43809538911555174</v>
      </c>
      <c r="H4" t="s">
        <v>208</v>
      </c>
      <c r="L4">
        <f t="shared" si="0"/>
        <v>20.919212490054797</v>
      </c>
      <c r="M4">
        <f t="shared" si="1"/>
        <v>1.1714276421902203E-2</v>
      </c>
      <c r="N4">
        <f t="shared" si="2"/>
        <v>-0.43809538911555174</v>
      </c>
      <c r="O4" t="str">
        <f t="shared" si="3"/>
        <v>Wing et ap in prep Paytan data</v>
      </c>
      <c r="P4" t="s">
        <v>965</v>
      </c>
      <c r="Q4" t="s">
        <v>965</v>
      </c>
      <c r="R4">
        <f t="shared" si="4"/>
        <v>1E-3</v>
      </c>
      <c r="S4">
        <f t="shared" si="5"/>
        <v>1E-3</v>
      </c>
      <c r="T4" t="s">
        <v>1232</v>
      </c>
      <c r="W4">
        <v>20.919212490054797</v>
      </c>
      <c r="X4">
        <v>1.1714276421902203E-2</v>
      </c>
      <c r="Y4">
        <v>-0.43809538911555174</v>
      </c>
      <c r="Z4" t="s">
        <v>208</v>
      </c>
      <c r="AA4" t="s">
        <v>965</v>
      </c>
      <c r="AB4" t="s">
        <v>965</v>
      </c>
      <c r="AC4">
        <v>1E-3</v>
      </c>
      <c r="AD4">
        <v>1E-3</v>
      </c>
      <c r="AE4" t="s">
        <v>1232</v>
      </c>
    </row>
    <row r="5" spans="4:32">
      <c r="D5">
        <v>0.4</v>
      </c>
      <c r="E5">
        <v>20.891453053804021</v>
      </c>
      <c r="F5">
        <v>3.5966891286497854E-2</v>
      </c>
      <c r="G5">
        <v>-0.44342841642909525</v>
      </c>
      <c r="H5" t="s">
        <v>208</v>
      </c>
      <c r="L5">
        <f t="shared" si="0"/>
        <v>20.891453053804021</v>
      </c>
      <c r="M5">
        <f t="shared" si="1"/>
        <v>3.5966891286497854E-2</v>
      </c>
      <c r="N5">
        <f t="shared" si="2"/>
        <v>-0.44342841642909525</v>
      </c>
      <c r="O5" t="str">
        <f t="shared" si="3"/>
        <v>Wing et ap in prep Paytan data</v>
      </c>
      <c r="P5" t="s">
        <v>965</v>
      </c>
      <c r="Q5" t="s">
        <v>965</v>
      </c>
      <c r="R5">
        <f t="shared" si="4"/>
        <v>0.4</v>
      </c>
      <c r="S5">
        <f t="shared" si="5"/>
        <v>0.4</v>
      </c>
      <c r="T5" t="s">
        <v>1232</v>
      </c>
      <c r="W5">
        <v>20.891453053804021</v>
      </c>
      <c r="X5">
        <v>3.5966891286497854E-2</v>
      </c>
      <c r="Y5">
        <v>-0.44342841642909525</v>
      </c>
      <c r="Z5" t="s">
        <v>208</v>
      </c>
      <c r="AA5" t="s">
        <v>965</v>
      </c>
      <c r="AB5" t="s">
        <v>965</v>
      </c>
      <c r="AC5">
        <v>0.4</v>
      </c>
      <c r="AD5">
        <v>0.4</v>
      </c>
      <c r="AE5" t="s">
        <v>1232</v>
      </c>
    </row>
    <row r="6" spans="4:32">
      <c r="D6">
        <v>1.9370000000000001</v>
      </c>
      <c r="E6">
        <v>22.144345691037071</v>
      </c>
      <c r="F6">
        <v>2.502916809593754E-2</v>
      </c>
      <c r="G6">
        <v>-0.51456795679294398</v>
      </c>
      <c r="H6" t="s">
        <v>208</v>
      </c>
      <c r="L6">
        <f t="shared" si="0"/>
        <v>22.144345691037071</v>
      </c>
      <c r="M6">
        <f t="shared" si="1"/>
        <v>2.502916809593754E-2</v>
      </c>
      <c r="N6">
        <f t="shared" si="2"/>
        <v>-0.51456795679294398</v>
      </c>
      <c r="O6" t="str">
        <f t="shared" si="3"/>
        <v>Wing et ap in prep Paytan data</v>
      </c>
      <c r="P6" t="s">
        <v>965</v>
      </c>
      <c r="Q6" t="s">
        <v>965</v>
      </c>
      <c r="R6">
        <f t="shared" si="4"/>
        <v>1.9370000000000001</v>
      </c>
      <c r="S6">
        <f t="shared" si="5"/>
        <v>1.9370000000000001</v>
      </c>
      <c r="T6" t="s">
        <v>1232</v>
      </c>
      <c r="W6">
        <v>22.144345691037071</v>
      </c>
      <c r="X6">
        <v>2.502916809593754E-2</v>
      </c>
      <c r="Y6">
        <v>-0.51456795679294398</v>
      </c>
      <c r="Z6" t="s">
        <v>208</v>
      </c>
      <c r="AA6" t="s">
        <v>965</v>
      </c>
      <c r="AB6" t="s">
        <v>965</v>
      </c>
      <c r="AC6">
        <v>1.9370000000000001</v>
      </c>
      <c r="AD6">
        <v>1.9370000000000001</v>
      </c>
      <c r="AE6" t="s">
        <v>1232</v>
      </c>
    </row>
    <row r="7" spans="4:32">
      <c r="D7">
        <v>4.5519999999999996</v>
      </c>
      <c r="E7">
        <v>21.845548645997415</v>
      </c>
      <c r="F7">
        <v>6.0408898354905732E-2</v>
      </c>
      <c r="G7">
        <v>-8.9167809221989136E-2</v>
      </c>
      <c r="H7" t="s">
        <v>208</v>
      </c>
      <c r="L7">
        <f t="shared" si="0"/>
        <v>21.845548645997415</v>
      </c>
      <c r="M7">
        <f t="shared" si="1"/>
        <v>6.0408898354905732E-2</v>
      </c>
      <c r="N7">
        <f t="shared" si="2"/>
        <v>-8.9167809221989136E-2</v>
      </c>
      <c r="O7" t="str">
        <f t="shared" si="3"/>
        <v>Wing et ap in prep Paytan data</v>
      </c>
      <c r="P7" t="s">
        <v>965</v>
      </c>
      <c r="Q7" t="s">
        <v>965</v>
      </c>
      <c r="R7">
        <f t="shared" si="4"/>
        <v>4.5519999999999996</v>
      </c>
      <c r="S7">
        <f t="shared" si="5"/>
        <v>4.5519999999999996</v>
      </c>
      <c r="T7" t="s">
        <v>1232</v>
      </c>
      <c r="W7">
        <v>21.845548645997415</v>
      </c>
      <c r="X7">
        <v>6.0408898354905732E-2</v>
      </c>
      <c r="Y7">
        <v>-8.9167809221989136E-2</v>
      </c>
      <c r="Z7" t="s">
        <v>208</v>
      </c>
      <c r="AA7" t="s">
        <v>965</v>
      </c>
      <c r="AB7" t="s">
        <v>965</v>
      </c>
      <c r="AC7">
        <v>4.5519999999999996</v>
      </c>
      <c r="AD7">
        <v>4.5519999999999996</v>
      </c>
      <c r="AE7" t="s">
        <v>1232</v>
      </c>
    </row>
    <row r="8" spans="4:32">
      <c r="D8">
        <v>4.8499999999999996</v>
      </c>
      <c r="E8">
        <v>22.100600504016079</v>
      </c>
      <c r="F8">
        <v>3.8149113152070521E-2</v>
      </c>
      <c r="G8">
        <v>-0.42808114388618451</v>
      </c>
      <c r="H8" t="s">
        <v>208</v>
      </c>
      <c r="L8">
        <f t="shared" si="0"/>
        <v>22.100600504016079</v>
      </c>
      <c r="M8">
        <f t="shared" si="1"/>
        <v>3.8149113152070521E-2</v>
      </c>
      <c r="N8">
        <f t="shared" si="2"/>
        <v>-0.42808114388618451</v>
      </c>
      <c r="O8" t="str">
        <f t="shared" si="3"/>
        <v>Wing et ap in prep Paytan data</v>
      </c>
      <c r="P8" t="s">
        <v>965</v>
      </c>
      <c r="Q8" t="s">
        <v>965</v>
      </c>
      <c r="R8">
        <f t="shared" si="4"/>
        <v>4.8499999999999996</v>
      </c>
      <c r="S8">
        <f t="shared" si="5"/>
        <v>4.8499999999999996</v>
      </c>
      <c r="T8" t="s">
        <v>1232</v>
      </c>
      <c r="W8">
        <v>22.100600504016079</v>
      </c>
      <c r="X8">
        <v>3.8149113152070521E-2</v>
      </c>
      <c r="Y8">
        <v>-0.42808114388618451</v>
      </c>
      <c r="Z8" t="s">
        <v>208</v>
      </c>
      <c r="AA8" t="s">
        <v>965</v>
      </c>
      <c r="AB8" t="s">
        <v>965</v>
      </c>
      <c r="AC8">
        <v>4.8499999999999996</v>
      </c>
      <c r="AD8">
        <v>4.8499999999999996</v>
      </c>
      <c r="AE8" t="s">
        <v>1232</v>
      </c>
    </row>
    <row r="9" spans="4:32">
      <c r="D9">
        <v>5.4</v>
      </c>
      <c r="E9">
        <v>21.813543648908194</v>
      </c>
      <c r="F9">
        <v>2.8820917106899685E-2</v>
      </c>
      <c r="G9">
        <v>-0.46517927366489242</v>
      </c>
      <c r="H9" t="s">
        <v>208</v>
      </c>
      <c r="L9">
        <f t="shared" si="0"/>
        <v>21.813543648908194</v>
      </c>
      <c r="M9">
        <f t="shared" si="1"/>
        <v>2.8820917106899685E-2</v>
      </c>
      <c r="N9">
        <f t="shared" si="2"/>
        <v>-0.46517927366489242</v>
      </c>
      <c r="O9" t="str">
        <f t="shared" si="3"/>
        <v>Wing et ap in prep Paytan data</v>
      </c>
      <c r="P9" t="s">
        <v>965</v>
      </c>
      <c r="Q9" t="s">
        <v>965</v>
      </c>
      <c r="R9">
        <f t="shared" si="4"/>
        <v>5.4</v>
      </c>
      <c r="S9">
        <f t="shared" si="5"/>
        <v>5.4</v>
      </c>
      <c r="T9" t="s">
        <v>1232</v>
      </c>
      <c r="W9">
        <v>21.813543648908194</v>
      </c>
      <c r="X9">
        <v>2.8820917106899685E-2</v>
      </c>
      <c r="Y9">
        <v>-0.46517927366489242</v>
      </c>
      <c r="Z9" t="s">
        <v>208</v>
      </c>
      <c r="AA9" t="s">
        <v>965</v>
      </c>
      <c r="AB9" t="s">
        <v>965</v>
      </c>
      <c r="AC9">
        <v>5.4</v>
      </c>
      <c r="AD9">
        <v>5.4</v>
      </c>
      <c r="AE9" t="s">
        <v>1232</v>
      </c>
    </row>
    <row r="10" spans="4:32">
      <c r="D10">
        <v>6.2309999999999999</v>
      </c>
      <c r="E10">
        <v>22.182999554606788</v>
      </c>
      <c r="F10">
        <v>4.9828580654000601E-2</v>
      </c>
      <c r="G10">
        <v>-0.44780943933117601</v>
      </c>
      <c r="H10" t="s">
        <v>208</v>
      </c>
      <c r="L10">
        <f t="shared" si="0"/>
        <v>22.182999554606788</v>
      </c>
      <c r="M10">
        <f t="shared" si="1"/>
        <v>4.9828580654000601E-2</v>
      </c>
      <c r="N10">
        <f t="shared" si="2"/>
        <v>-0.44780943933117601</v>
      </c>
      <c r="O10" t="str">
        <f t="shared" si="3"/>
        <v>Wing et ap in prep Paytan data</v>
      </c>
      <c r="P10" t="s">
        <v>965</v>
      </c>
      <c r="Q10" t="s">
        <v>965</v>
      </c>
      <c r="R10">
        <f t="shared" si="4"/>
        <v>6.2309999999999999</v>
      </c>
      <c r="S10">
        <f t="shared" si="5"/>
        <v>6.2309999999999999</v>
      </c>
      <c r="T10" t="s">
        <v>1232</v>
      </c>
      <c r="W10">
        <v>22.182999554606788</v>
      </c>
      <c r="X10">
        <v>4.9828580654000601E-2</v>
      </c>
      <c r="Y10">
        <v>-0.44780943933117601</v>
      </c>
      <c r="Z10" t="s">
        <v>208</v>
      </c>
      <c r="AA10" t="s">
        <v>965</v>
      </c>
      <c r="AB10" t="s">
        <v>965</v>
      </c>
      <c r="AC10">
        <v>6.2309999999999999</v>
      </c>
      <c r="AD10">
        <v>6.2309999999999999</v>
      </c>
      <c r="AE10" t="s">
        <v>1232</v>
      </c>
    </row>
    <row r="11" spans="4:32">
      <c r="D11">
        <v>7.8540000000000001</v>
      </c>
      <c r="E11">
        <v>22.488060267313202</v>
      </c>
      <c r="F11">
        <v>2.6075861662080632E-2</v>
      </c>
      <c r="G11">
        <v>-0.52372877368844084</v>
      </c>
      <c r="H11" t="s">
        <v>208</v>
      </c>
      <c r="L11">
        <f t="shared" si="0"/>
        <v>22.488060267313202</v>
      </c>
      <c r="M11">
        <f t="shared" si="1"/>
        <v>2.6075861662080632E-2</v>
      </c>
      <c r="N11">
        <f t="shared" si="2"/>
        <v>-0.52372877368844084</v>
      </c>
      <c r="O11" t="str">
        <f t="shared" si="3"/>
        <v>Wing et ap in prep Paytan data</v>
      </c>
      <c r="P11" t="s">
        <v>965</v>
      </c>
      <c r="Q11" t="s">
        <v>965</v>
      </c>
      <c r="R11">
        <f t="shared" si="4"/>
        <v>7.8540000000000001</v>
      </c>
      <c r="S11">
        <f t="shared" si="5"/>
        <v>7.8540000000000001</v>
      </c>
      <c r="T11" t="s">
        <v>1232</v>
      </c>
      <c r="W11">
        <v>22.488060267313202</v>
      </c>
      <c r="X11">
        <v>2.6075861662080632E-2</v>
      </c>
      <c r="Y11">
        <v>-0.52372877368844084</v>
      </c>
      <c r="Z11" t="s">
        <v>208</v>
      </c>
      <c r="AA11" t="s">
        <v>965</v>
      </c>
      <c r="AB11" t="s">
        <v>965</v>
      </c>
      <c r="AC11">
        <v>7.8540000000000001</v>
      </c>
      <c r="AD11">
        <v>7.8540000000000001</v>
      </c>
      <c r="AE11" t="s">
        <v>1232</v>
      </c>
    </row>
    <row r="12" spans="4:32">
      <c r="D12">
        <v>12.488</v>
      </c>
      <c r="E12">
        <v>22.037963827347127</v>
      </c>
      <c r="F12">
        <v>3.0720490636486006E-2</v>
      </c>
      <c r="G12">
        <v>-0.26934855739579877</v>
      </c>
      <c r="H12" t="s">
        <v>208</v>
      </c>
      <c r="L12">
        <f t="shared" si="0"/>
        <v>22.037963827347127</v>
      </c>
      <c r="M12">
        <f t="shared" si="1"/>
        <v>3.0720490636486006E-2</v>
      </c>
      <c r="N12">
        <f t="shared" si="2"/>
        <v>-0.26934855739579877</v>
      </c>
      <c r="O12" t="str">
        <f t="shared" si="3"/>
        <v>Wing et ap in prep Paytan data</v>
      </c>
      <c r="P12" t="s">
        <v>965</v>
      </c>
      <c r="Q12" t="s">
        <v>965</v>
      </c>
      <c r="R12">
        <f t="shared" si="4"/>
        <v>12.488</v>
      </c>
      <c r="S12">
        <f t="shared" si="5"/>
        <v>12.488</v>
      </c>
      <c r="T12" t="s">
        <v>1232</v>
      </c>
      <c r="W12">
        <v>22.037963827347127</v>
      </c>
      <c r="X12">
        <v>3.0720490636486006E-2</v>
      </c>
      <c r="Y12">
        <v>-0.26934855739579877</v>
      </c>
      <c r="Z12" t="s">
        <v>208</v>
      </c>
      <c r="AA12" t="s">
        <v>965</v>
      </c>
      <c r="AB12" t="s">
        <v>965</v>
      </c>
      <c r="AC12">
        <v>12.488</v>
      </c>
      <c r="AD12">
        <v>12.488</v>
      </c>
      <c r="AE12" t="s">
        <v>1232</v>
      </c>
    </row>
    <row r="13" spans="4:32">
      <c r="D13">
        <v>12.488</v>
      </c>
      <c r="E13">
        <v>21.869564954645426</v>
      </c>
      <c r="F13">
        <v>4.6520616339812068E-2</v>
      </c>
      <c r="G13">
        <v>-3.2565394587937002E-2</v>
      </c>
      <c r="H13" t="s">
        <v>208</v>
      </c>
      <c r="L13">
        <f t="shared" si="0"/>
        <v>21.869564954645426</v>
      </c>
      <c r="M13">
        <f t="shared" si="1"/>
        <v>4.6520616339812068E-2</v>
      </c>
      <c r="N13">
        <f t="shared" si="2"/>
        <v>-3.2565394587937002E-2</v>
      </c>
      <c r="O13" t="str">
        <f t="shared" si="3"/>
        <v>Wing et ap in prep Paytan data</v>
      </c>
      <c r="P13" t="s">
        <v>965</v>
      </c>
      <c r="Q13" t="s">
        <v>965</v>
      </c>
      <c r="R13">
        <f t="shared" si="4"/>
        <v>12.488</v>
      </c>
      <c r="S13">
        <f t="shared" si="5"/>
        <v>12.488</v>
      </c>
      <c r="T13" t="s">
        <v>1232</v>
      </c>
      <c r="W13">
        <v>21.869564954645426</v>
      </c>
      <c r="X13">
        <v>4.6520616339812068E-2</v>
      </c>
      <c r="Y13">
        <v>-3.2565394587937002E-2</v>
      </c>
      <c r="Z13" t="s">
        <v>208</v>
      </c>
      <c r="AA13" t="s">
        <v>965</v>
      </c>
      <c r="AB13" t="s">
        <v>965</v>
      </c>
      <c r="AC13">
        <v>12.488</v>
      </c>
      <c r="AD13">
        <v>12.488</v>
      </c>
      <c r="AE13" t="s">
        <v>1232</v>
      </c>
    </row>
    <row r="14" spans="4:32">
      <c r="D14">
        <v>12.773999999999999</v>
      </c>
      <c r="E14">
        <v>22.700237822584903</v>
      </c>
      <c r="F14">
        <v>5.2062837068305584E-2</v>
      </c>
      <c r="G14">
        <v>-0.56592987637575642</v>
      </c>
      <c r="H14" t="s">
        <v>208</v>
      </c>
      <c r="L14">
        <f t="shared" si="0"/>
        <v>22.700237822584903</v>
      </c>
      <c r="M14">
        <f t="shared" si="1"/>
        <v>5.2062837068305584E-2</v>
      </c>
      <c r="N14">
        <f t="shared" si="2"/>
        <v>-0.56592987637575642</v>
      </c>
      <c r="O14" t="str">
        <f t="shared" si="3"/>
        <v>Wing et ap in prep Paytan data</v>
      </c>
      <c r="P14" t="s">
        <v>965</v>
      </c>
      <c r="Q14" t="s">
        <v>965</v>
      </c>
      <c r="R14">
        <f t="shared" si="4"/>
        <v>12.773999999999999</v>
      </c>
      <c r="S14">
        <f t="shared" si="5"/>
        <v>12.773999999999999</v>
      </c>
      <c r="T14" t="s">
        <v>1232</v>
      </c>
      <c r="W14">
        <v>22.700237822584903</v>
      </c>
      <c r="X14">
        <v>5.2062837068305584E-2</v>
      </c>
      <c r="Y14">
        <v>-0.56592987637575642</v>
      </c>
      <c r="Z14" t="s">
        <v>208</v>
      </c>
      <c r="AA14" t="s">
        <v>965</v>
      </c>
      <c r="AB14" t="s">
        <v>965</v>
      </c>
      <c r="AC14">
        <v>12.773999999999999</v>
      </c>
      <c r="AD14">
        <v>12.773999999999999</v>
      </c>
      <c r="AE14" t="s">
        <v>1232</v>
      </c>
    </row>
    <row r="15" spans="4:32">
      <c r="D15">
        <v>12.782</v>
      </c>
      <c r="E15">
        <v>22.369904718142486</v>
      </c>
      <c r="F15">
        <v>3.6614541984886576E-2</v>
      </c>
      <c r="G15">
        <v>-0.4792742488065882</v>
      </c>
      <c r="H15" t="s">
        <v>208</v>
      </c>
      <c r="L15">
        <f t="shared" si="0"/>
        <v>22.369904718142486</v>
      </c>
      <c r="M15">
        <f t="shared" si="1"/>
        <v>3.6614541984886576E-2</v>
      </c>
      <c r="N15">
        <f t="shared" si="2"/>
        <v>-0.4792742488065882</v>
      </c>
      <c r="O15" t="str">
        <f t="shared" si="3"/>
        <v>Wing et ap in prep Paytan data</v>
      </c>
      <c r="P15" t="s">
        <v>965</v>
      </c>
      <c r="Q15" t="s">
        <v>965</v>
      </c>
      <c r="R15">
        <f t="shared" si="4"/>
        <v>12.782</v>
      </c>
      <c r="S15">
        <f t="shared" si="5"/>
        <v>12.782</v>
      </c>
      <c r="T15" t="s">
        <v>1232</v>
      </c>
      <c r="W15">
        <v>22.369904718142486</v>
      </c>
      <c r="X15">
        <v>3.6614541984886576E-2</v>
      </c>
      <c r="Y15">
        <v>-0.4792742488065882</v>
      </c>
      <c r="Z15" t="s">
        <v>208</v>
      </c>
      <c r="AA15" t="s">
        <v>965</v>
      </c>
      <c r="AB15" t="s">
        <v>965</v>
      </c>
      <c r="AC15">
        <v>12.782</v>
      </c>
      <c r="AD15">
        <v>12.782</v>
      </c>
      <c r="AE15" t="s">
        <v>1232</v>
      </c>
    </row>
    <row r="16" spans="4:32">
      <c r="D16">
        <v>13</v>
      </c>
      <c r="E16">
        <v>22.526245193196903</v>
      </c>
      <c r="F16">
        <v>8.7364663453850383E-2</v>
      </c>
      <c r="G16">
        <v>-0.41717610346977962</v>
      </c>
      <c r="H16" t="s">
        <v>208</v>
      </c>
      <c r="L16">
        <f t="shared" si="0"/>
        <v>22.526245193196903</v>
      </c>
      <c r="M16">
        <f t="shared" si="1"/>
        <v>8.7364663453850383E-2</v>
      </c>
      <c r="N16">
        <f t="shared" si="2"/>
        <v>-0.41717610346977962</v>
      </c>
      <c r="O16" t="str">
        <f t="shared" si="3"/>
        <v>Wing et ap in prep Paytan data</v>
      </c>
      <c r="P16" t="s">
        <v>965</v>
      </c>
      <c r="Q16" t="s">
        <v>965</v>
      </c>
      <c r="R16">
        <f t="shared" si="4"/>
        <v>13</v>
      </c>
      <c r="S16">
        <f t="shared" si="5"/>
        <v>13</v>
      </c>
      <c r="T16" t="s">
        <v>1232</v>
      </c>
      <c r="W16">
        <v>22.526245193196903</v>
      </c>
      <c r="X16">
        <v>8.7364663453850383E-2</v>
      </c>
      <c r="Y16">
        <v>-0.41717610346977962</v>
      </c>
      <c r="Z16" t="s">
        <v>208</v>
      </c>
      <c r="AA16" t="s">
        <v>965</v>
      </c>
      <c r="AB16" t="s">
        <v>965</v>
      </c>
      <c r="AC16">
        <v>13</v>
      </c>
      <c r="AD16">
        <v>13</v>
      </c>
      <c r="AE16" t="s">
        <v>1232</v>
      </c>
    </row>
    <row r="17" spans="4:31">
      <c r="D17">
        <v>13.273999999999999</v>
      </c>
      <c r="E17">
        <v>21.98713433170818</v>
      </c>
      <c r="F17">
        <v>5.8646872243694678E-2</v>
      </c>
      <c r="G17">
        <v>-0.48116688506111976</v>
      </c>
      <c r="H17" t="s">
        <v>208</v>
      </c>
      <c r="L17">
        <f t="shared" si="0"/>
        <v>21.98713433170818</v>
      </c>
      <c r="M17">
        <f t="shared" si="1"/>
        <v>5.8646872243694678E-2</v>
      </c>
      <c r="N17">
        <f t="shared" si="2"/>
        <v>-0.48116688506111976</v>
      </c>
      <c r="O17" t="str">
        <f t="shared" si="3"/>
        <v>Wing et ap in prep Paytan data</v>
      </c>
      <c r="P17" t="s">
        <v>965</v>
      </c>
      <c r="Q17" t="s">
        <v>965</v>
      </c>
      <c r="R17">
        <f t="shared" si="4"/>
        <v>13.273999999999999</v>
      </c>
      <c r="S17">
        <f t="shared" si="5"/>
        <v>13.273999999999999</v>
      </c>
      <c r="T17" t="s">
        <v>1232</v>
      </c>
      <c r="W17">
        <v>21.98713433170818</v>
      </c>
      <c r="X17">
        <v>5.8646872243694678E-2</v>
      </c>
      <c r="Y17">
        <v>-0.48116688506111976</v>
      </c>
      <c r="Z17" t="s">
        <v>208</v>
      </c>
      <c r="AA17" t="s">
        <v>965</v>
      </c>
      <c r="AB17" t="s">
        <v>965</v>
      </c>
      <c r="AC17">
        <v>13.273999999999999</v>
      </c>
      <c r="AD17">
        <v>13.273999999999999</v>
      </c>
      <c r="AE17" t="s">
        <v>1232</v>
      </c>
    </row>
    <row r="18" spans="4:31">
      <c r="D18">
        <v>13.717000000000001</v>
      </c>
      <c r="E18">
        <v>22.118688100487116</v>
      </c>
      <c r="F18">
        <v>5.6790148626041301E-2</v>
      </c>
      <c r="G18">
        <v>-0.41097606559233751</v>
      </c>
      <c r="H18" t="s">
        <v>208</v>
      </c>
      <c r="L18">
        <f t="shared" si="0"/>
        <v>22.118688100487116</v>
      </c>
      <c r="M18">
        <f t="shared" si="1"/>
        <v>5.6790148626041301E-2</v>
      </c>
      <c r="N18">
        <f t="shared" si="2"/>
        <v>-0.41097606559233751</v>
      </c>
      <c r="O18" t="str">
        <f t="shared" si="3"/>
        <v>Wing et ap in prep Paytan data</v>
      </c>
      <c r="P18" t="s">
        <v>965</v>
      </c>
      <c r="Q18" t="s">
        <v>965</v>
      </c>
      <c r="R18">
        <f t="shared" si="4"/>
        <v>13.717000000000001</v>
      </c>
      <c r="S18">
        <f t="shared" si="5"/>
        <v>13.717000000000001</v>
      </c>
      <c r="T18" t="s">
        <v>1232</v>
      </c>
      <c r="W18">
        <v>22.118688100487116</v>
      </c>
      <c r="X18">
        <v>5.6790148626041301E-2</v>
      </c>
      <c r="Y18">
        <v>-0.41097606559233751</v>
      </c>
      <c r="Z18" t="s">
        <v>208</v>
      </c>
      <c r="AA18" t="s">
        <v>965</v>
      </c>
      <c r="AB18" t="s">
        <v>965</v>
      </c>
      <c r="AC18">
        <v>13.717000000000001</v>
      </c>
      <c r="AD18">
        <v>13.717000000000001</v>
      </c>
      <c r="AE18" t="s">
        <v>1232</v>
      </c>
    </row>
    <row r="19" spans="4:31">
      <c r="D19">
        <v>14.983000000000001</v>
      </c>
      <c r="E19">
        <v>21.776028634004962</v>
      </c>
      <c r="F19">
        <v>4.425913149227155E-2</v>
      </c>
      <c r="G19">
        <v>-0.27273563597161182</v>
      </c>
      <c r="H19" t="s">
        <v>208</v>
      </c>
      <c r="L19">
        <f t="shared" si="0"/>
        <v>21.776028634004962</v>
      </c>
      <c r="M19">
        <f t="shared" si="1"/>
        <v>4.425913149227155E-2</v>
      </c>
      <c r="N19">
        <f t="shared" si="2"/>
        <v>-0.27273563597161182</v>
      </c>
      <c r="O19" t="str">
        <f t="shared" si="3"/>
        <v>Wing et ap in prep Paytan data</v>
      </c>
      <c r="P19" t="s">
        <v>965</v>
      </c>
      <c r="Q19" t="s">
        <v>965</v>
      </c>
      <c r="R19">
        <f t="shared" si="4"/>
        <v>14.983000000000001</v>
      </c>
      <c r="S19">
        <f t="shared" si="5"/>
        <v>14.983000000000001</v>
      </c>
      <c r="T19" t="s">
        <v>1232</v>
      </c>
      <c r="W19">
        <v>21.776028634004962</v>
      </c>
      <c r="X19">
        <v>4.425913149227155E-2</v>
      </c>
      <c r="Y19">
        <v>-0.27273563597161182</v>
      </c>
      <c r="Z19" t="s">
        <v>208</v>
      </c>
      <c r="AA19" t="s">
        <v>965</v>
      </c>
      <c r="AB19" t="s">
        <v>965</v>
      </c>
      <c r="AC19">
        <v>14.983000000000001</v>
      </c>
      <c r="AD19">
        <v>14.983000000000001</v>
      </c>
      <c r="AE19" t="s">
        <v>1232</v>
      </c>
    </row>
    <row r="20" spans="4:31">
      <c r="D20">
        <v>18.132000000000001</v>
      </c>
      <c r="E20">
        <v>21.81856798126125</v>
      </c>
      <c r="F20">
        <v>3.9011565815264687E-2</v>
      </c>
      <c r="G20">
        <v>-0.30363128345471668</v>
      </c>
      <c r="H20" t="s">
        <v>208</v>
      </c>
      <c r="L20">
        <f t="shared" si="0"/>
        <v>21.81856798126125</v>
      </c>
      <c r="M20">
        <f t="shared" si="1"/>
        <v>3.9011565815264687E-2</v>
      </c>
      <c r="N20">
        <f t="shared" si="2"/>
        <v>-0.30363128345471668</v>
      </c>
      <c r="O20" t="str">
        <f t="shared" si="3"/>
        <v>Wing et ap in prep Paytan data</v>
      </c>
      <c r="P20" t="s">
        <v>965</v>
      </c>
      <c r="Q20" t="s">
        <v>965</v>
      </c>
      <c r="R20">
        <f t="shared" si="4"/>
        <v>18.132000000000001</v>
      </c>
      <c r="S20">
        <f t="shared" si="5"/>
        <v>18.132000000000001</v>
      </c>
      <c r="T20" t="s">
        <v>1232</v>
      </c>
      <c r="W20">
        <v>21.81856798126125</v>
      </c>
      <c r="X20">
        <v>3.9011565815264687E-2</v>
      </c>
      <c r="Y20">
        <v>-0.30363128345471668</v>
      </c>
      <c r="Z20" t="s">
        <v>208</v>
      </c>
      <c r="AA20" t="s">
        <v>965</v>
      </c>
      <c r="AB20" t="s">
        <v>965</v>
      </c>
      <c r="AC20">
        <v>18.132000000000001</v>
      </c>
      <c r="AD20">
        <v>18.132000000000001</v>
      </c>
      <c r="AE20" t="s">
        <v>1232</v>
      </c>
    </row>
    <row r="21" spans="4:31">
      <c r="D21">
        <v>18.132000000000001</v>
      </c>
      <c r="E21">
        <v>21.762094485612504</v>
      </c>
      <c r="F21">
        <v>4.8539432172159391E-2</v>
      </c>
      <c r="G21">
        <v>-0.44891633517271656</v>
      </c>
      <c r="H21" t="s">
        <v>208</v>
      </c>
      <c r="L21">
        <f t="shared" si="0"/>
        <v>21.762094485612504</v>
      </c>
      <c r="M21">
        <f t="shared" si="1"/>
        <v>4.8539432172159391E-2</v>
      </c>
      <c r="N21">
        <f t="shared" si="2"/>
        <v>-0.44891633517271656</v>
      </c>
      <c r="O21" t="str">
        <f t="shared" si="3"/>
        <v>Wing et ap in prep Paytan data</v>
      </c>
      <c r="P21" t="s">
        <v>965</v>
      </c>
      <c r="Q21" t="s">
        <v>965</v>
      </c>
      <c r="R21">
        <f t="shared" si="4"/>
        <v>18.132000000000001</v>
      </c>
      <c r="S21">
        <f t="shared" si="5"/>
        <v>18.132000000000001</v>
      </c>
      <c r="T21" t="s">
        <v>1232</v>
      </c>
      <c r="W21">
        <v>21.762094485612504</v>
      </c>
      <c r="X21">
        <v>4.8539432172159391E-2</v>
      </c>
      <c r="Y21">
        <v>-0.44891633517271656</v>
      </c>
      <c r="Z21" t="s">
        <v>208</v>
      </c>
      <c r="AA21" t="s">
        <v>965</v>
      </c>
      <c r="AB21" t="s">
        <v>965</v>
      </c>
      <c r="AC21">
        <v>18.132000000000001</v>
      </c>
      <c r="AD21">
        <v>18.132000000000001</v>
      </c>
      <c r="AE21" t="s">
        <v>1232</v>
      </c>
    </row>
    <row r="22" spans="4:31">
      <c r="D22">
        <v>20.138000000000002</v>
      </c>
      <c r="E22">
        <v>21.724487357949407</v>
      </c>
      <c r="F22">
        <v>1.7216802716555138E-2</v>
      </c>
      <c r="G22">
        <v>-0.30192125255914387</v>
      </c>
      <c r="H22" t="s">
        <v>208</v>
      </c>
      <c r="L22">
        <f t="shared" si="0"/>
        <v>21.724487357949407</v>
      </c>
      <c r="M22">
        <f t="shared" si="1"/>
        <v>1.7216802716555138E-2</v>
      </c>
      <c r="N22">
        <f t="shared" si="2"/>
        <v>-0.30192125255914387</v>
      </c>
      <c r="O22" t="str">
        <f t="shared" si="3"/>
        <v>Wing et ap in prep Paytan data</v>
      </c>
      <c r="P22" t="s">
        <v>965</v>
      </c>
      <c r="Q22" t="s">
        <v>965</v>
      </c>
      <c r="R22">
        <f t="shared" si="4"/>
        <v>20.138000000000002</v>
      </c>
      <c r="S22">
        <f t="shared" si="5"/>
        <v>20.138000000000002</v>
      </c>
      <c r="T22" t="s">
        <v>1232</v>
      </c>
      <c r="W22">
        <v>21.724487357949407</v>
      </c>
      <c r="X22">
        <v>1.7216802716555138E-2</v>
      </c>
      <c r="Y22">
        <v>-0.30192125255914387</v>
      </c>
      <c r="Z22" t="s">
        <v>208</v>
      </c>
      <c r="AA22" t="s">
        <v>965</v>
      </c>
      <c r="AB22" t="s">
        <v>965</v>
      </c>
      <c r="AC22">
        <v>20.138000000000002</v>
      </c>
      <c r="AD22">
        <v>20.138000000000002</v>
      </c>
      <c r="AE22" t="s">
        <v>1232</v>
      </c>
    </row>
    <row r="23" spans="4:31">
      <c r="D23">
        <v>23.547000000000001</v>
      </c>
      <c r="E23">
        <v>21.871155993223866</v>
      </c>
      <c r="F23">
        <v>3.9440145716445815E-2</v>
      </c>
      <c r="G23">
        <v>-0.41001860550298613</v>
      </c>
      <c r="H23" t="s">
        <v>208</v>
      </c>
      <c r="L23">
        <f t="shared" si="0"/>
        <v>21.871155993223866</v>
      </c>
      <c r="M23">
        <f t="shared" si="1"/>
        <v>3.9440145716445815E-2</v>
      </c>
      <c r="N23">
        <f t="shared" si="2"/>
        <v>-0.41001860550298613</v>
      </c>
      <c r="O23" t="str">
        <f t="shared" si="3"/>
        <v>Wing et ap in prep Paytan data</v>
      </c>
      <c r="P23" t="s">
        <v>965</v>
      </c>
      <c r="Q23" t="s">
        <v>965</v>
      </c>
      <c r="R23">
        <f t="shared" si="4"/>
        <v>23.547000000000001</v>
      </c>
      <c r="S23">
        <f t="shared" si="5"/>
        <v>23.547000000000001</v>
      </c>
      <c r="T23" t="s">
        <v>1232</v>
      </c>
      <c r="W23">
        <v>21.871155993223866</v>
      </c>
      <c r="X23">
        <v>3.9440145716445815E-2</v>
      </c>
      <c r="Y23">
        <v>-0.41001860550298613</v>
      </c>
      <c r="Z23" t="s">
        <v>208</v>
      </c>
      <c r="AA23" t="s">
        <v>965</v>
      </c>
      <c r="AB23" t="s">
        <v>965</v>
      </c>
      <c r="AC23">
        <v>23.547000000000001</v>
      </c>
      <c r="AD23">
        <v>23.547000000000001</v>
      </c>
      <c r="AE23" t="s">
        <v>1232</v>
      </c>
    </row>
    <row r="24" spans="4:31">
      <c r="D24">
        <v>24.6</v>
      </c>
      <c r="E24">
        <v>21.565927802772666</v>
      </c>
      <c r="F24">
        <v>3.5899735142015665E-2</v>
      </c>
      <c r="G24">
        <v>-0.48564301221065698</v>
      </c>
      <c r="H24" t="s">
        <v>208</v>
      </c>
      <c r="L24">
        <f t="shared" si="0"/>
        <v>21.565927802772666</v>
      </c>
      <c r="M24">
        <f t="shared" si="1"/>
        <v>3.5899735142015665E-2</v>
      </c>
      <c r="N24">
        <f t="shared" si="2"/>
        <v>-0.48564301221065698</v>
      </c>
      <c r="O24" t="str">
        <f t="shared" si="3"/>
        <v>Wing et ap in prep Paytan data</v>
      </c>
      <c r="P24" t="s">
        <v>965</v>
      </c>
      <c r="Q24" t="s">
        <v>965</v>
      </c>
      <c r="R24">
        <f t="shared" si="4"/>
        <v>24.6</v>
      </c>
      <c r="S24">
        <f t="shared" si="5"/>
        <v>24.6</v>
      </c>
      <c r="T24" t="s">
        <v>1232</v>
      </c>
      <c r="W24">
        <v>21.565927802772666</v>
      </c>
      <c r="X24">
        <v>3.5899735142015665E-2</v>
      </c>
      <c r="Y24">
        <v>-0.48564301221065698</v>
      </c>
      <c r="Z24" t="s">
        <v>208</v>
      </c>
      <c r="AA24" t="s">
        <v>965</v>
      </c>
      <c r="AB24" t="s">
        <v>965</v>
      </c>
      <c r="AC24">
        <v>24.6</v>
      </c>
      <c r="AD24">
        <v>24.6</v>
      </c>
      <c r="AE24" t="s">
        <v>1232</v>
      </c>
    </row>
    <row r="25" spans="4:31">
      <c r="D25">
        <v>24.8</v>
      </c>
      <c r="E25">
        <v>21.378624879592188</v>
      </c>
      <c r="F25">
        <v>3.4977265669304536E-2</v>
      </c>
      <c r="G25">
        <v>-0.22777997804627331</v>
      </c>
      <c r="H25" t="s">
        <v>208</v>
      </c>
      <c r="L25">
        <f t="shared" si="0"/>
        <v>21.378624879592188</v>
      </c>
      <c r="M25">
        <f t="shared" si="1"/>
        <v>3.4977265669304536E-2</v>
      </c>
      <c r="N25">
        <f t="shared" si="2"/>
        <v>-0.22777997804627331</v>
      </c>
      <c r="O25" t="str">
        <f t="shared" si="3"/>
        <v>Wing et ap in prep Paytan data</v>
      </c>
      <c r="P25" t="s">
        <v>965</v>
      </c>
      <c r="Q25" t="s">
        <v>965</v>
      </c>
      <c r="R25">
        <f t="shared" si="4"/>
        <v>24.8</v>
      </c>
      <c r="S25">
        <f t="shared" si="5"/>
        <v>24.8</v>
      </c>
      <c r="T25" t="s">
        <v>1232</v>
      </c>
      <c r="W25">
        <v>21.378624879592188</v>
      </c>
      <c r="X25">
        <v>3.4977265669304536E-2</v>
      </c>
      <c r="Y25">
        <v>-0.22777997804627331</v>
      </c>
      <c r="Z25" t="s">
        <v>208</v>
      </c>
      <c r="AA25" t="s">
        <v>965</v>
      </c>
      <c r="AB25" t="s">
        <v>965</v>
      </c>
      <c r="AC25">
        <v>24.8</v>
      </c>
      <c r="AD25">
        <v>24.8</v>
      </c>
      <c r="AE25" t="s">
        <v>1232</v>
      </c>
    </row>
    <row r="26" spans="4:31">
      <c r="D26">
        <v>25.678999999999998</v>
      </c>
      <c r="E26">
        <v>21.629653084784593</v>
      </c>
      <c r="F26">
        <v>7.3509554636223481E-2</v>
      </c>
      <c r="G26">
        <v>-0.38868114573732682</v>
      </c>
      <c r="H26" t="s">
        <v>208</v>
      </c>
      <c r="L26">
        <f t="shared" si="0"/>
        <v>21.629653084784593</v>
      </c>
      <c r="M26">
        <f t="shared" si="1"/>
        <v>7.3509554636223481E-2</v>
      </c>
      <c r="N26">
        <f t="shared" si="2"/>
        <v>-0.38868114573732682</v>
      </c>
      <c r="O26" t="str">
        <f t="shared" si="3"/>
        <v>Wing et ap in prep Paytan data</v>
      </c>
      <c r="P26" t="s">
        <v>965</v>
      </c>
      <c r="Q26" t="s">
        <v>965</v>
      </c>
      <c r="R26">
        <f t="shared" si="4"/>
        <v>25.678999999999998</v>
      </c>
      <c r="S26">
        <f t="shared" si="5"/>
        <v>25.678999999999998</v>
      </c>
      <c r="T26" t="s">
        <v>1232</v>
      </c>
      <c r="W26">
        <v>21.629653084784593</v>
      </c>
      <c r="X26">
        <v>7.3509554636223481E-2</v>
      </c>
      <c r="Y26">
        <v>-0.38868114573732682</v>
      </c>
      <c r="Z26" t="s">
        <v>208</v>
      </c>
      <c r="AA26" t="s">
        <v>965</v>
      </c>
      <c r="AB26" t="s">
        <v>965</v>
      </c>
      <c r="AC26">
        <v>25.678999999999998</v>
      </c>
      <c r="AD26">
        <v>25.678999999999998</v>
      </c>
      <c r="AE26" t="s">
        <v>1232</v>
      </c>
    </row>
    <row r="27" spans="4:31">
      <c r="D27">
        <v>28.445</v>
      </c>
      <c r="E27">
        <v>21.288500918008157</v>
      </c>
      <c r="F27">
        <v>1.778263057459345E-2</v>
      </c>
      <c r="G27">
        <v>-0.4958311590913464</v>
      </c>
      <c r="H27" t="s">
        <v>208</v>
      </c>
      <c r="L27">
        <f t="shared" si="0"/>
        <v>21.288500918008157</v>
      </c>
      <c r="M27">
        <f t="shared" si="1"/>
        <v>1.778263057459345E-2</v>
      </c>
      <c r="N27">
        <f t="shared" si="2"/>
        <v>-0.4958311590913464</v>
      </c>
      <c r="O27" t="str">
        <f t="shared" si="3"/>
        <v>Wing et ap in prep Paytan data</v>
      </c>
      <c r="P27" t="s">
        <v>965</v>
      </c>
      <c r="Q27" t="s">
        <v>965</v>
      </c>
      <c r="R27">
        <f t="shared" si="4"/>
        <v>28.445</v>
      </c>
      <c r="S27">
        <f t="shared" si="5"/>
        <v>28.445</v>
      </c>
      <c r="T27" t="s">
        <v>1232</v>
      </c>
      <c r="W27">
        <v>21.288500918008157</v>
      </c>
      <c r="X27">
        <v>1.778263057459345E-2</v>
      </c>
      <c r="Y27">
        <v>-0.4958311590913464</v>
      </c>
      <c r="Z27" t="s">
        <v>208</v>
      </c>
      <c r="AA27" t="s">
        <v>965</v>
      </c>
      <c r="AB27" t="s">
        <v>965</v>
      </c>
      <c r="AC27">
        <v>28.445</v>
      </c>
      <c r="AD27">
        <v>28.445</v>
      </c>
      <c r="AE27" t="s">
        <v>1232</v>
      </c>
    </row>
    <row r="28" spans="4:31">
      <c r="D28">
        <v>31</v>
      </c>
      <c r="E28">
        <v>22.02431439112118</v>
      </c>
      <c r="F28">
        <v>2.5785480958035942E-2</v>
      </c>
      <c r="G28">
        <v>-5.7864607253127476E-3</v>
      </c>
      <c r="H28" t="s">
        <v>208</v>
      </c>
      <c r="L28">
        <f t="shared" si="0"/>
        <v>22.02431439112118</v>
      </c>
      <c r="M28">
        <f t="shared" si="1"/>
        <v>2.5785480958035942E-2</v>
      </c>
      <c r="N28">
        <f t="shared" si="2"/>
        <v>-5.7864607253127476E-3</v>
      </c>
      <c r="O28" t="str">
        <f t="shared" si="3"/>
        <v>Wing et ap in prep Paytan data</v>
      </c>
      <c r="P28" t="s">
        <v>965</v>
      </c>
      <c r="Q28" t="s">
        <v>965</v>
      </c>
      <c r="R28">
        <f t="shared" si="4"/>
        <v>31</v>
      </c>
      <c r="S28">
        <f t="shared" si="5"/>
        <v>31</v>
      </c>
      <c r="T28" t="s">
        <v>1232</v>
      </c>
      <c r="W28">
        <v>22.02431439112118</v>
      </c>
      <c r="X28">
        <v>2.5785480958035942E-2</v>
      </c>
      <c r="Y28">
        <v>-5.7864607253127476E-3</v>
      </c>
      <c r="Z28" t="s">
        <v>208</v>
      </c>
      <c r="AA28" t="s">
        <v>965</v>
      </c>
      <c r="AB28" t="s">
        <v>965</v>
      </c>
      <c r="AC28">
        <v>31</v>
      </c>
      <c r="AD28">
        <v>31</v>
      </c>
      <c r="AE28" t="s">
        <v>1232</v>
      </c>
    </row>
    <row r="29" spans="4:31">
      <c r="D29">
        <v>31</v>
      </c>
      <c r="E29">
        <v>21.739987423258668</v>
      </c>
      <c r="F29">
        <v>4.3026375271993864E-2</v>
      </c>
      <c r="G29">
        <v>-0.41285100560104621</v>
      </c>
      <c r="H29" t="s">
        <v>208</v>
      </c>
      <c r="L29">
        <f t="shared" si="0"/>
        <v>21.739987423258668</v>
      </c>
      <c r="M29">
        <f t="shared" si="1"/>
        <v>4.3026375271993864E-2</v>
      </c>
      <c r="N29">
        <f t="shared" si="2"/>
        <v>-0.41285100560104621</v>
      </c>
      <c r="O29" t="str">
        <f t="shared" si="3"/>
        <v>Wing et ap in prep Paytan data</v>
      </c>
      <c r="P29" t="s">
        <v>965</v>
      </c>
      <c r="Q29" t="s">
        <v>965</v>
      </c>
      <c r="R29">
        <f t="shared" si="4"/>
        <v>31</v>
      </c>
      <c r="S29">
        <f t="shared" si="5"/>
        <v>31</v>
      </c>
      <c r="T29" t="s">
        <v>1232</v>
      </c>
      <c r="W29">
        <v>21.739987423258668</v>
      </c>
      <c r="X29">
        <v>4.3026375271993864E-2</v>
      </c>
      <c r="Y29">
        <v>-0.41285100560104621</v>
      </c>
      <c r="Z29" t="s">
        <v>208</v>
      </c>
      <c r="AA29" t="s">
        <v>965</v>
      </c>
      <c r="AB29" t="s">
        <v>965</v>
      </c>
      <c r="AC29">
        <v>31</v>
      </c>
      <c r="AD29">
        <v>31</v>
      </c>
      <c r="AE29" t="s">
        <v>1232</v>
      </c>
    </row>
    <row r="30" spans="4:31">
      <c r="D30">
        <v>33.9</v>
      </c>
      <c r="E30">
        <v>21.53278395701652</v>
      </c>
      <c r="F30">
        <v>3.543876815921207E-2</v>
      </c>
      <c r="G30">
        <v>-0.4499235470132798</v>
      </c>
      <c r="H30" t="s">
        <v>208</v>
      </c>
      <c r="L30">
        <f t="shared" si="0"/>
        <v>21.53278395701652</v>
      </c>
      <c r="M30">
        <f t="shared" si="1"/>
        <v>3.543876815921207E-2</v>
      </c>
      <c r="N30">
        <f t="shared" si="2"/>
        <v>-0.4499235470132798</v>
      </c>
      <c r="O30" t="str">
        <f t="shared" si="3"/>
        <v>Wing et ap in prep Paytan data</v>
      </c>
      <c r="P30" t="s">
        <v>965</v>
      </c>
      <c r="Q30" t="s">
        <v>965</v>
      </c>
      <c r="R30">
        <f t="shared" si="4"/>
        <v>33.9</v>
      </c>
      <c r="S30">
        <f t="shared" si="5"/>
        <v>33.9</v>
      </c>
      <c r="T30" t="s">
        <v>1232</v>
      </c>
      <c r="W30">
        <v>21.53278395701652</v>
      </c>
      <c r="X30">
        <v>3.543876815921207E-2</v>
      </c>
      <c r="Y30">
        <v>-0.4499235470132798</v>
      </c>
      <c r="Z30" t="s">
        <v>208</v>
      </c>
      <c r="AA30" t="s">
        <v>965</v>
      </c>
      <c r="AB30" t="s">
        <v>965</v>
      </c>
      <c r="AC30">
        <v>33.9</v>
      </c>
      <c r="AD30">
        <v>33.9</v>
      </c>
      <c r="AE30" t="s">
        <v>1232</v>
      </c>
    </row>
    <row r="31" spans="4:31">
      <c r="D31">
        <v>34.4</v>
      </c>
      <c r="E31">
        <v>22.842526914825136</v>
      </c>
      <c r="F31">
        <v>4.2297631872328934E-2</v>
      </c>
      <c r="G31">
        <v>-0.1940483722129363</v>
      </c>
      <c r="H31" t="s">
        <v>208</v>
      </c>
      <c r="L31">
        <f t="shared" si="0"/>
        <v>22.842526914825136</v>
      </c>
      <c r="M31">
        <f t="shared" si="1"/>
        <v>4.2297631872328934E-2</v>
      </c>
      <c r="N31">
        <f t="shared" si="2"/>
        <v>-0.1940483722129363</v>
      </c>
      <c r="O31" t="str">
        <f t="shared" si="3"/>
        <v>Wing et ap in prep Paytan data</v>
      </c>
      <c r="P31" t="s">
        <v>965</v>
      </c>
      <c r="Q31" t="s">
        <v>965</v>
      </c>
      <c r="R31">
        <f t="shared" si="4"/>
        <v>34.4</v>
      </c>
      <c r="S31">
        <f t="shared" si="5"/>
        <v>34.4</v>
      </c>
      <c r="T31" t="s">
        <v>1232</v>
      </c>
      <c r="W31">
        <v>22.842526914825136</v>
      </c>
      <c r="X31">
        <v>4.2297631872328934E-2</v>
      </c>
      <c r="Y31">
        <v>-0.1940483722129363</v>
      </c>
      <c r="Z31" t="s">
        <v>208</v>
      </c>
      <c r="AA31" t="s">
        <v>965</v>
      </c>
      <c r="AB31" t="s">
        <v>965</v>
      </c>
      <c r="AC31">
        <v>34.4</v>
      </c>
      <c r="AD31">
        <v>34.4</v>
      </c>
      <c r="AE31" t="s">
        <v>1232</v>
      </c>
    </row>
    <row r="32" spans="4:31">
      <c r="D32">
        <v>34.950000000000003</v>
      </c>
      <c r="E32">
        <v>22.201170889950774</v>
      </c>
      <c r="F32">
        <v>3.1587485577137114E-2</v>
      </c>
      <c r="G32">
        <v>-0.41422673281624189</v>
      </c>
      <c r="H32" t="s">
        <v>208</v>
      </c>
      <c r="L32">
        <f t="shared" si="0"/>
        <v>22.201170889950774</v>
      </c>
      <c r="M32">
        <f t="shared" si="1"/>
        <v>3.1587485577137114E-2</v>
      </c>
      <c r="N32">
        <f t="shared" si="2"/>
        <v>-0.41422673281624189</v>
      </c>
      <c r="O32" t="str">
        <f t="shared" si="3"/>
        <v>Wing et ap in prep Paytan data</v>
      </c>
      <c r="P32" t="s">
        <v>965</v>
      </c>
      <c r="Q32" t="s">
        <v>965</v>
      </c>
      <c r="R32">
        <f t="shared" si="4"/>
        <v>34.950000000000003</v>
      </c>
      <c r="S32">
        <f t="shared" si="5"/>
        <v>34.950000000000003</v>
      </c>
      <c r="T32" t="s">
        <v>1232</v>
      </c>
      <c r="W32">
        <v>22.201170889950774</v>
      </c>
      <c r="X32">
        <v>3.1587485577137114E-2</v>
      </c>
      <c r="Y32">
        <v>-0.41422673281624189</v>
      </c>
      <c r="Z32" t="s">
        <v>208</v>
      </c>
      <c r="AA32" t="s">
        <v>965</v>
      </c>
      <c r="AB32" t="s">
        <v>965</v>
      </c>
      <c r="AC32">
        <v>34.950000000000003</v>
      </c>
      <c r="AD32">
        <v>34.950000000000003</v>
      </c>
      <c r="AE32" t="s">
        <v>1232</v>
      </c>
    </row>
    <row r="33" spans="4:31">
      <c r="D33">
        <v>35.4</v>
      </c>
      <c r="E33">
        <v>21.834645844791332</v>
      </c>
      <c r="F33">
        <v>8.8242149436191381E-2</v>
      </c>
      <c r="G33">
        <v>-6.658743422608554E-2</v>
      </c>
      <c r="H33" t="s">
        <v>208</v>
      </c>
      <c r="L33">
        <f t="shared" si="0"/>
        <v>21.834645844791332</v>
      </c>
      <c r="M33">
        <f t="shared" si="1"/>
        <v>8.8242149436191381E-2</v>
      </c>
      <c r="N33">
        <f t="shared" si="2"/>
        <v>-6.658743422608554E-2</v>
      </c>
      <c r="O33" t="str">
        <f t="shared" si="3"/>
        <v>Wing et ap in prep Paytan data</v>
      </c>
      <c r="P33" t="s">
        <v>965</v>
      </c>
      <c r="Q33" t="s">
        <v>965</v>
      </c>
      <c r="R33">
        <f t="shared" si="4"/>
        <v>35.4</v>
      </c>
      <c r="S33">
        <f t="shared" si="5"/>
        <v>35.4</v>
      </c>
      <c r="T33" t="s">
        <v>1232</v>
      </c>
      <c r="W33">
        <v>21.834645844791332</v>
      </c>
      <c r="X33">
        <v>8.8242149436191381E-2</v>
      </c>
      <c r="Y33">
        <v>-6.658743422608554E-2</v>
      </c>
      <c r="Z33" t="s">
        <v>208</v>
      </c>
      <c r="AA33" t="s">
        <v>965</v>
      </c>
      <c r="AB33" t="s">
        <v>965</v>
      </c>
      <c r="AC33">
        <v>35.4</v>
      </c>
      <c r="AD33">
        <v>35.4</v>
      </c>
      <c r="AE33" t="s">
        <v>1232</v>
      </c>
    </row>
    <row r="34" spans="4:31">
      <c r="D34">
        <v>36</v>
      </c>
      <c r="E34">
        <v>21.832636111849936</v>
      </c>
      <c r="F34">
        <v>5.1501015004449743E-2</v>
      </c>
      <c r="G34">
        <v>-0.47707946656791456</v>
      </c>
      <c r="H34" t="s">
        <v>208</v>
      </c>
      <c r="L34">
        <f t="shared" si="0"/>
        <v>21.832636111849936</v>
      </c>
      <c r="M34">
        <f t="shared" si="1"/>
        <v>5.1501015004449743E-2</v>
      </c>
      <c r="N34">
        <f t="shared" si="2"/>
        <v>-0.47707946656791456</v>
      </c>
      <c r="O34" t="str">
        <f t="shared" si="3"/>
        <v>Wing et ap in prep Paytan data</v>
      </c>
      <c r="P34" t="s">
        <v>965</v>
      </c>
      <c r="Q34" t="s">
        <v>965</v>
      </c>
      <c r="R34">
        <f t="shared" si="4"/>
        <v>36</v>
      </c>
      <c r="S34">
        <f t="shared" si="5"/>
        <v>36</v>
      </c>
      <c r="T34" t="s">
        <v>1232</v>
      </c>
      <c r="W34">
        <v>21.832636111849936</v>
      </c>
      <c r="X34">
        <v>5.1501015004449743E-2</v>
      </c>
      <c r="Y34">
        <v>-0.47707946656791456</v>
      </c>
      <c r="Z34" t="s">
        <v>208</v>
      </c>
      <c r="AA34" t="s">
        <v>965</v>
      </c>
      <c r="AB34" t="s">
        <v>965</v>
      </c>
      <c r="AC34">
        <v>36</v>
      </c>
      <c r="AD34">
        <v>36</v>
      </c>
      <c r="AE34" t="s">
        <v>1232</v>
      </c>
    </row>
    <row r="35" spans="4:31">
      <c r="D35">
        <v>36.305999999999997</v>
      </c>
      <c r="E35">
        <v>22.525993976579173</v>
      </c>
      <c r="F35">
        <v>4.3886682735338675E-2</v>
      </c>
      <c r="G35">
        <v>-0.53149198405614406</v>
      </c>
      <c r="H35" t="s">
        <v>208</v>
      </c>
      <c r="L35">
        <f t="shared" si="0"/>
        <v>22.525993976579173</v>
      </c>
      <c r="M35">
        <f t="shared" si="1"/>
        <v>4.3886682735338675E-2</v>
      </c>
      <c r="N35">
        <f t="shared" si="2"/>
        <v>-0.53149198405614406</v>
      </c>
      <c r="O35" t="str">
        <f t="shared" si="3"/>
        <v>Wing et ap in prep Paytan data</v>
      </c>
      <c r="P35" t="s">
        <v>965</v>
      </c>
      <c r="Q35" t="s">
        <v>965</v>
      </c>
      <c r="R35">
        <f t="shared" si="4"/>
        <v>36.305999999999997</v>
      </c>
      <c r="S35">
        <f t="shared" si="5"/>
        <v>36.305999999999997</v>
      </c>
      <c r="T35" t="s">
        <v>1232</v>
      </c>
      <c r="W35">
        <v>22.525993976579173</v>
      </c>
      <c r="X35">
        <v>4.3886682735338675E-2</v>
      </c>
      <c r="Y35">
        <v>-0.53149198405614406</v>
      </c>
      <c r="Z35" t="s">
        <v>208</v>
      </c>
      <c r="AA35" t="s">
        <v>965</v>
      </c>
      <c r="AB35" t="s">
        <v>965</v>
      </c>
      <c r="AC35">
        <v>36.305999999999997</v>
      </c>
      <c r="AD35">
        <v>36.305999999999997</v>
      </c>
      <c r="AE35" t="s">
        <v>1232</v>
      </c>
    </row>
    <row r="36" spans="4:31">
      <c r="D36">
        <v>37.5</v>
      </c>
      <c r="E36">
        <v>21.983114865825605</v>
      </c>
      <c r="F36">
        <v>4.6050767826780192E-2</v>
      </c>
      <c r="G36">
        <v>-0.35177345892369732</v>
      </c>
      <c r="H36" t="s">
        <v>208</v>
      </c>
      <c r="L36">
        <f t="shared" si="0"/>
        <v>21.983114865825605</v>
      </c>
      <c r="M36">
        <f t="shared" si="1"/>
        <v>4.6050767826780192E-2</v>
      </c>
      <c r="N36">
        <f t="shared" si="2"/>
        <v>-0.35177345892369732</v>
      </c>
      <c r="O36" t="str">
        <f t="shared" si="3"/>
        <v>Wing et ap in prep Paytan data</v>
      </c>
      <c r="P36" t="s">
        <v>965</v>
      </c>
      <c r="Q36" t="s">
        <v>965</v>
      </c>
      <c r="R36">
        <f t="shared" si="4"/>
        <v>37.5</v>
      </c>
      <c r="S36">
        <f t="shared" si="5"/>
        <v>37.5</v>
      </c>
      <c r="T36" t="s">
        <v>1232</v>
      </c>
      <c r="W36">
        <v>21.983114865825605</v>
      </c>
      <c r="X36">
        <v>4.6050767826780192E-2</v>
      </c>
      <c r="Y36">
        <v>-0.35177345892369732</v>
      </c>
      <c r="Z36" t="s">
        <v>208</v>
      </c>
      <c r="AA36" t="s">
        <v>965</v>
      </c>
      <c r="AB36" t="s">
        <v>965</v>
      </c>
      <c r="AC36">
        <v>37.5</v>
      </c>
      <c r="AD36">
        <v>37.5</v>
      </c>
      <c r="AE36" t="s">
        <v>1232</v>
      </c>
    </row>
    <row r="37" spans="4:31">
      <c r="D37">
        <v>39.5</v>
      </c>
      <c r="E37">
        <v>22.358516231475445</v>
      </c>
      <c r="F37">
        <v>4.235131423639335E-2</v>
      </c>
      <c r="G37">
        <v>-0.5705100538171276</v>
      </c>
      <c r="H37" t="s">
        <v>208</v>
      </c>
      <c r="L37">
        <f t="shared" si="0"/>
        <v>22.358516231475445</v>
      </c>
      <c r="M37">
        <f t="shared" si="1"/>
        <v>4.235131423639335E-2</v>
      </c>
      <c r="N37">
        <f t="shared" si="2"/>
        <v>-0.5705100538171276</v>
      </c>
      <c r="O37" t="str">
        <f t="shared" si="3"/>
        <v>Wing et ap in prep Paytan data</v>
      </c>
      <c r="P37" t="s">
        <v>965</v>
      </c>
      <c r="Q37" t="s">
        <v>965</v>
      </c>
      <c r="R37">
        <f t="shared" si="4"/>
        <v>39.5</v>
      </c>
      <c r="S37">
        <f t="shared" si="5"/>
        <v>39.5</v>
      </c>
      <c r="T37" t="s">
        <v>1232</v>
      </c>
      <c r="W37">
        <v>22.358516231475445</v>
      </c>
      <c r="X37">
        <v>4.235131423639335E-2</v>
      </c>
      <c r="Y37">
        <v>-0.5705100538171276</v>
      </c>
      <c r="Z37" t="s">
        <v>208</v>
      </c>
      <c r="AA37" t="s">
        <v>965</v>
      </c>
      <c r="AB37" t="s">
        <v>965</v>
      </c>
      <c r="AC37">
        <v>39.5</v>
      </c>
      <c r="AD37">
        <v>39.5</v>
      </c>
      <c r="AE37" t="s">
        <v>1232</v>
      </c>
    </row>
    <row r="38" spans="4:31">
      <c r="D38">
        <v>42.5</v>
      </c>
      <c r="E38">
        <v>22.487139139715005</v>
      </c>
      <c r="F38">
        <v>5.189435484287408E-2</v>
      </c>
      <c r="G38">
        <v>-0.42167616060821006</v>
      </c>
      <c r="H38" t="s">
        <v>208</v>
      </c>
      <c r="L38">
        <f t="shared" si="0"/>
        <v>22.487139139715005</v>
      </c>
      <c r="M38">
        <f t="shared" si="1"/>
        <v>5.189435484287408E-2</v>
      </c>
      <c r="N38">
        <f t="shared" si="2"/>
        <v>-0.42167616060821006</v>
      </c>
      <c r="O38" t="str">
        <f t="shared" si="3"/>
        <v>Wing et ap in prep Paytan data</v>
      </c>
      <c r="P38" t="s">
        <v>965</v>
      </c>
      <c r="Q38" t="s">
        <v>965</v>
      </c>
      <c r="R38">
        <f t="shared" si="4"/>
        <v>42.5</v>
      </c>
      <c r="S38">
        <f t="shared" si="5"/>
        <v>42.5</v>
      </c>
      <c r="T38" t="s">
        <v>1232</v>
      </c>
      <c r="W38">
        <v>22.487139139715005</v>
      </c>
      <c r="X38">
        <v>5.189435484287408E-2</v>
      </c>
      <c r="Y38">
        <v>-0.42167616060821006</v>
      </c>
      <c r="Z38" t="s">
        <v>208</v>
      </c>
      <c r="AA38" t="s">
        <v>965</v>
      </c>
      <c r="AB38" t="s">
        <v>965</v>
      </c>
      <c r="AC38">
        <v>42.5</v>
      </c>
      <c r="AD38">
        <v>42.5</v>
      </c>
      <c r="AE38" t="s">
        <v>1232</v>
      </c>
    </row>
    <row r="39" spans="4:31">
      <c r="D39">
        <v>49.7</v>
      </c>
      <c r="E39">
        <v>19.315696819559804</v>
      </c>
      <c r="F39">
        <v>4.3643288504311914E-2</v>
      </c>
      <c r="G39">
        <v>-2.432470854762947E-2</v>
      </c>
      <c r="H39" t="s">
        <v>208</v>
      </c>
      <c r="L39">
        <f t="shared" si="0"/>
        <v>19.315696819559804</v>
      </c>
      <c r="M39">
        <f t="shared" si="1"/>
        <v>4.3643288504311914E-2</v>
      </c>
      <c r="N39">
        <f t="shared" si="2"/>
        <v>-2.432470854762947E-2</v>
      </c>
      <c r="O39" t="str">
        <f t="shared" si="3"/>
        <v>Wing et ap in prep Paytan data</v>
      </c>
      <c r="P39" t="s">
        <v>965</v>
      </c>
      <c r="Q39" t="s">
        <v>965</v>
      </c>
      <c r="R39">
        <f t="shared" si="4"/>
        <v>49.7</v>
      </c>
      <c r="S39">
        <f t="shared" si="5"/>
        <v>49.7</v>
      </c>
      <c r="T39" t="s">
        <v>1232</v>
      </c>
      <c r="W39">
        <v>19.315696819559804</v>
      </c>
      <c r="X39">
        <v>4.3643288504311914E-2</v>
      </c>
      <c r="Y39">
        <v>-2.432470854762947E-2</v>
      </c>
      <c r="Z39" t="s">
        <v>208</v>
      </c>
      <c r="AA39" t="s">
        <v>965</v>
      </c>
      <c r="AB39" t="s">
        <v>965</v>
      </c>
      <c r="AC39">
        <v>49.7</v>
      </c>
      <c r="AD39">
        <v>49.7</v>
      </c>
      <c r="AE39" t="s">
        <v>1232</v>
      </c>
    </row>
    <row r="40" spans="4:31">
      <c r="D40">
        <v>50.8</v>
      </c>
      <c r="E40">
        <v>18.080380971675414</v>
      </c>
      <c r="F40">
        <v>3.2083284931845937E-2</v>
      </c>
      <c r="G40">
        <v>-0.4390938894821908</v>
      </c>
      <c r="H40" t="s">
        <v>208</v>
      </c>
      <c r="L40">
        <f t="shared" si="0"/>
        <v>18.080380971675414</v>
      </c>
      <c r="M40">
        <f t="shared" si="1"/>
        <v>3.2083284931845937E-2</v>
      </c>
      <c r="N40">
        <f t="shared" si="2"/>
        <v>-0.4390938894821908</v>
      </c>
      <c r="O40" t="str">
        <f t="shared" si="3"/>
        <v>Wing et ap in prep Paytan data</v>
      </c>
      <c r="P40" t="s">
        <v>965</v>
      </c>
      <c r="Q40" t="s">
        <v>965</v>
      </c>
      <c r="R40">
        <f t="shared" si="4"/>
        <v>50.8</v>
      </c>
      <c r="S40">
        <f t="shared" si="5"/>
        <v>50.8</v>
      </c>
      <c r="T40" t="s">
        <v>1232</v>
      </c>
      <c r="W40">
        <v>18.080380971675414</v>
      </c>
      <c r="X40">
        <v>3.2083284931845937E-2</v>
      </c>
      <c r="Y40">
        <v>-0.4390938894821908</v>
      </c>
      <c r="Z40" t="s">
        <v>208</v>
      </c>
      <c r="AA40" t="s">
        <v>965</v>
      </c>
      <c r="AB40" t="s">
        <v>965</v>
      </c>
      <c r="AC40">
        <v>50.8</v>
      </c>
      <c r="AD40">
        <v>50.8</v>
      </c>
      <c r="AE40" t="s">
        <v>1232</v>
      </c>
    </row>
    <row r="41" spans="4:31">
      <c r="D41">
        <v>52</v>
      </c>
      <c r="E41">
        <v>17.791565600244308</v>
      </c>
      <c r="F41">
        <v>2.5309738782652511E-2</v>
      </c>
      <c r="G41">
        <v>-0.28993501727447163</v>
      </c>
      <c r="H41" t="s">
        <v>208</v>
      </c>
      <c r="L41">
        <f t="shared" si="0"/>
        <v>17.791565600244308</v>
      </c>
      <c r="M41">
        <f t="shared" si="1"/>
        <v>2.5309738782652511E-2</v>
      </c>
      <c r="N41">
        <f t="shared" si="2"/>
        <v>-0.28993501727447163</v>
      </c>
      <c r="O41" t="str">
        <f t="shared" si="3"/>
        <v>Wing et ap in prep Paytan data</v>
      </c>
      <c r="P41" t="s">
        <v>965</v>
      </c>
      <c r="Q41" t="s">
        <v>965</v>
      </c>
      <c r="R41">
        <f t="shared" si="4"/>
        <v>52</v>
      </c>
      <c r="S41">
        <f t="shared" si="5"/>
        <v>52</v>
      </c>
      <c r="T41" t="s">
        <v>1232</v>
      </c>
      <c r="W41">
        <v>17.791565600244308</v>
      </c>
      <c r="X41">
        <v>2.5309738782652511E-2</v>
      </c>
      <c r="Y41">
        <v>-0.28993501727447163</v>
      </c>
      <c r="Z41" t="s">
        <v>208</v>
      </c>
      <c r="AA41" t="s">
        <v>965</v>
      </c>
      <c r="AB41" t="s">
        <v>965</v>
      </c>
      <c r="AC41">
        <v>52</v>
      </c>
      <c r="AD41">
        <v>52</v>
      </c>
      <c r="AE41" t="s">
        <v>1232</v>
      </c>
    </row>
    <row r="42" spans="4:31">
      <c r="D42">
        <v>52.817999999999998</v>
      </c>
      <c r="E42">
        <v>17.353443819053016</v>
      </c>
      <c r="F42">
        <v>2.201036031863543E-2</v>
      </c>
      <c r="G42">
        <v>-0.37408361034350218</v>
      </c>
      <c r="H42" t="s">
        <v>208</v>
      </c>
      <c r="L42">
        <f t="shared" si="0"/>
        <v>17.353443819053016</v>
      </c>
      <c r="M42">
        <f t="shared" si="1"/>
        <v>2.201036031863543E-2</v>
      </c>
      <c r="N42">
        <f t="shared" si="2"/>
        <v>-0.37408361034350218</v>
      </c>
      <c r="O42" t="str">
        <f t="shared" si="3"/>
        <v>Wing et ap in prep Paytan data</v>
      </c>
      <c r="P42" t="s">
        <v>965</v>
      </c>
      <c r="Q42" t="s">
        <v>965</v>
      </c>
      <c r="R42">
        <f t="shared" si="4"/>
        <v>52.817999999999998</v>
      </c>
      <c r="S42">
        <f t="shared" si="5"/>
        <v>52.817999999999998</v>
      </c>
      <c r="T42" t="s">
        <v>1232</v>
      </c>
      <c r="W42">
        <v>17.353443819053016</v>
      </c>
      <c r="X42">
        <v>2.201036031863543E-2</v>
      </c>
      <c r="Y42">
        <v>-0.37408361034350218</v>
      </c>
      <c r="Z42" t="s">
        <v>208</v>
      </c>
      <c r="AA42" t="s">
        <v>965</v>
      </c>
      <c r="AB42" t="s">
        <v>965</v>
      </c>
      <c r="AC42">
        <v>52.817999999999998</v>
      </c>
      <c r="AD42">
        <v>52.817999999999998</v>
      </c>
      <c r="AE42" t="s">
        <v>1232</v>
      </c>
    </row>
    <row r="43" spans="4:31">
      <c r="D43">
        <v>55.8</v>
      </c>
      <c r="E43">
        <v>18.128195867902484</v>
      </c>
      <c r="F43">
        <v>2.2878225817488454E-2</v>
      </c>
      <c r="G43">
        <v>-0.35954358022288746</v>
      </c>
      <c r="H43" t="s">
        <v>208</v>
      </c>
      <c r="L43">
        <f t="shared" si="0"/>
        <v>18.128195867902484</v>
      </c>
      <c r="M43">
        <f t="shared" si="1"/>
        <v>2.2878225817488454E-2</v>
      </c>
      <c r="N43">
        <f t="shared" si="2"/>
        <v>-0.35954358022288746</v>
      </c>
      <c r="O43" t="str">
        <f t="shared" si="3"/>
        <v>Wing et ap in prep Paytan data</v>
      </c>
      <c r="P43" t="s">
        <v>965</v>
      </c>
      <c r="Q43" t="s">
        <v>965</v>
      </c>
      <c r="R43">
        <f t="shared" si="4"/>
        <v>55.8</v>
      </c>
      <c r="S43">
        <f t="shared" si="5"/>
        <v>55.8</v>
      </c>
      <c r="T43" t="s">
        <v>1232</v>
      </c>
      <c r="W43">
        <v>18.128195867902484</v>
      </c>
      <c r="X43">
        <v>2.2878225817488454E-2</v>
      </c>
      <c r="Y43">
        <v>-0.35954358022288746</v>
      </c>
      <c r="Z43" t="s">
        <v>208</v>
      </c>
      <c r="AA43" t="s">
        <v>965</v>
      </c>
      <c r="AB43" t="s">
        <v>965</v>
      </c>
      <c r="AC43">
        <v>55.8</v>
      </c>
      <c r="AD43">
        <v>55.8</v>
      </c>
      <c r="AE43" t="s">
        <v>1232</v>
      </c>
    </row>
    <row r="44" spans="4:31">
      <c r="D44">
        <v>55.8</v>
      </c>
      <c r="E44">
        <v>17.976628508583616</v>
      </c>
      <c r="F44">
        <v>2.5550951092846025E-2</v>
      </c>
      <c r="G44">
        <v>-0.2908703966059828</v>
      </c>
      <c r="H44" t="s">
        <v>208</v>
      </c>
      <c r="L44">
        <f t="shared" si="0"/>
        <v>17.976628508583616</v>
      </c>
      <c r="M44">
        <f t="shared" si="1"/>
        <v>2.5550951092846025E-2</v>
      </c>
      <c r="N44">
        <f t="shared" si="2"/>
        <v>-0.2908703966059828</v>
      </c>
      <c r="O44" t="str">
        <f t="shared" si="3"/>
        <v>Wing et ap in prep Paytan data</v>
      </c>
      <c r="P44" t="s">
        <v>965</v>
      </c>
      <c r="Q44" t="s">
        <v>965</v>
      </c>
      <c r="R44">
        <f t="shared" si="4"/>
        <v>55.8</v>
      </c>
      <c r="S44">
        <f t="shared" si="5"/>
        <v>55.8</v>
      </c>
      <c r="T44" t="s">
        <v>1232</v>
      </c>
      <c r="W44">
        <v>17.976628508583616</v>
      </c>
      <c r="X44">
        <v>2.5550951092846025E-2</v>
      </c>
      <c r="Y44">
        <v>-0.2908703966059828</v>
      </c>
      <c r="Z44" t="s">
        <v>208</v>
      </c>
      <c r="AA44" t="s">
        <v>965</v>
      </c>
      <c r="AB44" t="s">
        <v>965</v>
      </c>
      <c r="AC44">
        <v>55.8</v>
      </c>
      <c r="AD44">
        <v>55.8</v>
      </c>
      <c r="AE44" t="s">
        <v>1232</v>
      </c>
    </row>
    <row r="45" spans="4:31">
      <c r="D45">
        <v>57.2</v>
      </c>
      <c r="E45">
        <v>17.648774074768838</v>
      </c>
      <c r="F45">
        <v>2.4746403830698885E-2</v>
      </c>
      <c r="G45">
        <v>-0.41913004406837762</v>
      </c>
      <c r="H45" t="s">
        <v>208</v>
      </c>
      <c r="L45">
        <f t="shared" si="0"/>
        <v>17.648774074768838</v>
      </c>
      <c r="M45">
        <f t="shared" si="1"/>
        <v>2.4746403830698885E-2</v>
      </c>
      <c r="N45">
        <f t="shared" si="2"/>
        <v>-0.41913004406837762</v>
      </c>
      <c r="O45" t="str">
        <f t="shared" si="3"/>
        <v>Wing et ap in prep Paytan data</v>
      </c>
      <c r="P45" t="s">
        <v>965</v>
      </c>
      <c r="Q45" t="s">
        <v>965</v>
      </c>
      <c r="R45">
        <f t="shared" si="4"/>
        <v>57.2</v>
      </c>
      <c r="S45">
        <f t="shared" si="5"/>
        <v>57.2</v>
      </c>
      <c r="T45" t="s">
        <v>1232</v>
      </c>
      <c r="W45">
        <v>17.648774074768838</v>
      </c>
      <c r="X45">
        <v>2.4746403830698885E-2</v>
      </c>
      <c r="Y45">
        <v>-0.41913004406837762</v>
      </c>
      <c r="Z45" t="s">
        <v>208</v>
      </c>
      <c r="AA45" t="s">
        <v>965</v>
      </c>
      <c r="AB45" t="s">
        <v>965</v>
      </c>
      <c r="AC45">
        <v>57.2</v>
      </c>
      <c r="AD45">
        <v>57.2</v>
      </c>
      <c r="AE45" t="s">
        <v>1232</v>
      </c>
    </row>
    <row r="46" spans="4:31">
      <c r="D46">
        <v>59.6</v>
      </c>
      <c r="E46">
        <v>18.098150360430942</v>
      </c>
      <c r="F46">
        <v>2.6057902163771976E-2</v>
      </c>
      <c r="G46">
        <v>-0.49136578452604884</v>
      </c>
      <c r="H46" t="s">
        <v>208</v>
      </c>
      <c r="L46">
        <f t="shared" si="0"/>
        <v>18.098150360430942</v>
      </c>
      <c r="M46">
        <f t="shared" si="1"/>
        <v>2.6057902163771976E-2</v>
      </c>
      <c r="N46">
        <f t="shared" si="2"/>
        <v>-0.49136578452604884</v>
      </c>
      <c r="O46" t="str">
        <f t="shared" si="3"/>
        <v>Wing et ap in prep Paytan data</v>
      </c>
      <c r="P46" t="s">
        <v>965</v>
      </c>
      <c r="Q46" t="s">
        <v>965</v>
      </c>
      <c r="R46">
        <f t="shared" si="4"/>
        <v>59.6</v>
      </c>
      <c r="S46">
        <f t="shared" si="5"/>
        <v>59.6</v>
      </c>
      <c r="T46" t="s">
        <v>1232</v>
      </c>
      <c r="W46">
        <v>18.098150360430942</v>
      </c>
      <c r="X46">
        <v>2.6057902163771976E-2</v>
      </c>
      <c r="Y46">
        <v>-0.49136578452604884</v>
      </c>
      <c r="Z46" t="s">
        <v>208</v>
      </c>
      <c r="AA46" t="s">
        <v>965</v>
      </c>
      <c r="AB46" t="s">
        <v>965</v>
      </c>
      <c r="AC46">
        <v>59.6</v>
      </c>
      <c r="AD46">
        <v>59.6</v>
      </c>
      <c r="AE46" t="s">
        <v>1232</v>
      </c>
    </row>
    <row r="47" spans="4:31">
      <c r="D47">
        <v>62.2</v>
      </c>
      <c r="E47">
        <v>18.669316462332386</v>
      </c>
      <c r="F47">
        <v>8.2086791150922864E-2</v>
      </c>
      <c r="G47">
        <v>-0.44447055645822908</v>
      </c>
      <c r="H47" t="s">
        <v>208</v>
      </c>
      <c r="L47">
        <f t="shared" si="0"/>
        <v>18.669316462332386</v>
      </c>
      <c r="M47">
        <f t="shared" si="1"/>
        <v>8.2086791150922864E-2</v>
      </c>
      <c r="N47">
        <f t="shared" si="2"/>
        <v>-0.44447055645822908</v>
      </c>
      <c r="O47" t="str">
        <f t="shared" si="3"/>
        <v>Wing et ap in prep Paytan data</v>
      </c>
      <c r="P47" t="s">
        <v>965</v>
      </c>
      <c r="Q47" t="s">
        <v>965</v>
      </c>
      <c r="R47">
        <f t="shared" si="4"/>
        <v>62.2</v>
      </c>
      <c r="S47">
        <f t="shared" si="5"/>
        <v>62.2</v>
      </c>
      <c r="T47" t="s">
        <v>1232</v>
      </c>
      <c r="W47">
        <v>18.669316462332386</v>
      </c>
      <c r="X47">
        <v>8.2086791150922864E-2</v>
      </c>
      <c r="Y47">
        <v>-0.44447055645822908</v>
      </c>
      <c r="Z47" t="s">
        <v>208</v>
      </c>
      <c r="AA47" t="s">
        <v>965</v>
      </c>
      <c r="AB47" t="s">
        <v>965</v>
      </c>
      <c r="AC47">
        <v>62.2</v>
      </c>
      <c r="AD47">
        <v>62.2</v>
      </c>
      <c r="AE47" t="s">
        <v>1232</v>
      </c>
    </row>
    <row r="48" spans="4:31">
      <c r="D48">
        <v>62.4</v>
      </c>
      <c r="E48">
        <v>18.990203821950935</v>
      </c>
      <c r="F48">
        <v>3.7042411940932038E-2</v>
      </c>
      <c r="G48">
        <v>-0.49606233250719389</v>
      </c>
      <c r="H48" t="s">
        <v>208</v>
      </c>
      <c r="L48">
        <f t="shared" si="0"/>
        <v>18.990203821950935</v>
      </c>
      <c r="M48">
        <f t="shared" si="1"/>
        <v>3.7042411940932038E-2</v>
      </c>
      <c r="N48">
        <f t="shared" si="2"/>
        <v>-0.49606233250719389</v>
      </c>
      <c r="O48" t="str">
        <f t="shared" si="3"/>
        <v>Wing et ap in prep Paytan data</v>
      </c>
      <c r="P48" t="s">
        <v>965</v>
      </c>
      <c r="Q48" t="s">
        <v>965</v>
      </c>
      <c r="R48">
        <f t="shared" si="4"/>
        <v>62.4</v>
      </c>
      <c r="S48">
        <f t="shared" si="5"/>
        <v>62.4</v>
      </c>
      <c r="T48" t="s">
        <v>1232</v>
      </c>
      <c r="W48">
        <v>18.990203821950935</v>
      </c>
      <c r="X48">
        <v>3.7042411940932038E-2</v>
      </c>
      <c r="Y48">
        <v>-0.49606233250719389</v>
      </c>
      <c r="Z48" t="s">
        <v>208</v>
      </c>
      <c r="AA48" t="s">
        <v>965</v>
      </c>
      <c r="AB48" t="s">
        <v>965</v>
      </c>
      <c r="AC48">
        <v>62.4</v>
      </c>
      <c r="AD48">
        <v>62.4</v>
      </c>
      <c r="AE48" t="s">
        <v>1232</v>
      </c>
    </row>
    <row r="49" spans="4:7">
      <c r="D49" t="s">
        <v>178</v>
      </c>
      <c r="E49" t="s">
        <v>178</v>
      </c>
    </row>
    <row r="50" spans="4:7">
      <c r="E50" t="s">
        <v>178</v>
      </c>
      <c r="F50" t="s">
        <v>178</v>
      </c>
      <c r="G50" t="s">
        <v>178</v>
      </c>
    </row>
    <row r="51" spans="4:7">
      <c r="E51" t="s">
        <v>178</v>
      </c>
      <c r="F51" t="s">
        <v>178</v>
      </c>
      <c r="G51" t="s">
        <v>178</v>
      </c>
    </row>
    <row r="52" spans="4:7">
      <c r="E52" t="s">
        <v>178</v>
      </c>
      <c r="F52" t="s">
        <v>178</v>
      </c>
      <c r="G52" t="s">
        <v>178</v>
      </c>
    </row>
    <row r="53" spans="4:7">
      <c r="E53" t="s">
        <v>178</v>
      </c>
      <c r="F53" t="s">
        <v>178</v>
      </c>
      <c r="G53" t="s">
        <v>178</v>
      </c>
    </row>
    <row r="54" spans="4:7">
      <c r="E54" t="s">
        <v>178</v>
      </c>
      <c r="F54" t="s">
        <v>178</v>
      </c>
      <c r="G54" t="s">
        <v>178</v>
      </c>
    </row>
    <row r="55" spans="4:7">
      <c r="E55" t="s">
        <v>178</v>
      </c>
      <c r="F55" t="s">
        <v>178</v>
      </c>
      <c r="G55" t="s">
        <v>178</v>
      </c>
    </row>
    <row r="56" spans="4:7">
      <c r="E56" t="s">
        <v>178</v>
      </c>
      <c r="F56" t="s">
        <v>178</v>
      </c>
      <c r="G56" t="s">
        <v>178</v>
      </c>
    </row>
    <row r="57" spans="4:7">
      <c r="E57" t="s">
        <v>178</v>
      </c>
      <c r="F57" t="s">
        <v>178</v>
      </c>
      <c r="G57" t="s">
        <v>178</v>
      </c>
    </row>
    <row r="58" spans="4:7">
      <c r="E58" t="s">
        <v>178</v>
      </c>
      <c r="F58" t="s">
        <v>178</v>
      </c>
      <c r="G58" t="s">
        <v>178</v>
      </c>
    </row>
    <row r="59" spans="4:7">
      <c r="E59" t="s">
        <v>178</v>
      </c>
      <c r="F59" t="s">
        <v>178</v>
      </c>
      <c r="G59" t="s">
        <v>178</v>
      </c>
    </row>
    <row r="60" spans="4:7">
      <c r="E60" t="s">
        <v>178</v>
      </c>
      <c r="F60" t="s">
        <v>178</v>
      </c>
      <c r="G60" t="s">
        <v>178</v>
      </c>
    </row>
    <row r="61" spans="4:7">
      <c r="E61" t="s">
        <v>178</v>
      </c>
      <c r="F61" t="s">
        <v>178</v>
      </c>
      <c r="G61" t="s">
        <v>178</v>
      </c>
    </row>
    <row r="62" spans="4:7">
      <c r="E62" t="s">
        <v>178</v>
      </c>
      <c r="F62" t="s">
        <v>178</v>
      </c>
      <c r="G62" t="s">
        <v>178</v>
      </c>
    </row>
    <row r="63" spans="4:7">
      <c r="E63" t="s">
        <v>178</v>
      </c>
      <c r="F63" t="s">
        <v>178</v>
      </c>
      <c r="G63" t="s">
        <v>178</v>
      </c>
    </row>
    <row r="64" spans="4:7">
      <c r="E64" t="s">
        <v>178</v>
      </c>
      <c r="F64" t="s">
        <v>178</v>
      </c>
      <c r="G64" t="s">
        <v>178</v>
      </c>
    </row>
    <row r="65" spans="5:7">
      <c r="E65" t="s">
        <v>178</v>
      </c>
      <c r="F65" t="s">
        <v>178</v>
      </c>
      <c r="G65" t="s">
        <v>178</v>
      </c>
    </row>
  </sheetData>
  <phoneticPr fontId="9"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3"/>
  <sheetViews>
    <sheetView topLeftCell="AC1" workbookViewId="0">
      <selection activeCell="AK1" sqref="AB1:AK1"/>
    </sheetView>
  </sheetViews>
  <sheetFormatPr defaultRowHeight="12.75"/>
  <cols>
    <col min="1" max="1" width="39.140625" customWidth="1"/>
  </cols>
  <sheetData>
    <row r="1" spans="1:50">
      <c r="B1" t="s">
        <v>1432</v>
      </c>
      <c r="C1" t="s">
        <v>613</v>
      </c>
      <c r="D1" t="s">
        <v>1428</v>
      </c>
      <c r="E1" t="s">
        <v>614</v>
      </c>
      <c r="F1" t="s">
        <v>1229</v>
      </c>
      <c r="G1" t="s">
        <v>615</v>
      </c>
      <c r="AB1" s="122"/>
      <c r="AC1" s="122"/>
      <c r="AD1" s="122"/>
      <c r="AE1" s="122"/>
      <c r="AF1" s="122"/>
      <c r="AG1" s="122" t="s">
        <v>1309</v>
      </c>
      <c r="AH1" s="122" t="s">
        <v>2226</v>
      </c>
      <c r="AI1" s="122" t="s">
        <v>2227</v>
      </c>
      <c r="AJ1" s="122" t="s">
        <v>2231</v>
      </c>
      <c r="AK1" s="122" t="s">
        <v>2228</v>
      </c>
      <c r="AL1" s="122"/>
      <c r="AO1" t="s">
        <v>1357</v>
      </c>
      <c r="AP1" t="s">
        <v>1406</v>
      </c>
      <c r="AQ1" t="s">
        <v>1492</v>
      </c>
      <c r="AR1" t="s">
        <v>2225</v>
      </c>
      <c r="AS1" t="s">
        <v>1225</v>
      </c>
      <c r="AT1" t="s">
        <v>1309</v>
      </c>
      <c r="AU1" t="s">
        <v>2226</v>
      </c>
      <c r="AV1" t="s">
        <v>2227</v>
      </c>
      <c r="AW1" t="s">
        <v>2231</v>
      </c>
      <c r="AX1" t="s">
        <v>2228</v>
      </c>
    </row>
    <row r="2" spans="1:50">
      <c r="A2" t="s">
        <v>616</v>
      </c>
      <c r="B2">
        <v>-2.38</v>
      </c>
      <c r="C2">
        <v>1.08</v>
      </c>
      <c r="D2">
        <v>-0.51</v>
      </c>
      <c r="E2">
        <v>0.54</v>
      </c>
      <c r="F2">
        <v>0.71</v>
      </c>
      <c r="G2">
        <v>0.34</v>
      </c>
      <c r="I2">
        <f>AVERAGE(B2:B7)</f>
        <v>-0.74333333333333318</v>
      </c>
      <c r="J2">
        <f>STDEV(B2:B7)</f>
        <v>2.9770835840914285</v>
      </c>
      <c r="K2">
        <f>AVERAGE(D2:D7)</f>
        <v>0.32333333333333331</v>
      </c>
      <c r="L2">
        <f>STDEV(D2:D7)</f>
        <v>1.4583643806218891</v>
      </c>
      <c r="M2">
        <f>AVERAGE(F2:F7)</f>
        <v>0.70166666666666666</v>
      </c>
      <c r="N2">
        <f>STDEV(F2:F7)</f>
        <v>0.14148026953136153</v>
      </c>
      <c r="P2">
        <f>J2/C2</f>
        <v>2.7565588741587299</v>
      </c>
      <c r="R2">
        <f>L2/E2</f>
        <v>2.7006747789294243</v>
      </c>
      <c r="T2" s="4">
        <f>N2/G2</f>
        <v>0.41611843979812213</v>
      </c>
      <c r="V2">
        <f>3435</f>
        <v>3435</v>
      </c>
      <c r="W2">
        <v>1.4583643806218891</v>
      </c>
      <c r="X2">
        <v>0.70166666666666666</v>
      </c>
      <c r="Y2">
        <v>0.14148026953136153</v>
      </c>
      <c r="AA2">
        <v>2.7565588741587299</v>
      </c>
      <c r="AC2">
        <v>2.7006747789294243</v>
      </c>
      <c r="AE2">
        <v>0.41611843979812213</v>
      </c>
      <c r="AG2" t="s">
        <v>958</v>
      </c>
      <c r="AH2">
        <v>3435</v>
      </c>
      <c r="AI2">
        <v>3480</v>
      </c>
      <c r="AJ2" t="s">
        <v>963</v>
      </c>
      <c r="AK2" t="s">
        <v>964</v>
      </c>
      <c r="AO2" s="5">
        <v>0.20200000000000001</v>
      </c>
      <c r="AP2" s="5">
        <v>0.88</v>
      </c>
      <c r="AQ2" s="5"/>
      <c r="AR2" s="5" t="s">
        <v>962</v>
      </c>
      <c r="AS2" s="5" t="s">
        <v>622</v>
      </c>
      <c r="AT2" s="5" t="s">
        <v>958</v>
      </c>
      <c r="AU2" s="5">
        <v>3435</v>
      </c>
      <c r="AV2" s="5">
        <v>3480</v>
      </c>
      <c r="AW2" s="5" t="s">
        <v>963</v>
      </c>
      <c r="AX2" s="5" t="s">
        <v>964</v>
      </c>
    </row>
    <row r="3" spans="1:50">
      <c r="A3" t="s">
        <v>617</v>
      </c>
      <c r="B3">
        <v>-2.4500000000000002</v>
      </c>
      <c r="C3">
        <v>1.08</v>
      </c>
      <c r="D3">
        <v>-0.56999999999999995</v>
      </c>
      <c r="E3">
        <v>0.53</v>
      </c>
      <c r="F3">
        <v>0.69</v>
      </c>
      <c r="G3">
        <v>0.33</v>
      </c>
      <c r="AO3">
        <v>-0.74333333333333318</v>
      </c>
      <c r="AP3">
        <v>0.70166666666666666</v>
      </c>
      <c r="AR3" t="s">
        <v>962</v>
      </c>
      <c r="AS3" t="s">
        <v>616</v>
      </c>
      <c r="AT3" t="s">
        <v>958</v>
      </c>
      <c r="AU3">
        <v>3435</v>
      </c>
      <c r="AV3">
        <v>3480</v>
      </c>
      <c r="AW3" t="s">
        <v>963</v>
      </c>
      <c r="AX3" t="s">
        <v>964</v>
      </c>
    </row>
    <row r="4" spans="1:50">
      <c r="A4" t="s">
        <v>618</v>
      </c>
      <c r="B4">
        <v>-2.79</v>
      </c>
      <c r="C4">
        <v>1.08</v>
      </c>
      <c r="D4">
        <v>-0.55000000000000004</v>
      </c>
      <c r="E4">
        <v>0.5</v>
      </c>
      <c r="F4">
        <v>0.88</v>
      </c>
      <c r="G4">
        <v>0.28000000000000003</v>
      </c>
      <c r="AO4" s="5">
        <v>-2.0909090909090913</v>
      </c>
      <c r="AP4" s="5">
        <v>0.4081818181818182</v>
      </c>
      <c r="AQ4" s="5"/>
      <c r="AR4" s="5" t="s">
        <v>962</v>
      </c>
      <c r="AS4" s="5" t="s">
        <v>632</v>
      </c>
      <c r="AT4" s="5" t="s">
        <v>958</v>
      </c>
      <c r="AU4" s="5">
        <v>3435</v>
      </c>
      <c r="AV4" s="5">
        <v>3480</v>
      </c>
      <c r="AW4" s="5" t="s">
        <v>963</v>
      </c>
      <c r="AX4" s="5" t="s">
        <v>964</v>
      </c>
    </row>
    <row r="5" spans="1:50">
      <c r="A5" t="s">
        <v>619</v>
      </c>
      <c r="B5">
        <v>-2.99</v>
      </c>
      <c r="C5">
        <v>1.08</v>
      </c>
      <c r="D5">
        <v>-0.83</v>
      </c>
      <c r="E5">
        <v>0.51</v>
      </c>
      <c r="F5">
        <v>0.71</v>
      </c>
      <c r="G5">
        <v>0.28999999999999998</v>
      </c>
      <c r="AO5">
        <v>-2.4550000000000001</v>
      </c>
      <c r="AP5">
        <v>1.18</v>
      </c>
      <c r="AR5" t="s">
        <v>962</v>
      </c>
      <c r="AS5" t="s">
        <v>667</v>
      </c>
      <c r="AT5" t="s">
        <v>958</v>
      </c>
      <c r="AU5">
        <v>3435</v>
      </c>
      <c r="AV5">
        <v>3480</v>
      </c>
      <c r="AW5" t="s">
        <v>963</v>
      </c>
      <c r="AX5" t="s">
        <v>964</v>
      </c>
    </row>
    <row r="6" spans="1:50">
      <c r="A6" t="s">
        <v>620</v>
      </c>
      <c r="B6">
        <v>3.48</v>
      </c>
      <c r="C6">
        <v>0.23</v>
      </c>
      <c r="D6">
        <v>2.25</v>
      </c>
      <c r="E6">
        <v>0.18</v>
      </c>
      <c r="F6">
        <v>0.45</v>
      </c>
      <c r="G6">
        <v>0.15</v>
      </c>
      <c r="AO6">
        <v>-3.0305882352941174</v>
      </c>
      <c r="AP6">
        <v>0.40294117647058825</v>
      </c>
      <c r="AR6" t="s">
        <v>962</v>
      </c>
      <c r="AS6" t="s">
        <v>643</v>
      </c>
      <c r="AT6" t="s">
        <v>958</v>
      </c>
      <c r="AU6">
        <v>3435</v>
      </c>
      <c r="AV6">
        <v>3480</v>
      </c>
      <c r="AW6" t="s">
        <v>963</v>
      </c>
      <c r="AX6" t="s">
        <v>964</v>
      </c>
    </row>
    <row r="7" spans="1:50">
      <c r="A7" t="s">
        <v>621</v>
      </c>
      <c r="B7">
        <v>2.67</v>
      </c>
      <c r="C7">
        <v>0.22</v>
      </c>
      <c r="D7">
        <v>2.15</v>
      </c>
      <c r="E7">
        <v>0.18</v>
      </c>
      <c r="F7">
        <v>0.77</v>
      </c>
      <c r="G7">
        <v>0.15</v>
      </c>
      <c r="AO7" s="5">
        <v>-3.3250000000000002</v>
      </c>
      <c r="AP7" s="5">
        <v>2.0274999999999999</v>
      </c>
      <c r="AQ7" s="5"/>
      <c r="AR7" s="5" t="s">
        <v>962</v>
      </c>
      <c r="AS7" s="5" t="s">
        <v>663</v>
      </c>
      <c r="AT7" s="5" t="s">
        <v>958</v>
      </c>
      <c r="AU7" s="5">
        <v>3435</v>
      </c>
      <c r="AV7" s="5">
        <v>3480</v>
      </c>
      <c r="AW7" s="5" t="s">
        <v>963</v>
      </c>
      <c r="AX7" s="5" t="s">
        <v>964</v>
      </c>
    </row>
    <row r="8" spans="1:50" s="5" customFormat="1">
      <c r="A8" s="5" t="s">
        <v>622</v>
      </c>
      <c r="B8" s="5">
        <v>1.55</v>
      </c>
      <c r="C8" s="5">
        <v>1.08</v>
      </c>
      <c r="D8" s="5">
        <v>1.63</v>
      </c>
      <c r="E8" s="5">
        <v>0.5</v>
      </c>
      <c r="F8" s="5">
        <v>0.83</v>
      </c>
      <c r="G8" s="5">
        <v>0.28000000000000003</v>
      </c>
      <c r="I8">
        <f>AVERAGE(B8:B12)</f>
        <v>0.20200000000000001</v>
      </c>
      <c r="J8">
        <f>STDEV(B8:B12)</f>
        <v>1.3698065556858749</v>
      </c>
      <c r="K8">
        <f>AVERAGE(D8:D12)</f>
        <v>0.98799999999999988</v>
      </c>
      <c r="L8">
        <f>STDEV(D8:D12)</f>
        <v>0.77389921824485686</v>
      </c>
      <c r="M8">
        <f>AVERAGE(F8:F12)</f>
        <v>0.88000000000000012</v>
      </c>
      <c r="N8">
        <f>STDEV(F8:F12)</f>
        <v>0.85457591821908951</v>
      </c>
      <c r="P8">
        <f>J8/C8</f>
        <v>1.268339403412847</v>
      </c>
      <c r="Q8"/>
      <c r="R8">
        <f>L8/E8</f>
        <v>1.5477984364897137</v>
      </c>
      <c r="S8"/>
      <c r="T8">
        <f>N8/G8</f>
        <v>3.0520568507824621</v>
      </c>
      <c r="V8">
        <f>3435</f>
        <v>3435</v>
      </c>
      <c r="W8">
        <v>0.77389921824485686</v>
      </c>
      <c r="X8">
        <v>0.88</v>
      </c>
      <c r="Y8" s="5">
        <v>0.85457591821908951</v>
      </c>
      <c r="AA8" s="5">
        <v>1.268339403412847</v>
      </c>
      <c r="AB8"/>
      <c r="AC8">
        <v>1.5477984364897137</v>
      </c>
      <c r="AD8"/>
      <c r="AE8">
        <v>3.0520568507824621</v>
      </c>
      <c r="AF8"/>
      <c r="AG8" t="s">
        <v>958</v>
      </c>
      <c r="AH8">
        <v>3435</v>
      </c>
      <c r="AI8">
        <v>3480</v>
      </c>
      <c r="AJ8" t="s">
        <v>963</v>
      </c>
      <c r="AK8" t="s">
        <v>964</v>
      </c>
      <c r="AO8">
        <v>-3.8839999999999995</v>
      </c>
      <c r="AP8">
        <v>1.4620000000000002</v>
      </c>
      <c r="AQ8"/>
      <c r="AR8" t="s">
        <v>962</v>
      </c>
      <c r="AS8" t="s">
        <v>627</v>
      </c>
      <c r="AT8" t="s">
        <v>958</v>
      </c>
      <c r="AU8">
        <v>3435</v>
      </c>
      <c r="AV8">
        <v>3480</v>
      </c>
      <c r="AW8" t="s">
        <v>963</v>
      </c>
      <c r="AX8" t="s">
        <v>964</v>
      </c>
    </row>
    <row r="9" spans="1:50" s="5" customFormat="1">
      <c r="A9" s="5" t="s">
        <v>623</v>
      </c>
      <c r="B9" s="5">
        <v>-0.94</v>
      </c>
      <c r="C9" s="5">
        <v>1.08</v>
      </c>
      <c r="D9" s="5">
        <v>1.32</v>
      </c>
      <c r="E9" s="5">
        <v>0.5</v>
      </c>
      <c r="F9" s="5">
        <v>1.8</v>
      </c>
      <c r="G9" s="5">
        <v>0.28000000000000003</v>
      </c>
      <c r="AO9" s="5">
        <v>-10.116666666666667</v>
      </c>
      <c r="AP9" s="5">
        <v>2.5166666666666666</v>
      </c>
      <c r="AR9" s="5" t="s">
        <v>962</v>
      </c>
      <c r="AS9" s="5" t="s">
        <v>669</v>
      </c>
      <c r="AT9" s="5" t="s">
        <v>958</v>
      </c>
      <c r="AU9" s="5">
        <v>3435</v>
      </c>
      <c r="AV9" s="5">
        <v>3480</v>
      </c>
      <c r="AW9" s="5" t="s">
        <v>963</v>
      </c>
      <c r="AX9" s="5" t="s">
        <v>964</v>
      </c>
    </row>
    <row r="10" spans="1:50" s="5" customFormat="1">
      <c r="A10" s="5" t="s">
        <v>624</v>
      </c>
      <c r="B10" s="5">
        <v>1.08</v>
      </c>
      <c r="C10" s="5">
        <v>1.08</v>
      </c>
      <c r="D10" s="5">
        <v>1.65</v>
      </c>
      <c r="E10" s="5">
        <v>0.5</v>
      </c>
      <c r="F10" s="5">
        <v>1.0900000000000001</v>
      </c>
      <c r="G10" s="5">
        <v>0.28000000000000003</v>
      </c>
      <c r="AO10" s="5">
        <v>-12.675000000000001</v>
      </c>
      <c r="AP10" s="5">
        <v>4.74</v>
      </c>
      <c r="AR10" s="5" t="s">
        <v>962</v>
      </c>
      <c r="AS10" s="5" t="s">
        <v>679</v>
      </c>
      <c r="AT10" s="5" t="s">
        <v>958</v>
      </c>
      <c r="AU10" s="5">
        <v>3435</v>
      </c>
      <c r="AV10" s="5">
        <v>3480</v>
      </c>
      <c r="AW10" s="5" t="s">
        <v>963</v>
      </c>
      <c r="AX10" s="5" t="s">
        <v>964</v>
      </c>
    </row>
    <row r="11" spans="1:50" s="5" customFormat="1">
      <c r="A11" s="5" t="s">
        <v>625</v>
      </c>
      <c r="B11" s="5">
        <v>0.89</v>
      </c>
      <c r="C11" s="5">
        <v>1.08</v>
      </c>
      <c r="D11" s="5">
        <v>-0.05</v>
      </c>
      <c r="E11" s="5">
        <v>0.5</v>
      </c>
      <c r="F11" s="5">
        <v>-0.51</v>
      </c>
      <c r="G11" s="5">
        <v>0.28000000000000003</v>
      </c>
      <c r="AO11" s="5">
        <v>-14.83</v>
      </c>
      <c r="AP11" s="5">
        <v>2.4350000000000001</v>
      </c>
      <c r="AR11" s="5" t="s">
        <v>962</v>
      </c>
      <c r="AS11" s="5" t="s">
        <v>660</v>
      </c>
      <c r="AT11" s="5" t="s">
        <v>958</v>
      </c>
      <c r="AU11" s="5">
        <v>3435</v>
      </c>
      <c r="AV11" s="5">
        <v>3480</v>
      </c>
      <c r="AW11" s="5" t="s">
        <v>963</v>
      </c>
      <c r="AX11" s="5" t="s">
        <v>964</v>
      </c>
    </row>
    <row r="12" spans="1:50" s="5" customFormat="1">
      <c r="A12" s="5" t="s">
        <v>626</v>
      </c>
      <c r="B12" s="5">
        <v>-1.57</v>
      </c>
      <c r="C12" s="5">
        <v>1.08</v>
      </c>
      <c r="D12" s="5">
        <v>0.39</v>
      </c>
      <c r="E12" s="5">
        <v>0.53</v>
      </c>
      <c r="F12" s="5">
        <v>1.19</v>
      </c>
      <c r="G12" s="5">
        <v>0.33</v>
      </c>
      <c r="AO12"/>
      <c r="AP12"/>
      <c r="AQ12"/>
      <c r="AR12"/>
      <c r="AS12"/>
      <c r="AT12"/>
      <c r="AU12"/>
      <c r="AV12"/>
      <c r="AW12"/>
      <c r="AX12"/>
    </row>
    <row r="13" spans="1:50">
      <c r="A13" t="s">
        <v>627</v>
      </c>
      <c r="B13">
        <v>-5.04</v>
      </c>
      <c r="C13">
        <v>1.08</v>
      </c>
      <c r="D13">
        <v>-1.61</v>
      </c>
      <c r="E13">
        <v>0.51</v>
      </c>
      <c r="F13">
        <v>0.98</v>
      </c>
      <c r="G13">
        <v>0.28999999999999998</v>
      </c>
      <c r="I13">
        <f>AVERAGE(B13:B17)</f>
        <v>-3.8839999999999995</v>
      </c>
      <c r="J13">
        <f>STDEV(B13:B17)</f>
        <v>1.4870541348585813</v>
      </c>
      <c r="K13">
        <f>AVERAGE(D13:D17)</f>
        <v>-0.53200000000000003</v>
      </c>
      <c r="L13">
        <f>STDEV(D13:D17)</f>
        <v>0.93764065611512393</v>
      </c>
      <c r="M13">
        <f>AVERAGE(F13:F17)</f>
        <v>1.4620000000000002</v>
      </c>
      <c r="N13">
        <f>STDEV(F13:F17)</f>
        <v>0.33025747531282251</v>
      </c>
      <c r="P13">
        <f>J13/C13</f>
        <v>1.3769019767209085</v>
      </c>
      <c r="R13">
        <f>L13/E13</f>
        <v>1.8385110904218116</v>
      </c>
      <c r="T13">
        <f>N13/G13</f>
        <v>1.1388188803890433</v>
      </c>
      <c r="V13">
        <f>3435</f>
        <v>3435</v>
      </c>
      <c r="W13">
        <v>0.93764065611512393</v>
      </c>
      <c r="X13">
        <v>1.4620000000000002</v>
      </c>
      <c r="Y13">
        <v>0.33025747531282251</v>
      </c>
      <c r="AA13">
        <v>1.3769019767209085</v>
      </c>
      <c r="AC13">
        <v>1.8385110904218116</v>
      </c>
      <c r="AE13">
        <v>1.1388188803890433</v>
      </c>
      <c r="AG13" t="s">
        <v>958</v>
      </c>
      <c r="AH13">
        <v>3435</v>
      </c>
      <c r="AI13">
        <v>3480</v>
      </c>
      <c r="AJ13" t="s">
        <v>963</v>
      </c>
      <c r="AK13" t="s">
        <v>964</v>
      </c>
    </row>
    <row r="14" spans="1:50">
      <c r="A14" t="s">
        <v>628</v>
      </c>
      <c r="B14">
        <v>-5.39</v>
      </c>
      <c r="C14">
        <v>1.08</v>
      </c>
      <c r="D14">
        <v>-1.1399999999999999</v>
      </c>
      <c r="E14">
        <v>0.5</v>
      </c>
      <c r="F14">
        <v>1.63</v>
      </c>
      <c r="G14">
        <v>0.28000000000000003</v>
      </c>
    </row>
    <row r="15" spans="1:50">
      <c r="A15" t="s">
        <v>629</v>
      </c>
      <c r="B15">
        <v>-3.12</v>
      </c>
      <c r="C15">
        <v>1.08</v>
      </c>
      <c r="D15">
        <v>-0.34</v>
      </c>
      <c r="E15">
        <v>0.51</v>
      </c>
      <c r="F15">
        <v>1.26</v>
      </c>
      <c r="G15">
        <v>0.28999999999999998</v>
      </c>
    </row>
    <row r="16" spans="1:50">
      <c r="A16" t="s">
        <v>630</v>
      </c>
      <c r="B16">
        <v>-4.13</v>
      </c>
      <c r="C16">
        <v>1.08</v>
      </c>
      <c r="D16">
        <v>-0.43</v>
      </c>
      <c r="E16">
        <v>0.51</v>
      </c>
      <c r="F16">
        <v>1.69</v>
      </c>
      <c r="G16">
        <v>0.3</v>
      </c>
    </row>
    <row r="17" spans="1:50">
      <c r="A17" t="s">
        <v>631</v>
      </c>
      <c r="B17">
        <v>-1.74</v>
      </c>
      <c r="C17">
        <v>1.08</v>
      </c>
      <c r="D17">
        <v>0.86</v>
      </c>
      <c r="E17">
        <v>0.51</v>
      </c>
      <c r="F17">
        <v>1.75</v>
      </c>
      <c r="G17">
        <v>0.31</v>
      </c>
      <c r="AO17" s="5"/>
      <c r="AP17" s="5"/>
      <c r="AQ17" s="5"/>
      <c r="AR17" s="5"/>
      <c r="AS17" s="5"/>
      <c r="AT17" s="5"/>
      <c r="AU17" s="5"/>
      <c r="AV17" s="5"/>
      <c r="AW17" s="5"/>
      <c r="AX17" s="5"/>
    </row>
    <row r="18" spans="1:50" s="5" customFormat="1">
      <c r="A18" s="5" t="s">
        <v>632</v>
      </c>
      <c r="B18" s="5">
        <v>-2.16</v>
      </c>
      <c r="C18" s="5">
        <v>3.75</v>
      </c>
      <c r="D18" s="5">
        <v>0.33</v>
      </c>
      <c r="E18" s="5">
        <v>1.55</v>
      </c>
      <c r="F18" s="5">
        <v>1.41</v>
      </c>
      <c r="G18" s="5">
        <v>0.28000000000000003</v>
      </c>
      <c r="I18">
        <f>AVERAGE(B18:B28)</f>
        <v>-2.0909090909090913</v>
      </c>
      <c r="J18">
        <f>STDEV(B18:B28)</f>
        <v>1.3260275603882028</v>
      </c>
      <c r="K18">
        <f>AVERAGE(D18:D28)</f>
        <v>-0.63363636363636366</v>
      </c>
      <c r="L18">
        <f>STDEV(D18:D28)</f>
        <v>1.5662201168882535</v>
      </c>
      <c r="M18">
        <f>AVERAGE(F18:F28)</f>
        <v>0.4081818181818182</v>
      </c>
      <c r="N18">
        <f>STDEV(F18:F28)</f>
        <v>1.0327905710435021</v>
      </c>
      <c r="P18" s="4">
        <f>J18/C18</f>
        <v>0.35360734943685407</v>
      </c>
      <c r="Q18"/>
      <c r="R18">
        <f>L18/E18</f>
        <v>1.0104645915408086</v>
      </c>
      <c r="S18"/>
      <c r="T18">
        <f>N18/G18</f>
        <v>3.6885377537267932</v>
      </c>
      <c r="V18">
        <f>3435</f>
        <v>3435</v>
      </c>
      <c r="W18">
        <v>1.5662201168882535</v>
      </c>
      <c r="X18">
        <v>0.4081818181818182</v>
      </c>
      <c r="Y18" s="5">
        <v>1.0327905710435021</v>
      </c>
      <c r="AA18" s="5">
        <v>0.35360734943685407</v>
      </c>
      <c r="AB18"/>
      <c r="AC18">
        <v>1.0104645915408086</v>
      </c>
      <c r="AD18"/>
      <c r="AE18">
        <v>3.6885377537267932</v>
      </c>
      <c r="AF18"/>
      <c r="AG18" t="s">
        <v>958</v>
      </c>
      <c r="AH18">
        <v>3435</v>
      </c>
      <c r="AI18">
        <v>3480</v>
      </c>
      <c r="AJ18" t="s">
        <v>963</v>
      </c>
      <c r="AK18" t="s">
        <v>964</v>
      </c>
    </row>
    <row r="19" spans="1:50" s="5" customFormat="1">
      <c r="A19" s="5" t="s">
        <v>633</v>
      </c>
      <c r="B19" s="5">
        <v>-2.39</v>
      </c>
      <c r="C19" s="5">
        <v>3.75</v>
      </c>
      <c r="D19" s="5">
        <v>-0.05</v>
      </c>
      <c r="E19" s="5">
        <v>1.55</v>
      </c>
      <c r="F19" s="5">
        <v>1.1399999999999999</v>
      </c>
      <c r="G19" s="5">
        <v>0.32</v>
      </c>
    </row>
    <row r="20" spans="1:50" s="5" customFormat="1">
      <c r="A20" s="5" t="s">
        <v>634</v>
      </c>
      <c r="B20" s="5">
        <v>-1.47</v>
      </c>
      <c r="C20" s="5">
        <v>3.75</v>
      </c>
      <c r="D20" s="5">
        <v>0.13</v>
      </c>
      <c r="E20" s="5">
        <v>1.54</v>
      </c>
      <c r="F20" s="5">
        <v>0.85</v>
      </c>
      <c r="G20" s="5">
        <v>0.25</v>
      </c>
    </row>
    <row r="21" spans="1:50" s="5" customFormat="1">
      <c r="A21" s="5" t="s">
        <v>635</v>
      </c>
      <c r="B21" s="5">
        <v>-1.82</v>
      </c>
      <c r="C21" s="5">
        <v>3.75</v>
      </c>
      <c r="D21" s="5">
        <v>-0.18</v>
      </c>
      <c r="E21" s="5">
        <v>1.54</v>
      </c>
      <c r="F21" s="5">
        <v>0.72</v>
      </c>
      <c r="G21" s="5">
        <v>0.25</v>
      </c>
      <c r="AO21"/>
      <c r="AP21"/>
      <c r="AQ21"/>
      <c r="AR21"/>
      <c r="AS21"/>
      <c r="AT21"/>
      <c r="AU21"/>
      <c r="AV21"/>
      <c r="AW21"/>
      <c r="AX21"/>
    </row>
    <row r="22" spans="1:50" s="5" customFormat="1">
      <c r="A22" s="5" t="s">
        <v>636</v>
      </c>
      <c r="B22" s="5">
        <v>0.79</v>
      </c>
      <c r="C22" s="5">
        <v>3.75</v>
      </c>
      <c r="D22" s="5">
        <v>1.67</v>
      </c>
      <c r="E22" s="5">
        <v>1.55</v>
      </c>
      <c r="F22" s="5">
        <v>1.24</v>
      </c>
      <c r="G22" s="5">
        <v>0.3</v>
      </c>
      <c r="AO22"/>
      <c r="AP22"/>
      <c r="AQ22"/>
      <c r="AR22"/>
      <c r="AS22"/>
      <c r="AT22"/>
      <c r="AU22"/>
      <c r="AV22"/>
      <c r="AW22"/>
      <c r="AX22"/>
    </row>
    <row r="23" spans="1:50" s="5" customFormat="1">
      <c r="A23" s="5" t="s">
        <v>637</v>
      </c>
      <c r="B23" s="5">
        <v>-0.83</v>
      </c>
      <c r="C23" s="5">
        <v>3.75</v>
      </c>
      <c r="D23" s="5">
        <v>1.67</v>
      </c>
      <c r="E23" s="5">
        <v>1.54</v>
      </c>
      <c r="F23" s="5">
        <v>2.0699999999999998</v>
      </c>
      <c r="G23" s="5">
        <v>0.23</v>
      </c>
      <c r="AO23"/>
      <c r="AP23"/>
      <c r="AQ23"/>
      <c r="AR23"/>
      <c r="AS23"/>
      <c r="AT23"/>
      <c r="AU23"/>
      <c r="AV23"/>
      <c r="AW23"/>
      <c r="AX23"/>
    </row>
    <row r="24" spans="1:50" s="5" customFormat="1">
      <c r="A24" s="5" t="s">
        <v>638</v>
      </c>
      <c r="B24" s="5">
        <v>-4.0599999999999996</v>
      </c>
      <c r="C24" s="5">
        <v>3.75</v>
      </c>
      <c r="D24" s="5">
        <v>-2.38</v>
      </c>
      <c r="E24" s="5">
        <v>1.54</v>
      </c>
      <c r="F24" s="5">
        <v>-0.33</v>
      </c>
      <c r="G24" s="5">
        <v>0.23</v>
      </c>
      <c r="AO24"/>
      <c r="AP24"/>
      <c r="AQ24"/>
      <c r="AR24"/>
      <c r="AS24"/>
      <c r="AT24"/>
      <c r="AU24"/>
      <c r="AV24"/>
      <c r="AW24"/>
      <c r="AX24"/>
    </row>
    <row r="25" spans="1:50" s="5" customFormat="1">
      <c r="A25" s="5" t="s">
        <v>639</v>
      </c>
      <c r="B25" s="5">
        <v>-3.2</v>
      </c>
      <c r="C25" s="5">
        <v>3.75</v>
      </c>
      <c r="D25" s="5">
        <v>-2.1800000000000002</v>
      </c>
      <c r="E25" s="5">
        <v>1.54</v>
      </c>
      <c r="F25" s="5">
        <v>-0.56999999999999995</v>
      </c>
      <c r="G25" s="5">
        <v>0.25</v>
      </c>
    </row>
    <row r="26" spans="1:50" s="5" customFormat="1">
      <c r="A26" s="5" t="s">
        <v>640</v>
      </c>
      <c r="B26" s="5">
        <v>-3.3</v>
      </c>
      <c r="C26" s="5">
        <v>3.75</v>
      </c>
      <c r="D26" s="5">
        <v>-2.1800000000000002</v>
      </c>
      <c r="E26" s="5">
        <v>1.54</v>
      </c>
      <c r="F26" s="5">
        <v>-0.52</v>
      </c>
      <c r="G26" s="5">
        <v>0.27</v>
      </c>
    </row>
    <row r="27" spans="1:50" s="5" customFormat="1">
      <c r="A27" s="5" t="s">
        <v>641</v>
      </c>
      <c r="B27" s="5">
        <v>-1.78</v>
      </c>
      <c r="C27" s="5">
        <v>3.75</v>
      </c>
      <c r="D27" s="5">
        <v>-1.26</v>
      </c>
      <c r="E27" s="5">
        <v>1.55</v>
      </c>
      <c r="F27" s="5">
        <v>-0.38</v>
      </c>
      <c r="G27" s="5">
        <v>0.28999999999999998</v>
      </c>
    </row>
    <row r="28" spans="1:50" s="5" customFormat="1">
      <c r="A28" s="5" t="s">
        <v>642</v>
      </c>
      <c r="B28" s="5">
        <v>-2.78</v>
      </c>
      <c r="C28" s="5">
        <v>3.75</v>
      </c>
      <c r="D28" s="5">
        <v>-2.54</v>
      </c>
      <c r="E28" s="5">
        <v>1.55</v>
      </c>
      <c r="F28" s="5">
        <v>-1.1399999999999999</v>
      </c>
      <c r="G28" s="5">
        <v>0.31</v>
      </c>
    </row>
    <row r="29" spans="1:50">
      <c r="A29" t="s">
        <v>643</v>
      </c>
      <c r="B29">
        <v>-4.66</v>
      </c>
      <c r="C29">
        <v>0.69</v>
      </c>
      <c r="D29">
        <v>-2.36</v>
      </c>
      <c r="E29">
        <v>0.38</v>
      </c>
      <c r="F29">
        <v>0.04</v>
      </c>
      <c r="G29">
        <v>0.23</v>
      </c>
      <c r="I29">
        <f>AVERAGE(B29:B45)</f>
        <v>-3.0305882352941174</v>
      </c>
      <c r="J29">
        <f>STDEV(B29:B45)</f>
        <v>1.0193592999295888</v>
      </c>
      <c r="K29">
        <f>AVERAGE(D29:D45)</f>
        <v>-1.1552941176470588</v>
      </c>
      <c r="L29">
        <f>STDEV(D29:D45)</f>
        <v>0.79261527274475052</v>
      </c>
      <c r="M29">
        <f>AVERAGE(F29:F45)</f>
        <v>0.40294117647058825</v>
      </c>
      <c r="N29">
        <f>STDEV(F29:F45)</f>
        <v>0.55780557439266365</v>
      </c>
      <c r="P29">
        <f>J29/C29</f>
        <v>1.4773323187385348</v>
      </c>
      <c r="R29">
        <f>L29/E29</f>
        <v>2.0858296651177644</v>
      </c>
      <c r="T29">
        <f>N29/G29</f>
        <v>2.4252416277941897</v>
      </c>
      <c r="V29">
        <f>3435</f>
        <v>3435</v>
      </c>
      <c r="W29">
        <v>0.79261527274475052</v>
      </c>
      <c r="X29">
        <v>0.40294117647058825</v>
      </c>
      <c r="Y29">
        <v>0.55780557439266365</v>
      </c>
      <c r="AA29">
        <v>1.4773323187385348</v>
      </c>
      <c r="AC29">
        <v>2.0858296651177644</v>
      </c>
      <c r="AE29">
        <v>2.4252416277941897</v>
      </c>
      <c r="AG29" t="s">
        <v>958</v>
      </c>
      <c r="AH29">
        <v>3435</v>
      </c>
      <c r="AI29">
        <v>3480</v>
      </c>
      <c r="AJ29" t="s">
        <v>963</v>
      </c>
      <c r="AK29" t="s">
        <v>964</v>
      </c>
      <c r="AO29" s="5"/>
      <c r="AP29" s="5"/>
      <c r="AQ29" s="5"/>
      <c r="AR29" s="5"/>
      <c r="AS29" s="5"/>
      <c r="AT29" s="5"/>
      <c r="AU29" s="5"/>
      <c r="AV29" s="5"/>
      <c r="AW29" s="5"/>
      <c r="AX29" s="5"/>
    </row>
    <row r="30" spans="1:50">
      <c r="A30" t="s">
        <v>644</v>
      </c>
      <c r="B30">
        <v>-1.74</v>
      </c>
      <c r="C30">
        <v>0.69</v>
      </c>
      <c r="D30">
        <v>-1.1100000000000001</v>
      </c>
      <c r="E30">
        <v>0.38</v>
      </c>
      <c r="F30">
        <v>-0.22</v>
      </c>
      <c r="G30">
        <v>0.23</v>
      </c>
      <c r="AO30" s="5"/>
      <c r="AP30" s="5"/>
      <c r="AQ30" s="5"/>
      <c r="AR30" s="5"/>
      <c r="AS30" s="5"/>
      <c r="AT30" s="5"/>
      <c r="AU30" s="5"/>
      <c r="AV30" s="5"/>
      <c r="AW30" s="5"/>
      <c r="AX30" s="5"/>
    </row>
    <row r="31" spans="1:50">
      <c r="A31" t="s">
        <v>645</v>
      </c>
      <c r="B31">
        <v>-4.55</v>
      </c>
      <c r="C31">
        <v>0.69</v>
      </c>
      <c r="D31">
        <v>-1.96</v>
      </c>
      <c r="E31">
        <v>0.38</v>
      </c>
      <c r="F31">
        <v>0.38</v>
      </c>
      <c r="G31">
        <v>0.23</v>
      </c>
      <c r="AO31" s="5"/>
      <c r="AP31" s="5"/>
      <c r="AQ31" s="5"/>
      <c r="AR31" s="5"/>
      <c r="AS31" s="5"/>
      <c r="AT31" s="5"/>
      <c r="AU31" s="5"/>
      <c r="AV31" s="5"/>
      <c r="AW31" s="5"/>
      <c r="AX31" s="5"/>
    </row>
    <row r="32" spans="1:50">
      <c r="A32" t="s">
        <v>646</v>
      </c>
      <c r="B32">
        <v>-2.2999999999999998</v>
      </c>
      <c r="C32">
        <v>1.21</v>
      </c>
      <c r="D32">
        <v>-0.91</v>
      </c>
      <c r="E32">
        <v>0.83</v>
      </c>
      <c r="F32">
        <v>0.27</v>
      </c>
      <c r="G32">
        <v>0.19</v>
      </c>
      <c r="AO32" s="5"/>
      <c r="AP32" s="5"/>
      <c r="AQ32" s="5"/>
      <c r="AR32" s="5"/>
      <c r="AS32" s="5"/>
      <c r="AT32" s="5"/>
      <c r="AU32" s="5"/>
      <c r="AV32" s="5"/>
      <c r="AW32" s="5"/>
      <c r="AX32" s="5"/>
    </row>
    <row r="33" spans="1:50">
      <c r="A33" t="s">
        <v>647</v>
      </c>
      <c r="B33">
        <v>-4.26</v>
      </c>
      <c r="C33">
        <v>1.22</v>
      </c>
      <c r="D33">
        <v>-1.76</v>
      </c>
      <c r="E33">
        <v>0.82</v>
      </c>
      <c r="F33">
        <v>0.43</v>
      </c>
      <c r="G33">
        <v>0.17</v>
      </c>
      <c r="AO33" s="5"/>
      <c r="AP33" s="5"/>
      <c r="AQ33" s="5"/>
      <c r="AR33" s="5"/>
      <c r="AS33" s="5"/>
      <c r="AT33" s="5"/>
      <c r="AU33" s="5"/>
      <c r="AV33" s="5"/>
      <c r="AW33" s="5"/>
      <c r="AX33" s="5"/>
    </row>
    <row r="34" spans="1:50">
      <c r="A34" t="s">
        <v>648</v>
      </c>
      <c r="B34">
        <v>-2.84</v>
      </c>
      <c r="C34">
        <v>1.21</v>
      </c>
      <c r="D34">
        <v>-0.86</v>
      </c>
      <c r="E34">
        <v>0.83</v>
      </c>
      <c r="F34">
        <v>0.6</v>
      </c>
      <c r="G34">
        <v>0.21</v>
      </c>
      <c r="AO34" s="5"/>
      <c r="AP34" s="5"/>
      <c r="AQ34" s="5"/>
      <c r="AR34" s="5"/>
      <c r="AS34" s="5"/>
      <c r="AT34" s="5"/>
      <c r="AU34" s="5"/>
      <c r="AV34" s="5"/>
      <c r="AW34" s="5"/>
      <c r="AX34" s="5"/>
    </row>
    <row r="35" spans="1:50">
      <c r="A35" t="s">
        <v>649</v>
      </c>
      <c r="B35">
        <v>-3.1</v>
      </c>
      <c r="C35">
        <v>1.21</v>
      </c>
      <c r="D35">
        <v>-1.49</v>
      </c>
      <c r="E35">
        <v>0.83</v>
      </c>
      <c r="F35">
        <v>0.1</v>
      </c>
      <c r="G35">
        <v>0.21</v>
      </c>
    </row>
    <row r="36" spans="1:50">
      <c r="A36" t="s">
        <v>650</v>
      </c>
      <c r="B36">
        <v>-2.65</v>
      </c>
      <c r="C36">
        <v>1.21</v>
      </c>
      <c r="D36">
        <v>-1.32</v>
      </c>
      <c r="E36">
        <v>0.82</v>
      </c>
      <c r="F36">
        <v>0.04</v>
      </c>
      <c r="G36">
        <v>0.15</v>
      </c>
    </row>
    <row r="37" spans="1:50">
      <c r="A37" t="s">
        <v>651</v>
      </c>
      <c r="B37">
        <v>-1.73</v>
      </c>
      <c r="C37">
        <v>1.22</v>
      </c>
      <c r="D37">
        <v>-0.35</v>
      </c>
      <c r="E37">
        <v>0.84</v>
      </c>
      <c r="F37">
        <v>0.54</v>
      </c>
      <c r="G37">
        <v>0.25</v>
      </c>
    </row>
    <row r="38" spans="1:50">
      <c r="A38" t="s">
        <v>652</v>
      </c>
      <c r="B38">
        <v>-2.09</v>
      </c>
      <c r="C38">
        <v>1.22</v>
      </c>
      <c r="D38">
        <v>-0.45</v>
      </c>
      <c r="E38">
        <v>0.84</v>
      </c>
      <c r="F38">
        <v>0.62</v>
      </c>
      <c r="G38">
        <v>0.25</v>
      </c>
    </row>
    <row r="39" spans="1:50">
      <c r="A39" t="s">
        <v>653</v>
      </c>
      <c r="B39">
        <v>-2.8</v>
      </c>
      <c r="C39">
        <v>1.21</v>
      </c>
      <c r="D39">
        <v>-0.71</v>
      </c>
      <c r="E39">
        <v>0.83</v>
      </c>
      <c r="F39">
        <v>0.73</v>
      </c>
      <c r="G39">
        <v>0.19</v>
      </c>
    </row>
    <row r="40" spans="1:50">
      <c r="A40" t="s">
        <v>654</v>
      </c>
      <c r="B40">
        <v>-2.08</v>
      </c>
      <c r="C40">
        <v>1.21</v>
      </c>
      <c r="D40">
        <v>-0.57999999999999996</v>
      </c>
      <c r="E40">
        <v>0.83</v>
      </c>
      <c r="F40">
        <v>0.49</v>
      </c>
      <c r="G40">
        <v>0.19</v>
      </c>
    </row>
    <row r="41" spans="1:50">
      <c r="A41" t="s">
        <v>655</v>
      </c>
      <c r="B41">
        <v>-2.19</v>
      </c>
      <c r="C41">
        <v>1.21</v>
      </c>
      <c r="D41">
        <v>-0.61</v>
      </c>
      <c r="E41">
        <v>0.84</v>
      </c>
      <c r="F41">
        <v>0.52</v>
      </c>
      <c r="G41">
        <v>0.23</v>
      </c>
    </row>
    <row r="42" spans="1:50">
      <c r="A42" t="s">
        <v>656</v>
      </c>
      <c r="B42">
        <v>-3.22</v>
      </c>
      <c r="C42">
        <v>1.22</v>
      </c>
      <c r="D42">
        <v>0.44</v>
      </c>
      <c r="E42">
        <v>0.88</v>
      </c>
      <c r="F42">
        <v>2.1</v>
      </c>
      <c r="G42">
        <v>0.35</v>
      </c>
    </row>
    <row r="43" spans="1:50">
      <c r="A43" t="s">
        <v>657</v>
      </c>
      <c r="B43">
        <v>-3.64</v>
      </c>
      <c r="C43">
        <v>1.21</v>
      </c>
      <c r="D43">
        <v>-1.0900000000000001</v>
      </c>
      <c r="E43">
        <v>0.84</v>
      </c>
      <c r="F43">
        <v>0.78</v>
      </c>
      <c r="G43">
        <v>0.25</v>
      </c>
    </row>
    <row r="44" spans="1:50">
      <c r="A44" t="s">
        <v>658</v>
      </c>
      <c r="B44">
        <v>-4.79</v>
      </c>
      <c r="C44">
        <v>1.22</v>
      </c>
      <c r="D44">
        <v>-2.67</v>
      </c>
      <c r="E44">
        <v>0.84</v>
      </c>
      <c r="F44">
        <v>-0.2</v>
      </c>
      <c r="G44">
        <v>0.23</v>
      </c>
    </row>
    <row r="45" spans="1:50">
      <c r="A45" t="s">
        <v>659</v>
      </c>
      <c r="B45">
        <v>-2.88</v>
      </c>
      <c r="C45">
        <v>1.21</v>
      </c>
      <c r="D45">
        <v>-1.85</v>
      </c>
      <c r="E45">
        <v>0.83</v>
      </c>
      <c r="F45">
        <v>-0.37</v>
      </c>
      <c r="G45">
        <v>0.21</v>
      </c>
    </row>
    <row r="46" spans="1:50" s="5" customFormat="1">
      <c r="A46" s="5" t="s">
        <v>660</v>
      </c>
      <c r="B46" s="5">
        <v>-19.11</v>
      </c>
      <c r="C46" s="5">
        <v>1.08</v>
      </c>
      <c r="D46" s="5">
        <v>-10.36</v>
      </c>
      <c r="E46" s="5">
        <v>0.51</v>
      </c>
      <c r="F46" s="5">
        <v>-0.53</v>
      </c>
      <c r="G46" s="5">
        <v>0.31</v>
      </c>
      <c r="I46">
        <f>AVERAGE(B46,B58:B64)</f>
        <v>-14.829999999999998</v>
      </c>
      <c r="J46">
        <f>STDEV(B46,B58:B64)</f>
        <v>7.3093931739528593</v>
      </c>
      <c r="K46">
        <f>AVERAGE(D46,D58:D64)</f>
        <v>-5.2012500000000008</v>
      </c>
      <c r="L46">
        <f>STDEV(D46,D58:D64)</f>
        <v>4.3868714445979107</v>
      </c>
      <c r="M46">
        <f>AVERAGE(F46,F58:F64)</f>
        <v>2.4350000000000001</v>
      </c>
      <c r="N46">
        <f>STDEV(F46,F58:F64)</f>
        <v>2.2653098179782321</v>
      </c>
      <c r="P46">
        <f>J46/C46</f>
        <v>6.7679566425489437</v>
      </c>
      <c r="Q46"/>
      <c r="R46">
        <f>L46/E46</f>
        <v>8.6017087148978639</v>
      </c>
      <c r="S46"/>
      <c r="T46">
        <f>N46/G46</f>
        <v>7.3074510257362322</v>
      </c>
      <c r="V46">
        <f>3435</f>
        <v>3435</v>
      </c>
      <c r="W46">
        <v>4.3868714445979107</v>
      </c>
      <c r="X46">
        <v>2.4350000000000001</v>
      </c>
      <c r="Y46" s="5">
        <v>2.2653098179782321</v>
      </c>
      <c r="AA46" s="5">
        <v>6.7679566425489437</v>
      </c>
      <c r="AB46"/>
      <c r="AC46">
        <v>8.6017087148978639</v>
      </c>
      <c r="AD46"/>
      <c r="AE46">
        <v>7.3074510257362322</v>
      </c>
      <c r="AF46"/>
      <c r="AG46" t="s">
        <v>958</v>
      </c>
      <c r="AH46">
        <v>3435</v>
      </c>
      <c r="AI46">
        <v>3480</v>
      </c>
      <c r="AJ46" t="s">
        <v>963</v>
      </c>
      <c r="AK46" t="s">
        <v>964</v>
      </c>
      <c r="AO46"/>
      <c r="AP46"/>
      <c r="AQ46"/>
      <c r="AR46"/>
      <c r="AS46"/>
      <c r="AT46"/>
      <c r="AU46"/>
      <c r="AV46"/>
      <c r="AW46"/>
      <c r="AX46"/>
    </row>
    <row r="47" spans="1:50">
      <c r="A47" t="s">
        <v>661</v>
      </c>
      <c r="B47">
        <v>-1.76</v>
      </c>
      <c r="C47">
        <v>2.4500000000000002</v>
      </c>
      <c r="D47">
        <v>-0.47</v>
      </c>
      <c r="E47">
        <v>1.1200000000000001</v>
      </c>
      <c r="F47">
        <v>0.43</v>
      </c>
      <c r="G47">
        <v>0.14000000000000001</v>
      </c>
      <c r="I47">
        <f>AVERAGE(B47:B48)</f>
        <v>-2.42</v>
      </c>
      <c r="J47">
        <f>STDEV(B47:B48)</f>
        <v>0.93338095116624276</v>
      </c>
      <c r="K47">
        <f>AVERAGE(D47:D48)</f>
        <v>-0.78</v>
      </c>
      <c r="L47">
        <f>STDEV(D47:D48)</f>
        <v>0.43840620433565963</v>
      </c>
      <c r="M47">
        <f>AVERAGE(F47:F48)</f>
        <v>0.45999999999999996</v>
      </c>
      <c r="N47">
        <f>STDEV(F47:F48)</f>
        <v>4.2426406871192854E-2</v>
      </c>
      <c r="P47" s="4">
        <f>J47/C47</f>
        <v>0.38097181680254805</v>
      </c>
      <c r="Q47" s="4"/>
      <c r="R47" s="4">
        <f>L47/E47</f>
        <v>0.39143411101398179</v>
      </c>
      <c r="S47" s="4"/>
      <c r="T47" s="4">
        <f>N47/G47</f>
        <v>0.30304576336566319</v>
      </c>
      <c r="V47">
        <f>3435</f>
        <v>3435</v>
      </c>
      <c r="W47">
        <v>0.43840620433565963</v>
      </c>
      <c r="X47">
        <v>0.46</v>
      </c>
      <c r="Y47">
        <v>4.2426406871193131E-2</v>
      </c>
      <c r="AA47">
        <v>0.38097181680254805</v>
      </c>
      <c r="AC47">
        <v>0.39143411101398179</v>
      </c>
      <c r="AE47">
        <v>0.30304576336566519</v>
      </c>
    </row>
    <row r="48" spans="1:50">
      <c r="A48" t="s">
        <v>662</v>
      </c>
      <c r="B48">
        <v>-3.08</v>
      </c>
      <c r="C48">
        <v>2.4500000000000002</v>
      </c>
      <c r="D48">
        <v>-1.0900000000000001</v>
      </c>
      <c r="E48">
        <v>1.1200000000000001</v>
      </c>
      <c r="F48">
        <v>0.49</v>
      </c>
      <c r="G48">
        <v>0.13</v>
      </c>
    </row>
    <row r="49" spans="1:50" s="5" customFormat="1">
      <c r="A49" s="5" t="s">
        <v>663</v>
      </c>
      <c r="B49" s="5">
        <v>-2.61</v>
      </c>
      <c r="C49" s="5">
        <v>0.69</v>
      </c>
      <c r="D49" s="5">
        <v>0.24</v>
      </c>
      <c r="E49" s="5">
        <v>0.4</v>
      </c>
      <c r="F49" s="5">
        <v>1.58</v>
      </c>
      <c r="G49" s="5">
        <v>0.27</v>
      </c>
      <c r="I49">
        <f>AVERAGE(B49:B52)</f>
        <v>-3.3250000000000002</v>
      </c>
      <c r="J49">
        <f>STDEV(B49:B52)</f>
        <v>1.3487895808217574</v>
      </c>
      <c r="K49">
        <f>AVERAGE(D49:D52)</f>
        <v>0.3175</v>
      </c>
      <c r="L49">
        <f>STDEV(D49:D52)</f>
        <v>0.35264476932648997</v>
      </c>
      <c r="M49">
        <f>AVERAGE(F49:F52)</f>
        <v>2.0275000000000003</v>
      </c>
      <c r="N49">
        <f>STDEV(F49:F52)</f>
        <v>1.0436274878199268</v>
      </c>
      <c r="P49">
        <f>J49/C49</f>
        <v>1.9547675084373297</v>
      </c>
      <c r="Q49"/>
      <c r="R49" s="4">
        <f>L49/E49</f>
        <v>0.88161192331622484</v>
      </c>
      <c r="S49"/>
      <c r="T49">
        <f>N49/G49</f>
        <v>3.8652869919256543</v>
      </c>
      <c r="V49">
        <f>3435</f>
        <v>3435</v>
      </c>
      <c r="W49">
        <v>0.35264476932648997</v>
      </c>
      <c r="X49">
        <v>2.0274999999999999</v>
      </c>
      <c r="Y49" s="5">
        <v>1.0436274878199268</v>
      </c>
      <c r="AA49" s="5">
        <v>1.9547675084373297</v>
      </c>
      <c r="AB49"/>
      <c r="AC49">
        <v>0.88161192331622484</v>
      </c>
      <c r="AD49"/>
      <c r="AE49">
        <v>3.8652869919256543</v>
      </c>
      <c r="AF49"/>
      <c r="AG49" t="s">
        <v>958</v>
      </c>
      <c r="AH49">
        <v>3435</v>
      </c>
      <c r="AI49">
        <v>3480</v>
      </c>
      <c r="AJ49" t="s">
        <v>963</v>
      </c>
      <c r="AK49" t="s">
        <v>964</v>
      </c>
      <c r="AO49"/>
      <c r="AP49"/>
      <c r="AQ49"/>
      <c r="AR49"/>
      <c r="AS49"/>
      <c r="AT49"/>
      <c r="AU49"/>
      <c r="AV49"/>
      <c r="AW49"/>
      <c r="AX49"/>
    </row>
    <row r="50" spans="1:50" s="5" customFormat="1">
      <c r="A50" s="5" t="s">
        <v>664</v>
      </c>
      <c r="B50" s="5">
        <v>-3.05</v>
      </c>
      <c r="C50" s="5">
        <v>0.69</v>
      </c>
      <c r="D50" s="5">
        <v>0.17</v>
      </c>
      <c r="E50" s="5">
        <v>0.44</v>
      </c>
      <c r="F50" s="5">
        <v>1.74</v>
      </c>
      <c r="G50" s="5">
        <v>0.33</v>
      </c>
      <c r="AO50"/>
      <c r="AP50"/>
      <c r="AQ50"/>
      <c r="AR50"/>
      <c r="AS50"/>
      <c r="AT50"/>
      <c r="AU50"/>
      <c r="AV50"/>
      <c r="AW50"/>
      <c r="AX50"/>
    </row>
    <row r="51" spans="1:50" s="5" customFormat="1">
      <c r="A51" s="5" t="s">
        <v>665</v>
      </c>
      <c r="B51" s="5">
        <v>-5.3</v>
      </c>
      <c r="C51" s="5">
        <v>0.7</v>
      </c>
      <c r="D51" s="5">
        <v>0.83</v>
      </c>
      <c r="E51" s="5">
        <v>0.5</v>
      </c>
      <c r="F51" s="5">
        <v>3.56</v>
      </c>
      <c r="G51" s="5">
        <v>0.41</v>
      </c>
      <c r="AO51"/>
      <c r="AP51"/>
      <c r="AQ51"/>
      <c r="AR51"/>
      <c r="AS51"/>
      <c r="AT51"/>
      <c r="AU51"/>
      <c r="AV51"/>
      <c r="AW51"/>
      <c r="AX51"/>
    </row>
    <row r="52" spans="1:50" s="5" customFormat="1">
      <c r="A52" s="5" t="s">
        <v>666</v>
      </c>
      <c r="B52" s="5">
        <v>-2.34</v>
      </c>
      <c r="C52" s="5">
        <v>0.69</v>
      </c>
      <c r="D52" s="5">
        <v>0.03</v>
      </c>
      <c r="E52" s="5">
        <v>0.42</v>
      </c>
      <c r="F52" s="5">
        <v>1.23</v>
      </c>
      <c r="G52" s="5">
        <v>0.28999999999999998</v>
      </c>
      <c r="AO52"/>
      <c r="AP52"/>
      <c r="AQ52"/>
      <c r="AR52"/>
      <c r="AS52"/>
      <c r="AT52"/>
      <c r="AU52"/>
      <c r="AV52"/>
      <c r="AW52"/>
      <c r="AX52"/>
    </row>
    <row r="53" spans="1:50">
      <c r="A53" t="s">
        <v>667</v>
      </c>
      <c r="B53">
        <v>-2.08</v>
      </c>
      <c r="C53">
        <v>0.69</v>
      </c>
      <c r="D53">
        <v>-0.17</v>
      </c>
      <c r="E53">
        <v>0.42</v>
      </c>
      <c r="F53">
        <v>0.9</v>
      </c>
      <c r="G53">
        <v>0.28999999999999998</v>
      </c>
      <c r="I53">
        <f>AVERAGE(B53:B54)</f>
        <v>-2.4550000000000001</v>
      </c>
      <c r="J53">
        <f>STDEV(B53:B54)</f>
        <v>0.5303300858899106</v>
      </c>
      <c r="K53">
        <f>AVERAGE(D53:D54)</f>
        <v>-8.5000000000000006E-2</v>
      </c>
      <c r="L53">
        <f>STDEV(D53:D54)</f>
        <v>0.1202081528017131</v>
      </c>
      <c r="M53">
        <f>AVERAGE(F53:F54)</f>
        <v>1.18</v>
      </c>
      <c r="N53">
        <f>STDEV(F53:F54)</f>
        <v>0.39597979746446665</v>
      </c>
      <c r="P53" s="4">
        <f>J53/C53</f>
        <v>0.7685943273766821</v>
      </c>
      <c r="Q53" s="4"/>
      <c r="R53" s="4">
        <f>L53/E53</f>
        <v>0.28620988762312644</v>
      </c>
      <c r="S53" s="4"/>
      <c r="T53" s="4">
        <f>N53/G53</f>
        <v>1.3654475774636783</v>
      </c>
      <c r="V53">
        <f>3435</f>
        <v>3435</v>
      </c>
      <c r="W53">
        <v>0.1202081528017131</v>
      </c>
      <c r="X53">
        <v>1.18</v>
      </c>
      <c r="Y53">
        <v>0.39597979746446665</v>
      </c>
      <c r="AA53">
        <v>0.7685943273766821</v>
      </c>
      <c r="AC53">
        <v>0.28620988762312644</v>
      </c>
      <c r="AE53">
        <v>1.3654475774636783</v>
      </c>
      <c r="AG53" t="s">
        <v>958</v>
      </c>
      <c r="AH53">
        <v>3435</v>
      </c>
      <c r="AI53">
        <v>3480</v>
      </c>
      <c r="AJ53" t="s">
        <v>963</v>
      </c>
      <c r="AK53" t="s">
        <v>964</v>
      </c>
      <c r="AO53" s="5"/>
      <c r="AP53" s="5"/>
      <c r="AQ53" s="5"/>
      <c r="AR53" s="5"/>
      <c r="AS53" s="5"/>
      <c r="AT53" s="5"/>
      <c r="AU53" s="5"/>
      <c r="AV53" s="5"/>
      <c r="AW53" s="5"/>
      <c r="AX53" s="5"/>
    </row>
    <row r="54" spans="1:50">
      <c r="A54" t="s">
        <v>668</v>
      </c>
      <c r="B54">
        <v>-2.83</v>
      </c>
      <c r="C54">
        <v>0.69</v>
      </c>
      <c r="D54">
        <v>0</v>
      </c>
      <c r="E54">
        <v>0.4</v>
      </c>
      <c r="F54">
        <v>1.46</v>
      </c>
      <c r="G54">
        <v>0.27</v>
      </c>
      <c r="AO54" s="5"/>
      <c r="AP54" s="5"/>
      <c r="AQ54" s="5"/>
      <c r="AR54" s="5"/>
      <c r="AS54" s="5"/>
      <c r="AT54" s="5"/>
      <c r="AU54" s="5"/>
      <c r="AV54" s="5"/>
      <c r="AW54" s="5"/>
      <c r="AX54" s="5"/>
    </row>
    <row r="55" spans="1:50" s="5" customFormat="1">
      <c r="A55" s="5" t="s">
        <v>669</v>
      </c>
      <c r="B55" s="5">
        <v>-9.4</v>
      </c>
      <c r="C55" s="5">
        <v>0.69</v>
      </c>
      <c r="D55" s="5">
        <v>-1.46</v>
      </c>
      <c r="E55" s="5">
        <v>0.56999999999999995</v>
      </c>
      <c r="F55" s="5">
        <v>3.38</v>
      </c>
      <c r="G55" s="5">
        <v>0.48</v>
      </c>
      <c r="I55">
        <f>AVERAGE(B55:B57)</f>
        <v>-10.116666666666667</v>
      </c>
      <c r="J55">
        <f>STDEV(B55:B57)</f>
        <v>0.72002314777605103</v>
      </c>
      <c r="K55">
        <f>AVERAGE(D55:D57)</f>
        <v>-2.6933333333333334</v>
      </c>
      <c r="L55">
        <f>STDEV(D55:D57)</f>
        <v>1.8170672341257308</v>
      </c>
      <c r="M55">
        <f>AVERAGE(F55:F57)</f>
        <v>2.5166666666666666</v>
      </c>
      <c r="N55">
        <f>STDEV(F55:F57)</f>
        <v>1.4866853511531399</v>
      </c>
      <c r="P55">
        <f>J55/C55</f>
        <v>1.0435118083710886</v>
      </c>
      <c r="Q55"/>
      <c r="R55">
        <f>L55/E55</f>
        <v>3.1878372528521597</v>
      </c>
      <c r="S55"/>
      <c r="T55">
        <f>N55/G55</f>
        <v>3.0972611482357082</v>
      </c>
      <c r="V55">
        <f>3435</f>
        <v>3435</v>
      </c>
      <c r="W55">
        <v>1.8170672341257308</v>
      </c>
      <c r="X55">
        <v>2.5166666666666666</v>
      </c>
      <c r="Y55" s="5">
        <v>1.4866853511531399</v>
      </c>
      <c r="AA55" s="5">
        <v>1.0435118083711039</v>
      </c>
      <c r="AB55"/>
      <c r="AC55">
        <v>3.1878372528521597</v>
      </c>
      <c r="AD55"/>
      <c r="AE55">
        <v>3.0972611482357082</v>
      </c>
      <c r="AF55"/>
      <c r="AG55" t="s">
        <v>958</v>
      </c>
      <c r="AH55">
        <v>3435</v>
      </c>
      <c r="AI55">
        <v>3480</v>
      </c>
      <c r="AJ55" t="s">
        <v>963</v>
      </c>
      <c r="AK55" t="s">
        <v>964</v>
      </c>
    </row>
    <row r="56" spans="1:50" s="5" customFormat="1">
      <c r="A56" s="5" t="s">
        <v>670</v>
      </c>
      <c r="B56" s="5">
        <v>-10.84</v>
      </c>
      <c r="C56" s="5">
        <v>0.7</v>
      </c>
      <c r="D56" s="5">
        <v>-4.78</v>
      </c>
      <c r="E56" s="5">
        <v>0.5</v>
      </c>
      <c r="F56" s="5">
        <v>0.8</v>
      </c>
      <c r="G56" s="5">
        <v>0.41</v>
      </c>
      <c r="AO56"/>
      <c r="AP56"/>
      <c r="AQ56"/>
      <c r="AR56"/>
      <c r="AS56"/>
      <c r="AT56"/>
      <c r="AU56"/>
      <c r="AV56"/>
      <c r="AW56"/>
      <c r="AX56"/>
    </row>
    <row r="57" spans="1:50" s="5" customFormat="1">
      <c r="A57" s="5" t="s">
        <v>671</v>
      </c>
      <c r="B57" s="5">
        <v>-10.11</v>
      </c>
      <c r="C57" s="5">
        <v>0.69</v>
      </c>
      <c r="D57" s="5">
        <v>-1.84</v>
      </c>
      <c r="E57" s="5">
        <v>0.55000000000000004</v>
      </c>
      <c r="F57" s="5">
        <v>3.37</v>
      </c>
      <c r="G57" s="5">
        <v>0.47</v>
      </c>
    </row>
    <row r="58" spans="1:50">
      <c r="A58" t="s">
        <v>672</v>
      </c>
      <c r="B58">
        <v>-19.18</v>
      </c>
      <c r="C58">
        <v>0.28999999999999998</v>
      </c>
      <c r="D58">
        <v>-9.73</v>
      </c>
      <c r="E58">
        <v>0.25</v>
      </c>
      <c r="F58">
        <v>0.15</v>
      </c>
      <c r="G58">
        <v>0.26</v>
      </c>
      <c r="P58">
        <f>J58/C58</f>
        <v>0</v>
      </c>
      <c r="R58">
        <f>L58/E58</f>
        <v>0</v>
      </c>
      <c r="T58">
        <f>N58/G58</f>
        <v>0</v>
      </c>
      <c r="AA58">
        <v>0</v>
      </c>
      <c r="AC58">
        <v>0</v>
      </c>
      <c r="AE58">
        <v>0</v>
      </c>
      <c r="AO58" s="5"/>
      <c r="AP58" s="5"/>
      <c r="AQ58" s="5"/>
      <c r="AR58" s="5"/>
      <c r="AS58" s="5"/>
      <c r="AT58" s="5"/>
      <c r="AU58" s="5"/>
      <c r="AV58" s="5"/>
      <c r="AW58" s="5"/>
      <c r="AX58" s="5"/>
    </row>
    <row r="59" spans="1:50">
      <c r="A59" t="s">
        <v>673</v>
      </c>
      <c r="B59">
        <v>-22.64</v>
      </c>
      <c r="C59">
        <v>0.33</v>
      </c>
      <c r="D59">
        <v>-8.7899999999999991</v>
      </c>
      <c r="E59">
        <v>0.23</v>
      </c>
      <c r="F59">
        <v>2.87</v>
      </c>
      <c r="G59">
        <v>0.26</v>
      </c>
    </row>
    <row r="60" spans="1:50">
      <c r="A60" t="s">
        <v>674</v>
      </c>
      <c r="B60">
        <v>-22.36</v>
      </c>
      <c r="C60">
        <v>0.38</v>
      </c>
      <c r="D60">
        <v>-7.8</v>
      </c>
      <c r="E60">
        <v>0.36</v>
      </c>
      <c r="F60">
        <v>3.72</v>
      </c>
      <c r="G60">
        <v>0.39</v>
      </c>
    </row>
    <row r="61" spans="1:50">
      <c r="A61" t="s">
        <v>675</v>
      </c>
      <c r="B61">
        <v>-8.5299999999999994</v>
      </c>
      <c r="C61">
        <v>0.43</v>
      </c>
      <c r="D61">
        <v>-0.39</v>
      </c>
      <c r="E61">
        <v>0.41</v>
      </c>
      <c r="F61">
        <v>4</v>
      </c>
      <c r="G61">
        <v>0.46</v>
      </c>
    </row>
    <row r="62" spans="1:50">
      <c r="A62" t="s">
        <v>676</v>
      </c>
      <c r="B62">
        <v>-16.02</v>
      </c>
      <c r="C62">
        <v>0.4</v>
      </c>
      <c r="D62">
        <v>-2.16</v>
      </c>
      <c r="E62">
        <v>0.4</v>
      </c>
      <c r="F62">
        <v>6.09</v>
      </c>
      <c r="G62">
        <v>0.43</v>
      </c>
    </row>
    <row r="63" spans="1:50">
      <c r="A63" t="s">
        <v>677</v>
      </c>
      <c r="B63">
        <v>-5.18</v>
      </c>
      <c r="C63">
        <v>0.26</v>
      </c>
      <c r="D63">
        <v>0.11</v>
      </c>
      <c r="E63">
        <v>0.4</v>
      </c>
      <c r="F63">
        <v>2.78</v>
      </c>
      <c r="G63">
        <v>0.4</v>
      </c>
    </row>
    <row r="64" spans="1:50">
      <c r="A64" t="s">
        <v>678</v>
      </c>
      <c r="B64">
        <v>-5.62</v>
      </c>
      <c r="C64">
        <v>0.23</v>
      </c>
      <c r="D64">
        <v>-2.4900000000000002</v>
      </c>
      <c r="E64">
        <v>0.26</v>
      </c>
      <c r="F64">
        <v>0.4</v>
      </c>
      <c r="G64">
        <v>0.26</v>
      </c>
    </row>
    <row r="65" spans="1:50" s="5" customFormat="1">
      <c r="A65" s="5" t="s">
        <v>679</v>
      </c>
      <c r="B65" s="5">
        <v>-7.86</v>
      </c>
      <c r="C65" s="5">
        <v>0.24</v>
      </c>
      <c r="D65" s="5">
        <v>0.98</v>
      </c>
      <c r="E65" s="5">
        <v>0.18</v>
      </c>
      <c r="F65" s="5">
        <v>5.03</v>
      </c>
      <c r="G65" s="5">
        <v>0.15</v>
      </c>
      <c r="I65">
        <f>AVERAGE(B65:B66)</f>
        <v>-12.674999999999999</v>
      </c>
      <c r="J65">
        <f>STDEV(B65:B66)</f>
        <v>6.809438302826452</v>
      </c>
      <c r="K65">
        <f>AVERAGE(D65:D66)</f>
        <v>-1.7899999999999998</v>
      </c>
      <c r="L65">
        <f>STDEV(D65:D66)</f>
        <v>3.9173715677734733</v>
      </c>
      <c r="M65">
        <f>AVERAGE(F65:F66)</f>
        <v>4.74</v>
      </c>
      <c r="N65">
        <f>STDEV(F65:F66)</f>
        <v>0.41012193308819761</v>
      </c>
      <c r="P65">
        <f>J65/C65</f>
        <v>28.372659595110218</v>
      </c>
      <c r="Q65"/>
      <c r="R65">
        <f>L65/E65</f>
        <v>21.763175376519296</v>
      </c>
      <c r="S65"/>
      <c r="T65">
        <f>N65/G65</f>
        <v>2.7341462205879843</v>
      </c>
      <c r="V65">
        <f>3435</f>
        <v>3435</v>
      </c>
      <c r="W65">
        <f>I65</f>
        <v>-12.674999999999999</v>
      </c>
      <c r="X65">
        <f>M65</f>
        <v>4.74</v>
      </c>
      <c r="AB65">
        <f>I65</f>
        <v>-12.674999999999999</v>
      </c>
      <c r="AC65">
        <f>M65</f>
        <v>4.74</v>
      </c>
      <c r="AD65"/>
      <c r="AE65" t="s">
        <v>962</v>
      </c>
      <c r="AF65" t="str">
        <f>A65</f>
        <v>FebruAry07 89-3A-II-74 (2B) Microscopic sulfide</v>
      </c>
      <c r="AG65" t="s">
        <v>958</v>
      </c>
      <c r="AH65">
        <v>3435</v>
      </c>
      <c r="AI65">
        <v>3480</v>
      </c>
      <c r="AJ65" t="s">
        <v>963</v>
      </c>
      <c r="AK65" t="s">
        <v>964</v>
      </c>
      <c r="AO65"/>
      <c r="AP65"/>
      <c r="AQ65"/>
      <c r="AR65"/>
      <c r="AS65"/>
      <c r="AT65"/>
      <c r="AU65"/>
      <c r="AV65"/>
      <c r="AW65"/>
      <c r="AX65"/>
    </row>
    <row r="66" spans="1:50" s="5" customFormat="1">
      <c r="A66" s="5" t="s">
        <v>680</v>
      </c>
      <c r="B66" s="5">
        <v>-17.489999999999998</v>
      </c>
      <c r="C66" s="5">
        <v>0.28000000000000003</v>
      </c>
      <c r="D66" s="5">
        <v>-4.5599999999999996</v>
      </c>
      <c r="E66" s="5">
        <v>0.28000000000000003</v>
      </c>
      <c r="F66" s="5">
        <v>4.45</v>
      </c>
      <c r="G66" s="5">
        <v>0.28000000000000003</v>
      </c>
    </row>
    <row r="68" spans="1:50">
      <c r="A68" t="s">
        <v>681</v>
      </c>
      <c r="B68" t="s">
        <v>682</v>
      </c>
      <c r="C68" t="s">
        <v>683</v>
      </c>
      <c r="D68">
        <v>1.17</v>
      </c>
      <c r="E68">
        <v>1.84</v>
      </c>
      <c r="F68">
        <v>0.22</v>
      </c>
    </row>
    <row r="69" spans="1:50">
      <c r="A69" t="s">
        <v>684</v>
      </c>
      <c r="B69" t="s">
        <v>685</v>
      </c>
      <c r="C69" t="s">
        <v>683</v>
      </c>
      <c r="D69">
        <v>0.39</v>
      </c>
      <c r="E69">
        <v>0.9</v>
      </c>
      <c r="F69">
        <v>-0.08</v>
      </c>
    </row>
    <row r="70" spans="1:50">
      <c r="A70" t="s">
        <v>686</v>
      </c>
      <c r="B70" t="s">
        <v>685</v>
      </c>
      <c r="C70" t="s">
        <v>683</v>
      </c>
      <c r="D70">
        <v>-0.88</v>
      </c>
      <c r="E70">
        <v>-1.3</v>
      </c>
      <c r="F70">
        <v>-0.21</v>
      </c>
    </row>
    <row r="71" spans="1:50">
      <c r="A71" t="s">
        <v>687</v>
      </c>
      <c r="B71" t="s">
        <v>685</v>
      </c>
      <c r="C71" t="s">
        <v>683</v>
      </c>
      <c r="D71">
        <v>-1.26</v>
      </c>
      <c r="E71">
        <v>-1.89</v>
      </c>
      <c r="F71">
        <v>-0.28000000000000003</v>
      </c>
    </row>
    <row r="72" spans="1:50">
      <c r="A72" t="s">
        <v>688</v>
      </c>
      <c r="B72" t="s">
        <v>685</v>
      </c>
      <c r="C72" t="s">
        <v>683</v>
      </c>
      <c r="D72">
        <v>-2.79</v>
      </c>
      <c r="E72">
        <v>-4.7699999999999996</v>
      </c>
      <c r="F72">
        <v>-0.33</v>
      </c>
    </row>
    <row r="73" spans="1:50">
      <c r="A73" t="s">
        <v>689</v>
      </c>
      <c r="D73">
        <v>0.49</v>
      </c>
      <c r="E73">
        <v>3.29</v>
      </c>
      <c r="F73">
        <v>-1.2</v>
      </c>
    </row>
  </sheetData>
  <phoneticPr fontId="9"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O35"/>
  <sheetViews>
    <sheetView topLeftCell="AC1" workbookViewId="0">
      <selection activeCell="AD1" sqref="AD1:AN1"/>
    </sheetView>
  </sheetViews>
  <sheetFormatPr defaultRowHeight="12.75"/>
  <sheetData>
    <row r="1" spans="3:41">
      <c r="AD1" s="122" t="s">
        <v>1357</v>
      </c>
      <c r="AE1" s="122" t="s">
        <v>1406</v>
      </c>
      <c r="AF1" s="122" t="s">
        <v>1492</v>
      </c>
      <c r="AG1" s="122" t="s">
        <v>2225</v>
      </c>
      <c r="AH1" s="122" t="s">
        <v>1225</v>
      </c>
      <c r="AI1" s="122" t="s">
        <v>1309</v>
      </c>
      <c r="AJ1" s="122" t="s">
        <v>2226</v>
      </c>
      <c r="AK1" s="122" t="s">
        <v>2227</v>
      </c>
      <c r="AL1" s="122" t="s">
        <v>2231</v>
      </c>
      <c r="AM1" s="122" t="s">
        <v>2228</v>
      </c>
      <c r="AN1" s="122"/>
    </row>
    <row r="2" spans="3:41">
      <c r="AD2">
        <v>-41.521000000000001</v>
      </c>
      <c r="AE2">
        <v>7.4162932342211718E-2</v>
      </c>
      <c r="AG2" t="s">
        <v>959</v>
      </c>
      <c r="AH2" t="s">
        <v>468</v>
      </c>
      <c r="AI2" t="s">
        <v>960</v>
      </c>
      <c r="AJ2">
        <v>0</v>
      </c>
      <c r="AK2">
        <v>0</v>
      </c>
      <c r="AL2" t="s">
        <v>466</v>
      </c>
      <c r="AN2" t="s">
        <v>961</v>
      </c>
      <c r="AO2" t="s">
        <v>469</v>
      </c>
    </row>
    <row r="3" spans="3:41">
      <c r="AD3">
        <v>-39.886000000000003</v>
      </c>
      <c r="AE3">
        <v>8.7995340646081388E-2</v>
      </c>
      <c r="AG3" t="s">
        <v>959</v>
      </c>
      <c r="AH3" t="s">
        <v>465</v>
      </c>
      <c r="AI3" t="s">
        <v>960</v>
      </c>
      <c r="AJ3">
        <v>0</v>
      </c>
      <c r="AK3">
        <v>0</v>
      </c>
      <c r="AL3" t="s">
        <v>466</v>
      </c>
      <c r="AN3" t="s">
        <v>961</v>
      </c>
      <c r="AO3" t="s">
        <v>467</v>
      </c>
    </row>
    <row r="4" spans="3:41">
      <c r="AD4">
        <v>-39.664999999999999</v>
      </c>
      <c r="AE4">
        <v>8.6917664829410768E-2</v>
      </c>
      <c r="AG4" t="s">
        <v>959</v>
      </c>
      <c r="AH4" t="s">
        <v>464</v>
      </c>
      <c r="AI4" t="s">
        <v>960</v>
      </c>
      <c r="AJ4">
        <v>0</v>
      </c>
      <c r="AK4">
        <v>0</v>
      </c>
      <c r="AL4" t="s">
        <v>466</v>
      </c>
      <c r="AN4" t="s">
        <v>961</v>
      </c>
      <c r="AO4" t="s">
        <v>465</v>
      </c>
    </row>
    <row r="5" spans="3:41">
      <c r="J5" t="s">
        <v>457</v>
      </c>
      <c r="Q5" s="122" t="s">
        <v>1357</v>
      </c>
      <c r="R5" s="122" t="s">
        <v>1406</v>
      </c>
      <c r="S5" s="122" t="s">
        <v>1492</v>
      </c>
      <c r="T5" s="122" t="s">
        <v>2225</v>
      </c>
      <c r="U5" s="122" t="s">
        <v>1225</v>
      </c>
      <c r="V5" s="122" t="s">
        <v>1309</v>
      </c>
      <c r="W5" s="122" t="s">
        <v>2226</v>
      </c>
      <c r="X5" s="122" t="s">
        <v>2227</v>
      </c>
      <c r="Y5" s="122" t="s">
        <v>2231</v>
      </c>
      <c r="Z5" s="122" t="s">
        <v>2228</v>
      </c>
      <c r="AA5" s="122"/>
      <c r="AD5">
        <v>-39.421999999999997</v>
      </c>
      <c r="AE5">
        <v>8.2299698685829981E-2</v>
      </c>
      <c r="AG5" t="s">
        <v>959</v>
      </c>
      <c r="AH5" t="s">
        <v>467</v>
      </c>
      <c r="AI5" t="s">
        <v>960</v>
      </c>
      <c r="AJ5">
        <v>0</v>
      </c>
      <c r="AK5">
        <v>0</v>
      </c>
      <c r="AL5" t="s">
        <v>466</v>
      </c>
      <c r="AN5" t="s">
        <v>961</v>
      </c>
      <c r="AO5" t="s">
        <v>468</v>
      </c>
    </row>
    <row r="6" spans="3:41">
      <c r="C6" t="s">
        <v>1225</v>
      </c>
      <c r="D6" t="s">
        <v>458</v>
      </c>
      <c r="E6" t="s">
        <v>459</v>
      </c>
      <c r="G6" t="s">
        <v>370</v>
      </c>
      <c r="J6" t="s">
        <v>370</v>
      </c>
      <c r="K6" t="s">
        <v>460</v>
      </c>
      <c r="L6" t="s">
        <v>461</v>
      </c>
      <c r="M6" t="s">
        <v>462</v>
      </c>
      <c r="N6" t="s">
        <v>463</v>
      </c>
      <c r="AD6">
        <v>-37.055</v>
      </c>
      <c r="AE6">
        <v>8.0024305833898524E-2</v>
      </c>
      <c r="AG6" t="s">
        <v>959</v>
      </c>
      <c r="AH6" t="s">
        <v>471</v>
      </c>
      <c r="AI6" t="s">
        <v>960</v>
      </c>
      <c r="AJ6">
        <v>0</v>
      </c>
      <c r="AK6">
        <v>0</v>
      </c>
      <c r="AL6" t="s">
        <v>466</v>
      </c>
      <c r="AN6" t="s">
        <v>961</v>
      </c>
      <c r="AO6" t="s">
        <v>472</v>
      </c>
    </row>
    <row r="7" spans="3:41">
      <c r="C7" t="s">
        <v>464</v>
      </c>
      <c r="AD7">
        <v>-34.555999999999997</v>
      </c>
      <c r="AE7">
        <v>6.7077327131883635E-2</v>
      </c>
      <c r="AG7" t="s">
        <v>959</v>
      </c>
      <c r="AH7" t="s">
        <v>472</v>
      </c>
      <c r="AI7" t="s">
        <v>960</v>
      </c>
      <c r="AJ7">
        <v>0</v>
      </c>
      <c r="AK7">
        <v>0</v>
      </c>
      <c r="AL7" t="s">
        <v>466</v>
      </c>
      <c r="AN7" t="s">
        <v>961</v>
      </c>
      <c r="AO7" t="s">
        <v>474</v>
      </c>
    </row>
    <row r="8" spans="3:41">
      <c r="C8" t="s">
        <v>465</v>
      </c>
      <c r="D8">
        <v>-20.541</v>
      </c>
      <c r="E8">
        <v>-39.664999999999999</v>
      </c>
      <c r="G8">
        <f>D8-1000*((1+E8/1000)^0.515-1)</f>
        <v>8.6917664829410768E-2</v>
      </c>
      <c r="J8">
        <v>-0.114</v>
      </c>
      <c r="K8">
        <v>-20.754999999999999</v>
      </c>
      <c r="L8">
        <v>-40.472999999999999</v>
      </c>
      <c r="M8">
        <v>8.8999999999999996E-2</v>
      </c>
      <c r="N8" t="s">
        <v>466</v>
      </c>
      <c r="Q8">
        <f>E8</f>
        <v>-39.664999999999999</v>
      </c>
      <c r="R8">
        <f>G8</f>
        <v>8.6917664829410768E-2</v>
      </c>
      <c r="T8" t="s">
        <v>959</v>
      </c>
      <c r="U8" t="str">
        <f>C7</f>
        <v>Sample 801C-17R1,100</v>
      </c>
      <c r="V8" t="s">
        <v>960</v>
      </c>
      <c r="W8">
        <v>0</v>
      </c>
      <c r="X8">
        <v>0</v>
      </c>
      <c r="Y8" t="s">
        <v>466</v>
      </c>
      <c r="AA8" t="s">
        <v>961</v>
      </c>
      <c r="AB8" t="str">
        <f>C8</f>
        <v xml:space="preserve"> #2</v>
      </c>
      <c r="AD8">
        <v>-25.762</v>
      </c>
      <c r="AE8">
        <v>-4.6103868342672882E-3</v>
      </c>
      <c r="AG8" t="s">
        <v>959</v>
      </c>
      <c r="AH8" t="s">
        <v>475</v>
      </c>
      <c r="AI8" t="s">
        <v>960</v>
      </c>
      <c r="AJ8">
        <v>0</v>
      </c>
      <c r="AK8">
        <v>0</v>
      </c>
      <c r="AL8" t="s">
        <v>466</v>
      </c>
      <c r="AN8" t="s">
        <v>961</v>
      </c>
      <c r="AO8" t="s">
        <v>476</v>
      </c>
    </row>
    <row r="9" spans="3:41">
      <c r="C9" t="s">
        <v>467</v>
      </c>
      <c r="D9">
        <v>-20.655999999999999</v>
      </c>
      <c r="E9">
        <v>-39.886000000000003</v>
      </c>
      <c r="G9">
        <f>D9-1000*((1+E9/1000)^0.515-1)</f>
        <v>8.7995340646081388E-2</v>
      </c>
      <c r="J9">
        <v>-0.115</v>
      </c>
      <c r="K9">
        <v>-20.872</v>
      </c>
      <c r="L9">
        <v>-40.703000000000003</v>
      </c>
      <c r="M9">
        <v>0.09</v>
      </c>
      <c r="Q9">
        <f t="shared" ref="Q9:Q19" si="0">E9</f>
        <v>-39.886000000000003</v>
      </c>
      <c r="R9">
        <f t="shared" ref="R9:R19" si="1">G9</f>
        <v>8.7995340646081388E-2</v>
      </c>
      <c r="T9" t="s">
        <v>959</v>
      </c>
      <c r="U9" t="str">
        <f t="shared" ref="U9:U19" si="2">C8</f>
        <v xml:space="preserve"> #2</v>
      </c>
      <c r="V9" t="s">
        <v>960</v>
      </c>
      <c r="W9">
        <v>0</v>
      </c>
      <c r="X9">
        <v>0</v>
      </c>
      <c r="Y9" t="s">
        <v>466</v>
      </c>
      <c r="AA9" t="s">
        <v>961</v>
      </c>
      <c r="AB9" t="str">
        <f t="shared" ref="AB9:AB19" si="3">C9</f>
        <v xml:space="preserve"> #3</v>
      </c>
      <c r="AD9">
        <v>-22.120999999999999</v>
      </c>
      <c r="AE9">
        <v>-4.1894207026542674E-2</v>
      </c>
      <c r="AG9" t="s">
        <v>959</v>
      </c>
      <c r="AH9" t="s">
        <v>478</v>
      </c>
      <c r="AI9" t="s">
        <v>960</v>
      </c>
      <c r="AJ9">
        <v>0</v>
      </c>
      <c r="AK9">
        <v>0</v>
      </c>
      <c r="AL9" t="s">
        <v>466</v>
      </c>
      <c r="AN9" t="s">
        <v>961</v>
      </c>
      <c r="AO9" t="s">
        <v>479</v>
      </c>
    </row>
    <row r="10" spans="3:41">
      <c r="C10" t="s">
        <v>468</v>
      </c>
      <c r="D10">
        <v>-20.417999999999999</v>
      </c>
      <c r="E10">
        <v>-39.421999999999997</v>
      </c>
      <c r="G10">
        <f>D10-1000*((1+E10/1000)^0.515-1)</f>
        <v>8.2299698685829981E-2</v>
      </c>
      <c r="J10">
        <v>-0.11600000000000001</v>
      </c>
      <c r="K10">
        <v>-20.629000000000001</v>
      </c>
      <c r="L10">
        <v>-40.22</v>
      </c>
      <c r="M10">
        <v>8.4000000000000005E-2</v>
      </c>
      <c r="Q10">
        <f t="shared" si="0"/>
        <v>-39.421999999999997</v>
      </c>
      <c r="R10">
        <f t="shared" si="1"/>
        <v>8.2299698685829981E-2</v>
      </c>
      <c r="T10" t="s">
        <v>959</v>
      </c>
      <c r="U10" t="str">
        <f t="shared" si="2"/>
        <v xml:space="preserve"> #3</v>
      </c>
      <c r="V10" t="s">
        <v>960</v>
      </c>
      <c r="W10">
        <v>0</v>
      </c>
      <c r="X10">
        <v>0</v>
      </c>
      <c r="Y10" t="s">
        <v>466</v>
      </c>
      <c r="AA10" t="s">
        <v>961</v>
      </c>
      <c r="AB10" t="str">
        <f t="shared" si="3"/>
        <v xml:space="preserve"> #4</v>
      </c>
      <c r="AD10">
        <v>-21.385000000000002</v>
      </c>
      <c r="AE10">
        <v>5.0010610002289013E-3</v>
      </c>
      <c r="AG10" t="s">
        <v>959</v>
      </c>
      <c r="AH10" t="s">
        <v>469</v>
      </c>
      <c r="AI10" t="s">
        <v>960</v>
      </c>
      <c r="AJ10">
        <v>0</v>
      </c>
      <c r="AK10">
        <v>0</v>
      </c>
      <c r="AL10" t="s">
        <v>466</v>
      </c>
      <c r="AN10" t="s">
        <v>961</v>
      </c>
      <c r="AO10" t="s">
        <v>470</v>
      </c>
    </row>
    <row r="11" spans="3:41">
      <c r="C11" t="s">
        <v>469</v>
      </c>
      <c r="D11">
        <v>-21.529</v>
      </c>
      <c r="E11">
        <v>-41.521000000000001</v>
      </c>
      <c r="G11">
        <f>D11-1000*((1+E11/1000)^0.515-1)</f>
        <v>7.4162932342211718E-2</v>
      </c>
      <c r="J11">
        <v>-0.14599999999999999</v>
      </c>
      <c r="K11">
        <v>-21.763999999999999</v>
      </c>
      <c r="L11">
        <v>-42.408000000000001</v>
      </c>
      <c r="M11">
        <v>7.5999999999999998E-2</v>
      </c>
      <c r="Q11">
        <f t="shared" si="0"/>
        <v>-41.521000000000001</v>
      </c>
      <c r="R11">
        <f t="shared" si="1"/>
        <v>7.4162932342211718E-2</v>
      </c>
      <c r="T11" t="s">
        <v>959</v>
      </c>
      <c r="U11" t="str">
        <f t="shared" si="2"/>
        <v xml:space="preserve"> #4</v>
      </c>
      <c r="V11" t="s">
        <v>960</v>
      </c>
      <c r="W11">
        <v>0</v>
      </c>
      <c r="X11">
        <v>0</v>
      </c>
      <c r="Y11" t="s">
        <v>466</v>
      </c>
      <c r="AA11" t="s">
        <v>961</v>
      </c>
      <c r="AB11" t="str">
        <f t="shared" si="3"/>
        <v xml:space="preserve"> #5</v>
      </c>
    </row>
    <row r="12" spans="3:41">
      <c r="C12" t="s">
        <v>470</v>
      </c>
      <c r="D12">
        <v>-11.066000000000001</v>
      </c>
      <c r="E12">
        <v>-21.385000000000002</v>
      </c>
      <c r="G12">
        <f>D12-1000*((1+E12/1000)^0.515-1)</f>
        <v>5.0010610002289013E-3</v>
      </c>
      <c r="J12">
        <v>-5.2999999999999999E-2</v>
      </c>
      <c r="K12">
        <v>-11.128</v>
      </c>
      <c r="L12">
        <v>-21.617000000000001</v>
      </c>
      <c r="M12">
        <v>5.0000000000000001E-3</v>
      </c>
      <c r="Q12">
        <f t="shared" si="0"/>
        <v>-21.385000000000002</v>
      </c>
      <c r="R12">
        <f t="shared" si="1"/>
        <v>5.0010610002289013E-3</v>
      </c>
      <c r="T12" t="s">
        <v>959</v>
      </c>
      <c r="U12" t="str">
        <f t="shared" si="2"/>
        <v xml:space="preserve"> #5</v>
      </c>
      <c r="V12" t="s">
        <v>960</v>
      </c>
      <c r="W12">
        <v>0</v>
      </c>
      <c r="X12">
        <v>0</v>
      </c>
      <c r="Y12" t="s">
        <v>466</v>
      </c>
      <c r="AA12" t="s">
        <v>961</v>
      </c>
      <c r="AB12" t="str">
        <f t="shared" si="3"/>
        <v xml:space="preserve"> #6</v>
      </c>
    </row>
    <row r="13" spans="3:41">
      <c r="C13" t="s">
        <v>471</v>
      </c>
    </row>
    <row r="14" spans="3:41">
      <c r="C14" t="s">
        <v>472</v>
      </c>
      <c r="D14">
        <v>-19.178000000000001</v>
      </c>
      <c r="E14">
        <v>-37.055</v>
      </c>
      <c r="G14">
        <f>D14-1000*((1+E14/1000)^0.515-1)</f>
        <v>8.0024305833898524E-2</v>
      </c>
      <c r="J14">
        <v>-9.5000000000000001E-2</v>
      </c>
      <c r="K14">
        <v>-19.364000000000001</v>
      </c>
      <c r="L14">
        <v>-37.759</v>
      </c>
      <c r="M14">
        <v>8.2000000000000003E-2</v>
      </c>
      <c r="N14" t="s">
        <v>473</v>
      </c>
      <c r="Q14">
        <f t="shared" si="0"/>
        <v>-37.055</v>
      </c>
      <c r="R14">
        <f t="shared" si="1"/>
        <v>8.0024305833898524E-2</v>
      </c>
      <c r="T14" t="s">
        <v>959</v>
      </c>
      <c r="U14" t="str">
        <f t="shared" si="2"/>
        <v>Sample 801C-43R1,29/V</v>
      </c>
      <c r="V14" t="s">
        <v>960</v>
      </c>
      <c r="W14">
        <v>0</v>
      </c>
      <c r="X14">
        <v>0</v>
      </c>
      <c r="Y14" t="s">
        <v>466</v>
      </c>
      <c r="AA14" t="s">
        <v>961</v>
      </c>
      <c r="AB14" t="str">
        <f t="shared" si="3"/>
        <v xml:space="preserve"> #7</v>
      </c>
    </row>
    <row r="15" spans="3:41">
      <c r="C15" t="s">
        <v>474</v>
      </c>
      <c r="D15">
        <v>-17.881</v>
      </c>
      <c r="E15">
        <v>-34.555999999999997</v>
      </c>
      <c r="G15">
        <f>D15-1000*((1+E15/1000)^0.515-1)</f>
        <v>6.7077327131883635E-2</v>
      </c>
      <c r="J15">
        <v>-8.5000000000000006E-2</v>
      </c>
      <c r="K15">
        <v>-18.042999999999999</v>
      </c>
      <c r="L15">
        <v>-35.167000000000002</v>
      </c>
      <c r="M15">
        <v>6.8000000000000005E-2</v>
      </c>
      <c r="Q15">
        <f t="shared" si="0"/>
        <v>-34.555999999999997</v>
      </c>
      <c r="R15">
        <f t="shared" si="1"/>
        <v>6.7077327131883635E-2</v>
      </c>
      <c r="T15" t="s">
        <v>959</v>
      </c>
      <c r="U15" t="str">
        <f t="shared" si="2"/>
        <v xml:space="preserve"> #7</v>
      </c>
      <c r="V15" t="s">
        <v>960</v>
      </c>
      <c r="W15">
        <v>0</v>
      </c>
      <c r="X15">
        <v>0</v>
      </c>
      <c r="Y15" t="s">
        <v>466</v>
      </c>
      <c r="AA15" t="s">
        <v>961</v>
      </c>
      <c r="AB15" t="str">
        <f t="shared" si="3"/>
        <v xml:space="preserve"> #8</v>
      </c>
    </row>
    <row r="16" spans="3:41">
      <c r="C16" t="s">
        <v>475</v>
      </c>
    </row>
    <row r="17" spans="3:28">
      <c r="C17" t="s">
        <v>476</v>
      </c>
      <c r="D17">
        <v>-13.356</v>
      </c>
      <c r="E17">
        <v>-25.762</v>
      </c>
      <c r="G17">
        <f>D17-1000*((1+E17/1000)^0.515-1)</f>
        <v>-4.6103868342672882E-3</v>
      </c>
      <c r="J17">
        <v>-8.8999999999999996E-2</v>
      </c>
      <c r="K17">
        <v>-13.446</v>
      </c>
      <c r="L17">
        <v>-26.1</v>
      </c>
      <c r="M17">
        <v>-5.0000000000000001E-3</v>
      </c>
      <c r="N17" t="s">
        <v>477</v>
      </c>
      <c r="Q17">
        <f t="shared" si="0"/>
        <v>-25.762</v>
      </c>
      <c r="R17">
        <f t="shared" si="1"/>
        <v>-4.6103868342672882E-3</v>
      </c>
      <c r="T17" t="s">
        <v>959</v>
      </c>
      <c r="U17" t="str">
        <f t="shared" si="2"/>
        <v>Sample 801C-23R1,45</v>
      </c>
      <c r="V17" t="s">
        <v>960</v>
      </c>
      <c r="W17">
        <v>0</v>
      </c>
      <c r="X17">
        <v>0</v>
      </c>
      <c r="Y17" t="s">
        <v>466</v>
      </c>
      <c r="AA17" t="s">
        <v>961</v>
      </c>
      <c r="AB17" t="str">
        <f t="shared" si="3"/>
        <v xml:space="preserve"> #9</v>
      </c>
    </row>
    <row r="18" spans="3:28">
      <c r="C18" t="s">
        <v>478</v>
      </c>
    </row>
    <row r="19" spans="3:28">
      <c r="C19" t="s">
        <v>479</v>
      </c>
      <c r="D19">
        <v>-11.496</v>
      </c>
      <c r="E19">
        <v>-22.120999999999999</v>
      </c>
      <c r="G19">
        <f>D19-1000*((1+E19/1000)^0.515-1)</f>
        <v>-4.1894207026542674E-2</v>
      </c>
      <c r="J19">
        <v>-0.104</v>
      </c>
      <c r="K19">
        <v>-11.563000000000001</v>
      </c>
      <c r="L19">
        <v>-22.369</v>
      </c>
      <c r="M19">
        <v>-4.2000000000000003E-2</v>
      </c>
      <c r="N19" t="s">
        <v>480</v>
      </c>
      <c r="Q19">
        <f t="shared" si="0"/>
        <v>-22.120999999999999</v>
      </c>
      <c r="R19">
        <f t="shared" si="1"/>
        <v>-4.1894207026542674E-2</v>
      </c>
      <c r="T19" t="s">
        <v>959</v>
      </c>
      <c r="U19" t="str">
        <f t="shared" si="2"/>
        <v>Sample 801C-9R1,32</v>
      </c>
      <c r="V19" t="s">
        <v>960</v>
      </c>
      <c r="W19">
        <v>0</v>
      </c>
      <c r="X19">
        <v>0</v>
      </c>
      <c r="Y19" t="s">
        <v>466</v>
      </c>
      <c r="AA19" t="s">
        <v>961</v>
      </c>
      <c r="AB19" t="str">
        <f t="shared" si="3"/>
        <v xml:space="preserve"> #12</v>
      </c>
    </row>
    <row r="24" spans="3:28">
      <c r="C24">
        <v>0</v>
      </c>
      <c r="D24">
        <v>-39.664999999999999</v>
      </c>
      <c r="E24">
        <v>8.6917664829410768E-2</v>
      </c>
    </row>
    <row r="25" spans="3:28">
      <c r="C25">
        <v>0</v>
      </c>
      <c r="D25">
        <v>-39.886000000000003</v>
      </c>
      <c r="E25">
        <v>8.7995340646081388E-2</v>
      </c>
    </row>
    <row r="26" spans="3:28">
      <c r="C26">
        <v>0</v>
      </c>
      <c r="D26">
        <v>-39.421999999999997</v>
      </c>
      <c r="E26">
        <v>8.2299698685829981E-2</v>
      </c>
    </row>
    <row r="27" spans="3:28">
      <c r="C27">
        <v>0</v>
      </c>
      <c r="D27">
        <v>-41.521000000000001</v>
      </c>
      <c r="E27">
        <v>7.4162932342211718E-2</v>
      </c>
    </row>
    <row r="28" spans="3:28">
      <c r="C28">
        <v>0</v>
      </c>
      <c r="D28">
        <v>-21.385000000000002</v>
      </c>
      <c r="E28">
        <v>5.0010610002289013E-3</v>
      </c>
    </row>
    <row r="30" spans="3:28">
      <c r="C30">
        <v>0</v>
      </c>
      <c r="D30">
        <v>-37.055</v>
      </c>
      <c r="E30">
        <v>8.0024305833898524E-2</v>
      </c>
    </row>
    <row r="31" spans="3:28">
      <c r="C31">
        <v>0</v>
      </c>
      <c r="D31">
        <v>-34.555999999999997</v>
      </c>
      <c r="E31">
        <v>6.7077327131883635E-2</v>
      </c>
    </row>
    <row r="33" spans="3:5">
      <c r="C33">
        <v>0</v>
      </c>
      <c r="D33">
        <v>-25.762</v>
      </c>
      <c r="E33">
        <v>-4.6103868342672882E-3</v>
      </c>
    </row>
    <row r="35" spans="3:5">
      <c r="C35">
        <v>0</v>
      </c>
      <c r="D35">
        <v>-22.120999999999999</v>
      </c>
      <c r="E35">
        <v>-4.1894207026542674E-2</v>
      </c>
    </row>
  </sheetData>
  <phoneticPr fontId="9"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AZ14"/>
  <sheetViews>
    <sheetView topLeftCell="AG1" workbookViewId="0">
      <selection activeCell="AN2" sqref="AN2:AX2"/>
    </sheetView>
  </sheetViews>
  <sheetFormatPr defaultRowHeight="12.75"/>
  <sheetData>
    <row r="2" spans="3:52">
      <c r="AM2" s="122" t="s">
        <v>1618</v>
      </c>
      <c r="AN2" s="122" t="s">
        <v>1357</v>
      </c>
      <c r="AO2" s="122" t="s">
        <v>1406</v>
      </c>
      <c r="AP2" s="122" t="s">
        <v>1492</v>
      </c>
      <c r="AQ2" s="122" t="s">
        <v>2225</v>
      </c>
      <c r="AR2" s="122" t="s">
        <v>1225</v>
      </c>
      <c r="AS2" s="122" t="s">
        <v>1309</v>
      </c>
      <c r="AT2" s="122" t="s">
        <v>2226</v>
      </c>
      <c r="AU2" s="122" t="s">
        <v>2227</v>
      </c>
      <c r="AV2" s="122" t="s">
        <v>2231</v>
      </c>
      <c r="AW2" s="122" t="s">
        <v>2228</v>
      </c>
      <c r="AX2" s="122"/>
      <c r="AY2" s="122"/>
      <c r="AZ2" s="122"/>
    </row>
    <row r="3" spans="3:52">
      <c r="D3" s="122" t="s">
        <v>1553</v>
      </c>
      <c r="E3" t="s">
        <v>1554</v>
      </c>
      <c r="F3" t="s">
        <v>1555</v>
      </c>
      <c r="G3" t="s">
        <v>1357</v>
      </c>
      <c r="I3" t="s">
        <v>1229</v>
      </c>
      <c r="K3" t="s">
        <v>1212</v>
      </c>
      <c r="X3" s="122" t="s">
        <v>1357</v>
      </c>
      <c r="Y3" s="122" t="s">
        <v>1406</v>
      </c>
      <c r="Z3" s="122" t="s">
        <v>1492</v>
      </c>
      <c r="AA3" s="122" t="s">
        <v>2225</v>
      </c>
      <c r="AB3" s="122" t="s">
        <v>1225</v>
      </c>
      <c r="AC3" s="122" t="s">
        <v>1309</v>
      </c>
      <c r="AD3" s="122" t="s">
        <v>2226</v>
      </c>
      <c r="AE3" s="122" t="s">
        <v>2227</v>
      </c>
      <c r="AF3" s="122" t="s">
        <v>2231</v>
      </c>
      <c r="AG3" s="122" t="s">
        <v>2228</v>
      </c>
      <c r="AN3" t="s">
        <v>1559</v>
      </c>
      <c r="AO3" t="s">
        <v>1560</v>
      </c>
      <c r="AP3" t="s">
        <v>1561</v>
      </c>
      <c r="AQ3" t="s">
        <v>1556</v>
      </c>
      <c r="AR3" t="s">
        <v>197</v>
      </c>
      <c r="AS3" t="s">
        <v>196</v>
      </c>
      <c r="AT3" t="s">
        <v>1562</v>
      </c>
      <c r="AU3" t="s">
        <v>1562</v>
      </c>
      <c r="AV3" t="s">
        <v>449</v>
      </c>
      <c r="AW3" t="s">
        <v>1557</v>
      </c>
      <c r="AX3" t="s">
        <v>1563</v>
      </c>
      <c r="AY3" t="s">
        <v>1558</v>
      </c>
      <c r="AZ3" t="s">
        <v>1564</v>
      </c>
    </row>
    <row r="4" spans="3:52" ht="15">
      <c r="C4" t="s">
        <v>106</v>
      </c>
      <c r="D4" t="s">
        <v>107</v>
      </c>
      <c r="E4" t="s">
        <v>108</v>
      </c>
      <c r="F4" t="s">
        <v>109</v>
      </c>
      <c r="G4" t="s">
        <v>110</v>
      </c>
      <c r="H4" t="s">
        <v>111</v>
      </c>
      <c r="I4" t="s">
        <v>112</v>
      </c>
      <c r="J4" t="s">
        <v>113</v>
      </c>
      <c r="K4" t="s">
        <v>114</v>
      </c>
      <c r="L4" t="s">
        <v>115</v>
      </c>
      <c r="N4" t="str">
        <f>D4</f>
        <v xml:space="preserve"> 1.450  </v>
      </c>
      <c r="O4" t="str">
        <f>G4</f>
        <v xml:space="preserve"> -39.29  </v>
      </c>
      <c r="P4" t="str">
        <f>I4</f>
        <v xml:space="preserve"> 0.101  </v>
      </c>
      <c r="Q4" t="str">
        <f>K4</f>
        <v xml:space="preserve"> -1.205  </v>
      </c>
      <c r="R4" t="s">
        <v>195</v>
      </c>
      <c r="S4" t="str">
        <f>C4</f>
        <v xml:space="preserve"> 4H-2, 56  </v>
      </c>
      <c r="T4" t="s">
        <v>196</v>
      </c>
      <c r="X4" t="str">
        <f>O4</f>
        <v xml:space="preserve"> -39.29  </v>
      </c>
      <c r="Y4" t="str">
        <f>P4</f>
        <v xml:space="preserve"> 0.101  </v>
      </c>
      <c r="Z4" t="str">
        <f>Q4</f>
        <v xml:space="preserve"> -1.205  </v>
      </c>
      <c r="AA4" t="s">
        <v>1556</v>
      </c>
      <c r="AB4" t="str">
        <f>C4</f>
        <v xml:space="preserve"> 4H-2, 56  </v>
      </c>
      <c r="AC4" t="s">
        <v>196</v>
      </c>
      <c r="AD4" t="str">
        <f>N4</f>
        <v xml:space="preserve"> 1.450  </v>
      </c>
      <c r="AE4" t="str">
        <f>AD4</f>
        <v xml:space="preserve"> 1.450  </v>
      </c>
      <c r="AF4" t="s">
        <v>449</v>
      </c>
      <c r="AG4" t="s">
        <v>1557</v>
      </c>
      <c r="AH4" t="str">
        <f>E4</f>
        <v xml:space="preserve"> 90.0  </v>
      </c>
      <c r="AI4" t="s">
        <v>1558</v>
      </c>
      <c r="AJ4" t="str">
        <f>F4</f>
        <v xml:space="preserve"> 0.030  </v>
      </c>
      <c r="AN4" t="s">
        <v>1565</v>
      </c>
      <c r="AO4" t="s">
        <v>1566</v>
      </c>
      <c r="AP4" t="s">
        <v>1567</v>
      </c>
      <c r="AQ4" t="s">
        <v>1556</v>
      </c>
      <c r="AR4" t="s">
        <v>198</v>
      </c>
      <c r="AS4" t="s">
        <v>196</v>
      </c>
      <c r="AT4" t="s">
        <v>1568</v>
      </c>
      <c r="AU4" t="s">
        <v>1568</v>
      </c>
      <c r="AV4" t="s">
        <v>449</v>
      </c>
      <c r="AW4" t="s">
        <v>1557</v>
      </c>
      <c r="AX4" t="s">
        <v>1569</v>
      </c>
      <c r="AY4" t="s">
        <v>1558</v>
      </c>
      <c r="AZ4" t="s">
        <v>1570</v>
      </c>
    </row>
    <row r="5" spans="3:52" ht="14.25">
      <c r="C5" t="s">
        <v>116</v>
      </c>
      <c r="D5" t="s">
        <v>117</v>
      </c>
      <c r="E5" t="s">
        <v>118</v>
      </c>
      <c r="F5" t="s">
        <v>119</v>
      </c>
      <c r="G5" t="s">
        <v>120</v>
      </c>
      <c r="H5" t="s">
        <v>121</v>
      </c>
      <c r="I5" t="s">
        <v>122</v>
      </c>
      <c r="J5" t="s">
        <v>113</v>
      </c>
      <c r="K5" t="s">
        <v>123</v>
      </c>
      <c r="L5" t="s">
        <v>124</v>
      </c>
      <c r="N5" t="str">
        <f t="shared" ref="N5:N14" si="0">D5</f>
        <v xml:space="preserve"> 1.451  </v>
      </c>
      <c r="O5" t="str">
        <f t="shared" ref="O5:O14" si="1">G5</f>
        <v xml:space="preserve"> -44.38  </v>
      </c>
      <c r="P5" t="str">
        <f t="shared" ref="P5:P14" si="2">I5</f>
        <v xml:space="preserve"> 0.114  </v>
      </c>
      <c r="Q5" t="str">
        <f t="shared" ref="Q5:Q14" si="3">K5</f>
        <v xml:space="preserve"> -1.248  </v>
      </c>
      <c r="R5" t="s">
        <v>195</v>
      </c>
      <c r="S5" t="str">
        <f t="shared" ref="S5:S14" si="4">C5</f>
        <v xml:space="preserve"> 4H-2, 59  </v>
      </c>
      <c r="T5" t="s">
        <v>196</v>
      </c>
      <c r="X5" t="str">
        <f t="shared" ref="X5:X14" si="5">O5</f>
        <v xml:space="preserve"> -44.38  </v>
      </c>
      <c r="Y5" t="str">
        <f t="shared" ref="Y5:Y14" si="6">P5</f>
        <v xml:space="preserve"> 0.114  </v>
      </c>
      <c r="Z5" t="str">
        <f t="shared" ref="Z5:Z13" si="7">Q5</f>
        <v xml:space="preserve"> -1.248  </v>
      </c>
      <c r="AA5" t="s">
        <v>1556</v>
      </c>
      <c r="AB5" t="str">
        <f t="shared" ref="AB5:AB14" si="8">C5</f>
        <v xml:space="preserve"> 4H-2, 59  </v>
      </c>
      <c r="AC5" t="s">
        <v>196</v>
      </c>
      <c r="AD5" t="str">
        <f t="shared" ref="AD5:AD14" si="9">N5</f>
        <v xml:space="preserve"> 1.451  </v>
      </c>
      <c r="AE5" t="str">
        <f t="shared" ref="AE5:AE14" si="10">AD5</f>
        <v xml:space="preserve"> 1.451  </v>
      </c>
      <c r="AF5" t="s">
        <v>449</v>
      </c>
      <c r="AG5" t="s">
        <v>1557</v>
      </c>
      <c r="AH5" t="str">
        <f t="shared" ref="AH5:AH14" si="11">E5</f>
        <v xml:space="preserve"> 37.8  </v>
      </c>
      <c r="AI5" t="s">
        <v>1558</v>
      </c>
      <c r="AJ5" t="str">
        <f t="shared" ref="AJ5:AJ14" si="12">F5</f>
        <v xml:space="preserve"> 0.014  </v>
      </c>
      <c r="AN5" t="s">
        <v>1571</v>
      </c>
      <c r="AO5" t="s">
        <v>1572</v>
      </c>
      <c r="AP5" t="s">
        <v>1573</v>
      </c>
      <c r="AQ5" t="s">
        <v>1556</v>
      </c>
      <c r="AR5" t="s">
        <v>199</v>
      </c>
      <c r="AS5" t="s">
        <v>196</v>
      </c>
      <c r="AT5" t="s">
        <v>1574</v>
      </c>
      <c r="AU5" t="s">
        <v>1574</v>
      </c>
      <c r="AV5" t="s">
        <v>449</v>
      </c>
      <c r="AW5" t="s">
        <v>1557</v>
      </c>
      <c r="AX5" t="s">
        <v>1575</v>
      </c>
      <c r="AY5" t="s">
        <v>1558</v>
      </c>
      <c r="AZ5" t="s">
        <v>1576</v>
      </c>
    </row>
    <row r="6" spans="3:52" ht="15">
      <c r="C6" t="s">
        <v>125</v>
      </c>
      <c r="D6" t="s">
        <v>126</v>
      </c>
      <c r="E6" t="s">
        <v>127</v>
      </c>
      <c r="F6" t="s">
        <v>128</v>
      </c>
      <c r="G6" t="s">
        <v>129</v>
      </c>
      <c r="H6" t="s">
        <v>130</v>
      </c>
      <c r="I6" t="s">
        <v>131</v>
      </c>
      <c r="J6" t="s">
        <v>132</v>
      </c>
      <c r="K6" t="s">
        <v>133</v>
      </c>
      <c r="L6" t="s">
        <v>124</v>
      </c>
      <c r="N6" t="str">
        <f t="shared" si="0"/>
        <v xml:space="preserve"> 1.453  </v>
      </c>
      <c r="O6" t="str">
        <f t="shared" si="1"/>
        <v xml:space="preserve"> -40.96  </v>
      </c>
      <c r="P6" t="str">
        <f t="shared" si="2"/>
        <v xml:space="preserve"> 0.109  </v>
      </c>
      <c r="Q6" t="str">
        <f t="shared" si="3"/>
        <v xml:space="preserve"> -1.311  </v>
      </c>
      <c r="R6" t="s">
        <v>195</v>
      </c>
      <c r="S6" t="str">
        <f t="shared" si="4"/>
        <v xml:space="preserve"> 4H-2, 64  </v>
      </c>
      <c r="T6" t="s">
        <v>196</v>
      </c>
      <c r="X6" t="str">
        <f t="shared" si="5"/>
        <v xml:space="preserve"> -40.96  </v>
      </c>
      <c r="Y6" t="str">
        <f t="shared" si="6"/>
        <v xml:space="preserve"> 0.109  </v>
      </c>
      <c r="Z6" t="str">
        <f t="shared" si="7"/>
        <v xml:space="preserve"> -1.311  </v>
      </c>
      <c r="AA6" t="s">
        <v>1556</v>
      </c>
      <c r="AB6" t="str">
        <f t="shared" si="8"/>
        <v xml:space="preserve"> 4H-2, 64  </v>
      </c>
      <c r="AC6" t="s">
        <v>196</v>
      </c>
      <c r="AD6" t="str">
        <f t="shared" si="9"/>
        <v xml:space="preserve"> 1.453  </v>
      </c>
      <c r="AE6" t="str">
        <f t="shared" si="10"/>
        <v xml:space="preserve"> 1.453  </v>
      </c>
      <c r="AF6" t="s">
        <v>449</v>
      </c>
      <c r="AG6" t="s">
        <v>1557</v>
      </c>
      <c r="AH6" t="str">
        <f t="shared" si="11"/>
        <v xml:space="preserve"> 62.0  </v>
      </c>
      <c r="AI6" t="s">
        <v>1558</v>
      </c>
      <c r="AJ6" t="str">
        <f t="shared" si="12"/>
        <v xml:space="preserve"> 0.021  </v>
      </c>
      <c r="AN6" t="s">
        <v>1577</v>
      </c>
      <c r="AO6" t="s">
        <v>1578</v>
      </c>
      <c r="AP6" t="s">
        <v>1579</v>
      </c>
      <c r="AQ6" t="s">
        <v>1556</v>
      </c>
      <c r="AR6" t="s">
        <v>200</v>
      </c>
      <c r="AS6" t="s">
        <v>196</v>
      </c>
      <c r="AT6" t="s">
        <v>1574</v>
      </c>
      <c r="AU6" t="s">
        <v>1574</v>
      </c>
      <c r="AV6" t="s">
        <v>449</v>
      </c>
      <c r="AW6" t="s">
        <v>1557</v>
      </c>
      <c r="AX6" t="s">
        <v>1580</v>
      </c>
      <c r="AY6" t="s">
        <v>1558</v>
      </c>
      <c r="AZ6" t="s">
        <v>1581</v>
      </c>
    </row>
    <row r="7" spans="3:52" ht="15">
      <c r="C7" t="s">
        <v>134</v>
      </c>
      <c r="D7" t="s">
        <v>126</v>
      </c>
      <c r="E7" t="s">
        <v>135</v>
      </c>
      <c r="F7" t="s">
        <v>136</v>
      </c>
      <c r="G7" t="s">
        <v>137</v>
      </c>
      <c r="H7" t="s">
        <v>121</v>
      </c>
      <c r="I7" t="s">
        <v>138</v>
      </c>
      <c r="J7" t="s">
        <v>139</v>
      </c>
      <c r="K7" t="s">
        <v>140</v>
      </c>
      <c r="L7" t="s">
        <v>141</v>
      </c>
      <c r="N7" t="str">
        <f t="shared" si="0"/>
        <v xml:space="preserve"> 1.453  </v>
      </c>
      <c r="O7" t="str">
        <f t="shared" si="1"/>
        <v xml:space="preserve"> -39.92  </v>
      </c>
      <c r="P7" t="str">
        <f t="shared" si="2"/>
        <v xml:space="preserve"> 0.098  </v>
      </c>
      <c r="Q7" t="str">
        <f t="shared" si="3"/>
        <v xml:space="preserve"> -1.266  </v>
      </c>
      <c r="R7" t="s">
        <v>195</v>
      </c>
      <c r="S7" t="str">
        <f t="shared" si="4"/>
        <v xml:space="preserve"> 4H-2, 66  </v>
      </c>
      <c r="T7" t="s">
        <v>196</v>
      </c>
      <c r="X7" t="str">
        <f t="shared" si="5"/>
        <v xml:space="preserve"> -39.92  </v>
      </c>
      <c r="Y7" t="str">
        <f t="shared" si="6"/>
        <v xml:space="preserve"> 0.098  </v>
      </c>
      <c r="Z7" t="str">
        <f t="shared" si="7"/>
        <v xml:space="preserve"> -1.266  </v>
      </c>
      <c r="AA7" t="s">
        <v>1556</v>
      </c>
      <c r="AB7" t="str">
        <f t="shared" si="8"/>
        <v xml:space="preserve"> 4H-2, 66  </v>
      </c>
      <c r="AC7" t="s">
        <v>196</v>
      </c>
      <c r="AD7" t="str">
        <f t="shared" si="9"/>
        <v xml:space="preserve"> 1.453  </v>
      </c>
      <c r="AE7" t="str">
        <f t="shared" si="10"/>
        <v xml:space="preserve"> 1.453  </v>
      </c>
      <c r="AF7" t="s">
        <v>449</v>
      </c>
      <c r="AG7" t="s">
        <v>1557</v>
      </c>
      <c r="AH7" t="str">
        <f t="shared" si="11"/>
        <v xml:space="preserve"> 50.9  </v>
      </c>
      <c r="AI7" t="s">
        <v>1558</v>
      </c>
      <c r="AJ7" t="str">
        <f t="shared" si="12"/>
        <v xml:space="preserve"> 0.013  </v>
      </c>
      <c r="AN7" t="s">
        <v>1582</v>
      </c>
      <c r="AO7" t="s">
        <v>1583</v>
      </c>
      <c r="AP7" t="s">
        <v>1584</v>
      </c>
      <c r="AQ7" t="s">
        <v>1556</v>
      </c>
      <c r="AR7" t="s">
        <v>201</v>
      </c>
      <c r="AS7" t="s">
        <v>196</v>
      </c>
      <c r="AT7" t="s">
        <v>1585</v>
      </c>
      <c r="AU7" t="s">
        <v>1585</v>
      </c>
      <c r="AV7" t="s">
        <v>449</v>
      </c>
      <c r="AW7" t="s">
        <v>1557</v>
      </c>
      <c r="AX7" t="s">
        <v>1586</v>
      </c>
      <c r="AY7" t="s">
        <v>1558</v>
      </c>
      <c r="AZ7" t="s">
        <v>1570</v>
      </c>
    </row>
    <row r="8" spans="3:52" ht="15">
      <c r="C8" t="s">
        <v>142</v>
      </c>
      <c r="D8" t="s">
        <v>143</v>
      </c>
      <c r="E8" t="s">
        <v>144</v>
      </c>
      <c r="F8" t="s">
        <v>119</v>
      </c>
      <c r="G8" t="s">
        <v>145</v>
      </c>
      <c r="H8" t="s">
        <v>111</v>
      </c>
      <c r="I8" t="s">
        <v>146</v>
      </c>
      <c r="J8" t="s">
        <v>130</v>
      </c>
      <c r="K8" t="s">
        <v>147</v>
      </c>
      <c r="L8" t="s">
        <v>148</v>
      </c>
      <c r="N8" t="str">
        <f t="shared" si="0"/>
        <v xml:space="preserve"> 1.454  </v>
      </c>
      <c r="O8" t="str">
        <f t="shared" si="1"/>
        <v xml:space="preserve"> -33.82  </v>
      </c>
      <c r="P8" t="str">
        <f t="shared" si="2"/>
        <v xml:space="preserve"> 0.122  </v>
      </c>
      <c r="Q8" t="str">
        <f t="shared" si="3"/>
        <v xml:space="preserve"> -1.272  </v>
      </c>
      <c r="R8" t="s">
        <v>195</v>
      </c>
      <c r="S8" t="str">
        <f t="shared" si="4"/>
        <v xml:space="preserve"> 4H-2, 70  </v>
      </c>
      <c r="T8" t="s">
        <v>196</v>
      </c>
      <c r="X8" t="str">
        <f t="shared" si="5"/>
        <v xml:space="preserve"> -33.82  </v>
      </c>
      <c r="Y8" t="str">
        <f t="shared" si="6"/>
        <v xml:space="preserve"> 0.122  </v>
      </c>
      <c r="Z8" t="str">
        <f t="shared" si="7"/>
        <v xml:space="preserve"> -1.272  </v>
      </c>
      <c r="AA8" t="s">
        <v>1556</v>
      </c>
      <c r="AB8" t="str">
        <f t="shared" si="8"/>
        <v xml:space="preserve"> 4H-2, 70  </v>
      </c>
      <c r="AC8" t="s">
        <v>196</v>
      </c>
      <c r="AD8" t="str">
        <f t="shared" si="9"/>
        <v xml:space="preserve"> 1.454  </v>
      </c>
      <c r="AE8" t="str">
        <f t="shared" si="10"/>
        <v xml:space="preserve"> 1.454  </v>
      </c>
      <c r="AF8" t="s">
        <v>449</v>
      </c>
      <c r="AG8" t="s">
        <v>1557</v>
      </c>
      <c r="AH8" t="str">
        <f t="shared" si="11"/>
        <v xml:space="preserve"> 46.5  </v>
      </c>
      <c r="AI8" t="s">
        <v>1558</v>
      </c>
      <c r="AJ8" t="str">
        <f t="shared" si="12"/>
        <v xml:space="preserve"> 0.014  </v>
      </c>
      <c r="AN8" t="s">
        <v>1587</v>
      </c>
      <c r="AO8" t="s">
        <v>1588</v>
      </c>
      <c r="AP8" t="s">
        <v>1589</v>
      </c>
      <c r="AQ8" t="s">
        <v>1556</v>
      </c>
      <c r="AR8" t="s">
        <v>202</v>
      </c>
      <c r="AS8" t="s">
        <v>196</v>
      </c>
      <c r="AT8" t="s">
        <v>1590</v>
      </c>
      <c r="AU8" t="s">
        <v>1590</v>
      </c>
      <c r="AV8" t="s">
        <v>449</v>
      </c>
      <c r="AW8" t="s">
        <v>1557</v>
      </c>
      <c r="AX8" t="s">
        <v>1591</v>
      </c>
      <c r="AY8" t="s">
        <v>1558</v>
      </c>
      <c r="AZ8" t="s">
        <v>1592</v>
      </c>
    </row>
    <row r="9" spans="3:52" ht="15">
      <c r="C9" t="s">
        <v>149</v>
      </c>
      <c r="D9" t="s">
        <v>150</v>
      </c>
      <c r="E9" t="s">
        <v>151</v>
      </c>
      <c r="F9" t="s">
        <v>152</v>
      </c>
      <c r="G9" t="s">
        <v>153</v>
      </c>
      <c r="H9" t="s">
        <v>121</v>
      </c>
      <c r="I9" t="s">
        <v>148</v>
      </c>
      <c r="J9" t="s">
        <v>130</v>
      </c>
      <c r="K9" t="s">
        <v>154</v>
      </c>
      <c r="L9" t="s">
        <v>155</v>
      </c>
      <c r="N9" t="str">
        <f t="shared" si="0"/>
        <v xml:space="preserve"> 1.455  </v>
      </c>
      <c r="O9" t="str">
        <f t="shared" si="1"/>
        <v xml:space="preserve"> -36.62  </v>
      </c>
      <c r="P9" t="str">
        <f t="shared" si="2"/>
        <v xml:space="preserve"> 0.123  </v>
      </c>
      <c r="Q9" t="str">
        <f t="shared" si="3"/>
        <v xml:space="preserve"> -1.259  </v>
      </c>
      <c r="R9" t="s">
        <v>195</v>
      </c>
      <c r="S9" t="str">
        <f t="shared" si="4"/>
        <v xml:space="preserve"> 4H-2, 74  </v>
      </c>
      <c r="T9" t="s">
        <v>196</v>
      </c>
      <c r="X9" t="str">
        <f t="shared" si="5"/>
        <v xml:space="preserve"> -36.62  </v>
      </c>
      <c r="Y9" t="str">
        <f t="shared" si="6"/>
        <v xml:space="preserve"> 0.123  </v>
      </c>
      <c r="Z9" t="str">
        <f t="shared" si="7"/>
        <v xml:space="preserve"> -1.259  </v>
      </c>
      <c r="AA9" t="s">
        <v>1556</v>
      </c>
      <c r="AB9" t="str">
        <f t="shared" si="8"/>
        <v xml:space="preserve"> 4H-2, 74  </v>
      </c>
      <c r="AC9" t="s">
        <v>196</v>
      </c>
      <c r="AD9" t="str">
        <f t="shared" si="9"/>
        <v xml:space="preserve"> 1.455  </v>
      </c>
      <c r="AE9" t="str">
        <f t="shared" si="10"/>
        <v xml:space="preserve"> 1.455  </v>
      </c>
      <c r="AF9" t="s">
        <v>449</v>
      </c>
      <c r="AG9" t="s">
        <v>1557</v>
      </c>
      <c r="AH9" t="str">
        <f t="shared" si="11"/>
        <v xml:space="preserve"> 53.0  </v>
      </c>
      <c r="AI9" t="s">
        <v>1558</v>
      </c>
      <c r="AJ9" t="str">
        <f t="shared" si="12"/>
        <v xml:space="preserve"> 0.017  </v>
      </c>
      <c r="AN9" t="s">
        <v>1593</v>
      </c>
      <c r="AO9" t="s">
        <v>1578</v>
      </c>
      <c r="AP9" t="s">
        <v>1594</v>
      </c>
      <c r="AQ9" t="s">
        <v>1556</v>
      </c>
      <c r="AR9" t="s">
        <v>203</v>
      </c>
      <c r="AS9" t="s">
        <v>196</v>
      </c>
      <c r="AT9" t="s">
        <v>1595</v>
      </c>
      <c r="AU9" t="s">
        <v>1595</v>
      </c>
      <c r="AV9" t="s">
        <v>449</v>
      </c>
      <c r="AW9" t="s">
        <v>1557</v>
      </c>
      <c r="AX9" t="s">
        <v>1596</v>
      </c>
      <c r="AY9" t="s">
        <v>1558</v>
      </c>
      <c r="AZ9" t="s">
        <v>1597</v>
      </c>
    </row>
    <row r="10" spans="3:52" ht="15">
      <c r="C10" t="s">
        <v>156</v>
      </c>
      <c r="D10" t="s">
        <v>157</v>
      </c>
      <c r="E10" t="s">
        <v>158</v>
      </c>
      <c r="F10" t="s">
        <v>159</v>
      </c>
      <c r="G10" t="s">
        <v>160</v>
      </c>
      <c r="H10" t="s">
        <v>139</v>
      </c>
      <c r="I10" t="s">
        <v>138</v>
      </c>
      <c r="J10" t="s">
        <v>161</v>
      </c>
      <c r="K10" t="s">
        <v>162</v>
      </c>
      <c r="L10" t="s">
        <v>163</v>
      </c>
      <c r="N10" t="str">
        <f t="shared" si="0"/>
        <v xml:space="preserve"> 1.456  </v>
      </c>
      <c r="O10" t="str">
        <f t="shared" si="1"/>
        <v xml:space="preserve"> -33.47  </v>
      </c>
      <c r="P10" t="str">
        <f t="shared" si="2"/>
        <v xml:space="preserve"> 0.098  </v>
      </c>
      <c r="Q10" t="str">
        <f t="shared" si="3"/>
        <v xml:space="preserve"> -0.849  </v>
      </c>
      <c r="R10" t="s">
        <v>195</v>
      </c>
      <c r="S10" t="str">
        <f t="shared" si="4"/>
        <v xml:space="preserve"> 4H-2, 78  </v>
      </c>
      <c r="T10" t="s">
        <v>196</v>
      </c>
      <c r="X10" t="str">
        <f t="shared" si="5"/>
        <v xml:space="preserve"> -33.47  </v>
      </c>
      <c r="Y10" t="str">
        <f t="shared" si="6"/>
        <v xml:space="preserve"> 0.098  </v>
      </c>
      <c r="Z10" t="str">
        <f t="shared" si="7"/>
        <v xml:space="preserve"> -0.849  </v>
      </c>
      <c r="AA10" t="s">
        <v>1556</v>
      </c>
      <c r="AB10" t="str">
        <f t="shared" si="8"/>
        <v xml:space="preserve"> 4H-2, 78  </v>
      </c>
      <c r="AC10" t="s">
        <v>196</v>
      </c>
      <c r="AD10" t="str">
        <f t="shared" si="9"/>
        <v xml:space="preserve"> 1.456  </v>
      </c>
      <c r="AE10" t="str">
        <f t="shared" si="10"/>
        <v xml:space="preserve"> 1.456  </v>
      </c>
      <c r="AF10" t="s">
        <v>449</v>
      </c>
      <c r="AG10" t="s">
        <v>1557</v>
      </c>
      <c r="AH10" t="str">
        <f t="shared" si="11"/>
        <v xml:space="preserve"> 68.9  </v>
      </c>
      <c r="AI10" t="s">
        <v>1558</v>
      </c>
      <c r="AJ10" t="str">
        <f t="shared" si="12"/>
        <v xml:space="preserve"> 0.024  </v>
      </c>
      <c r="AN10" t="s">
        <v>1598</v>
      </c>
      <c r="AO10" t="s">
        <v>1599</v>
      </c>
      <c r="AP10" t="s">
        <v>1600</v>
      </c>
      <c r="AQ10" t="s">
        <v>1556</v>
      </c>
      <c r="AR10" t="s">
        <v>204</v>
      </c>
      <c r="AS10" t="s">
        <v>196</v>
      </c>
      <c r="AT10" t="s">
        <v>1601</v>
      </c>
      <c r="AU10" t="s">
        <v>1601</v>
      </c>
      <c r="AV10" t="s">
        <v>449</v>
      </c>
      <c r="AW10" t="s">
        <v>1557</v>
      </c>
      <c r="AX10" t="s">
        <v>1602</v>
      </c>
      <c r="AY10" t="s">
        <v>1558</v>
      </c>
      <c r="AZ10" t="s">
        <v>1603</v>
      </c>
    </row>
    <row r="11" spans="3:52" ht="15">
      <c r="C11" t="s">
        <v>164</v>
      </c>
      <c r="D11" t="s">
        <v>165</v>
      </c>
      <c r="E11" t="s">
        <v>166</v>
      </c>
      <c r="F11" t="s">
        <v>167</v>
      </c>
      <c r="G11" t="s">
        <v>168</v>
      </c>
      <c r="H11" t="s">
        <v>152</v>
      </c>
      <c r="I11" t="s">
        <v>169</v>
      </c>
      <c r="J11" t="s">
        <v>130</v>
      </c>
      <c r="K11" t="s">
        <v>170</v>
      </c>
      <c r="L11" t="s">
        <v>171</v>
      </c>
      <c r="N11" t="str">
        <f t="shared" si="0"/>
        <v xml:space="preserve"> 1.458  </v>
      </c>
      <c r="O11" t="str">
        <f t="shared" si="1"/>
        <v xml:space="preserve"> -38.80  </v>
      </c>
      <c r="P11" t="str">
        <f t="shared" si="2"/>
        <v xml:space="preserve"> 0.100  </v>
      </c>
      <c r="Q11" t="str">
        <f t="shared" si="3"/>
        <v xml:space="preserve"> -1.309  </v>
      </c>
      <c r="R11" t="s">
        <v>195</v>
      </c>
      <c r="S11" t="str">
        <f t="shared" si="4"/>
        <v xml:space="preserve"> 4H-2, 84  </v>
      </c>
      <c r="T11" t="s">
        <v>196</v>
      </c>
      <c r="X11" t="str">
        <f t="shared" si="5"/>
        <v xml:space="preserve"> -38.80  </v>
      </c>
      <c r="Y11" t="str">
        <f t="shared" si="6"/>
        <v xml:space="preserve"> 0.100  </v>
      </c>
      <c r="Z11" t="str">
        <f t="shared" si="7"/>
        <v xml:space="preserve"> -1.309  </v>
      </c>
      <c r="AA11" t="s">
        <v>1556</v>
      </c>
      <c r="AB11" t="str">
        <f t="shared" si="8"/>
        <v xml:space="preserve"> 4H-2, 84  </v>
      </c>
      <c r="AC11" t="s">
        <v>196</v>
      </c>
      <c r="AD11" t="str">
        <f t="shared" si="9"/>
        <v xml:space="preserve"> 1.458  </v>
      </c>
      <c r="AE11" t="str">
        <f t="shared" si="10"/>
        <v xml:space="preserve"> 1.458  </v>
      </c>
      <c r="AF11" t="s">
        <v>449</v>
      </c>
      <c r="AG11" t="s">
        <v>1557</v>
      </c>
      <c r="AH11" t="str">
        <f t="shared" si="11"/>
        <v xml:space="preserve"> 88.0  </v>
      </c>
      <c r="AI11" t="s">
        <v>1558</v>
      </c>
      <c r="AJ11" t="str">
        <f t="shared" si="12"/>
        <v xml:space="preserve"> 0.032  </v>
      </c>
      <c r="AN11" t="s">
        <v>1604</v>
      </c>
      <c r="AO11" t="s">
        <v>1605</v>
      </c>
      <c r="AQ11" t="s">
        <v>1556</v>
      </c>
      <c r="AR11" t="s">
        <v>205</v>
      </c>
      <c r="AS11" t="s">
        <v>196</v>
      </c>
      <c r="AT11" t="s">
        <v>1606</v>
      </c>
      <c r="AU11" t="s">
        <v>1606</v>
      </c>
      <c r="AV11" t="s">
        <v>449</v>
      </c>
      <c r="AW11" t="s">
        <v>1557</v>
      </c>
      <c r="AX11" t="s">
        <v>1607</v>
      </c>
      <c r="AY11" t="s">
        <v>1558</v>
      </c>
      <c r="AZ11" t="s">
        <v>1576</v>
      </c>
    </row>
    <row r="12" spans="3:52" ht="14.25">
      <c r="C12" t="s">
        <v>172</v>
      </c>
      <c r="D12" t="s">
        <v>173</v>
      </c>
      <c r="E12" t="s">
        <v>174</v>
      </c>
      <c r="F12" t="s">
        <v>128</v>
      </c>
      <c r="G12" t="s">
        <v>175</v>
      </c>
      <c r="H12" t="s">
        <v>176</v>
      </c>
      <c r="I12" t="s">
        <v>177</v>
      </c>
      <c r="J12" t="s">
        <v>119</v>
      </c>
      <c r="K12" t="s">
        <v>178</v>
      </c>
      <c r="L12" t="s">
        <v>178</v>
      </c>
      <c r="N12" t="str">
        <f t="shared" si="0"/>
        <v xml:space="preserve"> 1.460  </v>
      </c>
      <c r="O12" t="str">
        <f t="shared" si="1"/>
        <v xml:space="preserve"> -45.11  </v>
      </c>
      <c r="P12" t="str">
        <f t="shared" si="2"/>
        <v xml:space="preserve"> 0.111  </v>
      </c>
      <c r="Q12" t="str">
        <f t="shared" si="3"/>
        <v xml:space="preserve"> </v>
      </c>
      <c r="R12" t="s">
        <v>195</v>
      </c>
      <c r="S12" t="str">
        <f t="shared" si="4"/>
        <v xml:space="preserve"> 4H-2, 90  </v>
      </c>
      <c r="T12" t="s">
        <v>196</v>
      </c>
      <c r="X12" t="str">
        <f t="shared" si="5"/>
        <v xml:space="preserve"> -45.11  </v>
      </c>
      <c r="Y12" t="str">
        <f t="shared" si="6"/>
        <v xml:space="preserve"> 0.111  </v>
      </c>
      <c r="AA12" t="s">
        <v>1556</v>
      </c>
      <c r="AB12" t="str">
        <f t="shared" si="8"/>
        <v xml:space="preserve"> 4H-2, 90  </v>
      </c>
      <c r="AC12" t="s">
        <v>196</v>
      </c>
      <c r="AD12" t="str">
        <f t="shared" si="9"/>
        <v xml:space="preserve"> 1.460  </v>
      </c>
      <c r="AE12" t="str">
        <f t="shared" si="10"/>
        <v xml:space="preserve"> 1.460  </v>
      </c>
      <c r="AF12" t="s">
        <v>449</v>
      </c>
      <c r="AG12" t="s">
        <v>1557</v>
      </c>
      <c r="AH12" t="str">
        <f t="shared" si="11"/>
        <v xml:space="preserve"> 74.3  </v>
      </c>
      <c r="AI12" t="s">
        <v>1558</v>
      </c>
      <c r="AJ12" t="str">
        <f t="shared" si="12"/>
        <v xml:space="preserve"> 0.021  </v>
      </c>
      <c r="AN12" t="s">
        <v>1608</v>
      </c>
      <c r="AO12" t="s">
        <v>1609</v>
      </c>
      <c r="AP12" t="s">
        <v>1610</v>
      </c>
      <c r="AQ12" t="s">
        <v>1556</v>
      </c>
      <c r="AR12" t="s">
        <v>206</v>
      </c>
      <c r="AS12" t="s">
        <v>196</v>
      </c>
      <c r="AT12" t="s">
        <v>1611</v>
      </c>
      <c r="AU12" t="s">
        <v>1611</v>
      </c>
      <c r="AV12" t="s">
        <v>449</v>
      </c>
      <c r="AW12" t="s">
        <v>1557</v>
      </c>
      <c r="AX12" t="s">
        <v>1612</v>
      </c>
      <c r="AY12" t="s">
        <v>1558</v>
      </c>
      <c r="AZ12" t="s">
        <v>1613</v>
      </c>
    </row>
    <row r="13" spans="3:52" ht="14.25">
      <c r="C13" t="s">
        <v>179</v>
      </c>
      <c r="D13" t="s">
        <v>180</v>
      </c>
      <c r="E13" t="s">
        <v>181</v>
      </c>
      <c r="F13" t="s">
        <v>182</v>
      </c>
      <c r="G13" t="s">
        <v>183</v>
      </c>
      <c r="H13" t="s">
        <v>176</v>
      </c>
      <c r="I13" t="s">
        <v>184</v>
      </c>
      <c r="J13" t="s">
        <v>185</v>
      </c>
      <c r="K13" t="s">
        <v>186</v>
      </c>
      <c r="L13" t="s">
        <v>187</v>
      </c>
      <c r="N13" t="str">
        <f t="shared" si="0"/>
        <v xml:space="preserve"> 1.461  </v>
      </c>
      <c r="O13" t="str">
        <f t="shared" si="1"/>
        <v xml:space="preserve"> -47.52  </v>
      </c>
      <c r="P13" t="str">
        <f t="shared" si="2"/>
        <v xml:space="preserve"> 0.130  </v>
      </c>
      <c r="Q13" t="str">
        <f t="shared" si="3"/>
        <v xml:space="preserve"> -1.415  </v>
      </c>
      <c r="R13" t="s">
        <v>195</v>
      </c>
      <c r="S13" t="str">
        <f t="shared" si="4"/>
        <v xml:space="preserve"> 4H-2, 94  </v>
      </c>
      <c r="T13" t="s">
        <v>196</v>
      </c>
      <c r="X13" t="str">
        <f t="shared" si="5"/>
        <v xml:space="preserve"> -47.52  </v>
      </c>
      <c r="Y13" t="str">
        <f t="shared" si="6"/>
        <v xml:space="preserve"> 0.130  </v>
      </c>
      <c r="Z13" t="str">
        <f t="shared" si="7"/>
        <v xml:space="preserve"> -1.415  </v>
      </c>
      <c r="AA13" t="s">
        <v>1556</v>
      </c>
      <c r="AB13" t="str">
        <f t="shared" si="8"/>
        <v xml:space="preserve"> 4H-2, 94  </v>
      </c>
      <c r="AC13" t="s">
        <v>196</v>
      </c>
      <c r="AD13" t="str">
        <f t="shared" si="9"/>
        <v xml:space="preserve"> 1.461  </v>
      </c>
      <c r="AE13" t="str">
        <f t="shared" si="10"/>
        <v xml:space="preserve"> 1.461  </v>
      </c>
      <c r="AF13" t="s">
        <v>449</v>
      </c>
      <c r="AG13" t="s">
        <v>1557</v>
      </c>
      <c r="AH13" t="str">
        <f t="shared" si="11"/>
        <v xml:space="preserve"> 33.3  </v>
      </c>
      <c r="AI13" t="s">
        <v>1558</v>
      </c>
      <c r="AJ13" t="str">
        <f t="shared" si="12"/>
        <v xml:space="preserve"> 0.009  </v>
      </c>
      <c r="AN13" t="s">
        <v>1614</v>
      </c>
      <c r="AO13" t="s">
        <v>1615</v>
      </c>
      <c r="AQ13" t="s">
        <v>1556</v>
      </c>
      <c r="AR13" t="s">
        <v>207</v>
      </c>
      <c r="AS13" t="s">
        <v>196</v>
      </c>
      <c r="AT13" t="s">
        <v>1616</v>
      </c>
      <c r="AU13" t="s">
        <v>1616</v>
      </c>
      <c r="AV13" t="s">
        <v>449</v>
      </c>
      <c r="AW13" t="s">
        <v>1557</v>
      </c>
      <c r="AX13" t="s">
        <v>1617</v>
      </c>
      <c r="AY13" t="s">
        <v>1558</v>
      </c>
      <c r="AZ13" t="s">
        <v>1581</v>
      </c>
    </row>
    <row r="14" spans="3:52" ht="15">
      <c r="C14" t="s">
        <v>188</v>
      </c>
      <c r="D14" t="s">
        <v>189</v>
      </c>
      <c r="E14" t="s">
        <v>190</v>
      </c>
      <c r="F14" t="s">
        <v>136</v>
      </c>
      <c r="G14" t="s">
        <v>191</v>
      </c>
      <c r="H14" t="s">
        <v>192</v>
      </c>
      <c r="I14" t="s">
        <v>193</v>
      </c>
      <c r="J14" t="s">
        <v>194</v>
      </c>
      <c r="K14" t="s">
        <v>178</v>
      </c>
      <c r="L14" t="s">
        <v>178</v>
      </c>
      <c r="N14" t="str">
        <f t="shared" si="0"/>
        <v xml:space="preserve"> 1.829  </v>
      </c>
      <c r="O14" t="str">
        <f t="shared" si="1"/>
        <v xml:space="preserve"> -33.48  </v>
      </c>
      <c r="P14" t="str">
        <f t="shared" si="2"/>
        <v xml:space="preserve"> 0.115  </v>
      </c>
      <c r="Q14" t="str">
        <f t="shared" si="3"/>
        <v xml:space="preserve"> </v>
      </c>
      <c r="R14" t="s">
        <v>195</v>
      </c>
      <c r="S14" t="str">
        <f t="shared" si="4"/>
        <v xml:space="preserve"> 5H-2, 133  </v>
      </c>
      <c r="T14" t="s">
        <v>196</v>
      </c>
      <c r="X14" t="str">
        <f t="shared" si="5"/>
        <v xml:space="preserve"> -33.48  </v>
      </c>
      <c r="Y14" t="str">
        <f t="shared" si="6"/>
        <v xml:space="preserve"> 0.115  </v>
      </c>
      <c r="AA14" t="s">
        <v>1556</v>
      </c>
      <c r="AB14" t="str">
        <f t="shared" si="8"/>
        <v xml:space="preserve"> 5H-2, 133  </v>
      </c>
      <c r="AC14" t="s">
        <v>196</v>
      </c>
      <c r="AD14" t="str">
        <f t="shared" si="9"/>
        <v xml:space="preserve"> 1.829  </v>
      </c>
      <c r="AE14" t="str">
        <f t="shared" si="10"/>
        <v xml:space="preserve"> 1.829  </v>
      </c>
      <c r="AF14" t="s">
        <v>449</v>
      </c>
      <c r="AG14" t="s">
        <v>1557</v>
      </c>
      <c r="AH14" t="str">
        <f t="shared" si="11"/>
        <v xml:space="preserve"> 38.5  </v>
      </c>
      <c r="AI14" t="s">
        <v>1558</v>
      </c>
      <c r="AJ14" t="str">
        <f t="shared" si="12"/>
        <v xml:space="preserve"> 0.013  </v>
      </c>
    </row>
  </sheetData>
  <phoneticPr fontId="9"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Z92"/>
  <sheetViews>
    <sheetView topLeftCell="AF2" workbookViewId="0">
      <selection activeCell="AP23" sqref="AP23:AQ29"/>
    </sheetView>
  </sheetViews>
  <sheetFormatPr defaultRowHeight="12.75"/>
  <cols>
    <col min="2" max="2" width="26.140625" bestFit="1" customWidth="1"/>
    <col min="6" max="6" width="9" customWidth="1"/>
    <col min="7" max="7" width="9.28515625" customWidth="1"/>
    <col min="11" max="20" width="0" hidden="1" customWidth="1"/>
  </cols>
  <sheetData>
    <row r="2" spans="2:52">
      <c r="B2" s="186" t="s">
        <v>209</v>
      </c>
    </row>
    <row r="3" spans="2:52">
      <c r="AO3" s="122" t="s">
        <v>1549</v>
      </c>
      <c r="AP3" s="122" t="s">
        <v>1357</v>
      </c>
      <c r="AQ3" s="122" t="s">
        <v>1406</v>
      </c>
      <c r="AR3" s="122" t="s">
        <v>1492</v>
      </c>
      <c r="AS3" s="122" t="s">
        <v>2225</v>
      </c>
      <c r="AT3" s="122" t="s">
        <v>1225</v>
      </c>
      <c r="AU3" s="122" t="s">
        <v>1309</v>
      </c>
      <c r="AV3" s="122" t="s">
        <v>2226</v>
      </c>
      <c r="AW3" s="122" t="s">
        <v>2227</v>
      </c>
      <c r="AX3" s="122" t="s">
        <v>2231</v>
      </c>
      <c r="AY3" s="122" t="s">
        <v>2228</v>
      </c>
      <c r="AZ3" s="122"/>
    </row>
    <row r="4" spans="2:52">
      <c r="AP4">
        <v>-7.7634359295220001</v>
      </c>
      <c r="AQ4">
        <v>-0.58165261051701389</v>
      </c>
      <c r="AR4">
        <v>-0.86717045991546726</v>
      </c>
      <c r="AS4" t="s">
        <v>1550</v>
      </c>
      <c r="AT4" t="s">
        <v>211</v>
      </c>
      <c r="AU4" t="s">
        <v>1552</v>
      </c>
      <c r="AV4">
        <v>3470</v>
      </c>
      <c r="AW4">
        <v>3490</v>
      </c>
      <c r="AX4" t="s">
        <v>449</v>
      </c>
    </row>
    <row r="5" spans="2:52" ht="14.25">
      <c r="C5" s="187" t="s">
        <v>260</v>
      </c>
      <c r="D5" s="187" t="s">
        <v>261</v>
      </c>
      <c r="E5" s="187" t="s">
        <v>262</v>
      </c>
      <c r="F5" s="187" t="s">
        <v>263</v>
      </c>
      <c r="G5" s="187" t="s">
        <v>264</v>
      </c>
      <c r="H5" s="187" t="s">
        <v>265</v>
      </c>
      <c r="I5" s="187" t="s">
        <v>266</v>
      </c>
      <c r="AP5">
        <v>-3.2516129437543118</v>
      </c>
      <c r="AQ5">
        <v>2.2030896914215781E-2</v>
      </c>
      <c r="AR5">
        <v>-1.2703307097171601</v>
      </c>
      <c r="AS5" t="s">
        <v>1550</v>
      </c>
      <c r="AT5" t="s">
        <v>212</v>
      </c>
      <c r="AU5" t="s">
        <v>1552</v>
      </c>
      <c r="AV5">
        <v>3470</v>
      </c>
      <c r="AW5">
        <v>3490</v>
      </c>
      <c r="AX5" t="s">
        <v>449</v>
      </c>
    </row>
    <row r="6" spans="2:52" ht="14.25">
      <c r="B6" s="188" t="s">
        <v>210</v>
      </c>
      <c r="C6" s="189"/>
      <c r="D6" s="189"/>
      <c r="E6" s="189"/>
      <c r="F6" s="189"/>
      <c r="G6" s="189"/>
      <c r="H6" s="189"/>
      <c r="I6" s="189">
        <v>1.51</v>
      </c>
      <c r="J6" s="189">
        <v>0.64</v>
      </c>
      <c r="Y6" s="203"/>
      <c r="Z6" s="203" t="s">
        <v>1357</v>
      </c>
      <c r="AA6" s="203" t="s">
        <v>1406</v>
      </c>
      <c r="AB6" s="203" t="s">
        <v>1492</v>
      </c>
      <c r="AC6" s="203" t="s">
        <v>2225</v>
      </c>
      <c r="AD6" s="203" t="s">
        <v>1225</v>
      </c>
      <c r="AE6" s="203" t="s">
        <v>1309</v>
      </c>
      <c r="AF6" s="203" t="s">
        <v>2226</v>
      </c>
      <c r="AG6" s="203" t="s">
        <v>2227</v>
      </c>
      <c r="AH6" s="203" t="s">
        <v>2231</v>
      </c>
      <c r="AI6" s="203" t="s">
        <v>2228</v>
      </c>
      <c r="AJ6" s="203"/>
      <c r="AK6" s="203"/>
      <c r="AP6">
        <v>-19.686026347177087</v>
      </c>
      <c r="AQ6">
        <v>-1.212882660434401</v>
      </c>
      <c r="AR6">
        <v>0.48711077386120394</v>
      </c>
      <c r="AS6" t="s">
        <v>1550</v>
      </c>
      <c r="AT6" t="s">
        <v>213</v>
      </c>
      <c r="AU6" t="s">
        <v>1552</v>
      </c>
      <c r="AV6">
        <v>3470</v>
      </c>
      <c r="AW6">
        <v>3490</v>
      </c>
      <c r="AX6" t="s">
        <v>449</v>
      </c>
    </row>
    <row r="7" spans="2:52">
      <c r="B7" s="189" t="s">
        <v>211</v>
      </c>
      <c r="C7" s="190">
        <v>-4.5873782670363683</v>
      </c>
      <c r="D7" s="190">
        <v>-7.7634359295220001</v>
      </c>
      <c r="E7" s="191">
        <v>-15.56615371051695</v>
      </c>
      <c r="F7" s="190">
        <v>-0.58165261051701389</v>
      </c>
      <c r="G7" s="191">
        <v>-0.86717045991546726</v>
      </c>
      <c r="H7" s="192">
        <f>8.7-D7</f>
        <v>16.463435929521999</v>
      </c>
      <c r="I7" s="191">
        <f>G7+I$6*F7+J$6</f>
        <v>-1.1054659017961583</v>
      </c>
      <c r="J7" s="189"/>
      <c r="Z7" s="108">
        <f>D7</f>
        <v>-7.7634359295220001</v>
      </c>
      <c r="AA7" s="108">
        <f>F7</f>
        <v>-0.58165261051701389</v>
      </c>
      <c r="AB7" s="2">
        <f>G7</f>
        <v>-0.86717045991546726</v>
      </c>
      <c r="AC7" t="s">
        <v>1550</v>
      </c>
      <c r="AD7" t="str">
        <f>B7</f>
        <v>YS-NP124-new extraction</v>
      </c>
      <c r="AE7" t="s">
        <v>1552</v>
      </c>
      <c r="AF7">
        <v>3470</v>
      </c>
      <c r="AG7">
        <v>3490</v>
      </c>
      <c r="AH7" t="s">
        <v>449</v>
      </c>
      <c r="AP7">
        <v>-16.060105913038303</v>
      </c>
      <c r="AQ7">
        <v>-1.1828203966932627</v>
      </c>
      <c r="AS7" t="s">
        <v>1550</v>
      </c>
      <c r="AT7" t="s">
        <v>214</v>
      </c>
      <c r="AU7" t="s">
        <v>1552</v>
      </c>
      <c r="AV7">
        <v>3470</v>
      </c>
      <c r="AW7">
        <v>3490</v>
      </c>
      <c r="AX7" t="s">
        <v>449</v>
      </c>
    </row>
    <row r="8" spans="2:52">
      <c r="B8" s="189" t="s">
        <v>212</v>
      </c>
      <c r="C8" s="190">
        <v>-1.6538723326054994</v>
      </c>
      <c r="D8" s="190">
        <v>-3.2516129437543118</v>
      </c>
      <c r="E8" s="191">
        <v>-7.439354418504851</v>
      </c>
      <c r="F8" s="190">
        <v>2.2030896914215781E-2</v>
      </c>
      <c r="G8" s="191">
        <v>-1.2703307097171601</v>
      </c>
      <c r="H8" s="192">
        <f>8.7-D8</f>
        <v>11.951612943754311</v>
      </c>
      <c r="I8" s="191">
        <f>G8+I$6*F8+J$6</f>
        <v>-0.59706405537669427</v>
      </c>
      <c r="J8" s="189"/>
      <c r="K8" s="189"/>
      <c r="L8" s="190"/>
      <c r="M8" s="190"/>
      <c r="N8" s="191"/>
      <c r="O8" s="190"/>
      <c r="P8" s="191"/>
      <c r="Q8" s="192"/>
      <c r="R8" s="191"/>
      <c r="Z8" s="108">
        <f t="shared" ref="Z8:Z32" si="0">D8</f>
        <v>-3.2516129437543118</v>
      </c>
      <c r="AA8" s="108">
        <f t="shared" ref="AA8:AA32" si="1">F8</f>
        <v>2.2030896914215781E-2</v>
      </c>
      <c r="AB8" s="2">
        <f t="shared" ref="AB8:AB32" si="2">G8</f>
        <v>-1.2703307097171601</v>
      </c>
      <c r="AC8" t="s">
        <v>1550</v>
      </c>
      <c r="AD8" t="str">
        <f t="shared" ref="AD8:AD32" si="3">B8</f>
        <v>NP-124-sample from S01</v>
      </c>
      <c r="AE8" t="s">
        <v>1552</v>
      </c>
      <c r="AF8">
        <v>3470</v>
      </c>
      <c r="AG8">
        <v>3490</v>
      </c>
      <c r="AH8" t="s">
        <v>449</v>
      </c>
      <c r="AP8">
        <v>-1.2535593816588309</v>
      </c>
      <c r="AQ8">
        <v>-0.2148808947410874</v>
      </c>
      <c r="AR8">
        <v>-0.15241874774185593</v>
      </c>
      <c r="AS8" t="s">
        <v>1550</v>
      </c>
      <c r="AT8" t="s">
        <v>215</v>
      </c>
      <c r="AU8" t="s">
        <v>1552</v>
      </c>
      <c r="AV8">
        <v>3470</v>
      </c>
      <c r="AW8">
        <v>3490</v>
      </c>
      <c r="AX8" t="s">
        <v>449</v>
      </c>
    </row>
    <row r="9" spans="2:52">
      <c r="B9" s="189" t="s">
        <v>213</v>
      </c>
      <c r="C9" s="190">
        <v>-11.400062560154357</v>
      </c>
      <c r="D9" s="190">
        <v>-19.686026347177087</v>
      </c>
      <c r="E9" s="191">
        <v>-36.584774282555358</v>
      </c>
      <c r="F9" s="190">
        <v>-1.212882660434401</v>
      </c>
      <c r="G9" s="191">
        <v>0.48711077386120394</v>
      </c>
      <c r="H9" s="192">
        <f>4.3-D9</f>
        <v>23.986026347177088</v>
      </c>
      <c r="I9" s="191">
        <f>G9+I$6*F9+J$6</f>
        <v>-0.70434204339474149</v>
      </c>
      <c r="J9" s="189"/>
      <c r="K9" s="189"/>
      <c r="L9" s="193"/>
      <c r="M9" s="193"/>
      <c r="N9" s="30"/>
      <c r="O9" s="193"/>
      <c r="P9" s="30"/>
      <c r="Q9" s="194"/>
      <c r="R9" s="191"/>
      <c r="Z9" s="108">
        <f t="shared" si="0"/>
        <v>-19.686026347177087</v>
      </c>
      <c r="AA9" s="108">
        <f t="shared" si="1"/>
        <v>-1.212882660434401</v>
      </c>
      <c r="AB9" s="2">
        <f t="shared" si="2"/>
        <v>0.48711077386120394</v>
      </c>
      <c r="AC9" t="s">
        <v>1550</v>
      </c>
      <c r="AD9" t="str">
        <f t="shared" si="3"/>
        <v>YS-NP-89-new extraction</v>
      </c>
      <c r="AE9" t="s">
        <v>1552</v>
      </c>
      <c r="AF9">
        <v>3470</v>
      </c>
      <c r="AG9">
        <v>3490</v>
      </c>
      <c r="AH9" t="s">
        <v>449</v>
      </c>
      <c r="AP9">
        <v>-1.8487385250406385</v>
      </c>
      <c r="AQ9">
        <v>-0.29007749979204078</v>
      </c>
      <c r="AR9">
        <v>-0.25780376440454056</v>
      </c>
      <c r="AS9" t="s">
        <v>1550</v>
      </c>
      <c r="AT9" t="s">
        <v>216</v>
      </c>
      <c r="AU9" t="s">
        <v>1552</v>
      </c>
      <c r="AV9">
        <v>3470</v>
      </c>
      <c r="AW9">
        <v>3490</v>
      </c>
      <c r="AX9" t="s">
        <v>449</v>
      </c>
    </row>
    <row r="10" spans="2:52">
      <c r="B10" s="189" t="s">
        <v>214</v>
      </c>
      <c r="C10" s="193">
        <v>-9.4862454605706414</v>
      </c>
      <c r="D10" s="193">
        <v>-16.060105913038303</v>
      </c>
      <c r="E10" s="30">
        <v>-25.535327163872413</v>
      </c>
      <c r="F10" s="193">
        <v>-1.1828203966932627</v>
      </c>
      <c r="G10" s="30"/>
      <c r="H10" s="194"/>
      <c r="I10" s="191"/>
      <c r="J10" s="189"/>
      <c r="Z10" s="108">
        <f t="shared" si="0"/>
        <v>-16.060105913038303</v>
      </c>
      <c r="AA10" s="108">
        <f t="shared" si="1"/>
        <v>-1.1828203966932627</v>
      </c>
      <c r="AB10" s="2"/>
      <c r="AC10" t="s">
        <v>1550</v>
      </c>
      <c r="AD10" t="str">
        <f t="shared" si="3"/>
        <v>NP-89-sample from S01</v>
      </c>
      <c r="AE10" t="s">
        <v>1552</v>
      </c>
      <c r="AF10">
        <v>3470</v>
      </c>
      <c r="AG10">
        <v>3490</v>
      </c>
      <c r="AH10" t="s">
        <v>449</v>
      </c>
      <c r="AP10">
        <v>-4.7301826277489356</v>
      </c>
      <c r="AQ10">
        <v>-0.33287570184092896</v>
      </c>
      <c r="AR10">
        <v>0.25641908842632866</v>
      </c>
      <c r="AS10" t="s">
        <v>1550</v>
      </c>
      <c r="AT10" t="s">
        <v>217</v>
      </c>
      <c r="AU10" t="s">
        <v>1552</v>
      </c>
      <c r="AV10">
        <v>3470</v>
      </c>
      <c r="AW10">
        <v>3490</v>
      </c>
      <c r="AX10" t="s">
        <v>449</v>
      </c>
    </row>
    <row r="11" spans="2:52">
      <c r="B11" s="189" t="s">
        <v>215</v>
      </c>
      <c r="C11" s="190">
        <v>-0.86066034777221301</v>
      </c>
      <c r="D11" s="190">
        <v>-1.2535593816588309</v>
      </c>
      <c r="E11" s="191">
        <v>-2.5328379602228557</v>
      </c>
      <c r="F11" s="190">
        <v>-0.2148808947410874</v>
      </c>
      <c r="G11" s="191">
        <v>-0.15241874774185593</v>
      </c>
      <c r="H11" s="192">
        <f>5-D11</f>
        <v>6.2535593816588309</v>
      </c>
      <c r="I11" s="191">
        <f t="shared" ref="I11:I21" si="4">G11+I$6*F11+J$6</f>
        <v>0.1631111011991021</v>
      </c>
      <c r="J11" s="189"/>
      <c r="Z11" s="108">
        <f t="shared" si="0"/>
        <v>-1.2535593816588309</v>
      </c>
      <c r="AA11" s="108">
        <f t="shared" si="1"/>
        <v>-0.2148808947410874</v>
      </c>
      <c r="AB11" s="2">
        <f t="shared" si="2"/>
        <v>-0.15241874774185593</v>
      </c>
      <c r="AC11" t="s">
        <v>1550</v>
      </c>
      <c r="AD11" t="str">
        <f t="shared" si="3"/>
        <v>GIS 95.0 II macroscopic</v>
      </c>
      <c r="AE11" t="s">
        <v>1552</v>
      </c>
      <c r="AF11">
        <v>3470</v>
      </c>
      <c r="AG11">
        <v>3490</v>
      </c>
      <c r="AH11" t="s">
        <v>449</v>
      </c>
      <c r="AP11">
        <v>-4.6963542127340663</v>
      </c>
      <c r="AQ11">
        <v>-0.46695909387939327</v>
      </c>
      <c r="AR11">
        <v>0.26110281239588673</v>
      </c>
      <c r="AS11" t="s">
        <v>1550</v>
      </c>
      <c r="AT11" t="s">
        <v>218</v>
      </c>
      <c r="AU11" t="s">
        <v>1552</v>
      </c>
      <c r="AV11">
        <v>3470</v>
      </c>
      <c r="AW11">
        <v>3490</v>
      </c>
      <c r="AX11" t="s">
        <v>449</v>
      </c>
    </row>
    <row r="12" spans="2:52">
      <c r="B12" s="189" t="s">
        <v>216</v>
      </c>
      <c r="C12" s="190">
        <v>-1.2426050760141472</v>
      </c>
      <c r="D12" s="190">
        <v>-1.8487385250406385</v>
      </c>
      <c r="E12" s="191">
        <v>-3.7674845336231888</v>
      </c>
      <c r="F12" s="190">
        <v>-0.29007749979204078</v>
      </c>
      <c r="G12" s="191">
        <v>-0.25780376440454056</v>
      </c>
      <c r="H12" s="192">
        <f>5-D12</f>
        <v>6.8487385250406385</v>
      </c>
      <c r="I12" s="191">
        <f t="shared" si="4"/>
        <v>-5.5820789090522127E-2</v>
      </c>
      <c r="J12" s="189"/>
      <c r="Z12" s="108">
        <f t="shared" si="0"/>
        <v>-1.8487385250406385</v>
      </c>
      <c r="AA12" s="108">
        <f t="shared" si="1"/>
        <v>-0.29007749979204078</v>
      </c>
      <c r="AB12" s="2">
        <f t="shared" si="2"/>
        <v>-0.25780376440454056</v>
      </c>
      <c r="AC12" t="s">
        <v>1550</v>
      </c>
      <c r="AD12" t="str">
        <f t="shared" si="3"/>
        <v>GIS 96.6 II microscopic</v>
      </c>
      <c r="AE12" t="s">
        <v>1552</v>
      </c>
      <c r="AF12">
        <v>3470</v>
      </c>
      <c r="AG12">
        <v>3490</v>
      </c>
      <c r="AH12" t="s">
        <v>449</v>
      </c>
      <c r="AP12">
        <v>-6.3147591766172795</v>
      </c>
      <c r="AQ12">
        <v>-0.49538319797992614</v>
      </c>
      <c r="AR12">
        <v>0.5236011734854884</v>
      </c>
      <c r="AS12" t="s">
        <v>1550</v>
      </c>
      <c r="AT12" t="s">
        <v>220</v>
      </c>
      <c r="AU12" t="s">
        <v>1552</v>
      </c>
      <c r="AV12">
        <v>3470</v>
      </c>
      <c r="AW12">
        <v>3490</v>
      </c>
      <c r="AX12" t="s">
        <v>449</v>
      </c>
    </row>
    <row r="13" spans="2:52">
      <c r="B13" s="189" t="s">
        <v>217</v>
      </c>
      <c r="C13" s="193">
        <v>-2.771720628451102</v>
      </c>
      <c r="D13" s="193">
        <v>-4.7301826277489356</v>
      </c>
      <c r="E13" s="30">
        <v>-8.7117945773604877</v>
      </c>
      <c r="F13" s="193">
        <v>-0.33287570184092896</v>
      </c>
      <c r="G13" s="30">
        <v>0.25641908842632866</v>
      </c>
      <c r="H13" s="195">
        <f>5-D13</f>
        <v>9.7301826277489347</v>
      </c>
      <c r="I13" s="191">
        <f t="shared" si="4"/>
        <v>0.39377677864652594</v>
      </c>
      <c r="J13" s="189"/>
      <c r="Z13" s="108">
        <f t="shared" si="0"/>
        <v>-4.7301826277489356</v>
      </c>
      <c r="AA13" s="108">
        <f t="shared" si="1"/>
        <v>-0.33287570184092896</v>
      </c>
      <c r="AB13" s="2">
        <f t="shared" si="2"/>
        <v>0.25641908842632866</v>
      </c>
      <c r="AC13" t="s">
        <v>1550</v>
      </c>
      <c r="AD13" t="str">
        <f t="shared" si="3"/>
        <v>GIS 96.7 II microscopic</v>
      </c>
      <c r="AE13" t="s">
        <v>1552</v>
      </c>
      <c r="AF13">
        <v>3470</v>
      </c>
      <c r="AG13">
        <v>3490</v>
      </c>
      <c r="AH13" t="s">
        <v>449</v>
      </c>
      <c r="AP13">
        <v>-5.6125683639555728</v>
      </c>
      <c r="AQ13">
        <v>-0.4178063861424719</v>
      </c>
      <c r="AR13">
        <v>0.38663606339695011</v>
      </c>
      <c r="AS13" t="s">
        <v>1550</v>
      </c>
      <c r="AT13" t="s">
        <v>240</v>
      </c>
      <c r="AU13" t="s">
        <v>1552</v>
      </c>
      <c r="AV13">
        <v>3470</v>
      </c>
      <c r="AW13">
        <v>3490</v>
      </c>
      <c r="AX13" t="s">
        <v>449</v>
      </c>
    </row>
    <row r="14" spans="2:52">
      <c r="B14" s="189" t="s">
        <v>218</v>
      </c>
      <c r="C14" s="190">
        <v>-2.8883424221137766</v>
      </c>
      <c r="D14" s="190">
        <v>-4.6963542127340663</v>
      </c>
      <c r="E14" s="191">
        <v>-8.6431095757314438</v>
      </c>
      <c r="F14" s="190">
        <v>-0.46695909387939327</v>
      </c>
      <c r="G14" s="191">
        <v>0.26110281239588673</v>
      </c>
      <c r="H14" s="192">
        <f>5-D14</f>
        <v>9.6963542127340663</v>
      </c>
      <c r="I14" s="191">
        <f t="shared" si="4"/>
        <v>0.1959945806380029</v>
      </c>
      <c r="J14" s="189" t="s">
        <v>219</v>
      </c>
      <c r="Z14" s="108">
        <f t="shared" si="0"/>
        <v>-4.6963542127340663</v>
      </c>
      <c r="AA14" s="108">
        <f t="shared" si="1"/>
        <v>-0.46695909387939327</v>
      </c>
      <c r="AB14" s="2">
        <f t="shared" si="2"/>
        <v>0.26110281239588673</v>
      </c>
      <c r="AC14" t="s">
        <v>1550</v>
      </c>
      <c r="AD14" t="str">
        <f t="shared" si="3"/>
        <v>NP21019A-Py</v>
      </c>
      <c r="AE14" t="s">
        <v>1552</v>
      </c>
      <c r="AF14">
        <v>3470</v>
      </c>
      <c r="AG14">
        <v>3490</v>
      </c>
      <c r="AH14" t="s">
        <v>449</v>
      </c>
      <c r="AP14">
        <v>-8.4647056714778337</v>
      </c>
      <c r="AQ14">
        <v>-0.65163875768881052</v>
      </c>
      <c r="AR14">
        <v>0.39524020545289495</v>
      </c>
      <c r="AS14" t="s">
        <v>1550</v>
      </c>
      <c r="AT14" t="s">
        <v>241</v>
      </c>
      <c r="AU14" t="s">
        <v>1552</v>
      </c>
      <c r="AV14">
        <v>3470</v>
      </c>
      <c r="AW14">
        <v>3490</v>
      </c>
      <c r="AX14" t="s">
        <v>449</v>
      </c>
    </row>
    <row r="15" spans="2:52">
      <c r="B15" s="189" t="s">
        <v>220</v>
      </c>
      <c r="C15" s="193">
        <v>-3.7524798387662539</v>
      </c>
      <c r="D15" s="193">
        <v>-6.3147591766172795</v>
      </c>
      <c r="E15" s="30">
        <v>-11.440339936192423</v>
      </c>
      <c r="F15" s="193">
        <v>-0.49538319797992614</v>
      </c>
      <c r="G15" s="30">
        <v>0.5236011734854884</v>
      </c>
      <c r="H15" s="195">
        <v>11.154</v>
      </c>
      <c r="I15" s="191">
        <f t="shared" si="4"/>
        <v>0.41557254453579995</v>
      </c>
      <c r="J15" s="189"/>
      <c r="Z15" s="108">
        <f t="shared" si="0"/>
        <v>-6.3147591766172795</v>
      </c>
      <c r="AA15" s="108">
        <f t="shared" si="1"/>
        <v>-0.49538319797992614</v>
      </c>
      <c r="AB15" s="2">
        <f t="shared" si="2"/>
        <v>0.5236011734854884</v>
      </c>
      <c r="AC15" t="s">
        <v>1550</v>
      </c>
      <c r="AD15" t="str">
        <f t="shared" si="3"/>
        <v>NP21019B-Py</v>
      </c>
      <c r="AE15" t="s">
        <v>1552</v>
      </c>
      <c r="AF15">
        <v>3470</v>
      </c>
      <c r="AG15">
        <v>3490</v>
      </c>
      <c r="AH15" t="s">
        <v>449</v>
      </c>
      <c r="AP15">
        <v>-10.441658341039162</v>
      </c>
      <c r="AQ15">
        <v>-0.80521688198886832</v>
      </c>
      <c r="AR15">
        <v>0.92730862090439814</v>
      </c>
      <c r="AS15" t="s">
        <v>1550</v>
      </c>
      <c r="AT15" t="s">
        <v>242</v>
      </c>
      <c r="AU15" t="s">
        <v>1552</v>
      </c>
      <c r="AV15">
        <v>3470</v>
      </c>
      <c r="AW15">
        <v>3490</v>
      </c>
      <c r="AX15" t="s">
        <v>449</v>
      </c>
    </row>
    <row r="16" spans="2:52">
      <c r="B16" s="189" t="s">
        <v>240</v>
      </c>
      <c r="C16" s="193">
        <v>-3.3122242136929825</v>
      </c>
      <c r="D16" s="193">
        <v>-5.6125683639555728</v>
      </c>
      <c r="E16" s="30">
        <v>-10.250304944732335</v>
      </c>
      <c r="F16" s="193">
        <v>-0.4178063861424719</v>
      </c>
      <c r="G16" s="30">
        <v>0.38663606339695011</v>
      </c>
      <c r="H16" s="195">
        <v>11.302</v>
      </c>
      <c r="I16" s="191">
        <f t="shared" si="4"/>
        <v>0.39574842032181756</v>
      </c>
      <c r="J16" s="189"/>
      <c r="Z16" s="108">
        <f t="shared" si="0"/>
        <v>-5.6125683639555728</v>
      </c>
      <c r="AA16" s="108">
        <f t="shared" si="1"/>
        <v>-0.4178063861424719</v>
      </c>
      <c r="AB16" s="2">
        <f t="shared" si="2"/>
        <v>0.38663606339695011</v>
      </c>
      <c r="AC16" t="s">
        <v>1550</v>
      </c>
      <c r="AD16" t="str">
        <f t="shared" si="3"/>
        <v>NP21019C-Py</v>
      </c>
      <c r="AE16" t="s">
        <v>1552</v>
      </c>
      <c r="AF16">
        <v>3470</v>
      </c>
      <c r="AG16">
        <v>3490</v>
      </c>
      <c r="AH16" t="s">
        <v>449</v>
      </c>
      <c r="AP16">
        <v>-8.0872341494794284</v>
      </c>
      <c r="AQ16">
        <v>-0.66670953465719496</v>
      </c>
      <c r="AR16">
        <v>0.44835084481009702</v>
      </c>
      <c r="AS16" t="s">
        <v>1550</v>
      </c>
      <c r="AT16" t="s">
        <v>243</v>
      </c>
      <c r="AU16" t="s">
        <v>1552</v>
      </c>
      <c r="AV16">
        <v>3470</v>
      </c>
      <c r="AW16">
        <v>3490</v>
      </c>
      <c r="AX16" t="s">
        <v>449</v>
      </c>
    </row>
    <row r="17" spans="2:50">
      <c r="B17" s="189" t="s">
        <v>241</v>
      </c>
      <c r="C17" s="190">
        <v>-5.0199482151633834</v>
      </c>
      <c r="D17" s="190">
        <v>-8.4647056714778337</v>
      </c>
      <c r="E17" s="191">
        <v>-15.626421432534565</v>
      </c>
      <c r="F17" s="190">
        <v>-0.65163875768881052</v>
      </c>
      <c r="G17" s="191">
        <v>0.39524020545289495</v>
      </c>
      <c r="H17" s="192">
        <f>5-D17</f>
        <v>13.464705671477834</v>
      </c>
      <c r="I17" s="191">
        <f t="shared" si="4"/>
        <v>5.1265681342791081E-2</v>
      </c>
      <c r="J17" s="193"/>
      <c r="K17" s="193"/>
      <c r="L17" s="193"/>
      <c r="M17" s="193"/>
      <c r="N17" s="193"/>
      <c r="O17" s="193"/>
      <c r="P17" s="193"/>
      <c r="Q17" s="193"/>
      <c r="Z17" s="108">
        <f t="shared" si="0"/>
        <v>-8.4647056714778337</v>
      </c>
      <c r="AA17" s="108">
        <f t="shared" si="1"/>
        <v>-0.65163875768881052</v>
      </c>
      <c r="AB17" s="2">
        <f t="shared" si="2"/>
        <v>0.39524020545289495</v>
      </c>
      <c r="AC17" t="s">
        <v>1550</v>
      </c>
      <c r="AD17" t="str">
        <f t="shared" si="3"/>
        <v>NP21021-Py</v>
      </c>
      <c r="AE17" t="s">
        <v>1552</v>
      </c>
      <c r="AF17">
        <v>3470</v>
      </c>
      <c r="AG17">
        <v>3490</v>
      </c>
      <c r="AH17" t="s">
        <v>449</v>
      </c>
      <c r="AP17">
        <v>-9.575014540532667</v>
      </c>
      <c r="AQ17">
        <v>-0.6714475790752239</v>
      </c>
      <c r="AR17">
        <v>1.0993584413810709E-2</v>
      </c>
      <c r="AS17" t="s">
        <v>1550</v>
      </c>
      <c r="AT17" t="s">
        <v>244</v>
      </c>
      <c r="AU17" t="s">
        <v>1552</v>
      </c>
      <c r="AV17">
        <v>3470</v>
      </c>
      <c r="AW17">
        <v>3490</v>
      </c>
      <c r="AX17" t="s">
        <v>449</v>
      </c>
    </row>
    <row r="18" spans="2:50">
      <c r="B18" s="189" t="s">
        <v>242</v>
      </c>
      <c r="C18" s="193">
        <v>-6.1963580277408781</v>
      </c>
      <c r="D18" s="193">
        <v>-10.441658341039162</v>
      </c>
      <c r="E18" s="30">
        <v>-18.818590552362569</v>
      </c>
      <c r="F18" s="193">
        <v>-0.80521688198886832</v>
      </c>
      <c r="G18" s="30">
        <v>0.92730862090439814</v>
      </c>
      <c r="H18" s="195">
        <v>15.731</v>
      </c>
      <c r="I18" s="191">
        <f t="shared" si="4"/>
        <v>0.351431129101207</v>
      </c>
      <c r="J18" s="189"/>
      <c r="Z18" s="108">
        <f t="shared" si="0"/>
        <v>-10.441658341039162</v>
      </c>
      <c r="AA18" s="108">
        <f t="shared" si="1"/>
        <v>-0.80521688198886832</v>
      </c>
      <c r="AB18" s="2">
        <f t="shared" si="2"/>
        <v>0.92730862090439814</v>
      </c>
      <c r="AC18" t="s">
        <v>1550</v>
      </c>
      <c r="AD18" t="str">
        <f t="shared" si="3"/>
        <v>NP21022A-Py</v>
      </c>
      <c r="AE18" t="s">
        <v>1552</v>
      </c>
      <c r="AF18">
        <v>3470</v>
      </c>
      <c r="AG18">
        <v>3490</v>
      </c>
      <c r="AH18" t="s">
        <v>449</v>
      </c>
      <c r="AP18">
        <v>-7.1554455299588371</v>
      </c>
      <c r="AQ18">
        <v>-0.69925369778667257</v>
      </c>
      <c r="AR18">
        <v>0.62001451023185794</v>
      </c>
      <c r="AS18" t="s">
        <v>1550</v>
      </c>
      <c r="AT18" t="s">
        <v>245</v>
      </c>
      <c r="AU18" t="s">
        <v>1552</v>
      </c>
      <c r="AV18">
        <v>3470</v>
      </c>
      <c r="AW18">
        <v>3490</v>
      </c>
      <c r="AX18" t="s">
        <v>449</v>
      </c>
    </row>
    <row r="19" spans="2:50">
      <c r="B19" s="189" t="s">
        <v>243</v>
      </c>
      <c r="C19" s="190">
        <v>-4.8398360467274415</v>
      </c>
      <c r="D19" s="190">
        <v>-8.0872341494794284</v>
      </c>
      <c r="E19" s="191">
        <v>-14.861459061450311</v>
      </c>
      <c r="F19" s="190">
        <v>-0.66670953465719496</v>
      </c>
      <c r="G19" s="191">
        <v>0.44835084481009702</v>
      </c>
      <c r="H19" s="192">
        <v>12.88</v>
      </c>
      <c r="I19" s="191">
        <f t="shared" si="4"/>
        <v>8.1619447477732643E-2</v>
      </c>
      <c r="J19" s="189"/>
      <c r="Z19" s="108">
        <f t="shared" si="0"/>
        <v>-8.0872341494794284</v>
      </c>
      <c r="AA19" s="108">
        <f t="shared" si="1"/>
        <v>-0.66670953465719496</v>
      </c>
      <c r="AB19" s="2">
        <f t="shared" si="2"/>
        <v>0.44835084481009702</v>
      </c>
      <c r="AC19" t="s">
        <v>1550</v>
      </c>
      <c r="AD19" t="str">
        <f t="shared" si="3"/>
        <v>NP21025-Py</v>
      </c>
      <c r="AE19" t="s">
        <v>1552</v>
      </c>
      <c r="AF19">
        <v>3470</v>
      </c>
      <c r="AG19">
        <v>3490</v>
      </c>
      <c r="AH19" t="s">
        <v>449</v>
      </c>
      <c r="AP19">
        <v>-12.928549246840614</v>
      </c>
      <c r="AQ19">
        <v>-0.82889043268363771</v>
      </c>
      <c r="AR19">
        <v>0</v>
      </c>
      <c r="AS19" t="s">
        <v>1550</v>
      </c>
      <c r="AT19" t="s">
        <v>246</v>
      </c>
      <c r="AU19" t="s">
        <v>1552</v>
      </c>
      <c r="AV19">
        <v>3470</v>
      </c>
      <c r="AW19">
        <v>3490</v>
      </c>
      <c r="AX19" t="s">
        <v>449</v>
      </c>
    </row>
    <row r="20" spans="2:50">
      <c r="B20" s="189" t="s">
        <v>244</v>
      </c>
      <c r="C20" s="190">
        <v>-5.614084459095392</v>
      </c>
      <c r="D20" s="190">
        <v>-9.575014540532667</v>
      </c>
      <c r="E20" s="191">
        <v>-18.103121785393306</v>
      </c>
      <c r="F20" s="190">
        <v>-0.6714475790752239</v>
      </c>
      <c r="G20" s="191">
        <v>1.0993584413810709E-2</v>
      </c>
      <c r="H20" s="192">
        <f>5-D20</f>
        <v>14.575014540532667</v>
      </c>
      <c r="I20" s="191">
        <f t="shared" si="4"/>
        <v>-0.36289225998977737</v>
      </c>
      <c r="J20" s="189"/>
      <c r="Z20" s="108">
        <f t="shared" si="0"/>
        <v>-9.575014540532667</v>
      </c>
      <c r="AA20" s="108">
        <f t="shared" si="1"/>
        <v>-0.6714475790752239</v>
      </c>
      <c r="AB20" s="2">
        <f t="shared" si="2"/>
        <v>1.0993584413810709E-2</v>
      </c>
      <c r="AC20" t="s">
        <v>1550</v>
      </c>
      <c r="AD20" t="str">
        <f t="shared" si="3"/>
        <v>NP21026-Py</v>
      </c>
      <c r="AE20" t="s">
        <v>1552</v>
      </c>
      <c r="AF20">
        <v>3470</v>
      </c>
      <c r="AG20">
        <v>3490</v>
      </c>
      <c r="AH20" t="s">
        <v>449</v>
      </c>
      <c r="AP20">
        <v>-10.349383803052836</v>
      </c>
      <c r="AQ20">
        <v>-1.2688416838998462</v>
      </c>
      <c r="AR20">
        <v>1.3056333551660941</v>
      </c>
      <c r="AS20" t="s">
        <v>1550</v>
      </c>
      <c r="AT20" t="s">
        <v>247</v>
      </c>
      <c r="AU20" t="s">
        <v>1552</v>
      </c>
      <c r="AV20">
        <v>3470</v>
      </c>
      <c r="AW20">
        <v>3490</v>
      </c>
      <c r="AX20" t="s">
        <v>449</v>
      </c>
    </row>
    <row r="21" spans="2:50">
      <c r="B21" s="189" t="s">
        <v>245</v>
      </c>
      <c r="C21" s="193">
        <v>-4.3907251851724727</v>
      </c>
      <c r="D21" s="193">
        <v>-7.1554455299588371</v>
      </c>
      <c r="E21" s="30">
        <v>-12.931545192148231</v>
      </c>
      <c r="F21" s="193">
        <v>-0.69925369778667257</v>
      </c>
      <c r="G21" s="30">
        <v>0.62001451023185794</v>
      </c>
      <c r="H21" s="195">
        <v>11.367000000000001</v>
      </c>
      <c r="I21" s="191">
        <f t="shared" si="4"/>
        <v>0.20414142657398238</v>
      </c>
      <c r="J21" s="189"/>
      <c r="K21" s="196" t="s">
        <v>246</v>
      </c>
      <c r="L21" s="197">
        <v>-7.5081025865456619</v>
      </c>
      <c r="M21" s="197">
        <v>-12.928549246840614</v>
      </c>
      <c r="N21" s="198">
        <v>-22.771513403468834</v>
      </c>
      <c r="O21" s="197">
        <v>-0.82889043268363771</v>
      </c>
      <c r="P21" s="198"/>
      <c r="Q21" s="199"/>
      <c r="R21" s="198"/>
      <c r="S21" s="189" t="s">
        <v>219</v>
      </c>
      <c r="Z21" s="108">
        <f t="shared" si="0"/>
        <v>-7.1554455299588371</v>
      </c>
      <c r="AA21" s="108">
        <f t="shared" si="1"/>
        <v>-0.69925369778667257</v>
      </c>
      <c r="AB21" s="2">
        <f t="shared" si="2"/>
        <v>0.62001451023185794</v>
      </c>
      <c r="AC21" t="s">
        <v>1550</v>
      </c>
      <c r="AD21" t="str">
        <f t="shared" si="3"/>
        <v>NP21031-Py</v>
      </c>
      <c r="AE21" t="s">
        <v>1552</v>
      </c>
      <c r="AF21">
        <v>3470</v>
      </c>
      <c r="AG21">
        <v>3490</v>
      </c>
      <c r="AH21" t="s">
        <v>449</v>
      </c>
    </row>
    <row r="22" spans="2:50">
      <c r="B22" s="196" t="s">
        <v>246</v>
      </c>
      <c r="C22" s="197">
        <v>-7.5081025865456619</v>
      </c>
      <c r="D22" s="197">
        <v>-12.928549246840614</v>
      </c>
      <c r="E22" s="198">
        <v>-22.771513403468834</v>
      </c>
      <c r="F22" s="197">
        <v>-0.82889043268363771</v>
      </c>
      <c r="G22" s="198"/>
      <c r="H22" s="199"/>
      <c r="I22" s="198"/>
      <c r="J22" s="189" t="s">
        <v>219</v>
      </c>
      <c r="K22" s="196" t="s">
        <v>247</v>
      </c>
      <c r="L22" s="197">
        <v>-6.6122199825064953</v>
      </c>
      <c r="M22" s="197">
        <v>-10.349383803052836</v>
      </c>
      <c r="N22" s="198">
        <v>-18.266585355446672</v>
      </c>
      <c r="O22" s="197">
        <v>-1.2688416838998462</v>
      </c>
      <c r="P22" s="198">
        <v>1.3056333551660941</v>
      </c>
      <c r="Q22" s="199">
        <f>5-M22</f>
        <v>15.349383803052836</v>
      </c>
      <c r="R22" s="198">
        <v>3.6791671266247938E-2</v>
      </c>
      <c r="Z22" s="108">
        <f t="shared" si="0"/>
        <v>-12.928549246840614</v>
      </c>
      <c r="AA22" s="108">
        <f t="shared" si="1"/>
        <v>-0.82889043268363771</v>
      </c>
      <c r="AB22" s="2">
        <f t="shared" si="2"/>
        <v>0</v>
      </c>
      <c r="AC22" t="s">
        <v>1550</v>
      </c>
      <c r="AD22" t="str">
        <f t="shared" si="3"/>
        <v>NP21016-Py</v>
      </c>
      <c r="AE22" t="s">
        <v>1552</v>
      </c>
      <c r="AF22">
        <v>3470</v>
      </c>
      <c r="AG22">
        <v>3490</v>
      </c>
      <c r="AH22" t="s">
        <v>449</v>
      </c>
    </row>
    <row r="23" spans="2:50">
      <c r="B23" s="196" t="s">
        <v>247</v>
      </c>
      <c r="C23" s="197">
        <v>-6.6122199825064953</v>
      </c>
      <c r="D23" s="197">
        <v>-10.349383803052836</v>
      </c>
      <c r="E23" s="198">
        <v>-18.266585355446672</v>
      </c>
      <c r="F23" s="197">
        <v>-1.2688416838998462</v>
      </c>
      <c r="G23" s="198">
        <v>1.3056333551660941</v>
      </c>
      <c r="H23" s="199">
        <f>5-D23</f>
        <v>15.349383803052836</v>
      </c>
      <c r="I23" s="191">
        <f>G23+I$6*F23+J$6</f>
        <v>2.9682412477326392E-2</v>
      </c>
      <c r="J23" t="s">
        <v>248</v>
      </c>
      <c r="Z23" s="108">
        <f t="shared" si="0"/>
        <v>-10.349383803052836</v>
      </c>
      <c r="AA23" s="108">
        <f t="shared" si="1"/>
        <v>-1.2688416838998462</v>
      </c>
      <c r="AB23" s="2">
        <f t="shared" si="2"/>
        <v>1.3056333551660941</v>
      </c>
      <c r="AC23" t="s">
        <v>1550</v>
      </c>
      <c r="AD23" t="str">
        <f t="shared" si="3"/>
        <v>NP21029-Py</v>
      </c>
      <c r="AE23" t="s">
        <v>1552</v>
      </c>
      <c r="AF23">
        <v>3470</v>
      </c>
      <c r="AG23">
        <v>3490</v>
      </c>
      <c r="AH23" t="s">
        <v>449</v>
      </c>
      <c r="AP23">
        <v>4.1586185924495922</v>
      </c>
      <c r="AQ23">
        <v>-1.1426990827327899</v>
      </c>
      <c r="AR23">
        <v>1.4623619959108769</v>
      </c>
      <c r="AS23" t="s">
        <v>1550</v>
      </c>
      <c r="AT23" t="s">
        <v>250</v>
      </c>
      <c r="AU23" t="s">
        <v>1552</v>
      </c>
      <c r="AV23">
        <v>3470</v>
      </c>
      <c r="AW23">
        <v>3490</v>
      </c>
      <c r="AX23" t="s">
        <v>1551</v>
      </c>
    </row>
    <row r="24" spans="2:50">
      <c r="B24" s="189"/>
      <c r="C24" s="193"/>
      <c r="D24" s="193"/>
      <c r="E24" s="30"/>
      <c r="F24" s="193"/>
      <c r="G24" s="30"/>
      <c r="H24" s="195"/>
      <c r="I24" s="30"/>
      <c r="J24" s="189"/>
      <c r="Z24" s="108"/>
      <c r="AA24" s="108"/>
      <c r="AB24" s="2"/>
      <c r="AP24">
        <v>4.8389046690520132</v>
      </c>
      <c r="AQ24">
        <v>-1.0190139211287974</v>
      </c>
      <c r="AR24">
        <v>1.1720673173742924</v>
      </c>
      <c r="AS24" t="s">
        <v>1550</v>
      </c>
      <c r="AT24" t="s">
        <v>251</v>
      </c>
      <c r="AU24" t="s">
        <v>1552</v>
      </c>
      <c r="AV24">
        <v>3470</v>
      </c>
      <c r="AW24">
        <v>3490</v>
      </c>
      <c r="AX24" t="s">
        <v>449</v>
      </c>
    </row>
    <row r="25" spans="2:50">
      <c r="B25" s="188" t="s">
        <v>249</v>
      </c>
      <c r="C25" s="193"/>
      <c r="D25" s="193"/>
      <c r="E25" s="30"/>
      <c r="F25" s="193"/>
      <c r="G25" s="30"/>
      <c r="H25" s="195"/>
      <c r="I25" s="30"/>
      <c r="J25" s="189"/>
      <c r="Z25" s="108"/>
      <c r="AA25" s="108"/>
      <c r="AB25" s="2"/>
      <c r="AP25">
        <v>5.688835222932509</v>
      </c>
      <c r="AQ25">
        <v>-0.97582830264109077</v>
      </c>
      <c r="AR25">
        <v>0.80130135471723207</v>
      </c>
      <c r="AS25" t="s">
        <v>1550</v>
      </c>
      <c r="AT25" t="s">
        <v>252</v>
      </c>
      <c r="AU25" t="s">
        <v>1552</v>
      </c>
      <c r="AV25">
        <v>3470</v>
      </c>
      <c r="AW25">
        <v>3490</v>
      </c>
      <c r="AX25" t="s">
        <v>449</v>
      </c>
    </row>
    <row r="26" spans="2:50">
      <c r="B26" s="189" t="s">
        <v>250</v>
      </c>
      <c r="C26" s="108">
        <v>0.99683410619011426</v>
      </c>
      <c r="D26" s="108">
        <v>4.1586185924495922</v>
      </c>
      <c r="E26" s="2">
        <v>9.3785217561082046</v>
      </c>
      <c r="F26" s="108">
        <v>-1.1426990827327899</v>
      </c>
      <c r="G26" s="2">
        <v>1.4623619959108769</v>
      </c>
      <c r="H26" s="195">
        <f t="shared" ref="H26:H32" si="5">5-D26</f>
        <v>0.8413814075504078</v>
      </c>
      <c r="I26" s="191">
        <f t="shared" ref="I26:I32" si="6">G26+I$6*F26+J$6</f>
        <v>0.37688638098436422</v>
      </c>
      <c r="J26" s="189"/>
      <c r="Z26" s="108">
        <f t="shared" si="0"/>
        <v>4.1586185924495922</v>
      </c>
      <c r="AA26" s="108">
        <f t="shared" si="1"/>
        <v>-1.1426990827327899</v>
      </c>
      <c r="AB26" s="2">
        <f t="shared" si="2"/>
        <v>1.4623619959108769</v>
      </c>
      <c r="AC26" t="s">
        <v>1550</v>
      </c>
      <c r="AD26" t="str">
        <f t="shared" si="3"/>
        <v>NP21016-SO4</v>
      </c>
      <c r="AE26" t="s">
        <v>1552</v>
      </c>
      <c r="AF26">
        <v>3470</v>
      </c>
      <c r="AG26">
        <v>3490</v>
      </c>
      <c r="AH26" t="s">
        <v>1551</v>
      </c>
      <c r="AP26">
        <v>5.2893919779144483</v>
      </c>
      <c r="AQ26">
        <v>-1.2153604138422924</v>
      </c>
      <c r="AR26">
        <v>1.2701277548341494</v>
      </c>
      <c r="AS26" t="s">
        <v>1550</v>
      </c>
      <c r="AT26" t="s">
        <v>253</v>
      </c>
      <c r="AU26" t="s">
        <v>1552</v>
      </c>
      <c r="AV26">
        <v>3470</v>
      </c>
      <c r="AW26">
        <v>3490</v>
      </c>
      <c r="AX26" t="s">
        <v>449</v>
      </c>
    </row>
    <row r="27" spans="2:50">
      <c r="B27" s="189" t="s">
        <v>251</v>
      </c>
      <c r="C27" s="193">
        <v>1.4701047261456157</v>
      </c>
      <c r="D27" s="193">
        <v>4.8389046690520132</v>
      </c>
      <c r="E27" s="30">
        <v>10.38600278735613</v>
      </c>
      <c r="F27" s="193">
        <v>-1.0190139211287974</v>
      </c>
      <c r="G27" s="30">
        <v>1.1720673173742924</v>
      </c>
      <c r="H27" s="195">
        <f t="shared" si="5"/>
        <v>0.16109533094798678</v>
      </c>
      <c r="I27" s="191">
        <f t="shared" si="6"/>
        <v>0.2733562964698083</v>
      </c>
      <c r="J27" s="189"/>
      <c r="Z27" s="108">
        <f t="shared" si="0"/>
        <v>4.8389046690520132</v>
      </c>
      <c r="AA27" s="108">
        <f t="shared" si="1"/>
        <v>-1.0190139211287974</v>
      </c>
      <c r="AB27" s="2">
        <f t="shared" si="2"/>
        <v>1.1720673173742924</v>
      </c>
      <c r="AC27" t="s">
        <v>1550</v>
      </c>
      <c r="AD27" t="str">
        <f t="shared" si="3"/>
        <v>NP21019B-SO4</v>
      </c>
      <c r="AE27" t="s">
        <v>1552</v>
      </c>
      <c r="AF27">
        <v>3470</v>
      </c>
      <c r="AG27">
        <v>3490</v>
      </c>
      <c r="AH27" t="s">
        <v>449</v>
      </c>
      <c r="AP27">
        <v>4.7933535359627744</v>
      </c>
      <c r="AQ27">
        <v>-1.294682769260147</v>
      </c>
      <c r="AR27">
        <v>1.2738039322179873</v>
      </c>
      <c r="AS27" t="s">
        <v>1550</v>
      </c>
      <c r="AT27" t="s">
        <v>254</v>
      </c>
      <c r="AU27" t="s">
        <v>1552</v>
      </c>
      <c r="AV27">
        <v>3470</v>
      </c>
      <c r="AW27">
        <v>3490</v>
      </c>
      <c r="AX27" t="s">
        <v>449</v>
      </c>
    </row>
    <row r="28" spans="2:50">
      <c r="B28" s="189" t="s">
        <v>252</v>
      </c>
      <c r="C28" s="193">
        <v>1.949891463512099</v>
      </c>
      <c r="D28" s="193">
        <v>5.688835222932509</v>
      </c>
      <c r="E28" s="30">
        <v>11.637753272927043</v>
      </c>
      <c r="F28" s="193">
        <v>-0.97582830264109077</v>
      </c>
      <c r="G28" s="30">
        <v>0.80130135471723207</v>
      </c>
      <c r="H28" s="195">
        <f t="shared" si="5"/>
        <v>-0.68883522293250898</v>
      </c>
      <c r="I28" s="191">
        <f t="shared" si="6"/>
        <v>-3.219938227081498E-2</v>
      </c>
      <c r="J28" s="189"/>
      <c r="K28">
        <v>0</v>
      </c>
      <c r="L28">
        <v>-2.5</v>
      </c>
      <c r="Z28" s="108">
        <f t="shared" si="0"/>
        <v>5.688835222932509</v>
      </c>
      <c r="AA28" s="108">
        <f t="shared" si="1"/>
        <v>-0.97582830264109077</v>
      </c>
      <c r="AB28" s="2">
        <f t="shared" si="2"/>
        <v>0.80130135471723207</v>
      </c>
      <c r="AC28" t="s">
        <v>1550</v>
      </c>
      <c r="AD28" t="str">
        <f t="shared" si="3"/>
        <v>NP21019C-SO4</v>
      </c>
      <c r="AE28" t="s">
        <v>1552</v>
      </c>
      <c r="AF28">
        <v>3470</v>
      </c>
      <c r="AG28">
        <v>3490</v>
      </c>
      <c r="AH28" t="s">
        <v>449</v>
      </c>
      <c r="AP28">
        <v>4.2751256633699608</v>
      </c>
      <c r="AQ28">
        <v>-1.3089911063359772</v>
      </c>
      <c r="AR28">
        <v>1.3397518942879216</v>
      </c>
      <c r="AS28" t="s">
        <v>1550</v>
      </c>
      <c r="AT28" t="s">
        <v>255</v>
      </c>
      <c r="AU28" t="s">
        <v>1552</v>
      </c>
      <c r="AV28">
        <v>3470</v>
      </c>
      <c r="AW28">
        <v>3490</v>
      </c>
      <c r="AX28" t="s">
        <v>449</v>
      </c>
    </row>
    <row r="29" spans="2:50">
      <c r="B29" s="189" t="s">
        <v>253</v>
      </c>
      <c r="C29" s="193">
        <v>1.5051915122046289</v>
      </c>
      <c r="D29" s="193">
        <v>5.2893919779144483</v>
      </c>
      <c r="E29" s="30">
        <v>11.343889207133584</v>
      </c>
      <c r="F29" s="193">
        <v>-1.2153604138422924</v>
      </c>
      <c r="G29" s="30">
        <v>1.2701277548341494</v>
      </c>
      <c r="H29" s="195">
        <f t="shared" si="5"/>
        <v>-0.28939197791444826</v>
      </c>
      <c r="I29" s="191">
        <f t="shared" si="6"/>
        <v>7.4933529932287857E-2</v>
      </c>
      <c r="J29" s="189"/>
      <c r="K29">
        <v>0</v>
      </c>
      <c r="L29">
        <v>1.5</v>
      </c>
      <c r="Z29" s="108">
        <f t="shared" si="0"/>
        <v>5.2893919779144483</v>
      </c>
      <c r="AA29" s="108">
        <f t="shared" si="1"/>
        <v>-1.2153604138422924</v>
      </c>
      <c r="AB29" s="2">
        <f t="shared" si="2"/>
        <v>1.2701277548341494</v>
      </c>
      <c r="AC29" t="s">
        <v>1550</v>
      </c>
      <c r="AD29" t="str">
        <f t="shared" si="3"/>
        <v>NP21022A-SO4</v>
      </c>
      <c r="AE29" t="s">
        <v>1552</v>
      </c>
      <c r="AF29">
        <v>3470</v>
      </c>
      <c r="AG29">
        <v>3490</v>
      </c>
      <c r="AH29" t="s">
        <v>449</v>
      </c>
      <c r="AP29">
        <v>4.2124509885216321</v>
      </c>
      <c r="AQ29">
        <v>-1.3127310893128463</v>
      </c>
      <c r="AR29">
        <v>1.2231718270617753</v>
      </c>
      <c r="AS29" t="s">
        <v>1550</v>
      </c>
      <c r="AT29" t="s">
        <v>256</v>
      </c>
      <c r="AU29" t="s">
        <v>1552</v>
      </c>
      <c r="AV29">
        <v>3470</v>
      </c>
      <c r="AW29">
        <v>3490</v>
      </c>
      <c r="AX29" t="s">
        <v>449</v>
      </c>
    </row>
    <row r="30" spans="2:50">
      <c r="B30" s="189" t="s">
        <v>254</v>
      </c>
      <c r="C30" s="193">
        <v>1.1710316449762281</v>
      </c>
      <c r="D30" s="193">
        <v>4.7933535359627744</v>
      </c>
      <c r="E30" s="30">
        <v>10.400817199472501</v>
      </c>
      <c r="F30" s="193">
        <v>-1.294682769260147</v>
      </c>
      <c r="G30" s="30">
        <v>1.2738039322179873</v>
      </c>
      <c r="H30" s="195">
        <f t="shared" si="5"/>
        <v>0.20664646403722564</v>
      </c>
      <c r="I30" s="191">
        <f t="shared" si="6"/>
        <v>-4.1167049364834729E-2</v>
      </c>
      <c r="J30" s="189"/>
      <c r="Z30" s="108">
        <f t="shared" si="0"/>
        <v>4.7933535359627744</v>
      </c>
      <c r="AA30" s="108">
        <f t="shared" si="1"/>
        <v>-1.294682769260147</v>
      </c>
      <c r="AB30" s="2">
        <f t="shared" si="2"/>
        <v>1.2738039322179873</v>
      </c>
      <c r="AC30" t="s">
        <v>1550</v>
      </c>
      <c r="AD30" t="str">
        <f t="shared" si="3"/>
        <v>NP21025-SO4</v>
      </c>
      <c r="AE30" t="s">
        <v>1552</v>
      </c>
      <c r="AF30">
        <v>3470</v>
      </c>
      <c r="AG30">
        <v>3490</v>
      </c>
      <c r="AH30" t="s">
        <v>449</v>
      </c>
    </row>
    <row r="31" spans="2:50">
      <c r="B31" s="189" t="s">
        <v>255</v>
      </c>
      <c r="C31" s="193">
        <v>0.89042089647128897</v>
      </c>
      <c r="D31" s="193">
        <v>4.2751256633699608</v>
      </c>
      <c r="E31" s="30">
        <v>9.4781150084704002</v>
      </c>
      <c r="F31" s="193">
        <v>-1.3089911063359772</v>
      </c>
      <c r="G31" s="30">
        <v>1.3397518942879216</v>
      </c>
      <c r="H31" s="195">
        <f t="shared" si="5"/>
        <v>0.7248743366300392</v>
      </c>
      <c r="I31" s="191">
        <f t="shared" si="6"/>
        <v>3.175323720596146E-3</v>
      </c>
      <c r="J31" s="189"/>
      <c r="Z31" s="108">
        <f t="shared" si="0"/>
        <v>4.2751256633699608</v>
      </c>
      <c r="AA31" s="108">
        <f t="shared" si="1"/>
        <v>-1.3089911063359772</v>
      </c>
      <c r="AB31" s="2">
        <f t="shared" si="2"/>
        <v>1.3397518942879216</v>
      </c>
      <c r="AC31" t="s">
        <v>1550</v>
      </c>
      <c r="AD31" t="str">
        <f t="shared" si="3"/>
        <v>NP21028-SO4</v>
      </c>
      <c r="AE31" t="s">
        <v>1552</v>
      </c>
      <c r="AF31">
        <v>3470</v>
      </c>
      <c r="AG31">
        <v>3490</v>
      </c>
      <c r="AH31" t="s">
        <v>449</v>
      </c>
    </row>
    <row r="32" spans="2:50">
      <c r="B32" s="189" t="s">
        <v>256</v>
      </c>
      <c r="C32" s="193">
        <v>0.85445694076069501</v>
      </c>
      <c r="D32" s="193">
        <v>4.2124509885216321</v>
      </c>
      <c r="E32" s="30">
        <v>9.2420860708871686</v>
      </c>
      <c r="F32" s="193">
        <v>-1.3127310893128463</v>
      </c>
      <c r="G32" s="30">
        <v>1.2231718270617753</v>
      </c>
      <c r="H32" s="195">
        <f t="shared" si="5"/>
        <v>0.78754901147836787</v>
      </c>
      <c r="I32" s="191">
        <f t="shared" si="6"/>
        <v>-0.11905211780062264</v>
      </c>
      <c r="J32" s="189"/>
      <c r="L32">
        <v>-10</v>
      </c>
      <c r="M32">
        <v>0</v>
      </c>
      <c r="Z32" s="108">
        <f t="shared" si="0"/>
        <v>4.2124509885216321</v>
      </c>
      <c r="AA32" s="108">
        <f t="shared" si="1"/>
        <v>-1.3127310893128463</v>
      </c>
      <c r="AB32" s="2">
        <f t="shared" si="2"/>
        <v>1.2231718270617753</v>
      </c>
      <c r="AC32" t="s">
        <v>1550</v>
      </c>
      <c r="AD32" t="str">
        <f t="shared" si="3"/>
        <v>NP21031-SO4</v>
      </c>
      <c r="AE32" t="s">
        <v>1552</v>
      </c>
      <c r="AF32">
        <v>3470</v>
      </c>
      <c r="AG32">
        <v>3490</v>
      </c>
      <c r="AH32" t="s">
        <v>449</v>
      </c>
    </row>
    <row r="33" spans="3:13">
      <c r="L33">
        <v>60</v>
      </c>
      <c r="M33">
        <v>0</v>
      </c>
    </row>
    <row r="34" spans="3:13">
      <c r="D34" s="108"/>
      <c r="H34" s="17"/>
      <c r="I34" s="2"/>
    </row>
    <row r="35" spans="3:13">
      <c r="J35">
        <v>0</v>
      </c>
      <c r="K35">
        <v>0</v>
      </c>
    </row>
    <row r="36" spans="3:13">
      <c r="J36">
        <v>37</v>
      </c>
      <c r="K36">
        <v>-2.48</v>
      </c>
    </row>
    <row r="38" spans="3:13">
      <c r="D38">
        <v>0.8</v>
      </c>
      <c r="E38">
        <f>-1.51*D38-0.64</f>
        <v>-1.8480000000000003</v>
      </c>
      <c r="L38">
        <v>-30</v>
      </c>
      <c r="M38">
        <v>0</v>
      </c>
    </row>
    <row r="39" spans="3:13">
      <c r="D39">
        <v>0</v>
      </c>
      <c r="E39">
        <f>-1.51*D39-0.64</f>
        <v>-0.64</v>
      </c>
      <c r="L39">
        <v>10</v>
      </c>
      <c r="M39">
        <v>0</v>
      </c>
    </row>
    <row r="40" spans="3:13">
      <c r="D40">
        <v>-1.35</v>
      </c>
      <c r="E40">
        <f>-1.51*D40-0.64</f>
        <v>1.3984999999999999</v>
      </c>
    </row>
    <row r="44" spans="3:13">
      <c r="C44" t="s">
        <v>257</v>
      </c>
    </row>
    <row r="46" spans="3:13">
      <c r="D46">
        <v>29.86</v>
      </c>
      <c r="E46">
        <v>3.3000000000000002E-2</v>
      </c>
      <c r="F46">
        <v>-0.31</v>
      </c>
      <c r="J46">
        <f>D46</f>
        <v>29.86</v>
      </c>
      <c r="K46">
        <f>E46+F46</f>
        <v>-0.27700000000000002</v>
      </c>
    </row>
    <row r="47" spans="3:13">
      <c r="D47">
        <v>55.2</v>
      </c>
      <c r="E47">
        <v>-2.5999999999999999E-2</v>
      </c>
      <c r="F47">
        <v>0.1</v>
      </c>
      <c r="J47">
        <f>D47</f>
        <v>55.2</v>
      </c>
      <c r="K47">
        <f>E47+F47</f>
        <v>7.400000000000001E-2</v>
      </c>
    </row>
    <row r="48" spans="3:13">
      <c r="D48">
        <v>45.32</v>
      </c>
      <c r="E48">
        <v>-0.01</v>
      </c>
      <c r="F48">
        <v>-0.47</v>
      </c>
      <c r="J48">
        <f>D48</f>
        <v>45.32</v>
      </c>
      <c r="K48">
        <f>E48+F48</f>
        <v>-0.48</v>
      </c>
    </row>
    <row r="49" spans="4:11">
      <c r="D49">
        <v>24.86</v>
      </c>
      <c r="E49">
        <v>9.2999999999999999E-2</v>
      </c>
      <c r="F49">
        <v>-7.0000000000000007E-2</v>
      </c>
      <c r="J49">
        <f>D49</f>
        <v>24.86</v>
      </c>
      <c r="K49">
        <f>E49+F49</f>
        <v>2.2999999999999993E-2</v>
      </c>
    </row>
    <row r="54" spans="4:11">
      <c r="J54" t="s">
        <v>258</v>
      </c>
    </row>
    <row r="55" spans="4:11">
      <c r="D55" t="s">
        <v>259</v>
      </c>
      <c r="J55">
        <v>71.3</v>
      </c>
      <c r="K55">
        <v>9.8490463586120569E-2</v>
      </c>
    </row>
    <row r="56" spans="4:11">
      <c r="D56">
        <v>44.4</v>
      </c>
      <c r="E56">
        <v>0.15415955853992358</v>
      </c>
      <c r="J56">
        <v>64.170000000000059</v>
      </c>
      <c r="K56">
        <v>0.42041911267642895</v>
      </c>
    </row>
    <row r="57" spans="4:11">
      <c r="D57">
        <v>39.96</v>
      </c>
      <c r="E57">
        <v>0.26775293117320409</v>
      </c>
      <c r="J57">
        <v>57.04</v>
      </c>
      <c r="K57">
        <v>0.66885042383146853</v>
      </c>
    </row>
    <row r="58" spans="4:11">
      <c r="D58">
        <v>35.520000000000003</v>
      </c>
      <c r="E58">
        <v>0.35272969116539876</v>
      </c>
      <c r="J58">
        <v>49.91</v>
      </c>
      <c r="K58">
        <v>0.84369374067960745</v>
      </c>
    </row>
    <row r="59" spans="4:11">
      <c r="D59">
        <v>31.08</v>
      </c>
      <c r="E59">
        <v>0.4090697295537904</v>
      </c>
      <c r="J59">
        <v>42.78</v>
      </c>
      <c r="K59">
        <v>0.94486078046240873</v>
      </c>
    </row>
    <row r="60" spans="4:11">
      <c r="D60">
        <v>26.64</v>
      </c>
      <c r="E60">
        <v>0.43675326485104193</v>
      </c>
      <c r="J60">
        <v>35.65</v>
      </c>
      <c r="K60">
        <v>0.97226556691154542</v>
      </c>
    </row>
    <row r="61" spans="4:11">
      <c r="D61">
        <v>22.2</v>
      </c>
      <c r="E61">
        <v>0.43576083734930826</v>
      </c>
      <c r="J61">
        <v>28.520000000000103</v>
      </c>
      <c r="K61">
        <v>0.9258243654335363</v>
      </c>
    </row>
    <row r="62" spans="4:11">
      <c r="D62">
        <v>17.760000000000002</v>
      </c>
      <c r="E62">
        <v>0.40607330354602844</v>
      </c>
      <c r="J62">
        <v>21.39</v>
      </c>
      <c r="K62">
        <v>0.80545562050382546</v>
      </c>
    </row>
    <row r="63" spans="4:11">
      <c r="D63">
        <v>13.32</v>
      </c>
      <c r="E63">
        <v>0.34767183068540319</v>
      </c>
      <c r="J63">
        <v>14.260000000000051</v>
      </c>
      <c r="K63">
        <v>0.61107989519371131</v>
      </c>
    </row>
    <row r="64" spans="4:11">
      <c r="D64">
        <v>8.8800000000000008</v>
      </c>
      <c r="E64">
        <v>0.26053789141688988</v>
      </c>
      <c r="J64">
        <v>7.1299999999999697</v>
      </c>
      <c r="K64">
        <v>0.34261981272742936</v>
      </c>
    </row>
    <row r="65" spans="4:11">
      <c r="D65">
        <v>4.4400000000000004</v>
      </c>
      <c r="E65">
        <v>0.14465325856394262</v>
      </c>
      <c r="J65">
        <v>0</v>
      </c>
      <c r="K65">
        <v>0</v>
      </c>
    </row>
    <row r="66" spans="4:11">
      <c r="D66">
        <v>0</v>
      </c>
      <c r="E66">
        <v>0</v>
      </c>
    </row>
    <row r="70" spans="4:11">
      <c r="G70">
        <v>36.35999999999995</v>
      </c>
      <c r="H70">
        <v>-1.1860000000000204</v>
      </c>
    </row>
    <row r="71" spans="4:11">
      <c r="G71">
        <v>32.723999999999975</v>
      </c>
      <c r="H71">
        <v>-0.98081534639749002</v>
      </c>
    </row>
    <row r="72" spans="4:11">
      <c r="G72">
        <v>29.088000000000001</v>
      </c>
      <c r="H72">
        <v>-0.79484367106708032</v>
      </c>
    </row>
    <row r="73" spans="4:11">
      <c r="G73">
        <v>25.45199999999992</v>
      </c>
      <c r="H73">
        <v>-0.6280957420106148</v>
      </c>
    </row>
    <row r="74" spans="4:11">
      <c r="G74">
        <v>21.815999999999946</v>
      </c>
      <c r="H74">
        <v>-0.4805821836451063</v>
      </c>
    </row>
    <row r="75" spans="4:11">
      <c r="G75">
        <v>18.18</v>
      </c>
      <c r="H75">
        <v>-0.35231347884279174</v>
      </c>
    </row>
    <row r="76" spans="4:11">
      <c r="G76">
        <v>14.544</v>
      </c>
      <c r="H76">
        <v>-0.24329997093208711</v>
      </c>
    </row>
    <row r="77" spans="4:11">
      <c r="G77">
        <v>10.907999999999918</v>
      </c>
      <c r="H77">
        <v>-0.15355186566490264</v>
      </c>
    </row>
    <row r="78" spans="4:11">
      <c r="G78">
        <v>7.2720000000000562</v>
      </c>
      <c r="H78">
        <v>-8.3079233152205667E-2</v>
      </c>
    </row>
    <row r="79" spans="4:11">
      <c r="G79">
        <v>3.6359999999999726</v>
      </c>
      <c r="H79">
        <v>-3.1892009764500351E-2</v>
      </c>
    </row>
    <row r="80" spans="4:11">
      <c r="G80">
        <v>0</v>
      </c>
      <c r="H80">
        <v>0</v>
      </c>
    </row>
    <row r="82" spans="7:8">
      <c r="G82">
        <v>21.41</v>
      </c>
      <c r="H82">
        <v>-2.6999999999999247E-2</v>
      </c>
    </row>
    <row r="83" spans="7:8">
      <c r="G83">
        <v>19.269000000000091</v>
      </c>
      <c r="H83">
        <v>5.7632226779791296E-3</v>
      </c>
    </row>
    <row r="84" spans="7:8">
      <c r="G84">
        <v>17.128000000000032</v>
      </c>
      <c r="H84">
        <v>3.1851247094261126E-2</v>
      </c>
    </row>
    <row r="85" spans="7:8">
      <c r="G85">
        <v>14.987000000000084</v>
      </c>
      <c r="H85">
        <v>5.1261975501426527E-2</v>
      </c>
    </row>
    <row r="86" spans="7:8">
      <c r="G86">
        <v>12.846000000000025</v>
      </c>
      <c r="H86">
        <v>6.3993326621658575E-2</v>
      </c>
    </row>
    <row r="87" spans="7:8">
      <c r="G87">
        <v>10.705</v>
      </c>
      <c r="H87">
        <v>7.0043235512740054E-2</v>
      </c>
    </row>
    <row r="88" spans="7:8">
      <c r="G88">
        <v>8.564000000000016</v>
      </c>
      <c r="H88">
        <v>6.940965343127381E-2</v>
      </c>
    </row>
    <row r="89" spans="7:8">
      <c r="G89">
        <v>6.4230000000000675</v>
      </c>
      <c r="H89">
        <v>6.2090547697790655E-2</v>
      </c>
    </row>
    <row r="90" spans="7:8">
      <c r="G90">
        <v>4.282000000000008</v>
      </c>
      <c r="H90">
        <v>4.8083901566187137E-2</v>
      </c>
    </row>
    <row r="91" spans="7:8">
      <c r="G91">
        <v>2.1409999999999485</v>
      </c>
      <c r="H91">
        <v>2.7387714091720028E-2</v>
      </c>
    </row>
    <row r="92" spans="7:8">
      <c r="G92">
        <v>0</v>
      </c>
      <c r="H92">
        <v>0</v>
      </c>
    </row>
  </sheetData>
  <phoneticPr fontId="0" type="noConversion"/>
  <pageMargins left="0.75" right="0.75" top="1" bottom="1" header="0.5" footer="0.5"/>
  <pageSetup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B3" sqref="B3"/>
    </sheetView>
  </sheetViews>
  <sheetFormatPr defaultColWidth="8.85546875" defaultRowHeight="12.75"/>
  <sheetData>
    <row r="1" spans="1:9">
      <c r="E1" t="s">
        <v>1396</v>
      </c>
      <c r="F1" t="s">
        <v>1397</v>
      </c>
      <c r="G1" t="s">
        <v>1309</v>
      </c>
    </row>
    <row r="2" spans="1:9">
      <c r="F2">
        <v>33</v>
      </c>
      <c r="G2">
        <v>34</v>
      </c>
      <c r="H2" t="s">
        <v>1229</v>
      </c>
      <c r="I2" t="s">
        <v>1303</v>
      </c>
    </row>
    <row r="3" spans="1:9">
      <c r="A3">
        <f>I3</f>
        <v>2322</v>
      </c>
      <c r="B3">
        <v>-25.56</v>
      </c>
      <c r="C3">
        <f t="shared" ref="C3:C12" si="0">H3</f>
        <v>0.11759047961555602</v>
      </c>
      <c r="E3" t="s">
        <v>1398</v>
      </c>
      <c r="F3">
        <v>-13.13</v>
      </c>
      <c r="G3">
        <v>-25.56</v>
      </c>
      <c r="H3">
        <f t="shared" ref="H3:H12" si="1">1000*LN(1+F3/1000)-515*LN(1+G3/1000)</f>
        <v>0.11759047961555602</v>
      </c>
      <c r="I3">
        <v>2322</v>
      </c>
    </row>
    <row r="4" spans="1:9">
      <c r="A4">
        <f t="shared" ref="A4:A23" si="2">I4</f>
        <v>2322</v>
      </c>
      <c r="B4">
        <v>-26.23</v>
      </c>
      <c r="C4">
        <f t="shared" si="0"/>
        <v>8.6683152216782133E-2</v>
      </c>
      <c r="E4">
        <v>-2</v>
      </c>
      <c r="F4">
        <v>-13.51</v>
      </c>
      <c r="G4">
        <v>-26.23</v>
      </c>
      <c r="H4">
        <f t="shared" si="1"/>
        <v>8.6683152216782133E-2</v>
      </c>
      <c r="I4">
        <v>2322</v>
      </c>
    </row>
    <row r="5" spans="1:9">
      <c r="A5">
        <f t="shared" si="2"/>
        <v>2322</v>
      </c>
      <c r="B5">
        <v>-25.6</v>
      </c>
      <c r="C5">
        <f t="shared" si="0"/>
        <v>0.10833165802030109</v>
      </c>
      <c r="E5">
        <v>-3</v>
      </c>
      <c r="F5">
        <v>-13.16</v>
      </c>
      <c r="G5">
        <v>-25.6</v>
      </c>
      <c r="H5">
        <f t="shared" si="1"/>
        <v>0.10833165802030109</v>
      </c>
      <c r="I5">
        <v>2322</v>
      </c>
    </row>
    <row r="6" spans="1:9">
      <c r="A6">
        <f t="shared" si="2"/>
        <v>2322</v>
      </c>
      <c r="B6">
        <v>-31.07</v>
      </c>
      <c r="C6">
        <f t="shared" si="0"/>
        <v>-5.7427294038159715E-2</v>
      </c>
      <c r="E6" t="s">
        <v>1399</v>
      </c>
      <c r="F6">
        <v>-16.18</v>
      </c>
      <c r="G6">
        <v>-31.07</v>
      </c>
      <c r="H6">
        <f t="shared" si="1"/>
        <v>-5.7427294038159715E-2</v>
      </c>
      <c r="I6">
        <v>2322</v>
      </c>
    </row>
    <row r="7" spans="1:9">
      <c r="A7">
        <f t="shared" si="2"/>
        <v>2322</v>
      </c>
      <c r="B7">
        <v>-34.69</v>
      </c>
      <c r="C7">
        <f t="shared" si="0"/>
        <v>8.9892566888956082E-2</v>
      </c>
      <c r="E7">
        <v>-2</v>
      </c>
      <c r="F7">
        <v>-17.93</v>
      </c>
      <c r="G7">
        <v>-34.69</v>
      </c>
      <c r="H7">
        <f t="shared" si="1"/>
        <v>8.9892566888956082E-2</v>
      </c>
      <c r="I7">
        <v>2322</v>
      </c>
    </row>
    <row r="8" spans="1:9">
      <c r="A8">
        <f t="shared" si="2"/>
        <v>2322</v>
      </c>
      <c r="B8">
        <v>-33.28</v>
      </c>
      <c r="C8">
        <f t="shared" si="0"/>
        <v>8.1247768559389755E-2</v>
      </c>
      <c r="E8">
        <v>-3</v>
      </c>
      <c r="F8">
        <v>-17.2</v>
      </c>
      <c r="G8">
        <v>-33.28</v>
      </c>
      <c r="H8">
        <f t="shared" si="1"/>
        <v>8.1247768559389755E-2</v>
      </c>
      <c r="I8">
        <v>2322</v>
      </c>
    </row>
    <row r="9" spans="1:9">
      <c r="A9">
        <f t="shared" si="2"/>
        <v>2322</v>
      </c>
      <c r="B9">
        <v>-33.39</v>
      </c>
      <c r="C9">
        <f t="shared" si="0"/>
        <v>0.22124808653231298</v>
      </c>
      <c r="E9">
        <v>-4</v>
      </c>
      <c r="F9">
        <v>-17.12</v>
      </c>
      <c r="G9">
        <v>-33.39</v>
      </c>
      <c r="H9">
        <f t="shared" si="1"/>
        <v>0.22124808653231298</v>
      </c>
      <c r="I9">
        <v>2322</v>
      </c>
    </row>
    <row r="10" spans="1:9">
      <c r="A10">
        <f t="shared" si="2"/>
        <v>2322</v>
      </c>
      <c r="B10">
        <v>-33.450000000000003</v>
      </c>
      <c r="C10">
        <f t="shared" si="0"/>
        <v>5.9888325313739443E-2</v>
      </c>
      <c r="E10">
        <v>-5</v>
      </c>
      <c r="F10">
        <v>-17.309999999999999</v>
      </c>
      <c r="G10">
        <v>-33.450000000000003</v>
      </c>
      <c r="H10">
        <f t="shared" si="1"/>
        <v>5.9888325313739443E-2</v>
      </c>
      <c r="I10">
        <v>2322</v>
      </c>
    </row>
    <row r="11" spans="1:9">
      <c r="A11">
        <f t="shared" si="2"/>
        <v>2322</v>
      </c>
      <c r="B11">
        <v>-31.06</v>
      </c>
      <c r="C11">
        <f t="shared" si="0"/>
        <v>-6.2742408055175503E-2</v>
      </c>
      <c r="E11" t="s">
        <v>1400</v>
      </c>
      <c r="F11">
        <v>-16.18</v>
      </c>
      <c r="G11">
        <v>-31.06</v>
      </c>
      <c r="H11">
        <f t="shared" si="1"/>
        <v>-6.2742408055175503E-2</v>
      </c>
      <c r="I11">
        <v>2322</v>
      </c>
    </row>
    <row r="12" spans="1:9">
      <c r="A12">
        <f t="shared" si="2"/>
        <v>2322</v>
      </c>
      <c r="B12">
        <v>-32.590000000000003</v>
      </c>
      <c r="C12">
        <f t="shared" si="0"/>
        <v>-0.1030708665231117</v>
      </c>
      <c r="E12">
        <v>-2</v>
      </c>
      <c r="F12">
        <v>-17.02</v>
      </c>
      <c r="G12">
        <v>-32.590000000000003</v>
      </c>
      <c r="H12">
        <f t="shared" si="1"/>
        <v>-0.1030708665231117</v>
      </c>
      <c r="I12">
        <v>2322</v>
      </c>
    </row>
    <row r="13" spans="1:9">
      <c r="E13" t="s">
        <v>1401</v>
      </c>
    </row>
    <row r="14" spans="1:9">
      <c r="A14">
        <f t="shared" si="2"/>
        <v>2322</v>
      </c>
      <c r="B14">
        <v>-29.88</v>
      </c>
      <c r="C14">
        <f t="shared" ref="C14:C23" si="3">H14</f>
        <v>-9.0017589666016917E-2</v>
      </c>
      <c r="E14" t="s">
        <v>1402</v>
      </c>
      <c r="F14">
        <v>-15.59</v>
      </c>
      <c r="G14">
        <v>-29.88</v>
      </c>
      <c r="H14">
        <f t="shared" ref="H14:H23" si="4">1000*LN(1+F14/1000)-515*LN(1+G14/1000)</f>
        <v>-9.0017589666016917E-2</v>
      </c>
      <c r="I14">
        <v>2322</v>
      </c>
    </row>
    <row r="15" spans="1:9">
      <c r="A15">
        <f t="shared" si="2"/>
        <v>2322</v>
      </c>
      <c r="B15">
        <v>-26.92</v>
      </c>
      <c r="C15">
        <f t="shared" si="3"/>
        <v>0.17799928675248111</v>
      </c>
      <c r="E15">
        <v>-2</v>
      </c>
      <c r="F15">
        <v>-13.78</v>
      </c>
      <c r="G15">
        <v>-26.92</v>
      </c>
      <c r="H15">
        <f t="shared" si="4"/>
        <v>0.17799928675248111</v>
      </c>
      <c r="I15">
        <v>2322</v>
      </c>
    </row>
    <row r="16" spans="1:9">
      <c r="A16">
        <f t="shared" si="2"/>
        <v>2322</v>
      </c>
      <c r="B16">
        <v>-23.91</v>
      </c>
      <c r="C16">
        <f t="shared" si="3"/>
        <v>0.16797101426241667</v>
      </c>
      <c r="E16">
        <v>-3</v>
      </c>
      <c r="F16">
        <v>-12.22</v>
      </c>
      <c r="G16">
        <v>-23.91</v>
      </c>
      <c r="H16">
        <f t="shared" si="4"/>
        <v>0.16797101426241667</v>
      </c>
      <c r="I16">
        <v>2322</v>
      </c>
    </row>
    <row r="17" spans="1:9">
      <c r="A17">
        <f t="shared" si="2"/>
        <v>2322</v>
      </c>
      <c r="B17">
        <v>-25.34</v>
      </c>
      <c r="C17">
        <f t="shared" si="3"/>
        <v>0.31540682034067835</v>
      </c>
      <c r="E17">
        <v>-4</v>
      </c>
      <c r="F17">
        <v>-12.82</v>
      </c>
      <c r="G17">
        <v>-25.34</v>
      </c>
      <c r="H17">
        <f t="shared" si="4"/>
        <v>0.31540682034067835</v>
      </c>
      <c r="I17">
        <v>2322</v>
      </c>
    </row>
    <row r="18" spans="1:9">
      <c r="A18">
        <f t="shared" si="2"/>
        <v>2322</v>
      </c>
      <c r="B18">
        <v>-29.07</v>
      </c>
      <c r="C18">
        <f t="shared" si="3"/>
        <v>0.21129869443711868</v>
      </c>
      <c r="E18" t="s">
        <v>1403</v>
      </c>
      <c r="F18">
        <v>-14.87</v>
      </c>
      <c r="G18">
        <v>-29.07</v>
      </c>
      <c r="H18">
        <f t="shared" si="4"/>
        <v>0.21129869443711868</v>
      </c>
      <c r="I18">
        <v>2322</v>
      </c>
    </row>
    <row r="19" spans="1:9">
      <c r="A19">
        <f t="shared" si="2"/>
        <v>2322</v>
      </c>
      <c r="B19">
        <v>-29.58</v>
      </c>
      <c r="C19">
        <f t="shared" si="3"/>
        <v>5.5453023417118885E-2</v>
      </c>
      <c r="E19">
        <v>-2</v>
      </c>
      <c r="F19">
        <v>-15.29</v>
      </c>
      <c r="G19">
        <v>-29.58</v>
      </c>
      <c r="H19">
        <f t="shared" si="4"/>
        <v>5.5453023417118885E-2</v>
      </c>
      <c r="I19">
        <v>2322</v>
      </c>
    </row>
    <row r="20" spans="1:9">
      <c r="A20">
        <f t="shared" si="2"/>
        <v>2322</v>
      </c>
      <c r="B20">
        <v>-25.76</v>
      </c>
      <c r="C20">
        <f t="shared" si="3"/>
        <v>0.29423187774942861</v>
      </c>
      <c r="E20" t="s">
        <v>1404</v>
      </c>
      <c r="F20">
        <v>-13.06</v>
      </c>
      <c r="G20">
        <v>-25.76</v>
      </c>
      <c r="H20">
        <f t="shared" si="4"/>
        <v>0.29423187774942861</v>
      </c>
      <c r="I20">
        <v>2322</v>
      </c>
    </row>
    <row r="21" spans="1:9">
      <c r="A21">
        <f t="shared" si="2"/>
        <v>2322</v>
      </c>
      <c r="B21">
        <v>-25.46</v>
      </c>
      <c r="C21">
        <f t="shared" si="3"/>
        <v>0.36868753424786149</v>
      </c>
      <c r="E21">
        <v>-2</v>
      </c>
      <c r="F21">
        <v>-12.83</v>
      </c>
      <c r="G21">
        <v>-25.46</v>
      </c>
      <c r="H21">
        <f t="shared" si="4"/>
        <v>0.36868753424786149</v>
      </c>
      <c r="I21">
        <v>2322</v>
      </c>
    </row>
    <row r="22" spans="1:9">
      <c r="A22">
        <f t="shared" si="2"/>
        <v>2322</v>
      </c>
      <c r="B22">
        <v>-28.92</v>
      </c>
      <c r="C22">
        <f t="shared" si="3"/>
        <v>0.17234490024390858</v>
      </c>
      <c r="E22" t="s">
        <v>1405</v>
      </c>
      <c r="F22">
        <v>-14.83</v>
      </c>
      <c r="G22">
        <v>-28.92</v>
      </c>
      <c r="H22">
        <f t="shared" si="4"/>
        <v>0.17234490024390858</v>
      </c>
      <c r="I22">
        <v>2322</v>
      </c>
    </row>
    <row r="23" spans="1:9">
      <c r="A23">
        <f t="shared" si="2"/>
        <v>2322</v>
      </c>
      <c r="B23">
        <v>-29.98</v>
      </c>
      <c r="C23">
        <f t="shared" si="3"/>
        <v>0.10527841643417091</v>
      </c>
      <c r="E23">
        <v>-2</v>
      </c>
      <c r="F23">
        <v>-15.45</v>
      </c>
      <c r="G23">
        <v>-29.98</v>
      </c>
      <c r="H23">
        <f t="shared" si="4"/>
        <v>0.10527841643417091</v>
      </c>
      <c r="I23">
        <v>2322</v>
      </c>
    </row>
  </sheetData>
  <phoneticPr fontId="0"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3"/>
  <sheetViews>
    <sheetView topLeftCell="X1" zoomScale="70" workbookViewId="0">
      <selection activeCell="AG1" sqref="AG1:AS1"/>
    </sheetView>
  </sheetViews>
  <sheetFormatPr defaultColWidth="10.28515625" defaultRowHeight="14.25"/>
  <cols>
    <col min="1" max="1" width="20.28515625" style="181" bestFit="1" customWidth="1"/>
    <col min="2" max="2" width="9.85546875" style="181" bestFit="1" customWidth="1"/>
    <col min="3" max="3" width="9.85546875" style="181" customWidth="1"/>
    <col min="4" max="4" width="20.140625" style="181" bestFit="1" customWidth="1"/>
    <col min="5" max="7" width="21" style="181" bestFit="1" customWidth="1"/>
    <col min="8" max="16384" width="10.28515625" style="181"/>
  </cols>
  <sheetData>
    <row r="1" spans="1:45" ht="18">
      <c r="A1" s="180" t="s">
        <v>41</v>
      </c>
      <c r="B1" s="180" t="s">
        <v>487</v>
      </c>
      <c r="C1" s="180"/>
      <c r="D1" s="180" t="s">
        <v>1357</v>
      </c>
      <c r="E1" s="180" t="s">
        <v>1406</v>
      </c>
      <c r="F1" s="180" t="s">
        <v>1492</v>
      </c>
      <c r="O1" s="122" t="s">
        <v>1357</v>
      </c>
      <c r="P1" s="122" t="s">
        <v>1406</v>
      </c>
      <c r="Q1" s="122" t="s">
        <v>1492</v>
      </c>
      <c r="R1" s="122" t="s">
        <v>2225</v>
      </c>
      <c r="S1" s="122" t="s">
        <v>1225</v>
      </c>
      <c r="T1" s="122" t="s">
        <v>1309</v>
      </c>
      <c r="U1" s="122" t="s">
        <v>2226</v>
      </c>
      <c r="V1" s="122" t="s">
        <v>2227</v>
      </c>
      <c r="W1" s="122" t="s">
        <v>2231</v>
      </c>
      <c r="X1" s="122" t="s">
        <v>2228</v>
      </c>
      <c r="Y1" s="122"/>
      <c r="AG1" s="203" t="s">
        <v>1549</v>
      </c>
      <c r="AH1" s="203" t="s">
        <v>1357</v>
      </c>
      <c r="AI1" s="203" t="s">
        <v>1406</v>
      </c>
      <c r="AJ1" s="203" t="s">
        <v>1492</v>
      </c>
      <c r="AK1" s="203" t="s">
        <v>2225</v>
      </c>
      <c r="AL1" s="203" t="s">
        <v>1225</v>
      </c>
      <c r="AM1" s="203" t="s">
        <v>1309</v>
      </c>
      <c r="AN1" s="203" t="s">
        <v>2226</v>
      </c>
      <c r="AO1" s="203" t="s">
        <v>2227</v>
      </c>
      <c r="AP1" s="203" t="s">
        <v>2231</v>
      </c>
      <c r="AQ1" s="203" t="s">
        <v>2228</v>
      </c>
      <c r="AR1" s="203"/>
      <c r="AS1" s="203"/>
    </row>
    <row r="2" spans="1:45" ht="18">
      <c r="A2" s="180" t="s">
        <v>42</v>
      </c>
      <c r="B2" s="180">
        <v>5.1749999999999998</v>
      </c>
      <c r="C2" s="180">
        <v>252</v>
      </c>
      <c r="D2" s="180">
        <v>-30.40773853</v>
      </c>
      <c r="E2" s="180">
        <v>5.6924614999999998E-2</v>
      </c>
      <c r="F2" s="180">
        <v>-1.1403805140000001</v>
      </c>
      <c r="G2" s="185" t="s">
        <v>1544</v>
      </c>
      <c r="H2" s="185" t="str">
        <f>A2</f>
        <v>30-4</v>
      </c>
      <c r="I2" s="185" t="s">
        <v>105</v>
      </c>
      <c r="J2" s="185" t="s">
        <v>1546</v>
      </c>
      <c r="O2" s="181">
        <f t="shared" ref="O2:U2" si="0">D2</f>
        <v>-30.40773853</v>
      </c>
      <c r="P2" s="181">
        <f t="shared" si="0"/>
        <v>5.6924614999999998E-2</v>
      </c>
      <c r="Q2" s="181">
        <f t="shared" si="0"/>
        <v>-1.1403805140000001</v>
      </c>
      <c r="R2" s="181" t="str">
        <f t="shared" si="0"/>
        <v>Shen et al 2011</v>
      </c>
      <c r="S2" s="181" t="str">
        <f t="shared" si="0"/>
        <v>30-4</v>
      </c>
      <c r="T2" s="181" t="str">
        <f t="shared" si="0"/>
        <v>Meishan</v>
      </c>
      <c r="U2" s="181" t="str">
        <f t="shared" si="0"/>
        <v>Younger than 250.7</v>
      </c>
      <c r="V2" s="181">
        <v>251</v>
      </c>
      <c r="W2" s="185" t="s">
        <v>449</v>
      </c>
      <c r="X2" s="185" t="s">
        <v>1548</v>
      </c>
      <c r="AH2" s="181">
        <v>-30.40773853</v>
      </c>
      <c r="AI2" s="181">
        <v>5.6924614999999998E-2</v>
      </c>
      <c r="AJ2" s="181">
        <v>-1.1403805140000001</v>
      </c>
      <c r="AK2" s="181" t="s">
        <v>1544</v>
      </c>
      <c r="AL2" s="181" t="s">
        <v>42</v>
      </c>
      <c r="AM2" s="181" t="s">
        <v>105</v>
      </c>
      <c r="AN2" s="181" t="s">
        <v>1546</v>
      </c>
      <c r="AO2" s="181">
        <v>251</v>
      </c>
      <c r="AP2" s="181" t="s">
        <v>449</v>
      </c>
      <c r="AQ2" s="181" t="s">
        <v>1548</v>
      </c>
    </row>
    <row r="3" spans="1:45" ht="18">
      <c r="A3" s="180" t="s">
        <v>44</v>
      </c>
      <c r="B3" s="180">
        <v>5.0149999999999997</v>
      </c>
      <c r="C3" s="180">
        <v>252</v>
      </c>
      <c r="D3" s="180">
        <v>-32.369505189999998</v>
      </c>
      <c r="E3" s="180">
        <v>8.0235443000000004E-2</v>
      </c>
      <c r="F3" s="180">
        <v>-1.4195953480000001</v>
      </c>
      <c r="G3" s="185" t="s">
        <v>1544</v>
      </c>
      <c r="H3" s="185" t="str">
        <f t="shared" ref="H3:H63" si="1">A3</f>
        <v>30-3</v>
      </c>
      <c r="I3" s="185" t="s">
        <v>105</v>
      </c>
      <c r="J3" s="185" t="s">
        <v>1546</v>
      </c>
      <c r="O3" s="181">
        <f t="shared" ref="O3:O63" si="2">D3</f>
        <v>-32.369505189999998</v>
      </c>
      <c r="P3" s="181">
        <f t="shared" ref="P3:P63" si="3">E3</f>
        <v>8.0235443000000004E-2</v>
      </c>
      <c r="Q3" s="181">
        <f t="shared" ref="Q3:Q63" si="4">F3</f>
        <v>-1.4195953480000001</v>
      </c>
      <c r="R3" s="181" t="str">
        <f t="shared" ref="R3:R63" si="5">G3</f>
        <v>Shen et al 2011</v>
      </c>
      <c r="S3" s="181" t="str">
        <f t="shared" ref="S3:S63" si="6">H3</f>
        <v>30-3</v>
      </c>
      <c r="T3" s="181" t="str">
        <f t="shared" ref="T3:T63" si="7">I3</f>
        <v>Meishan</v>
      </c>
      <c r="U3" s="181" t="str">
        <f t="shared" ref="U3:U63" si="8">J3</f>
        <v>Younger than 250.7</v>
      </c>
      <c r="V3" s="181">
        <v>251</v>
      </c>
      <c r="W3" s="185" t="s">
        <v>449</v>
      </c>
      <c r="X3" s="185" t="s">
        <v>1548</v>
      </c>
      <c r="AH3" s="181">
        <v>-32.369505189999998</v>
      </c>
      <c r="AI3" s="181">
        <v>8.0235443000000004E-2</v>
      </c>
      <c r="AJ3" s="181">
        <v>-1.4195953480000001</v>
      </c>
      <c r="AK3" s="181" t="s">
        <v>1544</v>
      </c>
      <c r="AL3" s="181" t="s">
        <v>44</v>
      </c>
      <c r="AM3" s="181" t="s">
        <v>105</v>
      </c>
      <c r="AN3" s="181" t="s">
        <v>1546</v>
      </c>
      <c r="AO3" s="181">
        <v>251</v>
      </c>
      <c r="AP3" s="181" t="s">
        <v>449</v>
      </c>
      <c r="AQ3" s="181" t="s">
        <v>1548</v>
      </c>
    </row>
    <row r="4" spans="1:45" ht="18">
      <c r="A4" s="180" t="s">
        <v>45</v>
      </c>
      <c r="B4" s="180">
        <v>4.8849999999999998</v>
      </c>
      <c r="C4" s="180">
        <v>252</v>
      </c>
      <c r="D4" s="180">
        <v>-27.319190800000001</v>
      </c>
      <c r="E4" s="180">
        <v>5.8709764999999997E-2</v>
      </c>
      <c r="F4" s="180">
        <v>-1.13653618</v>
      </c>
      <c r="G4" s="185" t="s">
        <v>1544</v>
      </c>
      <c r="H4" s="185" t="str">
        <f t="shared" si="1"/>
        <v>30-2</v>
      </c>
      <c r="I4" s="185" t="s">
        <v>105</v>
      </c>
      <c r="J4" s="185" t="s">
        <v>1546</v>
      </c>
      <c r="O4" s="181">
        <f t="shared" si="2"/>
        <v>-27.319190800000001</v>
      </c>
      <c r="P4" s="181">
        <f t="shared" si="3"/>
        <v>5.8709764999999997E-2</v>
      </c>
      <c r="Q4" s="181">
        <f t="shared" si="4"/>
        <v>-1.13653618</v>
      </c>
      <c r="R4" s="181" t="str">
        <f t="shared" si="5"/>
        <v>Shen et al 2011</v>
      </c>
      <c r="S4" s="181" t="str">
        <f t="shared" si="6"/>
        <v>30-2</v>
      </c>
      <c r="T4" s="181" t="str">
        <f t="shared" si="7"/>
        <v>Meishan</v>
      </c>
      <c r="U4" s="181" t="str">
        <f t="shared" si="8"/>
        <v>Younger than 250.7</v>
      </c>
      <c r="V4" s="181">
        <v>251</v>
      </c>
      <c r="W4" s="185" t="s">
        <v>449</v>
      </c>
      <c r="X4" s="185" t="s">
        <v>1548</v>
      </c>
      <c r="AH4" s="181">
        <v>-27.319190800000001</v>
      </c>
      <c r="AI4" s="181">
        <v>5.8709764999999997E-2</v>
      </c>
      <c r="AJ4" s="181">
        <v>-1.13653618</v>
      </c>
      <c r="AK4" s="181" t="s">
        <v>1544</v>
      </c>
      <c r="AL4" s="181" t="s">
        <v>45</v>
      </c>
      <c r="AM4" s="181" t="s">
        <v>105</v>
      </c>
      <c r="AN4" s="181" t="s">
        <v>1546</v>
      </c>
      <c r="AO4" s="181">
        <v>251</v>
      </c>
      <c r="AP4" s="181" t="s">
        <v>449</v>
      </c>
      <c r="AQ4" s="181" t="s">
        <v>1548</v>
      </c>
    </row>
    <row r="5" spans="1:45" ht="18">
      <c r="A5" s="180" t="s">
        <v>46</v>
      </c>
      <c r="B5" s="180">
        <v>4.7050000000000001</v>
      </c>
      <c r="C5" s="180">
        <v>252</v>
      </c>
      <c r="D5" s="180">
        <v>-34.726283129999999</v>
      </c>
      <c r="E5" s="180">
        <v>0.10946895700000001</v>
      </c>
      <c r="F5" s="180">
        <v>-0.68778410000000001</v>
      </c>
      <c r="G5" s="185" t="s">
        <v>1544</v>
      </c>
      <c r="H5" s="185" t="str">
        <f t="shared" si="1"/>
        <v>30-1</v>
      </c>
      <c r="I5" s="185" t="s">
        <v>105</v>
      </c>
      <c r="J5" s="185" t="s">
        <v>1546</v>
      </c>
      <c r="O5" s="181">
        <f t="shared" si="2"/>
        <v>-34.726283129999999</v>
      </c>
      <c r="P5" s="181">
        <f t="shared" si="3"/>
        <v>0.10946895700000001</v>
      </c>
      <c r="Q5" s="181">
        <f t="shared" si="4"/>
        <v>-0.68778410000000001</v>
      </c>
      <c r="R5" s="181" t="str">
        <f t="shared" si="5"/>
        <v>Shen et al 2011</v>
      </c>
      <c r="S5" s="181" t="str">
        <f t="shared" si="6"/>
        <v>30-1</v>
      </c>
      <c r="T5" s="181" t="str">
        <f t="shared" si="7"/>
        <v>Meishan</v>
      </c>
      <c r="U5" s="181" t="str">
        <f t="shared" si="8"/>
        <v>Younger than 250.7</v>
      </c>
      <c r="V5" s="181">
        <v>251</v>
      </c>
      <c r="W5" s="185" t="s">
        <v>449</v>
      </c>
      <c r="X5" s="185" t="s">
        <v>1548</v>
      </c>
      <c r="AH5" s="181">
        <v>-34.726283129999999</v>
      </c>
      <c r="AI5" s="181">
        <v>0.10946895700000001</v>
      </c>
      <c r="AJ5" s="181">
        <v>-0.68778410000000001</v>
      </c>
      <c r="AK5" s="181" t="s">
        <v>1544</v>
      </c>
      <c r="AL5" s="181" t="s">
        <v>46</v>
      </c>
      <c r="AM5" s="181" t="s">
        <v>105</v>
      </c>
      <c r="AN5" s="181" t="s">
        <v>1546</v>
      </c>
      <c r="AO5" s="181">
        <v>251</v>
      </c>
      <c r="AP5" s="181" t="s">
        <v>449</v>
      </c>
      <c r="AQ5" s="181" t="s">
        <v>1548</v>
      </c>
    </row>
    <row r="6" spans="1:45" ht="18">
      <c r="A6" s="180" t="s">
        <v>47</v>
      </c>
      <c r="B6" s="180">
        <v>4.5999999999999996</v>
      </c>
      <c r="C6" s="180">
        <v>252</v>
      </c>
      <c r="D6" s="180">
        <v>-31.387643820000001</v>
      </c>
      <c r="E6" s="180">
        <v>7.2987742999999994E-2</v>
      </c>
      <c r="F6" s="180">
        <v>-1.1373028540000001</v>
      </c>
      <c r="G6" s="185" t="s">
        <v>1544</v>
      </c>
      <c r="H6" s="185" t="str">
        <f t="shared" si="1"/>
        <v>29-3</v>
      </c>
      <c r="I6" s="185" t="s">
        <v>105</v>
      </c>
      <c r="J6" s="185" t="s">
        <v>1546</v>
      </c>
      <c r="O6" s="181">
        <f t="shared" si="2"/>
        <v>-31.387643820000001</v>
      </c>
      <c r="P6" s="181">
        <f t="shared" si="3"/>
        <v>7.2987742999999994E-2</v>
      </c>
      <c r="Q6" s="181">
        <f t="shared" si="4"/>
        <v>-1.1373028540000001</v>
      </c>
      <c r="R6" s="181" t="str">
        <f t="shared" si="5"/>
        <v>Shen et al 2011</v>
      </c>
      <c r="S6" s="181" t="str">
        <f t="shared" si="6"/>
        <v>29-3</v>
      </c>
      <c r="T6" s="181" t="str">
        <f t="shared" si="7"/>
        <v>Meishan</v>
      </c>
      <c r="U6" s="181" t="str">
        <f t="shared" si="8"/>
        <v>Younger than 250.7</v>
      </c>
      <c r="V6" s="181">
        <v>251</v>
      </c>
      <c r="W6" s="185" t="s">
        <v>449</v>
      </c>
      <c r="X6" s="185" t="s">
        <v>1548</v>
      </c>
      <c r="AH6" s="181">
        <v>-31.387643820000001</v>
      </c>
      <c r="AI6" s="181">
        <v>7.2987742999999994E-2</v>
      </c>
      <c r="AJ6" s="181">
        <v>-1.1373028540000001</v>
      </c>
      <c r="AK6" s="181" t="s">
        <v>1544</v>
      </c>
      <c r="AL6" s="181" t="s">
        <v>47</v>
      </c>
      <c r="AM6" s="181" t="s">
        <v>105</v>
      </c>
      <c r="AN6" s="181" t="s">
        <v>1546</v>
      </c>
      <c r="AO6" s="181">
        <v>251</v>
      </c>
      <c r="AP6" s="181" t="s">
        <v>449</v>
      </c>
      <c r="AQ6" s="181" t="s">
        <v>1548</v>
      </c>
    </row>
    <row r="7" spans="1:45" ht="18">
      <c r="A7" s="180" t="s">
        <v>48</v>
      </c>
      <c r="B7" s="180">
        <v>4.47</v>
      </c>
      <c r="C7" s="180">
        <v>252</v>
      </c>
      <c r="D7" s="180">
        <v>-25.535487140000001</v>
      </c>
      <c r="E7" s="180">
        <v>8.4185702000000001E-2</v>
      </c>
      <c r="F7" s="180">
        <v>-0.79524361499999996</v>
      </c>
      <c r="G7" s="185" t="s">
        <v>1544</v>
      </c>
      <c r="H7" s="185" t="str">
        <f t="shared" si="1"/>
        <v>29-2-C</v>
      </c>
      <c r="I7" s="185" t="s">
        <v>105</v>
      </c>
      <c r="J7" s="185" t="s">
        <v>1546</v>
      </c>
      <c r="O7" s="181">
        <f t="shared" si="2"/>
        <v>-25.535487140000001</v>
      </c>
      <c r="P7" s="181">
        <f t="shared" si="3"/>
        <v>8.4185702000000001E-2</v>
      </c>
      <c r="Q7" s="181">
        <f t="shared" si="4"/>
        <v>-0.79524361499999996</v>
      </c>
      <c r="R7" s="181" t="str">
        <f t="shared" si="5"/>
        <v>Shen et al 2011</v>
      </c>
      <c r="S7" s="181" t="str">
        <f t="shared" si="6"/>
        <v>29-2-C</v>
      </c>
      <c r="T7" s="181" t="str">
        <f t="shared" si="7"/>
        <v>Meishan</v>
      </c>
      <c r="U7" s="181" t="str">
        <f t="shared" si="8"/>
        <v>Younger than 250.7</v>
      </c>
      <c r="V7" s="181">
        <v>251</v>
      </c>
      <c r="W7" s="185" t="s">
        <v>449</v>
      </c>
      <c r="X7" s="185" t="s">
        <v>1548</v>
      </c>
      <c r="AH7" s="181">
        <v>-25.535487140000001</v>
      </c>
      <c r="AI7" s="181">
        <v>8.4185702000000001E-2</v>
      </c>
      <c r="AJ7" s="181">
        <v>-0.79524361499999996</v>
      </c>
      <c r="AK7" s="181" t="s">
        <v>1544</v>
      </c>
      <c r="AL7" s="181" t="s">
        <v>48</v>
      </c>
      <c r="AM7" s="181" t="s">
        <v>105</v>
      </c>
      <c r="AN7" s="181" t="s">
        <v>1546</v>
      </c>
      <c r="AO7" s="181">
        <v>251</v>
      </c>
      <c r="AP7" s="181" t="s">
        <v>449</v>
      </c>
      <c r="AQ7" s="181" t="s">
        <v>1548</v>
      </c>
    </row>
    <row r="8" spans="1:45" ht="18">
      <c r="A8" s="180" t="s">
        <v>49</v>
      </c>
      <c r="B8" s="180">
        <v>4.45</v>
      </c>
      <c r="C8" s="180">
        <v>252</v>
      </c>
      <c r="D8" s="180">
        <v>-32.916458179999999</v>
      </c>
      <c r="E8" s="180">
        <v>8.1235221999999996E-2</v>
      </c>
      <c r="F8" s="180">
        <v>-0.44622440800000002</v>
      </c>
      <c r="G8" s="185" t="s">
        <v>1544</v>
      </c>
      <c r="H8" s="185" t="str">
        <f t="shared" si="1"/>
        <v>29-2-B</v>
      </c>
      <c r="I8" s="185" t="s">
        <v>105</v>
      </c>
      <c r="J8" s="185" t="s">
        <v>1546</v>
      </c>
      <c r="O8" s="181">
        <f t="shared" si="2"/>
        <v>-32.916458179999999</v>
      </c>
      <c r="P8" s="181">
        <f t="shared" si="3"/>
        <v>8.1235221999999996E-2</v>
      </c>
      <c r="Q8" s="181">
        <f t="shared" si="4"/>
        <v>-0.44622440800000002</v>
      </c>
      <c r="R8" s="181" t="str">
        <f t="shared" si="5"/>
        <v>Shen et al 2011</v>
      </c>
      <c r="S8" s="181" t="str">
        <f t="shared" si="6"/>
        <v>29-2-B</v>
      </c>
      <c r="T8" s="181" t="str">
        <f t="shared" si="7"/>
        <v>Meishan</v>
      </c>
      <c r="U8" s="181" t="str">
        <f t="shared" si="8"/>
        <v>Younger than 250.7</v>
      </c>
      <c r="V8" s="181">
        <v>251</v>
      </c>
      <c r="W8" s="185" t="s">
        <v>449</v>
      </c>
      <c r="X8" s="185" t="s">
        <v>1548</v>
      </c>
      <c r="AH8" s="181">
        <v>-32.916458179999999</v>
      </c>
      <c r="AI8" s="181">
        <v>8.1235221999999996E-2</v>
      </c>
      <c r="AJ8" s="181">
        <v>-0.44622440800000002</v>
      </c>
      <c r="AK8" s="181" t="s">
        <v>1544</v>
      </c>
      <c r="AL8" s="181" t="s">
        <v>49</v>
      </c>
      <c r="AM8" s="181" t="s">
        <v>105</v>
      </c>
      <c r="AN8" s="181" t="s">
        <v>1546</v>
      </c>
      <c r="AO8" s="181">
        <v>251</v>
      </c>
      <c r="AP8" s="181" t="s">
        <v>449</v>
      </c>
      <c r="AQ8" s="181" t="s">
        <v>1548</v>
      </c>
    </row>
    <row r="9" spans="1:45" ht="18">
      <c r="A9" s="180" t="s">
        <v>50</v>
      </c>
      <c r="B9" s="180">
        <v>4.43</v>
      </c>
      <c r="C9" s="180">
        <v>252</v>
      </c>
      <c r="D9" s="180">
        <v>-20.957965510000001</v>
      </c>
      <c r="E9" s="180">
        <v>6.8010320000000003E-3</v>
      </c>
      <c r="F9" s="180">
        <v>-0.40726173199999999</v>
      </c>
      <c r="G9" s="185" t="s">
        <v>1544</v>
      </c>
      <c r="H9" s="185" t="str">
        <f t="shared" si="1"/>
        <v>29-2-A</v>
      </c>
      <c r="I9" s="185" t="s">
        <v>105</v>
      </c>
      <c r="J9" s="185" t="s">
        <v>1546</v>
      </c>
      <c r="O9" s="181">
        <f t="shared" si="2"/>
        <v>-20.957965510000001</v>
      </c>
      <c r="P9" s="181">
        <f t="shared" si="3"/>
        <v>6.8010320000000003E-3</v>
      </c>
      <c r="Q9" s="181">
        <f t="shared" si="4"/>
        <v>-0.40726173199999999</v>
      </c>
      <c r="R9" s="181" t="str">
        <f t="shared" si="5"/>
        <v>Shen et al 2011</v>
      </c>
      <c r="S9" s="181" t="str">
        <f t="shared" si="6"/>
        <v>29-2-A</v>
      </c>
      <c r="T9" s="181" t="str">
        <f t="shared" si="7"/>
        <v>Meishan</v>
      </c>
      <c r="U9" s="181" t="str">
        <f t="shared" si="8"/>
        <v>Younger than 250.7</v>
      </c>
      <c r="V9" s="181">
        <v>251</v>
      </c>
      <c r="W9" s="185" t="s">
        <v>449</v>
      </c>
      <c r="X9" s="185" t="s">
        <v>1548</v>
      </c>
      <c r="AH9" s="181">
        <v>-20.957965510000001</v>
      </c>
      <c r="AI9" s="181">
        <v>6.8010320000000003E-3</v>
      </c>
      <c r="AJ9" s="181">
        <v>-0.40726173199999999</v>
      </c>
      <c r="AK9" s="181" t="s">
        <v>1544</v>
      </c>
      <c r="AL9" s="181" t="s">
        <v>50</v>
      </c>
      <c r="AM9" s="181" t="s">
        <v>105</v>
      </c>
      <c r="AN9" s="181" t="s">
        <v>1546</v>
      </c>
      <c r="AO9" s="181">
        <v>251</v>
      </c>
      <c r="AP9" s="181" t="s">
        <v>449</v>
      </c>
      <c r="AQ9" s="181" t="s">
        <v>1548</v>
      </c>
    </row>
    <row r="10" spans="1:45" ht="18">
      <c r="A10" s="180" t="s">
        <v>51</v>
      </c>
      <c r="B10" s="180">
        <v>4.42</v>
      </c>
      <c r="C10" s="180">
        <v>252</v>
      </c>
      <c r="D10" s="180">
        <v>-28.156192870000002</v>
      </c>
      <c r="E10" s="180">
        <v>2.818119E-3</v>
      </c>
      <c r="F10" s="180">
        <v>-0.944991578</v>
      </c>
      <c r="G10" s="185" t="s">
        <v>1544</v>
      </c>
      <c r="H10" s="185" t="str">
        <f t="shared" si="1"/>
        <v>29-1</v>
      </c>
      <c r="I10" s="185" t="s">
        <v>105</v>
      </c>
      <c r="J10" s="185" t="s">
        <v>1546</v>
      </c>
      <c r="O10" s="181">
        <f t="shared" si="2"/>
        <v>-28.156192870000002</v>
      </c>
      <c r="P10" s="181">
        <f t="shared" si="3"/>
        <v>2.818119E-3</v>
      </c>
      <c r="Q10" s="181">
        <f t="shared" si="4"/>
        <v>-0.944991578</v>
      </c>
      <c r="R10" s="181" t="str">
        <f t="shared" si="5"/>
        <v>Shen et al 2011</v>
      </c>
      <c r="S10" s="181" t="str">
        <f t="shared" si="6"/>
        <v>29-1</v>
      </c>
      <c r="T10" s="181" t="str">
        <f t="shared" si="7"/>
        <v>Meishan</v>
      </c>
      <c r="U10" s="181" t="str">
        <f t="shared" si="8"/>
        <v>Younger than 250.7</v>
      </c>
      <c r="V10" s="181">
        <v>251</v>
      </c>
      <c r="W10" s="185" t="s">
        <v>449</v>
      </c>
      <c r="X10" s="185" t="s">
        <v>1548</v>
      </c>
      <c r="AH10" s="181">
        <v>-28.156192870000002</v>
      </c>
      <c r="AI10" s="181">
        <v>2.818119E-3</v>
      </c>
      <c r="AJ10" s="181">
        <v>-0.944991578</v>
      </c>
      <c r="AK10" s="181" t="s">
        <v>1544</v>
      </c>
      <c r="AL10" s="181" t="s">
        <v>51</v>
      </c>
      <c r="AM10" s="181" t="s">
        <v>105</v>
      </c>
      <c r="AN10" s="181" t="s">
        <v>1546</v>
      </c>
      <c r="AO10" s="181">
        <v>251</v>
      </c>
      <c r="AP10" s="181" t="s">
        <v>449</v>
      </c>
      <c r="AQ10" s="181" t="s">
        <v>1548</v>
      </c>
    </row>
    <row r="11" spans="1:45" ht="18">
      <c r="A11" s="180" t="s">
        <v>52</v>
      </c>
      <c r="B11" s="180">
        <v>4.22</v>
      </c>
      <c r="C11" s="180">
        <v>252</v>
      </c>
      <c r="D11" s="180">
        <v>-31.203843809999999</v>
      </c>
      <c r="E11" s="180">
        <v>7.0264556000000006E-2</v>
      </c>
      <c r="F11" s="180">
        <v>-0.75357346700000005</v>
      </c>
      <c r="G11" s="185" t="s">
        <v>1544</v>
      </c>
      <c r="H11" s="185" t="str">
        <f t="shared" si="1"/>
        <v>27-C</v>
      </c>
      <c r="I11" s="185" t="s">
        <v>105</v>
      </c>
      <c r="J11" s="185" t="s">
        <v>1547</v>
      </c>
      <c r="O11" s="181">
        <f t="shared" si="2"/>
        <v>-31.203843809999999</v>
      </c>
      <c r="P11" s="181">
        <f t="shared" si="3"/>
        <v>7.0264556000000006E-2</v>
      </c>
      <c r="Q11" s="181">
        <f t="shared" si="4"/>
        <v>-0.75357346700000005</v>
      </c>
      <c r="R11" s="181" t="str">
        <f t="shared" si="5"/>
        <v>Shen et al 2011</v>
      </c>
      <c r="S11" s="181" t="str">
        <f t="shared" si="6"/>
        <v>27-C</v>
      </c>
      <c r="T11" s="181" t="str">
        <f t="shared" si="7"/>
        <v>Meishan</v>
      </c>
      <c r="U11" s="181" t="str">
        <f t="shared" si="8"/>
        <v>between 250.7 and 251.4</v>
      </c>
      <c r="V11" s="181">
        <v>251</v>
      </c>
      <c r="W11" s="185" t="s">
        <v>449</v>
      </c>
      <c r="X11" s="185" t="s">
        <v>1548</v>
      </c>
      <c r="AH11" s="181">
        <v>-31.203843809999999</v>
      </c>
      <c r="AI11" s="181">
        <v>7.0264556000000006E-2</v>
      </c>
      <c r="AJ11" s="181">
        <v>-0.75357346700000005</v>
      </c>
      <c r="AK11" s="181" t="s">
        <v>1544</v>
      </c>
      <c r="AL11" s="181" t="s">
        <v>52</v>
      </c>
      <c r="AM11" s="181" t="s">
        <v>105</v>
      </c>
      <c r="AN11" s="181" t="s">
        <v>1547</v>
      </c>
      <c r="AO11" s="181">
        <v>251</v>
      </c>
      <c r="AP11" s="181" t="s">
        <v>449</v>
      </c>
      <c r="AQ11" s="181" t="s">
        <v>1548</v>
      </c>
    </row>
    <row r="12" spans="1:45" ht="18">
      <c r="A12" s="180" t="s">
        <v>53</v>
      </c>
      <c r="B12" s="180">
        <v>4.18</v>
      </c>
      <c r="C12" s="180">
        <v>252</v>
      </c>
      <c r="D12" s="180">
        <v>-34.59641783</v>
      </c>
      <c r="E12" s="180">
        <v>0.101080832</v>
      </c>
      <c r="F12" s="180">
        <v>-0.73845361700000001</v>
      </c>
      <c r="G12" s="185" t="s">
        <v>1544</v>
      </c>
      <c r="H12" s="185" t="str">
        <f t="shared" si="1"/>
        <v>27-B</v>
      </c>
      <c r="I12" s="185" t="s">
        <v>105</v>
      </c>
      <c r="J12" s="185" t="s">
        <v>1547</v>
      </c>
      <c r="O12" s="181">
        <f t="shared" si="2"/>
        <v>-34.59641783</v>
      </c>
      <c r="P12" s="181">
        <f t="shared" si="3"/>
        <v>0.101080832</v>
      </c>
      <c r="Q12" s="181">
        <f t="shared" si="4"/>
        <v>-0.73845361700000001</v>
      </c>
      <c r="R12" s="181" t="str">
        <f t="shared" si="5"/>
        <v>Shen et al 2011</v>
      </c>
      <c r="S12" s="181" t="str">
        <f t="shared" si="6"/>
        <v>27-B</v>
      </c>
      <c r="T12" s="181" t="str">
        <f t="shared" si="7"/>
        <v>Meishan</v>
      </c>
      <c r="U12" s="181" t="str">
        <f t="shared" si="8"/>
        <v>between 250.7 and 251.4</v>
      </c>
      <c r="V12" s="181">
        <v>251</v>
      </c>
      <c r="W12" s="185" t="s">
        <v>449</v>
      </c>
      <c r="X12" s="185" t="s">
        <v>1548</v>
      </c>
      <c r="AH12" s="181">
        <v>-34.59641783</v>
      </c>
      <c r="AI12" s="181">
        <v>0.101080832</v>
      </c>
      <c r="AJ12" s="181">
        <v>-0.73845361700000001</v>
      </c>
      <c r="AK12" s="181" t="s">
        <v>1544</v>
      </c>
      <c r="AL12" s="181" t="s">
        <v>53</v>
      </c>
      <c r="AM12" s="181" t="s">
        <v>105</v>
      </c>
      <c r="AN12" s="181" t="s">
        <v>1547</v>
      </c>
      <c r="AO12" s="181">
        <v>251</v>
      </c>
      <c r="AP12" s="181" t="s">
        <v>449</v>
      </c>
      <c r="AQ12" s="181" t="s">
        <v>1548</v>
      </c>
    </row>
    <row r="13" spans="1:45" ht="18">
      <c r="A13" s="180" t="s">
        <v>54</v>
      </c>
      <c r="B13" s="180">
        <v>4.12</v>
      </c>
      <c r="C13" s="180">
        <v>252</v>
      </c>
      <c r="D13" s="180">
        <v>-30.696690920000002</v>
      </c>
      <c r="E13" s="180">
        <v>6.0044478999999998E-2</v>
      </c>
      <c r="F13" s="180">
        <v>-0.463239648</v>
      </c>
      <c r="G13" s="185" t="s">
        <v>1544</v>
      </c>
      <c r="H13" s="185" t="str">
        <f t="shared" si="1"/>
        <v>27-A</v>
      </c>
      <c r="I13" s="185" t="s">
        <v>105</v>
      </c>
      <c r="J13" s="185" t="s">
        <v>1547</v>
      </c>
      <c r="O13" s="181">
        <f t="shared" si="2"/>
        <v>-30.696690920000002</v>
      </c>
      <c r="P13" s="181">
        <f t="shared" si="3"/>
        <v>6.0044478999999998E-2</v>
      </c>
      <c r="Q13" s="181">
        <f t="shared" si="4"/>
        <v>-0.463239648</v>
      </c>
      <c r="R13" s="181" t="str">
        <f t="shared" si="5"/>
        <v>Shen et al 2011</v>
      </c>
      <c r="S13" s="181" t="str">
        <f t="shared" si="6"/>
        <v>27-A</v>
      </c>
      <c r="T13" s="181" t="str">
        <f t="shared" si="7"/>
        <v>Meishan</v>
      </c>
      <c r="U13" s="181" t="str">
        <f t="shared" si="8"/>
        <v>between 250.7 and 251.4</v>
      </c>
      <c r="V13" s="181">
        <v>251</v>
      </c>
      <c r="W13" s="185" t="s">
        <v>449</v>
      </c>
      <c r="X13" s="185" t="s">
        <v>1548</v>
      </c>
      <c r="AH13" s="181">
        <v>-30.696690920000002</v>
      </c>
      <c r="AI13" s="181">
        <v>6.0044478999999998E-2</v>
      </c>
      <c r="AJ13" s="181">
        <v>-0.463239648</v>
      </c>
      <c r="AK13" s="181" t="s">
        <v>1544</v>
      </c>
      <c r="AL13" s="181" t="s">
        <v>54</v>
      </c>
      <c r="AM13" s="181" t="s">
        <v>105</v>
      </c>
      <c r="AN13" s="181" t="s">
        <v>1547</v>
      </c>
      <c r="AO13" s="181">
        <v>251</v>
      </c>
      <c r="AP13" s="181" t="s">
        <v>449</v>
      </c>
      <c r="AQ13" s="181" t="s">
        <v>1548</v>
      </c>
    </row>
    <row r="14" spans="1:45" ht="18">
      <c r="A14" s="180">
        <v>26</v>
      </c>
      <c r="B14" s="180">
        <v>4.1050000000000004</v>
      </c>
      <c r="C14" s="180">
        <v>252</v>
      </c>
      <c r="D14" s="180">
        <v>-33.719292439999997</v>
      </c>
      <c r="E14" s="180">
        <v>3.4102906000000002E-2</v>
      </c>
      <c r="F14" s="180">
        <v>-0.94641071600000004</v>
      </c>
      <c r="G14" s="185" t="s">
        <v>1544</v>
      </c>
      <c r="H14" s="185">
        <f t="shared" si="1"/>
        <v>26</v>
      </c>
      <c r="I14" s="185" t="s">
        <v>105</v>
      </c>
      <c r="J14" s="181">
        <v>251.4</v>
      </c>
      <c r="O14" s="181">
        <f t="shared" si="2"/>
        <v>-33.719292439999997</v>
      </c>
      <c r="P14" s="181">
        <f t="shared" si="3"/>
        <v>3.4102906000000002E-2</v>
      </c>
      <c r="Q14" s="181">
        <f t="shared" si="4"/>
        <v>-0.94641071600000004</v>
      </c>
      <c r="R14" s="181" t="str">
        <f t="shared" si="5"/>
        <v>Shen et al 2011</v>
      </c>
      <c r="S14" s="181">
        <f t="shared" si="6"/>
        <v>26</v>
      </c>
      <c r="T14" s="181" t="str">
        <f t="shared" si="7"/>
        <v>Meishan</v>
      </c>
      <c r="U14" s="181">
        <f t="shared" si="8"/>
        <v>251.4</v>
      </c>
      <c r="V14" s="181">
        <v>251</v>
      </c>
      <c r="W14" s="185" t="s">
        <v>449</v>
      </c>
      <c r="X14" s="185" t="s">
        <v>1548</v>
      </c>
      <c r="AH14" s="181">
        <v>-33.719292439999997</v>
      </c>
      <c r="AI14" s="181">
        <v>3.4102906000000002E-2</v>
      </c>
      <c r="AJ14" s="181">
        <v>-0.94641071600000004</v>
      </c>
      <c r="AK14" s="181" t="s">
        <v>1544</v>
      </c>
      <c r="AL14" s="181">
        <v>26</v>
      </c>
      <c r="AM14" s="181" t="s">
        <v>105</v>
      </c>
      <c r="AN14" s="181">
        <v>251.4</v>
      </c>
      <c r="AO14" s="181">
        <v>251</v>
      </c>
      <c r="AP14" s="181" t="s">
        <v>449</v>
      </c>
      <c r="AQ14" s="181" t="s">
        <v>1548</v>
      </c>
    </row>
    <row r="15" spans="1:45" ht="18">
      <c r="A15" s="180" t="s">
        <v>55</v>
      </c>
      <c r="B15" s="180">
        <v>4.085</v>
      </c>
      <c r="C15" s="180">
        <v>252</v>
      </c>
      <c r="D15" s="180">
        <v>-27.35460612</v>
      </c>
      <c r="E15" s="180">
        <v>5.3296999999999997E-2</v>
      </c>
      <c r="F15" s="180">
        <v>-0.62027631999999999</v>
      </c>
      <c r="G15" s="185" t="s">
        <v>1544</v>
      </c>
      <c r="H15" s="185" t="str">
        <f t="shared" si="1"/>
        <v>25-26-3A</v>
      </c>
      <c r="I15" s="185" t="s">
        <v>105</v>
      </c>
      <c r="J15" s="181">
        <v>251.4</v>
      </c>
      <c r="O15" s="181">
        <f t="shared" si="2"/>
        <v>-27.35460612</v>
      </c>
      <c r="P15" s="181">
        <f t="shared" si="3"/>
        <v>5.3296999999999997E-2</v>
      </c>
      <c r="Q15" s="181">
        <f t="shared" si="4"/>
        <v>-0.62027631999999999</v>
      </c>
      <c r="R15" s="181" t="str">
        <f t="shared" si="5"/>
        <v>Shen et al 2011</v>
      </c>
      <c r="S15" s="181" t="str">
        <f t="shared" si="6"/>
        <v>25-26-3A</v>
      </c>
      <c r="T15" s="181" t="str">
        <f t="shared" si="7"/>
        <v>Meishan</v>
      </c>
      <c r="U15" s="181">
        <f t="shared" si="8"/>
        <v>251.4</v>
      </c>
      <c r="V15" s="181">
        <v>251</v>
      </c>
      <c r="W15" s="185" t="s">
        <v>449</v>
      </c>
      <c r="X15" s="185" t="s">
        <v>1548</v>
      </c>
      <c r="AH15" s="181">
        <v>-27.35460612</v>
      </c>
      <c r="AI15" s="181">
        <v>5.3296999999999997E-2</v>
      </c>
      <c r="AJ15" s="181">
        <v>-0.62027631999999999</v>
      </c>
      <c r="AK15" s="181" t="s">
        <v>1544</v>
      </c>
      <c r="AL15" s="181" t="s">
        <v>55</v>
      </c>
      <c r="AM15" s="181" t="s">
        <v>105</v>
      </c>
      <c r="AN15" s="181">
        <v>251.4</v>
      </c>
      <c r="AO15" s="181">
        <v>251</v>
      </c>
      <c r="AP15" s="181" t="s">
        <v>449</v>
      </c>
      <c r="AQ15" s="181" t="s">
        <v>1548</v>
      </c>
    </row>
    <row r="16" spans="1:45" ht="18">
      <c r="A16" s="180" t="s">
        <v>56</v>
      </c>
      <c r="B16" s="180">
        <v>4.0830000000000002</v>
      </c>
      <c r="C16" s="180">
        <v>252</v>
      </c>
      <c r="D16" s="180">
        <v>-24.77505086</v>
      </c>
      <c r="E16" s="180">
        <v>9.9454038999999994E-2</v>
      </c>
      <c r="F16" s="180">
        <v>-0.47989470899999997</v>
      </c>
      <c r="G16" s="185" t="s">
        <v>1544</v>
      </c>
      <c r="H16" s="185" t="str">
        <f t="shared" si="1"/>
        <v>25-26-2A</v>
      </c>
      <c r="I16" s="185" t="s">
        <v>105</v>
      </c>
      <c r="J16" s="181">
        <v>251.4</v>
      </c>
      <c r="O16" s="181">
        <f t="shared" si="2"/>
        <v>-24.77505086</v>
      </c>
      <c r="P16" s="181">
        <f t="shared" si="3"/>
        <v>9.9454038999999994E-2</v>
      </c>
      <c r="Q16" s="181">
        <f t="shared" si="4"/>
        <v>-0.47989470899999997</v>
      </c>
      <c r="R16" s="181" t="str">
        <f t="shared" si="5"/>
        <v>Shen et al 2011</v>
      </c>
      <c r="S16" s="181" t="str">
        <f t="shared" si="6"/>
        <v>25-26-2A</v>
      </c>
      <c r="T16" s="181" t="str">
        <f t="shared" si="7"/>
        <v>Meishan</v>
      </c>
      <c r="U16" s="181">
        <f t="shared" si="8"/>
        <v>251.4</v>
      </c>
      <c r="V16" s="181">
        <v>251</v>
      </c>
      <c r="W16" s="185" t="s">
        <v>449</v>
      </c>
      <c r="X16" s="185" t="s">
        <v>1548</v>
      </c>
      <c r="AH16" s="181">
        <v>-24.77505086</v>
      </c>
      <c r="AI16" s="181">
        <v>9.9454038999999994E-2</v>
      </c>
      <c r="AJ16" s="181">
        <v>-0.47989470899999997</v>
      </c>
      <c r="AK16" s="181" t="s">
        <v>1544</v>
      </c>
      <c r="AL16" s="181" t="s">
        <v>56</v>
      </c>
      <c r="AM16" s="181" t="s">
        <v>105</v>
      </c>
      <c r="AN16" s="181">
        <v>251.4</v>
      </c>
      <c r="AO16" s="181">
        <v>251</v>
      </c>
      <c r="AP16" s="181" t="s">
        <v>449</v>
      </c>
      <c r="AQ16" s="181" t="s">
        <v>1548</v>
      </c>
    </row>
    <row r="17" spans="1:43" ht="18">
      <c r="A17" s="180" t="s">
        <v>57</v>
      </c>
      <c r="B17" s="180">
        <v>4.08</v>
      </c>
      <c r="C17" s="180">
        <v>252</v>
      </c>
      <c r="D17" s="180">
        <v>-28.273459649999999</v>
      </c>
      <c r="E17" s="180">
        <v>5.0672741E-2</v>
      </c>
      <c r="F17" s="180">
        <v>-0.86994704099999998</v>
      </c>
      <c r="G17" s="185" t="s">
        <v>1544</v>
      </c>
      <c r="H17" s="185" t="str">
        <f t="shared" si="1"/>
        <v>25-26-1A</v>
      </c>
      <c r="I17" s="185" t="s">
        <v>105</v>
      </c>
      <c r="J17" s="181">
        <v>251.4</v>
      </c>
      <c r="O17" s="181">
        <f t="shared" si="2"/>
        <v>-28.273459649999999</v>
      </c>
      <c r="P17" s="181">
        <f t="shared" si="3"/>
        <v>5.0672741E-2</v>
      </c>
      <c r="Q17" s="181">
        <f t="shared" si="4"/>
        <v>-0.86994704099999998</v>
      </c>
      <c r="R17" s="181" t="str">
        <f t="shared" si="5"/>
        <v>Shen et al 2011</v>
      </c>
      <c r="S17" s="181" t="str">
        <f t="shared" si="6"/>
        <v>25-26-1A</v>
      </c>
      <c r="T17" s="181" t="str">
        <f t="shared" si="7"/>
        <v>Meishan</v>
      </c>
      <c r="U17" s="181">
        <f t="shared" si="8"/>
        <v>251.4</v>
      </c>
      <c r="V17" s="181">
        <v>251</v>
      </c>
      <c r="W17" s="185" t="s">
        <v>449</v>
      </c>
      <c r="X17" s="185" t="s">
        <v>1548</v>
      </c>
      <c r="AH17" s="181">
        <v>-28.273459649999999</v>
      </c>
      <c r="AI17" s="181">
        <v>5.0672741E-2</v>
      </c>
      <c r="AJ17" s="181">
        <v>-0.86994704099999998</v>
      </c>
      <c r="AK17" s="181" t="s">
        <v>1544</v>
      </c>
      <c r="AL17" s="181" t="s">
        <v>57</v>
      </c>
      <c r="AM17" s="181" t="s">
        <v>105</v>
      </c>
      <c r="AN17" s="181">
        <v>251.4</v>
      </c>
      <c r="AO17" s="181">
        <v>251</v>
      </c>
      <c r="AP17" s="181" t="s">
        <v>449</v>
      </c>
      <c r="AQ17" s="181" t="s">
        <v>1548</v>
      </c>
    </row>
    <row r="18" spans="1:43" ht="18">
      <c r="A18" s="180" t="s">
        <v>58</v>
      </c>
      <c r="B18" s="180">
        <v>4.0750000000000002</v>
      </c>
      <c r="C18" s="180">
        <v>252</v>
      </c>
      <c r="D18" s="180">
        <v>-26.028992030000001</v>
      </c>
      <c r="E18" s="180">
        <v>3.5578790999999999E-2</v>
      </c>
      <c r="F18" s="180">
        <v>-0.82607078300000003</v>
      </c>
      <c r="G18" s="185" t="s">
        <v>1544</v>
      </c>
      <c r="H18" s="185" t="str">
        <f t="shared" si="1"/>
        <v>25-3A</v>
      </c>
      <c r="I18" s="185" t="s">
        <v>105</v>
      </c>
      <c r="J18" s="181">
        <v>251.4</v>
      </c>
      <c r="O18" s="181">
        <f t="shared" si="2"/>
        <v>-26.028992030000001</v>
      </c>
      <c r="P18" s="181">
        <f t="shared" si="3"/>
        <v>3.5578790999999999E-2</v>
      </c>
      <c r="Q18" s="181">
        <f t="shared" si="4"/>
        <v>-0.82607078300000003</v>
      </c>
      <c r="R18" s="181" t="str">
        <f t="shared" si="5"/>
        <v>Shen et al 2011</v>
      </c>
      <c r="S18" s="181" t="str">
        <f t="shared" si="6"/>
        <v>25-3A</v>
      </c>
      <c r="T18" s="181" t="str">
        <f t="shared" si="7"/>
        <v>Meishan</v>
      </c>
      <c r="U18" s="181">
        <f t="shared" si="8"/>
        <v>251.4</v>
      </c>
      <c r="V18" s="181">
        <v>251</v>
      </c>
      <c r="W18" s="185" t="s">
        <v>449</v>
      </c>
      <c r="X18" s="185" t="s">
        <v>1548</v>
      </c>
      <c r="AH18" s="181">
        <v>-26.028992030000001</v>
      </c>
      <c r="AI18" s="181">
        <v>3.5578790999999999E-2</v>
      </c>
      <c r="AJ18" s="181">
        <v>-0.82607078300000003</v>
      </c>
      <c r="AK18" s="181" t="s">
        <v>1544</v>
      </c>
      <c r="AL18" s="181" t="s">
        <v>58</v>
      </c>
      <c r="AM18" s="181" t="s">
        <v>105</v>
      </c>
      <c r="AN18" s="181">
        <v>251.4</v>
      </c>
      <c r="AO18" s="181">
        <v>251</v>
      </c>
      <c r="AP18" s="181" t="s">
        <v>449</v>
      </c>
      <c r="AQ18" s="181" t="s">
        <v>1548</v>
      </c>
    </row>
    <row r="19" spans="1:43" ht="18">
      <c r="A19" s="180" t="s">
        <v>59</v>
      </c>
      <c r="B19" s="180">
        <v>4.069</v>
      </c>
      <c r="C19" s="180">
        <v>252</v>
      </c>
      <c r="D19" s="180">
        <v>-25.800576459999998</v>
      </c>
      <c r="E19" s="180">
        <v>4.3081822999999998E-2</v>
      </c>
      <c r="F19" s="180">
        <v>-0.52306630399999998</v>
      </c>
      <c r="G19" s="185" t="s">
        <v>1544</v>
      </c>
      <c r="H19" s="185" t="str">
        <f t="shared" si="1"/>
        <v>25-2A</v>
      </c>
      <c r="I19" s="185" t="s">
        <v>105</v>
      </c>
      <c r="J19" s="181">
        <v>251.4</v>
      </c>
      <c r="O19" s="181">
        <f t="shared" si="2"/>
        <v>-25.800576459999998</v>
      </c>
      <c r="P19" s="181">
        <f t="shared" si="3"/>
        <v>4.3081822999999998E-2</v>
      </c>
      <c r="Q19" s="181">
        <f t="shared" si="4"/>
        <v>-0.52306630399999998</v>
      </c>
      <c r="R19" s="181" t="str">
        <f t="shared" si="5"/>
        <v>Shen et al 2011</v>
      </c>
      <c r="S19" s="181" t="str">
        <f t="shared" si="6"/>
        <v>25-2A</v>
      </c>
      <c r="T19" s="181" t="str">
        <f t="shared" si="7"/>
        <v>Meishan</v>
      </c>
      <c r="U19" s="181">
        <f t="shared" si="8"/>
        <v>251.4</v>
      </c>
      <c r="V19" s="181">
        <v>251</v>
      </c>
      <c r="W19" s="185" t="s">
        <v>449</v>
      </c>
      <c r="X19" s="185" t="s">
        <v>1548</v>
      </c>
      <c r="AH19" s="181">
        <v>-25.800576459999998</v>
      </c>
      <c r="AI19" s="181">
        <v>4.3081822999999998E-2</v>
      </c>
      <c r="AJ19" s="181">
        <v>-0.52306630399999998</v>
      </c>
      <c r="AK19" s="181" t="s">
        <v>1544</v>
      </c>
      <c r="AL19" s="181" t="s">
        <v>59</v>
      </c>
      <c r="AM19" s="181" t="s">
        <v>105</v>
      </c>
      <c r="AN19" s="181">
        <v>251.4</v>
      </c>
      <c r="AO19" s="181">
        <v>251</v>
      </c>
      <c r="AP19" s="181" t="s">
        <v>449</v>
      </c>
      <c r="AQ19" s="181" t="s">
        <v>1548</v>
      </c>
    </row>
    <row r="20" spans="1:43" ht="18">
      <c r="A20" s="180" t="s">
        <v>60</v>
      </c>
      <c r="B20" s="180">
        <v>4.0670000000000002</v>
      </c>
      <c r="C20" s="180">
        <v>252</v>
      </c>
      <c r="D20" s="180">
        <v>-30.930214020000001</v>
      </c>
      <c r="E20" s="180">
        <v>7.8476877E-2</v>
      </c>
      <c r="F20" s="180">
        <v>-0.53400466199999996</v>
      </c>
      <c r="G20" s="185" t="s">
        <v>1544</v>
      </c>
      <c r="H20" s="185" t="str">
        <f t="shared" si="1"/>
        <v>25-1A</v>
      </c>
      <c r="I20" s="185" t="s">
        <v>105</v>
      </c>
      <c r="J20" s="181">
        <v>251.4</v>
      </c>
      <c r="O20" s="181">
        <f t="shared" si="2"/>
        <v>-30.930214020000001</v>
      </c>
      <c r="P20" s="181">
        <f t="shared" si="3"/>
        <v>7.8476877E-2</v>
      </c>
      <c r="Q20" s="181">
        <f t="shared" si="4"/>
        <v>-0.53400466199999996</v>
      </c>
      <c r="R20" s="181" t="str">
        <f t="shared" si="5"/>
        <v>Shen et al 2011</v>
      </c>
      <c r="S20" s="181" t="str">
        <f t="shared" si="6"/>
        <v>25-1A</v>
      </c>
      <c r="T20" s="181" t="str">
        <f t="shared" si="7"/>
        <v>Meishan</v>
      </c>
      <c r="U20" s="181">
        <f t="shared" si="8"/>
        <v>251.4</v>
      </c>
      <c r="V20" s="181">
        <v>251</v>
      </c>
      <c r="W20" s="185" t="s">
        <v>449</v>
      </c>
      <c r="X20" s="185" t="s">
        <v>1548</v>
      </c>
      <c r="AH20" s="181">
        <v>-30.930214020000001</v>
      </c>
      <c r="AI20" s="181">
        <v>7.8476877E-2</v>
      </c>
      <c r="AJ20" s="181">
        <v>-0.53400466199999996</v>
      </c>
      <c r="AK20" s="181" t="s">
        <v>1544</v>
      </c>
      <c r="AL20" s="181" t="s">
        <v>60</v>
      </c>
      <c r="AM20" s="181" t="s">
        <v>105</v>
      </c>
      <c r="AN20" s="181">
        <v>251.4</v>
      </c>
      <c r="AO20" s="181">
        <v>251</v>
      </c>
      <c r="AP20" s="181" t="s">
        <v>449</v>
      </c>
      <c r="AQ20" s="181" t="s">
        <v>1548</v>
      </c>
    </row>
    <row r="21" spans="1:43" ht="18">
      <c r="A21" s="180" t="s">
        <v>61</v>
      </c>
      <c r="B21" s="180">
        <v>4.0650000000000004</v>
      </c>
      <c r="C21" s="180">
        <v>252</v>
      </c>
      <c r="D21" s="180">
        <v>-17.542784380000001</v>
      </c>
      <c r="E21" s="180">
        <v>0.122638018</v>
      </c>
      <c r="F21" s="180">
        <v>-0.90002569099999996</v>
      </c>
      <c r="G21" s="185" t="s">
        <v>1544</v>
      </c>
      <c r="H21" s="185" t="str">
        <f t="shared" si="1"/>
        <v>24e3-25</v>
      </c>
      <c r="I21" s="185" t="s">
        <v>105</v>
      </c>
      <c r="J21" s="185" t="s">
        <v>1545</v>
      </c>
      <c r="O21" s="181">
        <f t="shared" si="2"/>
        <v>-17.542784380000001</v>
      </c>
      <c r="P21" s="181">
        <f t="shared" si="3"/>
        <v>0.122638018</v>
      </c>
      <c r="Q21" s="181">
        <f t="shared" si="4"/>
        <v>-0.90002569099999996</v>
      </c>
      <c r="R21" s="181" t="str">
        <f t="shared" si="5"/>
        <v>Shen et al 2011</v>
      </c>
      <c r="S21" s="181" t="str">
        <f t="shared" si="6"/>
        <v>24e3-25</v>
      </c>
      <c r="T21" s="181" t="str">
        <f t="shared" si="7"/>
        <v>Meishan</v>
      </c>
      <c r="U21" s="181" t="str">
        <f t="shared" si="8"/>
        <v>older than 251.4</v>
      </c>
      <c r="V21" s="181">
        <v>251</v>
      </c>
      <c r="W21" s="185" t="s">
        <v>449</v>
      </c>
      <c r="X21" s="185" t="s">
        <v>1548</v>
      </c>
      <c r="AH21" s="181">
        <v>-17.542784380000001</v>
      </c>
      <c r="AI21" s="181">
        <v>0.122638018</v>
      </c>
      <c r="AJ21" s="181">
        <v>-0.90002569099999996</v>
      </c>
      <c r="AK21" s="181" t="s">
        <v>1544</v>
      </c>
      <c r="AL21" s="181" t="s">
        <v>61</v>
      </c>
      <c r="AM21" s="181" t="s">
        <v>105</v>
      </c>
      <c r="AN21" s="181" t="s">
        <v>1545</v>
      </c>
      <c r="AO21" s="181">
        <v>251</v>
      </c>
      <c r="AP21" s="181" t="s">
        <v>449</v>
      </c>
      <c r="AQ21" s="181" t="s">
        <v>1548</v>
      </c>
    </row>
    <row r="22" spans="1:43" ht="18">
      <c r="A22" s="180" t="s">
        <v>62</v>
      </c>
      <c r="B22" s="180">
        <v>4.0549999999999997</v>
      </c>
      <c r="C22" s="180">
        <v>252</v>
      </c>
      <c r="D22" s="180">
        <v>-19.93897084</v>
      </c>
      <c r="E22" s="180">
        <v>0.10686604600000001</v>
      </c>
      <c r="F22" s="180">
        <v>-0.52984254399999997</v>
      </c>
      <c r="G22" s="185" t="s">
        <v>1544</v>
      </c>
      <c r="H22" s="185" t="str">
        <f t="shared" si="1"/>
        <v>24(e2+e3+e4)</v>
      </c>
      <c r="I22" s="185" t="s">
        <v>105</v>
      </c>
      <c r="J22" s="185" t="s">
        <v>1545</v>
      </c>
      <c r="O22" s="181">
        <f t="shared" si="2"/>
        <v>-19.93897084</v>
      </c>
      <c r="P22" s="181">
        <f t="shared" si="3"/>
        <v>0.10686604600000001</v>
      </c>
      <c r="Q22" s="181">
        <f t="shared" si="4"/>
        <v>-0.52984254399999997</v>
      </c>
      <c r="R22" s="181" t="str">
        <f t="shared" si="5"/>
        <v>Shen et al 2011</v>
      </c>
      <c r="S22" s="181" t="str">
        <f t="shared" si="6"/>
        <v>24(e2+e3+e4)</v>
      </c>
      <c r="T22" s="181" t="str">
        <f t="shared" si="7"/>
        <v>Meishan</v>
      </c>
      <c r="U22" s="181" t="str">
        <f t="shared" si="8"/>
        <v>older than 251.4</v>
      </c>
      <c r="V22" s="181">
        <v>251</v>
      </c>
      <c r="W22" s="185" t="s">
        <v>449</v>
      </c>
      <c r="X22" s="185" t="s">
        <v>1548</v>
      </c>
      <c r="AH22" s="181">
        <v>-19.93897084</v>
      </c>
      <c r="AI22" s="181">
        <v>0.10686604600000001</v>
      </c>
      <c r="AJ22" s="181">
        <v>-0.52984254399999997</v>
      </c>
      <c r="AK22" s="181" t="s">
        <v>1544</v>
      </c>
      <c r="AL22" s="181" t="s">
        <v>62</v>
      </c>
      <c r="AM22" s="181" t="s">
        <v>105</v>
      </c>
      <c r="AN22" s="181" t="s">
        <v>1545</v>
      </c>
      <c r="AO22" s="181">
        <v>251</v>
      </c>
      <c r="AP22" s="181" t="s">
        <v>449</v>
      </c>
      <c r="AQ22" s="181" t="s">
        <v>1548</v>
      </c>
    </row>
    <row r="23" spans="1:43" ht="18">
      <c r="A23" s="180" t="s">
        <v>63</v>
      </c>
      <c r="B23" s="180">
        <v>3.97</v>
      </c>
      <c r="C23" s="180">
        <v>252</v>
      </c>
      <c r="D23" s="180">
        <v>2.884827601</v>
      </c>
      <c r="E23" s="180">
        <v>-4.9230564999999997E-2</v>
      </c>
      <c r="F23" s="180">
        <v>-2.6582599999999999E-4</v>
      </c>
      <c r="G23" s="185" t="s">
        <v>1544</v>
      </c>
      <c r="H23" s="185" t="str">
        <f t="shared" si="1"/>
        <v>24 (e1)</v>
      </c>
      <c r="I23" s="185" t="s">
        <v>105</v>
      </c>
      <c r="J23" s="185" t="s">
        <v>1545</v>
      </c>
      <c r="O23" s="181">
        <f t="shared" si="2"/>
        <v>2.884827601</v>
      </c>
      <c r="P23" s="181">
        <f t="shared" si="3"/>
        <v>-4.9230564999999997E-2</v>
      </c>
      <c r="Q23" s="181">
        <f t="shared" si="4"/>
        <v>-2.6582599999999999E-4</v>
      </c>
      <c r="R23" s="181" t="str">
        <f t="shared" si="5"/>
        <v>Shen et al 2011</v>
      </c>
      <c r="S23" s="181" t="str">
        <f t="shared" si="6"/>
        <v>24 (e1)</v>
      </c>
      <c r="T23" s="181" t="str">
        <f t="shared" si="7"/>
        <v>Meishan</v>
      </c>
      <c r="U23" s="181" t="str">
        <f t="shared" si="8"/>
        <v>older than 251.4</v>
      </c>
      <c r="V23" s="181">
        <v>251</v>
      </c>
      <c r="W23" s="185" t="s">
        <v>449</v>
      </c>
      <c r="X23" s="185" t="s">
        <v>1548</v>
      </c>
      <c r="AH23" s="181">
        <v>2.884827601</v>
      </c>
      <c r="AI23" s="181">
        <v>-4.9230564999999997E-2</v>
      </c>
      <c r="AJ23" s="181">
        <v>-2.6582599999999999E-4</v>
      </c>
      <c r="AK23" s="181" t="s">
        <v>1544</v>
      </c>
      <c r="AL23" s="181" t="s">
        <v>63</v>
      </c>
      <c r="AM23" s="181" t="s">
        <v>105</v>
      </c>
      <c r="AN23" s="181" t="s">
        <v>1545</v>
      </c>
      <c r="AO23" s="181">
        <v>251</v>
      </c>
      <c r="AP23" s="181" t="s">
        <v>449</v>
      </c>
      <c r="AQ23" s="181" t="s">
        <v>1548</v>
      </c>
    </row>
    <row r="24" spans="1:43" ht="18">
      <c r="A24" s="180" t="s">
        <v>64</v>
      </c>
      <c r="B24" s="180">
        <v>3.9550000000000001</v>
      </c>
      <c r="C24" s="180">
        <v>252</v>
      </c>
      <c r="D24" s="180">
        <v>-33.005714410000003</v>
      </c>
      <c r="E24" s="180">
        <v>4.9596228999999999E-2</v>
      </c>
      <c r="F24" s="180">
        <v>-0.27990926599999999</v>
      </c>
      <c r="G24" s="185" t="s">
        <v>1544</v>
      </c>
      <c r="H24" s="185" t="str">
        <f t="shared" si="1"/>
        <v>24-D11</v>
      </c>
      <c r="I24" s="185" t="s">
        <v>105</v>
      </c>
      <c r="J24" s="185" t="s">
        <v>1545</v>
      </c>
      <c r="O24" s="181">
        <f t="shared" si="2"/>
        <v>-33.005714410000003</v>
      </c>
      <c r="P24" s="181">
        <f t="shared" si="3"/>
        <v>4.9596228999999999E-2</v>
      </c>
      <c r="Q24" s="181">
        <f t="shared" si="4"/>
        <v>-0.27990926599999999</v>
      </c>
      <c r="R24" s="181" t="str">
        <f t="shared" si="5"/>
        <v>Shen et al 2011</v>
      </c>
      <c r="S24" s="181" t="str">
        <f t="shared" si="6"/>
        <v>24-D11</v>
      </c>
      <c r="T24" s="181" t="str">
        <f t="shared" si="7"/>
        <v>Meishan</v>
      </c>
      <c r="U24" s="181" t="str">
        <f t="shared" si="8"/>
        <v>older than 251.4</v>
      </c>
      <c r="V24" s="181">
        <v>251</v>
      </c>
      <c r="W24" s="185" t="s">
        <v>449</v>
      </c>
      <c r="X24" s="185" t="s">
        <v>1548</v>
      </c>
      <c r="AH24" s="181">
        <v>-33.005714410000003</v>
      </c>
      <c r="AI24" s="181">
        <v>4.9596228999999999E-2</v>
      </c>
      <c r="AJ24" s="181">
        <v>-0.27990926599999999</v>
      </c>
      <c r="AK24" s="181" t="s">
        <v>1544</v>
      </c>
      <c r="AL24" s="181" t="s">
        <v>64</v>
      </c>
      <c r="AM24" s="181" t="s">
        <v>105</v>
      </c>
      <c r="AN24" s="181" t="s">
        <v>1545</v>
      </c>
      <c r="AO24" s="181">
        <v>251</v>
      </c>
      <c r="AP24" s="181" t="s">
        <v>449</v>
      </c>
      <c r="AQ24" s="181" t="s">
        <v>1548</v>
      </c>
    </row>
    <row r="25" spans="1:43" ht="18">
      <c r="A25" s="180" t="s">
        <v>65</v>
      </c>
      <c r="B25" s="180">
        <v>3.77</v>
      </c>
      <c r="C25" s="180">
        <v>252</v>
      </c>
      <c r="D25" s="180">
        <v>-22.544817340000002</v>
      </c>
      <c r="E25" s="180">
        <v>7.1755583999999997E-2</v>
      </c>
      <c r="F25" s="180">
        <v>-0.696692741</v>
      </c>
      <c r="G25" s="185" t="s">
        <v>1544</v>
      </c>
      <c r="H25" s="185" t="str">
        <f t="shared" si="1"/>
        <v>24-D10</v>
      </c>
      <c r="I25" s="185" t="s">
        <v>105</v>
      </c>
      <c r="J25" s="185" t="s">
        <v>1545</v>
      </c>
      <c r="O25" s="181">
        <f t="shared" si="2"/>
        <v>-22.544817340000002</v>
      </c>
      <c r="P25" s="181">
        <f t="shared" si="3"/>
        <v>7.1755583999999997E-2</v>
      </c>
      <c r="Q25" s="181">
        <f t="shared" si="4"/>
        <v>-0.696692741</v>
      </c>
      <c r="R25" s="181" t="str">
        <f t="shared" si="5"/>
        <v>Shen et al 2011</v>
      </c>
      <c r="S25" s="181" t="str">
        <f t="shared" si="6"/>
        <v>24-D10</v>
      </c>
      <c r="T25" s="181" t="str">
        <f t="shared" si="7"/>
        <v>Meishan</v>
      </c>
      <c r="U25" s="181" t="str">
        <f t="shared" si="8"/>
        <v>older than 251.4</v>
      </c>
      <c r="V25" s="181">
        <v>251</v>
      </c>
      <c r="W25" s="185" t="s">
        <v>449</v>
      </c>
      <c r="X25" s="185" t="s">
        <v>1548</v>
      </c>
      <c r="AH25" s="181">
        <v>-22.544817340000002</v>
      </c>
      <c r="AI25" s="181">
        <v>7.1755583999999997E-2</v>
      </c>
      <c r="AJ25" s="181">
        <v>-0.696692741</v>
      </c>
      <c r="AK25" s="181" t="s">
        <v>1544</v>
      </c>
      <c r="AL25" s="181" t="s">
        <v>65</v>
      </c>
      <c r="AM25" s="181" t="s">
        <v>105</v>
      </c>
      <c r="AN25" s="181" t="s">
        <v>1545</v>
      </c>
      <c r="AO25" s="181">
        <v>251</v>
      </c>
      <c r="AP25" s="181" t="s">
        <v>449</v>
      </c>
      <c r="AQ25" s="181" t="s">
        <v>1548</v>
      </c>
    </row>
    <row r="26" spans="1:43" ht="18">
      <c r="A26" s="180" t="s">
        <v>66</v>
      </c>
      <c r="B26" s="180">
        <v>3.76</v>
      </c>
      <c r="C26" s="180">
        <v>252</v>
      </c>
      <c r="D26" s="180">
        <v>-17.171357889999999</v>
      </c>
      <c r="E26" s="180">
        <v>-1.05463E-4</v>
      </c>
      <c r="F26" s="180">
        <v>-0.29012713400000001</v>
      </c>
      <c r="G26" s="185" t="s">
        <v>1544</v>
      </c>
      <c r="H26" s="185" t="str">
        <f t="shared" si="1"/>
        <v>24-D9</v>
      </c>
      <c r="I26" s="185" t="s">
        <v>105</v>
      </c>
      <c r="J26" s="185" t="s">
        <v>1545</v>
      </c>
      <c r="O26" s="181">
        <f t="shared" si="2"/>
        <v>-17.171357889999999</v>
      </c>
      <c r="P26" s="181">
        <f t="shared" si="3"/>
        <v>-1.05463E-4</v>
      </c>
      <c r="Q26" s="181">
        <f t="shared" si="4"/>
        <v>-0.29012713400000001</v>
      </c>
      <c r="R26" s="181" t="str">
        <f t="shared" si="5"/>
        <v>Shen et al 2011</v>
      </c>
      <c r="S26" s="181" t="str">
        <f t="shared" si="6"/>
        <v>24-D9</v>
      </c>
      <c r="T26" s="181" t="str">
        <f t="shared" si="7"/>
        <v>Meishan</v>
      </c>
      <c r="U26" s="181" t="str">
        <f t="shared" si="8"/>
        <v>older than 251.4</v>
      </c>
      <c r="V26" s="181">
        <v>251</v>
      </c>
      <c r="W26" s="185" t="s">
        <v>449</v>
      </c>
      <c r="X26" s="185" t="s">
        <v>1548</v>
      </c>
      <c r="AH26" s="181">
        <v>-17.171357889999999</v>
      </c>
      <c r="AI26" s="181">
        <v>-1.05463E-4</v>
      </c>
      <c r="AJ26" s="181">
        <v>-0.29012713400000001</v>
      </c>
      <c r="AK26" s="181" t="s">
        <v>1544</v>
      </c>
      <c r="AL26" s="181" t="s">
        <v>66</v>
      </c>
      <c r="AM26" s="181" t="s">
        <v>105</v>
      </c>
      <c r="AN26" s="181" t="s">
        <v>1545</v>
      </c>
      <c r="AO26" s="181">
        <v>251</v>
      </c>
      <c r="AP26" s="181" t="s">
        <v>449</v>
      </c>
      <c r="AQ26" s="181" t="s">
        <v>1548</v>
      </c>
    </row>
    <row r="27" spans="1:43" ht="18">
      <c r="A27" s="180" t="s">
        <v>67</v>
      </c>
      <c r="B27" s="180">
        <v>3.75</v>
      </c>
      <c r="C27" s="180">
        <v>252</v>
      </c>
      <c r="D27" s="180">
        <v>-23.48969417</v>
      </c>
      <c r="E27" s="180">
        <v>2.3465659999999999E-2</v>
      </c>
      <c r="F27" s="180">
        <v>-0.46531568499999998</v>
      </c>
      <c r="G27" s="185" t="s">
        <v>1544</v>
      </c>
      <c r="H27" s="185" t="str">
        <f t="shared" si="1"/>
        <v>24-D8</v>
      </c>
      <c r="I27" s="185" t="s">
        <v>105</v>
      </c>
      <c r="J27" s="185" t="s">
        <v>1545</v>
      </c>
      <c r="O27" s="181">
        <f t="shared" si="2"/>
        <v>-23.48969417</v>
      </c>
      <c r="P27" s="181">
        <f t="shared" si="3"/>
        <v>2.3465659999999999E-2</v>
      </c>
      <c r="Q27" s="181">
        <f t="shared" si="4"/>
        <v>-0.46531568499999998</v>
      </c>
      <c r="R27" s="181" t="str">
        <f t="shared" si="5"/>
        <v>Shen et al 2011</v>
      </c>
      <c r="S27" s="181" t="str">
        <f t="shared" si="6"/>
        <v>24-D8</v>
      </c>
      <c r="T27" s="181" t="str">
        <f t="shared" si="7"/>
        <v>Meishan</v>
      </c>
      <c r="U27" s="181" t="str">
        <f t="shared" si="8"/>
        <v>older than 251.4</v>
      </c>
      <c r="V27" s="181">
        <v>251</v>
      </c>
      <c r="W27" s="185" t="s">
        <v>449</v>
      </c>
      <c r="X27" s="185" t="s">
        <v>1548</v>
      </c>
      <c r="AH27" s="181">
        <v>-23.48969417</v>
      </c>
      <c r="AI27" s="181">
        <v>2.3465659999999999E-2</v>
      </c>
      <c r="AJ27" s="181">
        <v>-0.46531568499999998</v>
      </c>
      <c r="AK27" s="181" t="s">
        <v>1544</v>
      </c>
      <c r="AL27" s="181" t="s">
        <v>67</v>
      </c>
      <c r="AM27" s="181" t="s">
        <v>105</v>
      </c>
      <c r="AN27" s="181" t="s">
        <v>1545</v>
      </c>
      <c r="AO27" s="181">
        <v>251</v>
      </c>
      <c r="AP27" s="181" t="s">
        <v>449</v>
      </c>
      <c r="AQ27" s="181" t="s">
        <v>1548</v>
      </c>
    </row>
    <row r="28" spans="1:43" ht="18">
      <c r="A28" s="180" t="s">
        <v>68</v>
      </c>
      <c r="B28" s="180">
        <v>3.73</v>
      </c>
      <c r="C28" s="180">
        <v>252</v>
      </c>
      <c r="D28" s="180">
        <v>-17.816012270000002</v>
      </c>
      <c r="E28" s="180">
        <v>-2.7678695E-2</v>
      </c>
      <c r="F28" s="180">
        <v>7.7120169000000002E-2</v>
      </c>
      <c r="G28" s="185" t="s">
        <v>1544</v>
      </c>
      <c r="H28" s="185" t="str">
        <f t="shared" si="1"/>
        <v>24-D6</v>
      </c>
      <c r="I28" s="185" t="s">
        <v>105</v>
      </c>
      <c r="J28" s="185" t="s">
        <v>1545</v>
      </c>
      <c r="O28" s="181">
        <f t="shared" si="2"/>
        <v>-17.816012270000002</v>
      </c>
      <c r="P28" s="181">
        <f t="shared" si="3"/>
        <v>-2.7678695E-2</v>
      </c>
      <c r="Q28" s="181">
        <f t="shared" si="4"/>
        <v>7.7120169000000002E-2</v>
      </c>
      <c r="R28" s="181" t="str">
        <f t="shared" si="5"/>
        <v>Shen et al 2011</v>
      </c>
      <c r="S28" s="181" t="str">
        <f t="shared" si="6"/>
        <v>24-D6</v>
      </c>
      <c r="T28" s="181" t="str">
        <f t="shared" si="7"/>
        <v>Meishan</v>
      </c>
      <c r="U28" s="181" t="str">
        <f t="shared" si="8"/>
        <v>older than 251.4</v>
      </c>
      <c r="V28" s="181">
        <v>251</v>
      </c>
      <c r="W28" s="185" t="s">
        <v>449</v>
      </c>
      <c r="X28" s="185" t="s">
        <v>1548</v>
      </c>
      <c r="AH28" s="181">
        <v>-17.816012270000002</v>
      </c>
      <c r="AI28" s="181">
        <v>-2.7678695E-2</v>
      </c>
      <c r="AJ28" s="181">
        <v>7.7120169000000002E-2</v>
      </c>
      <c r="AK28" s="181" t="s">
        <v>1544</v>
      </c>
      <c r="AL28" s="181" t="s">
        <v>68</v>
      </c>
      <c r="AM28" s="181" t="s">
        <v>105</v>
      </c>
      <c r="AN28" s="181" t="s">
        <v>1545</v>
      </c>
      <c r="AO28" s="181">
        <v>251</v>
      </c>
      <c r="AP28" s="181" t="s">
        <v>449</v>
      </c>
      <c r="AQ28" s="181" t="s">
        <v>1548</v>
      </c>
    </row>
    <row r="29" spans="1:43" ht="18">
      <c r="A29" s="180" t="s">
        <v>69</v>
      </c>
      <c r="B29" s="180">
        <v>3.71</v>
      </c>
      <c r="C29" s="180">
        <v>252</v>
      </c>
      <c r="D29" s="180">
        <v>-29.866172590000001</v>
      </c>
      <c r="E29" s="180">
        <v>2.3461528999999998E-2</v>
      </c>
      <c r="F29" s="180">
        <v>-0.40488840999999998</v>
      </c>
      <c r="G29" s="185" t="s">
        <v>1544</v>
      </c>
      <c r="H29" s="185" t="str">
        <f t="shared" si="1"/>
        <v>24-D5</v>
      </c>
      <c r="I29" s="185" t="s">
        <v>105</v>
      </c>
      <c r="J29" s="185" t="s">
        <v>1545</v>
      </c>
      <c r="O29" s="181">
        <f t="shared" si="2"/>
        <v>-29.866172590000001</v>
      </c>
      <c r="P29" s="181">
        <f t="shared" si="3"/>
        <v>2.3461528999999998E-2</v>
      </c>
      <c r="Q29" s="181">
        <f t="shared" si="4"/>
        <v>-0.40488840999999998</v>
      </c>
      <c r="R29" s="181" t="str">
        <f t="shared" si="5"/>
        <v>Shen et al 2011</v>
      </c>
      <c r="S29" s="181" t="str">
        <f t="shared" si="6"/>
        <v>24-D5</v>
      </c>
      <c r="T29" s="181" t="str">
        <f t="shared" si="7"/>
        <v>Meishan</v>
      </c>
      <c r="U29" s="181" t="str">
        <f t="shared" si="8"/>
        <v>older than 251.4</v>
      </c>
      <c r="V29" s="181">
        <v>251</v>
      </c>
      <c r="W29" s="185" t="s">
        <v>449</v>
      </c>
      <c r="X29" s="185" t="s">
        <v>1548</v>
      </c>
      <c r="AH29" s="181">
        <v>-29.866172590000001</v>
      </c>
      <c r="AI29" s="181">
        <v>2.3461528999999998E-2</v>
      </c>
      <c r="AJ29" s="181">
        <v>-0.40488840999999998</v>
      </c>
      <c r="AK29" s="181" t="s">
        <v>1544</v>
      </c>
      <c r="AL29" s="181" t="s">
        <v>69</v>
      </c>
      <c r="AM29" s="181" t="s">
        <v>105</v>
      </c>
      <c r="AN29" s="181" t="s">
        <v>1545</v>
      </c>
      <c r="AO29" s="181">
        <v>251</v>
      </c>
      <c r="AP29" s="181" t="s">
        <v>449</v>
      </c>
      <c r="AQ29" s="181" t="s">
        <v>1548</v>
      </c>
    </row>
    <row r="30" spans="1:43" ht="18">
      <c r="A30" s="180" t="s">
        <v>70</v>
      </c>
      <c r="B30" s="180">
        <v>3.69</v>
      </c>
      <c r="C30" s="180">
        <v>252</v>
      </c>
      <c r="D30" s="180">
        <v>-31.682109839999999</v>
      </c>
      <c r="E30" s="180">
        <v>5.6368712000000001E-2</v>
      </c>
      <c r="F30" s="180">
        <v>-0.59640550199999998</v>
      </c>
      <c r="G30" s="185" t="s">
        <v>1544</v>
      </c>
      <c r="H30" s="185" t="str">
        <f t="shared" si="1"/>
        <v>24-D4</v>
      </c>
      <c r="I30" s="185" t="s">
        <v>105</v>
      </c>
      <c r="J30" s="185" t="s">
        <v>1545</v>
      </c>
      <c r="O30" s="181">
        <f t="shared" si="2"/>
        <v>-31.682109839999999</v>
      </c>
      <c r="P30" s="181">
        <f t="shared" si="3"/>
        <v>5.6368712000000001E-2</v>
      </c>
      <c r="Q30" s="181">
        <f t="shared" si="4"/>
        <v>-0.59640550199999998</v>
      </c>
      <c r="R30" s="181" t="str">
        <f t="shared" si="5"/>
        <v>Shen et al 2011</v>
      </c>
      <c r="S30" s="181" t="str">
        <f t="shared" si="6"/>
        <v>24-D4</v>
      </c>
      <c r="T30" s="181" t="str">
        <f t="shared" si="7"/>
        <v>Meishan</v>
      </c>
      <c r="U30" s="181" t="str">
        <f t="shared" si="8"/>
        <v>older than 251.4</v>
      </c>
      <c r="V30" s="181">
        <v>251</v>
      </c>
      <c r="W30" s="185" t="s">
        <v>449</v>
      </c>
      <c r="X30" s="185" t="s">
        <v>1548</v>
      </c>
      <c r="AH30" s="181">
        <v>-31.682109839999999</v>
      </c>
      <c r="AI30" s="181">
        <v>5.6368712000000001E-2</v>
      </c>
      <c r="AJ30" s="181">
        <v>-0.59640550199999998</v>
      </c>
      <c r="AK30" s="181" t="s">
        <v>1544</v>
      </c>
      <c r="AL30" s="181" t="s">
        <v>70</v>
      </c>
      <c r="AM30" s="181" t="s">
        <v>105</v>
      </c>
      <c r="AN30" s="181" t="s">
        <v>1545</v>
      </c>
      <c r="AO30" s="181">
        <v>251</v>
      </c>
      <c r="AP30" s="181" t="s">
        <v>449</v>
      </c>
      <c r="AQ30" s="181" t="s">
        <v>1548</v>
      </c>
    </row>
    <row r="31" spans="1:43" ht="18">
      <c r="A31" s="180" t="s">
        <v>71</v>
      </c>
      <c r="B31" s="180">
        <v>3.63</v>
      </c>
      <c r="C31" s="180">
        <v>252</v>
      </c>
      <c r="D31" s="180">
        <v>-28.682899580000001</v>
      </c>
      <c r="E31" s="180">
        <v>9.2336577000000003E-2</v>
      </c>
      <c r="F31" s="180">
        <v>-0.67858507099999998</v>
      </c>
      <c r="G31" s="185" t="s">
        <v>1544</v>
      </c>
      <c r="H31" s="185" t="str">
        <f t="shared" si="1"/>
        <v>24-D3</v>
      </c>
      <c r="I31" s="185" t="s">
        <v>105</v>
      </c>
      <c r="J31" s="185" t="s">
        <v>1545</v>
      </c>
      <c r="O31" s="181">
        <f t="shared" si="2"/>
        <v>-28.682899580000001</v>
      </c>
      <c r="P31" s="181">
        <f t="shared" si="3"/>
        <v>9.2336577000000003E-2</v>
      </c>
      <c r="Q31" s="181">
        <f t="shared" si="4"/>
        <v>-0.67858507099999998</v>
      </c>
      <c r="R31" s="181" t="str">
        <f t="shared" si="5"/>
        <v>Shen et al 2011</v>
      </c>
      <c r="S31" s="181" t="str">
        <f t="shared" si="6"/>
        <v>24-D3</v>
      </c>
      <c r="T31" s="181" t="str">
        <f t="shared" si="7"/>
        <v>Meishan</v>
      </c>
      <c r="U31" s="181" t="str">
        <f t="shared" si="8"/>
        <v>older than 251.4</v>
      </c>
      <c r="V31" s="181">
        <v>251</v>
      </c>
      <c r="W31" s="185" t="s">
        <v>449</v>
      </c>
      <c r="X31" s="185" t="s">
        <v>1548</v>
      </c>
      <c r="AH31" s="181">
        <v>-28.682899580000001</v>
      </c>
      <c r="AI31" s="181">
        <v>9.2336577000000003E-2</v>
      </c>
      <c r="AJ31" s="181">
        <v>-0.67858507099999998</v>
      </c>
      <c r="AK31" s="181" t="s">
        <v>1544</v>
      </c>
      <c r="AL31" s="181" t="s">
        <v>71</v>
      </c>
      <c r="AM31" s="181" t="s">
        <v>105</v>
      </c>
      <c r="AN31" s="181" t="s">
        <v>1545</v>
      </c>
      <c r="AO31" s="181">
        <v>251</v>
      </c>
      <c r="AP31" s="181" t="s">
        <v>449</v>
      </c>
      <c r="AQ31" s="181" t="s">
        <v>1548</v>
      </c>
    </row>
    <row r="32" spans="1:43" ht="18">
      <c r="A32" s="180" t="s">
        <v>72</v>
      </c>
      <c r="B32" s="180">
        <v>3.57</v>
      </c>
      <c r="C32" s="180">
        <v>252</v>
      </c>
      <c r="D32" s="180">
        <v>-26.33175988</v>
      </c>
      <c r="E32" s="180">
        <v>6.8883736000000001E-2</v>
      </c>
      <c r="F32" s="180">
        <v>-0.796314207</v>
      </c>
      <c r="G32" s="185" t="s">
        <v>1544</v>
      </c>
      <c r="H32" s="185" t="str">
        <f t="shared" si="1"/>
        <v>24D2-B</v>
      </c>
      <c r="I32" s="185" t="s">
        <v>105</v>
      </c>
      <c r="J32" s="185" t="s">
        <v>1545</v>
      </c>
      <c r="O32" s="181">
        <f t="shared" si="2"/>
        <v>-26.33175988</v>
      </c>
      <c r="P32" s="181">
        <f t="shared" si="3"/>
        <v>6.8883736000000001E-2</v>
      </c>
      <c r="Q32" s="181">
        <f t="shared" si="4"/>
        <v>-0.796314207</v>
      </c>
      <c r="R32" s="181" t="str">
        <f t="shared" si="5"/>
        <v>Shen et al 2011</v>
      </c>
      <c r="S32" s="181" t="str">
        <f t="shared" si="6"/>
        <v>24D2-B</v>
      </c>
      <c r="T32" s="181" t="str">
        <f t="shared" si="7"/>
        <v>Meishan</v>
      </c>
      <c r="U32" s="181" t="str">
        <f t="shared" si="8"/>
        <v>older than 251.4</v>
      </c>
      <c r="V32" s="181">
        <v>251</v>
      </c>
      <c r="W32" s="185" t="s">
        <v>449</v>
      </c>
      <c r="X32" s="185" t="s">
        <v>1548</v>
      </c>
      <c r="AH32" s="181">
        <v>-26.33175988</v>
      </c>
      <c r="AI32" s="181">
        <v>6.8883736000000001E-2</v>
      </c>
      <c r="AJ32" s="181">
        <v>-0.796314207</v>
      </c>
      <c r="AK32" s="181" t="s">
        <v>1544</v>
      </c>
      <c r="AL32" s="181" t="s">
        <v>72</v>
      </c>
      <c r="AM32" s="181" t="s">
        <v>105</v>
      </c>
      <c r="AN32" s="181" t="s">
        <v>1545</v>
      </c>
      <c r="AO32" s="181">
        <v>251</v>
      </c>
      <c r="AP32" s="181" t="s">
        <v>449</v>
      </c>
      <c r="AQ32" s="181" t="s">
        <v>1548</v>
      </c>
    </row>
    <row r="33" spans="1:44" ht="18">
      <c r="A33" s="180" t="s">
        <v>73</v>
      </c>
      <c r="B33" s="180">
        <v>3.54</v>
      </c>
      <c r="C33" s="180">
        <v>252</v>
      </c>
      <c r="D33" s="182">
        <v>-27.067</v>
      </c>
      <c r="E33" s="182">
        <v>3.6929999999999998E-2</v>
      </c>
      <c r="F33" s="182">
        <v>-0.78759999999999997</v>
      </c>
      <c r="G33" s="185" t="s">
        <v>1544</v>
      </c>
      <c r="H33" s="185" t="str">
        <f t="shared" si="1"/>
        <v>24-D2-A</v>
      </c>
      <c r="I33" s="185" t="s">
        <v>105</v>
      </c>
      <c r="J33" s="185" t="s">
        <v>1545</v>
      </c>
      <c r="L33" s="183" t="s">
        <v>74</v>
      </c>
      <c r="O33" s="181">
        <f t="shared" si="2"/>
        <v>-27.067</v>
      </c>
      <c r="P33" s="181">
        <f t="shared" si="3"/>
        <v>3.6929999999999998E-2</v>
      </c>
      <c r="Q33" s="181">
        <f t="shared" si="4"/>
        <v>-0.78759999999999997</v>
      </c>
      <c r="R33" s="181" t="str">
        <f t="shared" si="5"/>
        <v>Shen et al 2011</v>
      </c>
      <c r="S33" s="181" t="str">
        <f t="shared" si="6"/>
        <v>24-D2-A</v>
      </c>
      <c r="T33" s="181" t="str">
        <f t="shared" si="7"/>
        <v>Meishan</v>
      </c>
      <c r="U33" s="181" t="str">
        <f t="shared" si="8"/>
        <v>older than 251.4</v>
      </c>
      <c r="V33" s="181">
        <v>251</v>
      </c>
      <c r="W33" s="185" t="s">
        <v>449</v>
      </c>
      <c r="X33" s="185" t="s">
        <v>1548</v>
      </c>
      <c r="Y33" s="181" t="str">
        <f>L33</f>
        <v>(measured in 2008)</v>
      </c>
      <c r="AH33" s="181">
        <v>-27.067</v>
      </c>
      <c r="AI33" s="181">
        <v>3.6929999999999998E-2</v>
      </c>
      <c r="AJ33" s="181">
        <v>-0.78759999999999997</v>
      </c>
      <c r="AK33" s="181" t="s">
        <v>1544</v>
      </c>
      <c r="AL33" s="181" t="s">
        <v>73</v>
      </c>
      <c r="AM33" s="181" t="s">
        <v>105</v>
      </c>
      <c r="AN33" s="181" t="s">
        <v>1545</v>
      </c>
      <c r="AO33" s="181">
        <v>251</v>
      </c>
      <c r="AP33" s="181" t="s">
        <v>449</v>
      </c>
      <c r="AQ33" s="181" t="s">
        <v>1548</v>
      </c>
      <c r="AR33" s="181" t="s">
        <v>74</v>
      </c>
    </row>
    <row r="34" spans="1:44" ht="18">
      <c r="A34" s="180" t="s">
        <v>75</v>
      </c>
      <c r="B34" s="180">
        <v>3.47</v>
      </c>
      <c r="C34" s="180">
        <v>252</v>
      </c>
      <c r="D34" s="180">
        <v>-27.695420899999998</v>
      </c>
      <c r="E34" s="180">
        <v>6.7740268000000006E-2</v>
      </c>
      <c r="F34" s="180">
        <v>-0.34538701399999999</v>
      </c>
      <c r="G34" s="185" t="s">
        <v>1544</v>
      </c>
      <c r="H34" s="185" t="str">
        <f t="shared" si="1"/>
        <v>24-D1</v>
      </c>
      <c r="I34" s="185" t="s">
        <v>105</v>
      </c>
      <c r="J34" s="185" t="s">
        <v>1545</v>
      </c>
      <c r="O34" s="181">
        <f t="shared" si="2"/>
        <v>-27.695420899999998</v>
      </c>
      <c r="P34" s="181">
        <f t="shared" si="3"/>
        <v>6.7740268000000006E-2</v>
      </c>
      <c r="Q34" s="181">
        <f t="shared" si="4"/>
        <v>-0.34538701399999999</v>
      </c>
      <c r="R34" s="181" t="str">
        <f t="shared" si="5"/>
        <v>Shen et al 2011</v>
      </c>
      <c r="S34" s="181" t="str">
        <f t="shared" si="6"/>
        <v>24-D1</v>
      </c>
      <c r="T34" s="181" t="str">
        <f t="shared" si="7"/>
        <v>Meishan</v>
      </c>
      <c r="U34" s="181" t="str">
        <f t="shared" si="8"/>
        <v>older than 251.4</v>
      </c>
      <c r="V34" s="181">
        <v>251</v>
      </c>
      <c r="W34" s="185" t="s">
        <v>449</v>
      </c>
      <c r="X34" s="185" t="s">
        <v>1548</v>
      </c>
      <c r="AH34" s="181">
        <v>-27.695420899999998</v>
      </c>
      <c r="AI34" s="181">
        <v>6.7740268000000006E-2</v>
      </c>
      <c r="AJ34" s="181">
        <v>-0.34538701399999999</v>
      </c>
      <c r="AK34" s="181" t="s">
        <v>1544</v>
      </c>
      <c r="AL34" s="181" t="s">
        <v>75</v>
      </c>
      <c r="AM34" s="181" t="s">
        <v>105</v>
      </c>
      <c r="AN34" s="181" t="s">
        <v>1545</v>
      </c>
      <c r="AO34" s="181">
        <v>251</v>
      </c>
      <c r="AP34" s="181" t="s">
        <v>449</v>
      </c>
      <c r="AQ34" s="181" t="s">
        <v>1548</v>
      </c>
    </row>
    <row r="35" spans="1:44" ht="18">
      <c r="A35" s="180" t="s">
        <v>76</v>
      </c>
      <c r="B35" s="180">
        <v>3.31</v>
      </c>
      <c r="C35" s="180">
        <v>252</v>
      </c>
      <c r="D35" s="180">
        <v>-6.2635145559999996</v>
      </c>
      <c r="E35" s="180">
        <v>-1.5184100000000001E-2</v>
      </c>
      <c r="F35" s="180">
        <v>5.6174763000000003E-2</v>
      </c>
      <c r="G35" s="185" t="s">
        <v>1544</v>
      </c>
      <c r="H35" s="185" t="str">
        <f t="shared" si="1"/>
        <v>24-B</v>
      </c>
      <c r="I35" s="185" t="s">
        <v>105</v>
      </c>
      <c r="J35" s="185" t="s">
        <v>1545</v>
      </c>
      <c r="O35" s="181">
        <f t="shared" si="2"/>
        <v>-6.2635145559999996</v>
      </c>
      <c r="P35" s="181">
        <f t="shared" si="3"/>
        <v>-1.5184100000000001E-2</v>
      </c>
      <c r="Q35" s="181">
        <f t="shared" si="4"/>
        <v>5.6174763000000003E-2</v>
      </c>
      <c r="R35" s="181" t="str">
        <f t="shared" si="5"/>
        <v>Shen et al 2011</v>
      </c>
      <c r="S35" s="181" t="str">
        <f t="shared" si="6"/>
        <v>24-B</v>
      </c>
      <c r="T35" s="181" t="str">
        <f t="shared" si="7"/>
        <v>Meishan</v>
      </c>
      <c r="U35" s="181" t="str">
        <f t="shared" si="8"/>
        <v>older than 251.4</v>
      </c>
      <c r="V35" s="181">
        <v>251</v>
      </c>
      <c r="W35" s="185" t="s">
        <v>449</v>
      </c>
      <c r="X35" s="185" t="s">
        <v>1548</v>
      </c>
      <c r="AH35" s="181">
        <v>-6.2635145559999996</v>
      </c>
      <c r="AI35" s="181">
        <v>-1.5184100000000001E-2</v>
      </c>
      <c r="AJ35" s="181">
        <v>5.6174763000000003E-2</v>
      </c>
      <c r="AK35" s="181" t="s">
        <v>1544</v>
      </c>
      <c r="AL35" s="181" t="s">
        <v>76</v>
      </c>
      <c r="AM35" s="181" t="s">
        <v>105</v>
      </c>
      <c r="AN35" s="181" t="s">
        <v>1545</v>
      </c>
      <c r="AO35" s="181">
        <v>251</v>
      </c>
      <c r="AP35" s="181" t="s">
        <v>449</v>
      </c>
      <c r="AQ35" s="181" t="s">
        <v>1548</v>
      </c>
    </row>
    <row r="36" spans="1:44" ht="18">
      <c r="A36" s="180" t="s">
        <v>77</v>
      </c>
      <c r="B36" s="180">
        <v>3.2549999999999999</v>
      </c>
      <c r="C36" s="180">
        <v>252</v>
      </c>
      <c r="D36" s="180">
        <v>-22.449155059999999</v>
      </c>
      <c r="E36" s="180">
        <v>2.9756092000000001E-2</v>
      </c>
      <c r="F36" s="180">
        <v>-0.91898148000000002</v>
      </c>
      <c r="G36" s="185" t="s">
        <v>1544</v>
      </c>
      <c r="H36" s="185" t="str">
        <f t="shared" si="1"/>
        <v>24-A-up</v>
      </c>
      <c r="I36" s="185" t="s">
        <v>105</v>
      </c>
      <c r="J36" s="185" t="s">
        <v>1545</v>
      </c>
      <c r="O36" s="181">
        <f t="shared" si="2"/>
        <v>-22.449155059999999</v>
      </c>
      <c r="P36" s="181">
        <f t="shared" si="3"/>
        <v>2.9756092000000001E-2</v>
      </c>
      <c r="Q36" s="181">
        <f t="shared" si="4"/>
        <v>-0.91898148000000002</v>
      </c>
      <c r="R36" s="181" t="str">
        <f t="shared" si="5"/>
        <v>Shen et al 2011</v>
      </c>
      <c r="S36" s="181" t="str">
        <f t="shared" si="6"/>
        <v>24-A-up</v>
      </c>
      <c r="T36" s="181" t="str">
        <f t="shared" si="7"/>
        <v>Meishan</v>
      </c>
      <c r="U36" s="181" t="str">
        <f t="shared" si="8"/>
        <v>older than 251.4</v>
      </c>
      <c r="V36" s="181">
        <v>251</v>
      </c>
      <c r="W36" s="185" t="s">
        <v>449</v>
      </c>
      <c r="X36" s="185" t="s">
        <v>1548</v>
      </c>
      <c r="AH36" s="181">
        <v>-22.449155059999999</v>
      </c>
      <c r="AI36" s="181">
        <v>2.9756092000000001E-2</v>
      </c>
      <c r="AJ36" s="181">
        <v>-0.91898148000000002</v>
      </c>
      <c r="AK36" s="181" t="s">
        <v>1544</v>
      </c>
      <c r="AL36" s="181" t="s">
        <v>77</v>
      </c>
      <c r="AM36" s="181" t="s">
        <v>105</v>
      </c>
      <c r="AN36" s="181" t="s">
        <v>1545</v>
      </c>
      <c r="AO36" s="181">
        <v>251</v>
      </c>
      <c r="AP36" s="181" t="s">
        <v>449</v>
      </c>
      <c r="AQ36" s="181" t="s">
        <v>1548</v>
      </c>
    </row>
    <row r="37" spans="1:44" ht="18">
      <c r="A37" s="180" t="s">
        <v>78</v>
      </c>
      <c r="B37" s="180">
        <v>3.2</v>
      </c>
      <c r="C37" s="180">
        <v>252</v>
      </c>
      <c r="D37" s="180">
        <v>-24.106292839999998</v>
      </c>
      <c r="E37" s="180">
        <v>7.3997198E-2</v>
      </c>
      <c r="F37" s="180">
        <v>-1.1263050480000001</v>
      </c>
      <c r="G37" s="185" t="s">
        <v>1544</v>
      </c>
      <c r="H37" s="185" t="str">
        <f t="shared" si="1"/>
        <v>24A-down</v>
      </c>
      <c r="I37" s="185" t="s">
        <v>105</v>
      </c>
      <c r="J37" s="185" t="s">
        <v>1545</v>
      </c>
      <c r="O37" s="181">
        <f t="shared" si="2"/>
        <v>-24.106292839999998</v>
      </c>
      <c r="P37" s="181">
        <f t="shared" si="3"/>
        <v>7.3997198E-2</v>
      </c>
      <c r="Q37" s="181">
        <f t="shared" si="4"/>
        <v>-1.1263050480000001</v>
      </c>
      <c r="R37" s="181" t="str">
        <f t="shared" si="5"/>
        <v>Shen et al 2011</v>
      </c>
      <c r="S37" s="181" t="str">
        <f t="shared" si="6"/>
        <v>24A-down</v>
      </c>
      <c r="T37" s="181" t="str">
        <f t="shared" si="7"/>
        <v>Meishan</v>
      </c>
      <c r="U37" s="181" t="str">
        <f t="shared" si="8"/>
        <v>older than 251.4</v>
      </c>
      <c r="V37" s="181">
        <v>251</v>
      </c>
      <c r="W37" s="185" t="s">
        <v>449</v>
      </c>
      <c r="X37" s="185" t="s">
        <v>1548</v>
      </c>
      <c r="AH37" s="181">
        <v>-24.106292839999998</v>
      </c>
      <c r="AI37" s="181">
        <v>7.3997198E-2</v>
      </c>
      <c r="AJ37" s="181">
        <v>-1.1263050480000001</v>
      </c>
      <c r="AK37" s="181" t="s">
        <v>1544</v>
      </c>
      <c r="AL37" s="181" t="s">
        <v>78</v>
      </c>
      <c r="AM37" s="181" t="s">
        <v>105</v>
      </c>
      <c r="AN37" s="181" t="s">
        <v>1545</v>
      </c>
      <c r="AO37" s="181">
        <v>251</v>
      </c>
      <c r="AP37" s="181" t="s">
        <v>449</v>
      </c>
      <c r="AQ37" s="181" t="s">
        <v>1548</v>
      </c>
    </row>
    <row r="38" spans="1:44" ht="18">
      <c r="A38" s="180" t="s">
        <v>79</v>
      </c>
      <c r="B38" s="180">
        <v>3.1</v>
      </c>
      <c r="C38" s="180">
        <v>252</v>
      </c>
      <c r="D38" s="180">
        <v>-22.760644429999999</v>
      </c>
      <c r="E38" s="180">
        <v>4.2091280000000002E-2</v>
      </c>
      <c r="F38" s="180">
        <v>-0.87909015499999998</v>
      </c>
      <c r="G38" s="185" t="s">
        <v>1544</v>
      </c>
      <c r="H38" s="185" t="str">
        <f t="shared" si="1"/>
        <v>23-9</v>
      </c>
      <c r="I38" s="185" t="s">
        <v>105</v>
      </c>
      <c r="J38" s="185" t="s">
        <v>1545</v>
      </c>
      <c r="O38" s="181">
        <f t="shared" si="2"/>
        <v>-22.760644429999999</v>
      </c>
      <c r="P38" s="181">
        <f t="shared" si="3"/>
        <v>4.2091280000000002E-2</v>
      </c>
      <c r="Q38" s="181">
        <f t="shared" si="4"/>
        <v>-0.87909015499999998</v>
      </c>
      <c r="R38" s="181" t="str">
        <f t="shared" si="5"/>
        <v>Shen et al 2011</v>
      </c>
      <c r="S38" s="181" t="str">
        <f t="shared" si="6"/>
        <v>23-9</v>
      </c>
      <c r="T38" s="181" t="str">
        <f t="shared" si="7"/>
        <v>Meishan</v>
      </c>
      <c r="U38" s="181" t="str">
        <f t="shared" si="8"/>
        <v>older than 251.4</v>
      </c>
      <c r="V38" s="181">
        <v>251</v>
      </c>
      <c r="W38" s="185" t="s">
        <v>449</v>
      </c>
      <c r="X38" s="185" t="s">
        <v>1548</v>
      </c>
      <c r="AH38" s="181">
        <v>-22.760644429999999</v>
      </c>
      <c r="AI38" s="181">
        <v>4.2091280000000002E-2</v>
      </c>
      <c r="AJ38" s="181">
        <v>-0.87909015499999998</v>
      </c>
      <c r="AK38" s="181" t="s">
        <v>1544</v>
      </c>
      <c r="AL38" s="181" t="s">
        <v>79</v>
      </c>
      <c r="AM38" s="181" t="s">
        <v>105</v>
      </c>
      <c r="AN38" s="181" t="s">
        <v>1545</v>
      </c>
      <c r="AO38" s="181">
        <v>251</v>
      </c>
      <c r="AP38" s="181" t="s">
        <v>449</v>
      </c>
      <c r="AQ38" s="181" t="s">
        <v>1548</v>
      </c>
    </row>
    <row r="39" spans="1:44" ht="18">
      <c r="A39" s="180" t="s">
        <v>80</v>
      </c>
      <c r="B39" s="180">
        <v>2.98</v>
      </c>
      <c r="C39" s="180">
        <v>252</v>
      </c>
      <c r="D39" s="180">
        <v>-21.16352277</v>
      </c>
      <c r="E39" s="180">
        <v>0.101815526</v>
      </c>
      <c r="F39" s="180">
        <v>-0.31120438700000003</v>
      </c>
      <c r="G39" s="185" t="s">
        <v>1544</v>
      </c>
      <c r="H39" s="185" t="str">
        <f t="shared" si="1"/>
        <v>23-8B</v>
      </c>
      <c r="I39" s="185" t="s">
        <v>105</v>
      </c>
      <c r="J39" s="185" t="s">
        <v>1545</v>
      </c>
      <c r="O39" s="181">
        <f t="shared" si="2"/>
        <v>-21.16352277</v>
      </c>
      <c r="P39" s="181">
        <f t="shared" si="3"/>
        <v>0.101815526</v>
      </c>
      <c r="Q39" s="181">
        <f t="shared" si="4"/>
        <v>-0.31120438700000003</v>
      </c>
      <c r="R39" s="181" t="str">
        <f t="shared" si="5"/>
        <v>Shen et al 2011</v>
      </c>
      <c r="S39" s="181" t="str">
        <f t="shared" si="6"/>
        <v>23-8B</v>
      </c>
      <c r="T39" s="181" t="str">
        <f t="shared" si="7"/>
        <v>Meishan</v>
      </c>
      <c r="U39" s="181" t="str">
        <f t="shared" si="8"/>
        <v>older than 251.4</v>
      </c>
      <c r="V39" s="181">
        <v>251</v>
      </c>
      <c r="W39" s="185" t="s">
        <v>449</v>
      </c>
      <c r="X39" s="185" t="s">
        <v>1548</v>
      </c>
      <c r="AH39" s="181">
        <v>-21.16352277</v>
      </c>
      <c r="AI39" s="181">
        <v>0.101815526</v>
      </c>
      <c r="AJ39" s="181">
        <v>-0.31120438700000003</v>
      </c>
      <c r="AK39" s="181" t="s">
        <v>1544</v>
      </c>
      <c r="AL39" s="181" t="s">
        <v>80</v>
      </c>
      <c r="AM39" s="181" t="s">
        <v>105</v>
      </c>
      <c r="AN39" s="181" t="s">
        <v>1545</v>
      </c>
      <c r="AO39" s="181">
        <v>251</v>
      </c>
      <c r="AP39" s="181" t="s">
        <v>449</v>
      </c>
      <c r="AQ39" s="181" t="s">
        <v>1548</v>
      </c>
    </row>
    <row r="40" spans="1:44" ht="18">
      <c r="A40" s="180" t="s">
        <v>81</v>
      </c>
      <c r="B40" s="180">
        <v>2.91</v>
      </c>
      <c r="C40" s="180">
        <v>252</v>
      </c>
      <c r="D40" s="180">
        <v>-29.792657609999999</v>
      </c>
      <c r="E40" s="180">
        <v>5.2373309999999999E-2</v>
      </c>
      <c r="F40" s="180">
        <v>-0.712762758</v>
      </c>
      <c r="G40" s="185" t="s">
        <v>1544</v>
      </c>
      <c r="H40" s="185" t="str">
        <f t="shared" si="1"/>
        <v>23-8A</v>
      </c>
      <c r="I40" s="185" t="s">
        <v>105</v>
      </c>
      <c r="J40" s="185" t="s">
        <v>1545</v>
      </c>
      <c r="O40" s="181">
        <f t="shared" si="2"/>
        <v>-29.792657609999999</v>
      </c>
      <c r="P40" s="181">
        <f t="shared" si="3"/>
        <v>5.2373309999999999E-2</v>
      </c>
      <c r="Q40" s="181">
        <f t="shared" si="4"/>
        <v>-0.712762758</v>
      </c>
      <c r="R40" s="181" t="str">
        <f t="shared" si="5"/>
        <v>Shen et al 2011</v>
      </c>
      <c r="S40" s="181" t="str">
        <f t="shared" si="6"/>
        <v>23-8A</v>
      </c>
      <c r="T40" s="181" t="str">
        <f t="shared" si="7"/>
        <v>Meishan</v>
      </c>
      <c r="U40" s="181" t="str">
        <f t="shared" si="8"/>
        <v>older than 251.4</v>
      </c>
      <c r="V40" s="181">
        <v>251</v>
      </c>
      <c r="W40" s="185" t="s">
        <v>449</v>
      </c>
      <c r="X40" s="185" t="s">
        <v>1548</v>
      </c>
      <c r="AH40" s="181">
        <v>-29.792657609999999</v>
      </c>
      <c r="AI40" s="181">
        <v>5.2373309999999999E-2</v>
      </c>
      <c r="AJ40" s="181">
        <v>-0.712762758</v>
      </c>
      <c r="AK40" s="181" t="s">
        <v>1544</v>
      </c>
      <c r="AL40" s="181" t="s">
        <v>81</v>
      </c>
      <c r="AM40" s="181" t="s">
        <v>105</v>
      </c>
      <c r="AN40" s="181" t="s">
        <v>1545</v>
      </c>
      <c r="AO40" s="181">
        <v>251</v>
      </c>
      <c r="AP40" s="181" t="s">
        <v>449</v>
      </c>
      <c r="AQ40" s="181" t="s">
        <v>1548</v>
      </c>
    </row>
    <row r="41" spans="1:44" ht="18">
      <c r="A41" s="180" t="s">
        <v>82</v>
      </c>
      <c r="B41" s="180">
        <v>2.89</v>
      </c>
      <c r="C41" s="180">
        <v>252</v>
      </c>
      <c r="D41" s="180">
        <v>-26.947678100000001</v>
      </c>
      <c r="E41" s="180">
        <v>8.4511262000000004E-2</v>
      </c>
      <c r="F41" s="180">
        <v>-0.466873021</v>
      </c>
      <c r="G41" s="185" t="s">
        <v>1544</v>
      </c>
      <c r="H41" s="185" t="str">
        <f t="shared" si="1"/>
        <v>23-7-B</v>
      </c>
      <c r="I41" s="185" t="s">
        <v>105</v>
      </c>
      <c r="J41" s="185" t="s">
        <v>1545</v>
      </c>
      <c r="O41" s="181">
        <f t="shared" si="2"/>
        <v>-26.947678100000001</v>
      </c>
      <c r="P41" s="181">
        <f t="shared" si="3"/>
        <v>8.4511262000000004E-2</v>
      </c>
      <c r="Q41" s="181">
        <f t="shared" si="4"/>
        <v>-0.466873021</v>
      </c>
      <c r="R41" s="181" t="str">
        <f t="shared" si="5"/>
        <v>Shen et al 2011</v>
      </c>
      <c r="S41" s="181" t="str">
        <f t="shared" si="6"/>
        <v>23-7-B</v>
      </c>
      <c r="T41" s="181" t="str">
        <f t="shared" si="7"/>
        <v>Meishan</v>
      </c>
      <c r="U41" s="181" t="str">
        <f t="shared" si="8"/>
        <v>older than 251.4</v>
      </c>
      <c r="V41" s="181">
        <v>251</v>
      </c>
      <c r="W41" s="185" t="s">
        <v>449</v>
      </c>
      <c r="X41" s="185" t="s">
        <v>1548</v>
      </c>
      <c r="AH41" s="181">
        <v>-26.947678100000001</v>
      </c>
      <c r="AI41" s="181">
        <v>8.4511262000000004E-2</v>
      </c>
      <c r="AJ41" s="181">
        <v>-0.466873021</v>
      </c>
      <c r="AK41" s="181" t="s">
        <v>1544</v>
      </c>
      <c r="AL41" s="181" t="s">
        <v>82</v>
      </c>
      <c r="AM41" s="181" t="s">
        <v>105</v>
      </c>
      <c r="AN41" s="181" t="s">
        <v>1545</v>
      </c>
      <c r="AO41" s="181">
        <v>251</v>
      </c>
      <c r="AP41" s="181" t="s">
        <v>449</v>
      </c>
      <c r="AQ41" s="181" t="s">
        <v>1548</v>
      </c>
    </row>
    <row r="42" spans="1:44" ht="18">
      <c r="A42" s="180" t="s">
        <v>83</v>
      </c>
      <c r="B42" s="180">
        <v>2.84</v>
      </c>
      <c r="C42" s="180">
        <v>252</v>
      </c>
      <c r="D42" s="180">
        <v>-24.663354980000001</v>
      </c>
      <c r="E42" s="180">
        <v>4.5989804000000002E-2</v>
      </c>
      <c r="F42" s="180">
        <v>-0.54885216999999997</v>
      </c>
      <c r="G42" s="185" t="s">
        <v>1544</v>
      </c>
      <c r="H42" s="185" t="str">
        <f t="shared" si="1"/>
        <v>23-7-A</v>
      </c>
      <c r="I42" s="185" t="s">
        <v>105</v>
      </c>
      <c r="J42" s="185" t="s">
        <v>1545</v>
      </c>
      <c r="O42" s="181">
        <f t="shared" si="2"/>
        <v>-24.663354980000001</v>
      </c>
      <c r="P42" s="181">
        <f t="shared" si="3"/>
        <v>4.5989804000000002E-2</v>
      </c>
      <c r="Q42" s="181">
        <f t="shared" si="4"/>
        <v>-0.54885216999999997</v>
      </c>
      <c r="R42" s="181" t="str">
        <f t="shared" si="5"/>
        <v>Shen et al 2011</v>
      </c>
      <c r="S42" s="181" t="str">
        <f t="shared" si="6"/>
        <v>23-7-A</v>
      </c>
      <c r="T42" s="181" t="str">
        <f t="shared" si="7"/>
        <v>Meishan</v>
      </c>
      <c r="U42" s="181" t="str">
        <f t="shared" si="8"/>
        <v>older than 251.4</v>
      </c>
      <c r="V42" s="181">
        <v>251</v>
      </c>
      <c r="W42" s="185" t="s">
        <v>449</v>
      </c>
      <c r="X42" s="185" t="s">
        <v>1548</v>
      </c>
      <c r="AH42" s="181">
        <v>-24.663354980000001</v>
      </c>
      <c r="AI42" s="181">
        <v>4.5989804000000002E-2</v>
      </c>
      <c r="AJ42" s="181">
        <v>-0.54885216999999997</v>
      </c>
      <c r="AK42" s="181" t="s">
        <v>1544</v>
      </c>
      <c r="AL42" s="181" t="s">
        <v>83</v>
      </c>
      <c r="AM42" s="181" t="s">
        <v>105</v>
      </c>
      <c r="AN42" s="181" t="s">
        <v>1545</v>
      </c>
      <c r="AO42" s="181">
        <v>251</v>
      </c>
      <c r="AP42" s="181" t="s">
        <v>449</v>
      </c>
      <c r="AQ42" s="181" t="s">
        <v>1548</v>
      </c>
    </row>
    <row r="43" spans="1:44" ht="18">
      <c r="A43" s="180" t="s">
        <v>84</v>
      </c>
      <c r="B43" s="180">
        <v>2.7549999999999999</v>
      </c>
      <c r="C43" s="180">
        <v>252</v>
      </c>
      <c r="D43" s="180">
        <v>-24.915370450000001</v>
      </c>
      <c r="E43" s="180">
        <v>7.6476672999999995E-2</v>
      </c>
      <c r="F43" s="180">
        <v>-0.49239962700000001</v>
      </c>
      <c r="G43" s="185" t="s">
        <v>1544</v>
      </c>
      <c r="H43" s="185" t="str">
        <f t="shared" si="1"/>
        <v>23-6-B</v>
      </c>
      <c r="I43" s="185" t="s">
        <v>105</v>
      </c>
      <c r="J43" s="185" t="s">
        <v>1545</v>
      </c>
      <c r="O43" s="181">
        <f t="shared" si="2"/>
        <v>-24.915370450000001</v>
      </c>
      <c r="P43" s="181">
        <f t="shared" si="3"/>
        <v>7.6476672999999995E-2</v>
      </c>
      <c r="Q43" s="181">
        <f t="shared" si="4"/>
        <v>-0.49239962700000001</v>
      </c>
      <c r="R43" s="181" t="str">
        <f t="shared" si="5"/>
        <v>Shen et al 2011</v>
      </c>
      <c r="S43" s="181" t="str">
        <f t="shared" si="6"/>
        <v>23-6-B</v>
      </c>
      <c r="T43" s="181" t="str">
        <f t="shared" si="7"/>
        <v>Meishan</v>
      </c>
      <c r="U43" s="181" t="str">
        <f t="shared" si="8"/>
        <v>older than 251.4</v>
      </c>
      <c r="V43" s="181">
        <v>251</v>
      </c>
      <c r="W43" s="185" t="s">
        <v>449</v>
      </c>
      <c r="X43" s="185" t="s">
        <v>1548</v>
      </c>
      <c r="AH43" s="181">
        <v>-24.915370450000001</v>
      </c>
      <c r="AI43" s="181">
        <v>7.6476672999999995E-2</v>
      </c>
      <c r="AJ43" s="181">
        <v>-0.49239962700000001</v>
      </c>
      <c r="AK43" s="181" t="s">
        <v>1544</v>
      </c>
      <c r="AL43" s="181" t="s">
        <v>84</v>
      </c>
      <c r="AM43" s="181" t="s">
        <v>105</v>
      </c>
      <c r="AN43" s="181" t="s">
        <v>1545</v>
      </c>
      <c r="AO43" s="181">
        <v>251</v>
      </c>
      <c r="AP43" s="181" t="s">
        <v>449</v>
      </c>
      <c r="AQ43" s="181" t="s">
        <v>1548</v>
      </c>
    </row>
    <row r="44" spans="1:44" ht="18">
      <c r="A44" s="180" t="s">
        <v>85</v>
      </c>
      <c r="B44" s="180">
        <v>2.68</v>
      </c>
      <c r="C44" s="180">
        <v>252</v>
      </c>
      <c r="D44" s="180">
        <v>-23.49933987</v>
      </c>
      <c r="E44" s="180">
        <v>0.12933869100000001</v>
      </c>
      <c r="F44" s="180">
        <v>-0.390009196</v>
      </c>
      <c r="G44" s="185" t="s">
        <v>1544</v>
      </c>
      <c r="H44" s="185" t="str">
        <f t="shared" si="1"/>
        <v>23-6-A</v>
      </c>
      <c r="I44" s="185" t="s">
        <v>105</v>
      </c>
      <c r="J44" s="185" t="s">
        <v>1545</v>
      </c>
      <c r="O44" s="181">
        <f t="shared" si="2"/>
        <v>-23.49933987</v>
      </c>
      <c r="P44" s="181">
        <f t="shared" si="3"/>
        <v>0.12933869100000001</v>
      </c>
      <c r="Q44" s="181">
        <f t="shared" si="4"/>
        <v>-0.390009196</v>
      </c>
      <c r="R44" s="181" t="str">
        <f t="shared" si="5"/>
        <v>Shen et al 2011</v>
      </c>
      <c r="S44" s="181" t="str">
        <f t="shared" si="6"/>
        <v>23-6-A</v>
      </c>
      <c r="T44" s="181" t="str">
        <f t="shared" si="7"/>
        <v>Meishan</v>
      </c>
      <c r="U44" s="181" t="str">
        <f t="shared" si="8"/>
        <v>older than 251.4</v>
      </c>
      <c r="V44" s="181">
        <v>251</v>
      </c>
      <c r="W44" s="185" t="s">
        <v>449</v>
      </c>
      <c r="X44" s="185" t="s">
        <v>1548</v>
      </c>
      <c r="AH44" s="181">
        <v>-23.49933987</v>
      </c>
      <c r="AI44" s="181">
        <v>0.12933869100000001</v>
      </c>
      <c r="AJ44" s="181">
        <v>-0.390009196</v>
      </c>
      <c r="AK44" s="181" t="s">
        <v>1544</v>
      </c>
      <c r="AL44" s="181" t="s">
        <v>85</v>
      </c>
      <c r="AM44" s="181" t="s">
        <v>105</v>
      </c>
      <c r="AN44" s="181" t="s">
        <v>1545</v>
      </c>
      <c r="AO44" s="181">
        <v>251</v>
      </c>
      <c r="AP44" s="181" t="s">
        <v>449</v>
      </c>
      <c r="AQ44" s="181" t="s">
        <v>1548</v>
      </c>
    </row>
    <row r="45" spans="1:44" ht="18">
      <c r="A45" s="180" t="s">
        <v>86</v>
      </c>
      <c r="B45" s="180">
        <v>2.665</v>
      </c>
      <c r="C45" s="180">
        <v>252</v>
      </c>
      <c r="D45" s="180">
        <v>-24.534124200000001</v>
      </c>
      <c r="E45" s="180">
        <v>3.5795525000000002E-2</v>
      </c>
      <c r="F45" s="180">
        <v>-0.91149094100000005</v>
      </c>
      <c r="G45" s="185" t="s">
        <v>1544</v>
      </c>
      <c r="H45" s="185" t="str">
        <f t="shared" si="1"/>
        <v>23-5</v>
      </c>
      <c r="I45" s="185" t="s">
        <v>105</v>
      </c>
      <c r="J45" s="185" t="s">
        <v>1545</v>
      </c>
      <c r="O45" s="181">
        <f t="shared" si="2"/>
        <v>-24.534124200000001</v>
      </c>
      <c r="P45" s="181">
        <f t="shared" si="3"/>
        <v>3.5795525000000002E-2</v>
      </c>
      <c r="Q45" s="181">
        <f t="shared" si="4"/>
        <v>-0.91149094100000005</v>
      </c>
      <c r="R45" s="181" t="str">
        <f t="shared" si="5"/>
        <v>Shen et al 2011</v>
      </c>
      <c r="S45" s="181" t="str">
        <f t="shared" si="6"/>
        <v>23-5</v>
      </c>
      <c r="T45" s="181" t="str">
        <f t="shared" si="7"/>
        <v>Meishan</v>
      </c>
      <c r="U45" s="181" t="str">
        <f t="shared" si="8"/>
        <v>older than 251.4</v>
      </c>
      <c r="V45" s="181">
        <v>251</v>
      </c>
      <c r="W45" s="185" t="s">
        <v>449</v>
      </c>
      <c r="X45" s="185" t="s">
        <v>1548</v>
      </c>
      <c r="AH45" s="181">
        <v>-24.534124200000001</v>
      </c>
      <c r="AI45" s="181">
        <v>3.5795525000000002E-2</v>
      </c>
      <c r="AJ45" s="181">
        <v>-0.91149094100000005</v>
      </c>
      <c r="AK45" s="181" t="s">
        <v>1544</v>
      </c>
      <c r="AL45" s="181" t="s">
        <v>86</v>
      </c>
      <c r="AM45" s="181" t="s">
        <v>105</v>
      </c>
      <c r="AN45" s="181" t="s">
        <v>1545</v>
      </c>
      <c r="AO45" s="181">
        <v>251</v>
      </c>
      <c r="AP45" s="181" t="s">
        <v>449</v>
      </c>
      <c r="AQ45" s="181" t="s">
        <v>1548</v>
      </c>
    </row>
    <row r="46" spans="1:44" ht="18">
      <c r="A46" s="180" t="s">
        <v>87</v>
      </c>
      <c r="B46" s="180">
        <v>2.5299999999999998</v>
      </c>
      <c r="C46" s="180">
        <v>252</v>
      </c>
      <c r="D46" s="180">
        <v>-23.61648658</v>
      </c>
      <c r="E46" s="180">
        <v>3.9033959E-2</v>
      </c>
      <c r="F46" s="180">
        <v>-0.84298431299999999</v>
      </c>
      <c r="G46" s="185" t="s">
        <v>1544</v>
      </c>
      <c r="H46" s="185" t="str">
        <f t="shared" si="1"/>
        <v>23-4-up</v>
      </c>
      <c r="I46" s="185" t="s">
        <v>105</v>
      </c>
      <c r="J46" s="185" t="s">
        <v>1545</v>
      </c>
      <c r="O46" s="181">
        <f t="shared" si="2"/>
        <v>-23.61648658</v>
      </c>
      <c r="P46" s="181">
        <f t="shared" si="3"/>
        <v>3.9033959E-2</v>
      </c>
      <c r="Q46" s="181">
        <f t="shared" si="4"/>
        <v>-0.84298431299999999</v>
      </c>
      <c r="R46" s="181" t="str">
        <f t="shared" si="5"/>
        <v>Shen et al 2011</v>
      </c>
      <c r="S46" s="181" t="str">
        <f t="shared" si="6"/>
        <v>23-4-up</v>
      </c>
      <c r="T46" s="181" t="str">
        <f t="shared" si="7"/>
        <v>Meishan</v>
      </c>
      <c r="U46" s="181" t="str">
        <f t="shared" si="8"/>
        <v>older than 251.4</v>
      </c>
      <c r="V46" s="181">
        <v>251</v>
      </c>
      <c r="W46" s="185" t="s">
        <v>449</v>
      </c>
      <c r="X46" s="185" t="s">
        <v>1548</v>
      </c>
      <c r="AH46" s="181">
        <v>-23.61648658</v>
      </c>
      <c r="AI46" s="181">
        <v>3.9033959E-2</v>
      </c>
      <c r="AJ46" s="181">
        <v>-0.84298431299999999</v>
      </c>
      <c r="AK46" s="181" t="s">
        <v>1544</v>
      </c>
      <c r="AL46" s="181" t="s">
        <v>87</v>
      </c>
      <c r="AM46" s="181" t="s">
        <v>105</v>
      </c>
      <c r="AN46" s="181" t="s">
        <v>1545</v>
      </c>
      <c r="AO46" s="181">
        <v>251</v>
      </c>
      <c r="AP46" s="181" t="s">
        <v>449</v>
      </c>
      <c r="AQ46" s="181" t="s">
        <v>1548</v>
      </c>
    </row>
    <row r="47" spans="1:44" ht="18">
      <c r="A47" s="180" t="s">
        <v>88</v>
      </c>
      <c r="B47" s="180">
        <v>2.4750000000000001</v>
      </c>
      <c r="C47" s="180">
        <v>252</v>
      </c>
      <c r="D47" s="180">
        <v>-30.553823640000001</v>
      </c>
      <c r="E47" s="180">
        <v>1.6406255000000002E-2</v>
      </c>
      <c r="F47" s="180">
        <v>-0.79287238500000001</v>
      </c>
      <c r="G47" s="185" t="s">
        <v>1544</v>
      </c>
      <c r="H47" s="185" t="str">
        <f t="shared" si="1"/>
        <v>23-4-down</v>
      </c>
      <c r="I47" s="185" t="s">
        <v>105</v>
      </c>
      <c r="J47" s="185" t="s">
        <v>1545</v>
      </c>
      <c r="O47" s="181">
        <f t="shared" si="2"/>
        <v>-30.553823640000001</v>
      </c>
      <c r="P47" s="181">
        <f t="shared" si="3"/>
        <v>1.6406255000000002E-2</v>
      </c>
      <c r="Q47" s="181">
        <f t="shared" si="4"/>
        <v>-0.79287238500000001</v>
      </c>
      <c r="R47" s="181" t="str">
        <f t="shared" si="5"/>
        <v>Shen et al 2011</v>
      </c>
      <c r="S47" s="181" t="str">
        <f t="shared" si="6"/>
        <v>23-4-down</v>
      </c>
      <c r="T47" s="181" t="str">
        <f t="shared" si="7"/>
        <v>Meishan</v>
      </c>
      <c r="U47" s="181" t="str">
        <f t="shared" si="8"/>
        <v>older than 251.4</v>
      </c>
      <c r="V47" s="181">
        <v>251</v>
      </c>
      <c r="W47" s="185" t="s">
        <v>449</v>
      </c>
      <c r="X47" s="185" t="s">
        <v>1548</v>
      </c>
      <c r="AH47" s="181">
        <v>-30.553823640000001</v>
      </c>
      <c r="AI47" s="181">
        <v>1.6406255000000002E-2</v>
      </c>
      <c r="AJ47" s="181">
        <v>-0.79287238500000001</v>
      </c>
      <c r="AK47" s="181" t="s">
        <v>1544</v>
      </c>
      <c r="AL47" s="181" t="s">
        <v>88</v>
      </c>
      <c r="AM47" s="181" t="s">
        <v>105</v>
      </c>
      <c r="AN47" s="181" t="s">
        <v>1545</v>
      </c>
      <c r="AO47" s="181">
        <v>251</v>
      </c>
      <c r="AP47" s="181" t="s">
        <v>449</v>
      </c>
      <c r="AQ47" s="181" t="s">
        <v>1548</v>
      </c>
    </row>
    <row r="48" spans="1:44" ht="18">
      <c r="A48" s="180" t="s">
        <v>89</v>
      </c>
      <c r="B48" s="180">
        <v>2.4049999999999998</v>
      </c>
      <c r="C48" s="180">
        <v>252</v>
      </c>
      <c r="D48" s="180">
        <v>-18.961506279999998</v>
      </c>
      <c r="E48" s="180">
        <v>0.118681606</v>
      </c>
      <c r="F48" s="180">
        <v>-0.39029788399999998</v>
      </c>
      <c r="G48" s="185" t="s">
        <v>1544</v>
      </c>
      <c r="H48" s="185" t="str">
        <f t="shared" si="1"/>
        <v>23-3-B</v>
      </c>
      <c r="I48" s="185" t="s">
        <v>105</v>
      </c>
      <c r="J48" s="185" t="s">
        <v>1545</v>
      </c>
      <c r="O48" s="181">
        <f t="shared" si="2"/>
        <v>-18.961506279999998</v>
      </c>
      <c r="P48" s="181">
        <f t="shared" si="3"/>
        <v>0.118681606</v>
      </c>
      <c r="Q48" s="181">
        <f t="shared" si="4"/>
        <v>-0.39029788399999998</v>
      </c>
      <c r="R48" s="181" t="str">
        <f t="shared" si="5"/>
        <v>Shen et al 2011</v>
      </c>
      <c r="S48" s="181" t="str">
        <f t="shared" si="6"/>
        <v>23-3-B</v>
      </c>
      <c r="T48" s="181" t="str">
        <f t="shared" si="7"/>
        <v>Meishan</v>
      </c>
      <c r="U48" s="181" t="str">
        <f t="shared" si="8"/>
        <v>older than 251.4</v>
      </c>
      <c r="V48" s="181">
        <v>251</v>
      </c>
      <c r="W48" s="185" t="s">
        <v>449</v>
      </c>
      <c r="X48" s="185" t="s">
        <v>1548</v>
      </c>
      <c r="AH48" s="181">
        <v>-18.961506279999998</v>
      </c>
      <c r="AI48" s="181">
        <v>0.118681606</v>
      </c>
      <c r="AJ48" s="181">
        <v>-0.39029788399999998</v>
      </c>
      <c r="AK48" s="181" t="s">
        <v>1544</v>
      </c>
      <c r="AL48" s="181" t="s">
        <v>89</v>
      </c>
      <c r="AM48" s="181" t="s">
        <v>105</v>
      </c>
      <c r="AN48" s="181" t="s">
        <v>1545</v>
      </c>
      <c r="AO48" s="181">
        <v>251</v>
      </c>
      <c r="AP48" s="181" t="s">
        <v>449</v>
      </c>
      <c r="AQ48" s="181" t="s">
        <v>1548</v>
      </c>
    </row>
    <row r="49" spans="1:44" ht="18">
      <c r="A49" s="180" t="s">
        <v>90</v>
      </c>
      <c r="B49" s="180">
        <v>2.3450000000000002</v>
      </c>
      <c r="C49" s="180">
        <v>252</v>
      </c>
      <c r="D49" s="180">
        <v>-21.35551577</v>
      </c>
      <c r="E49" s="180">
        <v>4.0915858999999999E-2</v>
      </c>
      <c r="F49" s="180">
        <v>-0.95439268600000005</v>
      </c>
      <c r="G49" s="185" t="s">
        <v>1544</v>
      </c>
      <c r="H49" s="185" t="str">
        <f t="shared" si="1"/>
        <v>23-3-A</v>
      </c>
      <c r="I49" s="185" t="s">
        <v>105</v>
      </c>
      <c r="J49" s="185" t="s">
        <v>1545</v>
      </c>
      <c r="O49" s="181">
        <f t="shared" si="2"/>
        <v>-21.35551577</v>
      </c>
      <c r="P49" s="181">
        <f t="shared" si="3"/>
        <v>4.0915858999999999E-2</v>
      </c>
      <c r="Q49" s="181">
        <f t="shared" si="4"/>
        <v>-0.95439268600000005</v>
      </c>
      <c r="R49" s="181" t="str">
        <f t="shared" si="5"/>
        <v>Shen et al 2011</v>
      </c>
      <c r="S49" s="181" t="str">
        <f t="shared" si="6"/>
        <v>23-3-A</v>
      </c>
      <c r="T49" s="181" t="str">
        <f t="shared" si="7"/>
        <v>Meishan</v>
      </c>
      <c r="U49" s="181" t="str">
        <f t="shared" si="8"/>
        <v>older than 251.4</v>
      </c>
      <c r="V49" s="181">
        <v>251</v>
      </c>
      <c r="W49" s="185" t="s">
        <v>449</v>
      </c>
      <c r="X49" s="185" t="s">
        <v>1548</v>
      </c>
      <c r="AH49" s="181">
        <v>-21.35551577</v>
      </c>
      <c r="AI49" s="181">
        <v>4.0915858999999999E-2</v>
      </c>
      <c r="AJ49" s="181">
        <v>-0.95439268600000005</v>
      </c>
      <c r="AK49" s="181" t="s">
        <v>1544</v>
      </c>
      <c r="AL49" s="181" t="s">
        <v>90</v>
      </c>
      <c r="AM49" s="181" t="s">
        <v>105</v>
      </c>
      <c r="AN49" s="181" t="s">
        <v>1545</v>
      </c>
      <c r="AO49" s="181">
        <v>251</v>
      </c>
      <c r="AP49" s="181" t="s">
        <v>449</v>
      </c>
      <c r="AQ49" s="181" t="s">
        <v>1548</v>
      </c>
    </row>
    <row r="50" spans="1:44" ht="18">
      <c r="A50" s="180" t="s">
        <v>91</v>
      </c>
      <c r="B50" s="180">
        <v>2.2250000000000001</v>
      </c>
      <c r="C50" s="180">
        <v>252</v>
      </c>
      <c r="D50" s="180">
        <v>-16.030012379999999</v>
      </c>
      <c r="E50" s="180">
        <v>3.1655376999999998E-2</v>
      </c>
      <c r="F50" s="180">
        <v>-0.857820998</v>
      </c>
      <c r="G50" s="185" t="s">
        <v>1544</v>
      </c>
      <c r="H50" s="185" t="str">
        <f t="shared" si="1"/>
        <v>23-2-middle</v>
      </c>
      <c r="I50" s="185" t="s">
        <v>105</v>
      </c>
      <c r="J50" s="185" t="s">
        <v>1545</v>
      </c>
      <c r="O50" s="181">
        <f t="shared" si="2"/>
        <v>-16.030012379999999</v>
      </c>
      <c r="P50" s="181">
        <f t="shared" si="3"/>
        <v>3.1655376999999998E-2</v>
      </c>
      <c r="Q50" s="181">
        <f t="shared" si="4"/>
        <v>-0.857820998</v>
      </c>
      <c r="R50" s="181" t="str">
        <f t="shared" si="5"/>
        <v>Shen et al 2011</v>
      </c>
      <c r="S50" s="181" t="str">
        <f t="shared" si="6"/>
        <v>23-2-middle</v>
      </c>
      <c r="T50" s="181" t="str">
        <f t="shared" si="7"/>
        <v>Meishan</v>
      </c>
      <c r="U50" s="181" t="str">
        <f t="shared" si="8"/>
        <v>older than 251.4</v>
      </c>
      <c r="V50" s="181">
        <v>251</v>
      </c>
      <c r="W50" s="185" t="s">
        <v>449</v>
      </c>
      <c r="X50" s="185" t="s">
        <v>1548</v>
      </c>
      <c r="AH50" s="181">
        <v>-16.030012379999999</v>
      </c>
      <c r="AI50" s="181">
        <v>3.1655376999999998E-2</v>
      </c>
      <c r="AJ50" s="181">
        <v>-0.857820998</v>
      </c>
      <c r="AK50" s="181" t="s">
        <v>1544</v>
      </c>
      <c r="AL50" s="181" t="s">
        <v>91</v>
      </c>
      <c r="AM50" s="181" t="s">
        <v>105</v>
      </c>
      <c r="AN50" s="181" t="s">
        <v>1545</v>
      </c>
      <c r="AO50" s="181">
        <v>251</v>
      </c>
      <c r="AP50" s="181" t="s">
        <v>449</v>
      </c>
      <c r="AQ50" s="181" t="s">
        <v>1548</v>
      </c>
    </row>
    <row r="51" spans="1:44" ht="18">
      <c r="A51" s="180" t="s">
        <v>92</v>
      </c>
      <c r="B51" s="180">
        <v>2.145</v>
      </c>
      <c r="C51" s="180">
        <v>252</v>
      </c>
      <c r="D51" s="180">
        <v>-22.338171590000002</v>
      </c>
      <c r="E51" s="180">
        <v>8.5286110999999998E-2</v>
      </c>
      <c r="F51" s="180">
        <v>-0.46132876299999998</v>
      </c>
      <c r="G51" s="185" t="s">
        <v>1544</v>
      </c>
      <c r="H51" s="185" t="str">
        <f t="shared" si="1"/>
        <v>23-2-DOWN</v>
      </c>
      <c r="I51" s="185" t="s">
        <v>105</v>
      </c>
      <c r="J51" s="185" t="s">
        <v>1545</v>
      </c>
      <c r="O51" s="181">
        <f t="shared" si="2"/>
        <v>-22.338171590000002</v>
      </c>
      <c r="P51" s="181">
        <f t="shared" si="3"/>
        <v>8.5286110999999998E-2</v>
      </c>
      <c r="Q51" s="181">
        <f t="shared" si="4"/>
        <v>-0.46132876299999998</v>
      </c>
      <c r="R51" s="181" t="str">
        <f t="shared" si="5"/>
        <v>Shen et al 2011</v>
      </c>
      <c r="S51" s="181" t="str">
        <f t="shared" si="6"/>
        <v>23-2-DOWN</v>
      </c>
      <c r="T51" s="181" t="str">
        <f t="shared" si="7"/>
        <v>Meishan</v>
      </c>
      <c r="U51" s="181" t="str">
        <f t="shared" si="8"/>
        <v>older than 251.4</v>
      </c>
      <c r="V51" s="181">
        <v>251</v>
      </c>
      <c r="W51" s="185" t="s">
        <v>449</v>
      </c>
      <c r="X51" s="185" t="s">
        <v>1548</v>
      </c>
      <c r="AH51" s="181">
        <v>-22.338171590000002</v>
      </c>
      <c r="AI51" s="181">
        <v>8.5286110999999998E-2</v>
      </c>
      <c r="AJ51" s="181">
        <v>-0.46132876299999998</v>
      </c>
      <c r="AK51" s="181" t="s">
        <v>1544</v>
      </c>
      <c r="AL51" s="181" t="s">
        <v>92</v>
      </c>
      <c r="AM51" s="181" t="s">
        <v>105</v>
      </c>
      <c r="AN51" s="181" t="s">
        <v>1545</v>
      </c>
      <c r="AO51" s="181">
        <v>251</v>
      </c>
      <c r="AP51" s="181" t="s">
        <v>449</v>
      </c>
      <c r="AQ51" s="181" t="s">
        <v>1548</v>
      </c>
    </row>
    <row r="52" spans="1:44" ht="18">
      <c r="A52" s="180" t="s">
        <v>93</v>
      </c>
      <c r="B52" s="180">
        <v>1.98</v>
      </c>
      <c r="C52" s="180">
        <v>252</v>
      </c>
      <c r="D52" s="180">
        <v>-16.869929729999999</v>
      </c>
      <c r="E52" s="180">
        <v>4.9033342000000001E-2</v>
      </c>
      <c r="F52" s="180">
        <v>-0.27533363599999999</v>
      </c>
      <c r="G52" s="185" t="s">
        <v>1544</v>
      </c>
      <c r="H52" s="185" t="str">
        <f t="shared" si="1"/>
        <v>23-1-UP-C</v>
      </c>
      <c r="I52" s="185" t="s">
        <v>105</v>
      </c>
      <c r="J52" s="185" t="s">
        <v>1545</v>
      </c>
      <c r="O52" s="181">
        <f t="shared" si="2"/>
        <v>-16.869929729999999</v>
      </c>
      <c r="P52" s="181">
        <f t="shared" si="3"/>
        <v>4.9033342000000001E-2</v>
      </c>
      <c r="Q52" s="181">
        <f t="shared" si="4"/>
        <v>-0.27533363599999999</v>
      </c>
      <c r="R52" s="181" t="str">
        <f t="shared" si="5"/>
        <v>Shen et al 2011</v>
      </c>
      <c r="S52" s="181" t="str">
        <f t="shared" si="6"/>
        <v>23-1-UP-C</v>
      </c>
      <c r="T52" s="181" t="str">
        <f t="shared" si="7"/>
        <v>Meishan</v>
      </c>
      <c r="U52" s="181" t="str">
        <f t="shared" si="8"/>
        <v>older than 251.4</v>
      </c>
      <c r="V52" s="181">
        <v>251</v>
      </c>
      <c r="W52" s="185" t="s">
        <v>449</v>
      </c>
      <c r="X52" s="185" t="s">
        <v>1548</v>
      </c>
      <c r="AH52" s="181">
        <v>-16.869929729999999</v>
      </c>
      <c r="AI52" s="181">
        <v>4.9033342000000001E-2</v>
      </c>
      <c r="AJ52" s="181">
        <v>-0.27533363599999999</v>
      </c>
      <c r="AK52" s="181" t="s">
        <v>1544</v>
      </c>
      <c r="AL52" s="181" t="s">
        <v>93</v>
      </c>
      <c r="AM52" s="181" t="s">
        <v>105</v>
      </c>
      <c r="AN52" s="181" t="s">
        <v>1545</v>
      </c>
      <c r="AO52" s="181">
        <v>251</v>
      </c>
      <c r="AP52" s="181" t="s">
        <v>449</v>
      </c>
      <c r="AQ52" s="181" t="s">
        <v>1548</v>
      </c>
    </row>
    <row r="53" spans="1:44" ht="18">
      <c r="A53" s="180" t="s">
        <v>94</v>
      </c>
      <c r="B53" s="180">
        <v>1.9630000000000001</v>
      </c>
      <c r="C53" s="180">
        <v>252</v>
      </c>
      <c r="D53" s="182">
        <v>-15.577999999999999</v>
      </c>
      <c r="E53" s="182">
        <v>7.4700000000000001E-3</v>
      </c>
      <c r="F53" s="182">
        <v>-0.66020000000000001</v>
      </c>
      <c r="G53" s="185" t="s">
        <v>1544</v>
      </c>
      <c r="H53" s="185" t="str">
        <f t="shared" si="1"/>
        <v>23-1-UP-B</v>
      </c>
      <c r="I53" s="185" t="s">
        <v>105</v>
      </c>
      <c r="J53" s="185" t="s">
        <v>1545</v>
      </c>
      <c r="K53" s="183" t="s">
        <v>74</v>
      </c>
      <c r="O53" s="181">
        <f t="shared" si="2"/>
        <v>-15.577999999999999</v>
      </c>
      <c r="P53" s="181">
        <f t="shared" si="3"/>
        <v>7.4700000000000001E-3</v>
      </c>
      <c r="Q53" s="181">
        <f t="shared" si="4"/>
        <v>-0.66020000000000001</v>
      </c>
      <c r="R53" s="181" t="str">
        <f t="shared" si="5"/>
        <v>Shen et al 2011</v>
      </c>
      <c r="S53" s="181" t="str">
        <f t="shared" si="6"/>
        <v>23-1-UP-B</v>
      </c>
      <c r="T53" s="181" t="str">
        <f t="shared" si="7"/>
        <v>Meishan</v>
      </c>
      <c r="U53" s="181" t="str">
        <f t="shared" si="8"/>
        <v>older than 251.4</v>
      </c>
      <c r="V53" s="181">
        <v>251</v>
      </c>
      <c r="W53" s="185" t="s">
        <v>449</v>
      </c>
      <c r="X53" s="185" t="s">
        <v>1548</v>
      </c>
      <c r="Y53" s="181" t="str">
        <f>K53</f>
        <v>(measured in 2008)</v>
      </c>
      <c r="AH53" s="181">
        <v>-15.577999999999999</v>
      </c>
      <c r="AI53" s="181">
        <v>7.4700000000000001E-3</v>
      </c>
      <c r="AJ53" s="181">
        <v>-0.66020000000000001</v>
      </c>
      <c r="AK53" s="181" t="s">
        <v>1544</v>
      </c>
      <c r="AL53" s="181" t="s">
        <v>94</v>
      </c>
      <c r="AM53" s="181" t="s">
        <v>105</v>
      </c>
      <c r="AN53" s="181" t="s">
        <v>1545</v>
      </c>
      <c r="AO53" s="181">
        <v>251</v>
      </c>
      <c r="AP53" s="181" t="s">
        <v>449</v>
      </c>
      <c r="AQ53" s="181" t="s">
        <v>1548</v>
      </c>
      <c r="AR53" s="181" t="s">
        <v>74</v>
      </c>
    </row>
    <row r="54" spans="1:44" ht="18">
      <c r="A54" s="180" t="s">
        <v>95</v>
      </c>
      <c r="B54" s="180">
        <v>1.9350000000000001</v>
      </c>
      <c r="C54" s="180">
        <v>252</v>
      </c>
      <c r="D54" s="180">
        <v>-18.558932219999999</v>
      </c>
      <c r="E54" s="180">
        <v>6.6428746999999996E-2</v>
      </c>
      <c r="F54" s="180">
        <v>-0.27811129699999998</v>
      </c>
      <c r="G54" s="185" t="s">
        <v>1544</v>
      </c>
      <c r="H54" s="185" t="str">
        <f t="shared" si="1"/>
        <v>23-1-UP-A</v>
      </c>
      <c r="I54" s="185" t="s">
        <v>105</v>
      </c>
      <c r="J54" s="185" t="s">
        <v>1545</v>
      </c>
      <c r="O54" s="181">
        <f t="shared" si="2"/>
        <v>-18.558932219999999</v>
      </c>
      <c r="P54" s="181">
        <f t="shared" si="3"/>
        <v>6.6428746999999996E-2</v>
      </c>
      <c r="Q54" s="181">
        <f t="shared" si="4"/>
        <v>-0.27811129699999998</v>
      </c>
      <c r="R54" s="181" t="str">
        <f t="shared" si="5"/>
        <v>Shen et al 2011</v>
      </c>
      <c r="S54" s="181" t="str">
        <f t="shared" si="6"/>
        <v>23-1-UP-A</v>
      </c>
      <c r="T54" s="181" t="str">
        <f t="shared" si="7"/>
        <v>Meishan</v>
      </c>
      <c r="U54" s="181" t="str">
        <f t="shared" si="8"/>
        <v>older than 251.4</v>
      </c>
      <c r="V54" s="181">
        <v>251</v>
      </c>
      <c r="W54" s="185" t="s">
        <v>449</v>
      </c>
      <c r="X54" s="185" t="s">
        <v>1548</v>
      </c>
      <c r="AH54" s="181">
        <v>-18.558932219999999</v>
      </c>
      <c r="AI54" s="181">
        <v>6.6428746999999996E-2</v>
      </c>
      <c r="AJ54" s="181">
        <v>-0.27811129699999998</v>
      </c>
      <c r="AK54" s="181" t="s">
        <v>1544</v>
      </c>
      <c r="AL54" s="181" t="s">
        <v>95</v>
      </c>
      <c r="AM54" s="181" t="s">
        <v>105</v>
      </c>
      <c r="AN54" s="181" t="s">
        <v>1545</v>
      </c>
      <c r="AO54" s="181">
        <v>251</v>
      </c>
      <c r="AP54" s="181" t="s">
        <v>449</v>
      </c>
      <c r="AQ54" s="181" t="s">
        <v>1548</v>
      </c>
    </row>
    <row r="55" spans="1:44" ht="18">
      <c r="A55" s="180" t="s">
        <v>96</v>
      </c>
      <c r="B55" s="180">
        <v>1.915</v>
      </c>
      <c r="C55" s="180">
        <v>252</v>
      </c>
      <c r="D55" s="180">
        <v>-11.82393465</v>
      </c>
      <c r="E55" s="180">
        <v>-1.8958645999999999E-2</v>
      </c>
      <c r="F55" s="180">
        <v>-0.43891792200000002</v>
      </c>
      <c r="G55" s="185" t="s">
        <v>1544</v>
      </c>
      <c r="H55" s="185" t="str">
        <f t="shared" si="1"/>
        <v>23-1-down</v>
      </c>
      <c r="I55" s="185" t="s">
        <v>105</v>
      </c>
      <c r="J55" s="185" t="s">
        <v>1545</v>
      </c>
      <c r="O55" s="181">
        <f t="shared" si="2"/>
        <v>-11.82393465</v>
      </c>
      <c r="P55" s="181">
        <f t="shared" si="3"/>
        <v>-1.8958645999999999E-2</v>
      </c>
      <c r="Q55" s="181">
        <f t="shared" si="4"/>
        <v>-0.43891792200000002</v>
      </c>
      <c r="R55" s="181" t="str">
        <f t="shared" si="5"/>
        <v>Shen et al 2011</v>
      </c>
      <c r="S55" s="181" t="str">
        <f t="shared" si="6"/>
        <v>23-1-down</v>
      </c>
      <c r="T55" s="181" t="str">
        <f t="shared" si="7"/>
        <v>Meishan</v>
      </c>
      <c r="U55" s="181" t="str">
        <f t="shared" si="8"/>
        <v>older than 251.4</v>
      </c>
      <c r="V55" s="181">
        <v>251</v>
      </c>
      <c r="W55" s="185" t="s">
        <v>449</v>
      </c>
      <c r="X55" s="185" t="s">
        <v>1548</v>
      </c>
      <c r="AH55" s="181">
        <v>-11.82393465</v>
      </c>
      <c r="AI55" s="181">
        <v>-1.8958645999999999E-2</v>
      </c>
      <c r="AJ55" s="181">
        <v>-0.43891792200000002</v>
      </c>
      <c r="AK55" s="181" t="s">
        <v>1544</v>
      </c>
      <c r="AL55" s="181" t="s">
        <v>96</v>
      </c>
      <c r="AM55" s="181" t="s">
        <v>105</v>
      </c>
      <c r="AN55" s="181" t="s">
        <v>1545</v>
      </c>
      <c r="AO55" s="181">
        <v>251</v>
      </c>
      <c r="AP55" s="181" t="s">
        <v>449</v>
      </c>
      <c r="AQ55" s="181" t="s">
        <v>1548</v>
      </c>
    </row>
    <row r="56" spans="1:44" ht="18">
      <c r="A56" s="180" t="s">
        <v>97</v>
      </c>
      <c r="B56" s="180">
        <v>1.8049999999999999</v>
      </c>
      <c r="C56" s="180">
        <v>252</v>
      </c>
      <c r="D56" s="180">
        <v>-16.04009392</v>
      </c>
      <c r="E56" s="180">
        <v>2.5727300000000002E-2</v>
      </c>
      <c r="F56" s="180">
        <v>-0.84988519799999995</v>
      </c>
      <c r="G56" s="185" t="s">
        <v>1544</v>
      </c>
      <c r="H56" s="185" t="str">
        <f t="shared" si="1"/>
        <v>22-16</v>
      </c>
      <c r="I56" s="185" t="s">
        <v>105</v>
      </c>
      <c r="J56" s="185" t="s">
        <v>1545</v>
      </c>
      <c r="O56" s="181">
        <f t="shared" si="2"/>
        <v>-16.04009392</v>
      </c>
      <c r="P56" s="181">
        <f t="shared" si="3"/>
        <v>2.5727300000000002E-2</v>
      </c>
      <c r="Q56" s="181">
        <f t="shared" si="4"/>
        <v>-0.84988519799999995</v>
      </c>
      <c r="R56" s="181" t="str">
        <f t="shared" si="5"/>
        <v>Shen et al 2011</v>
      </c>
      <c r="S56" s="181" t="str">
        <f t="shared" si="6"/>
        <v>22-16</v>
      </c>
      <c r="T56" s="181" t="str">
        <f t="shared" si="7"/>
        <v>Meishan</v>
      </c>
      <c r="U56" s="181" t="str">
        <f t="shared" si="8"/>
        <v>older than 251.4</v>
      </c>
      <c r="V56" s="181">
        <v>251</v>
      </c>
      <c r="W56" s="185" t="s">
        <v>449</v>
      </c>
      <c r="X56" s="185" t="s">
        <v>1548</v>
      </c>
      <c r="AH56" s="181">
        <v>-16.04009392</v>
      </c>
      <c r="AI56" s="181">
        <v>2.5727300000000002E-2</v>
      </c>
      <c r="AJ56" s="181">
        <v>-0.84988519799999995</v>
      </c>
      <c r="AK56" s="181" t="s">
        <v>1544</v>
      </c>
      <c r="AL56" s="181" t="s">
        <v>97</v>
      </c>
      <c r="AM56" s="181" t="s">
        <v>105</v>
      </c>
      <c r="AN56" s="181" t="s">
        <v>1545</v>
      </c>
      <c r="AO56" s="181">
        <v>251</v>
      </c>
      <c r="AP56" s="181" t="s">
        <v>449</v>
      </c>
      <c r="AQ56" s="181" t="s">
        <v>1548</v>
      </c>
    </row>
    <row r="57" spans="1:44" ht="18">
      <c r="A57" s="180" t="s">
        <v>98</v>
      </c>
      <c r="B57" s="180">
        <v>1.61</v>
      </c>
      <c r="C57" s="180">
        <v>252</v>
      </c>
      <c r="D57" s="180">
        <v>-17.71995716</v>
      </c>
      <c r="E57" s="180">
        <v>8.5521825999999995E-2</v>
      </c>
      <c r="F57" s="180">
        <v>-0.20018034400000001</v>
      </c>
      <c r="G57" s="185" t="s">
        <v>1544</v>
      </c>
      <c r="H57" s="185" t="str">
        <f t="shared" si="1"/>
        <v>22-15B</v>
      </c>
      <c r="I57" s="185" t="s">
        <v>105</v>
      </c>
      <c r="J57" s="185" t="s">
        <v>1545</v>
      </c>
      <c r="O57" s="181">
        <f t="shared" si="2"/>
        <v>-17.71995716</v>
      </c>
      <c r="P57" s="181">
        <f t="shared" si="3"/>
        <v>8.5521825999999995E-2</v>
      </c>
      <c r="Q57" s="181">
        <f t="shared" si="4"/>
        <v>-0.20018034400000001</v>
      </c>
      <c r="R57" s="181" t="str">
        <f t="shared" si="5"/>
        <v>Shen et al 2011</v>
      </c>
      <c r="S57" s="181" t="str">
        <f t="shared" si="6"/>
        <v>22-15B</v>
      </c>
      <c r="T57" s="181" t="str">
        <f t="shared" si="7"/>
        <v>Meishan</v>
      </c>
      <c r="U57" s="181" t="str">
        <f t="shared" si="8"/>
        <v>older than 251.4</v>
      </c>
      <c r="V57" s="181">
        <v>251</v>
      </c>
      <c r="W57" s="185" t="s">
        <v>449</v>
      </c>
      <c r="X57" s="185" t="s">
        <v>1548</v>
      </c>
      <c r="AH57" s="181">
        <v>-17.71995716</v>
      </c>
      <c r="AI57" s="181">
        <v>8.5521825999999995E-2</v>
      </c>
      <c r="AJ57" s="181">
        <v>-0.20018034400000001</v>
      </c>
      <c r="AK57" s="181" t="s">
        <v>1544</v>
      </c>
      <c r="AL57" s="181" t="s">
        <v>98</v>
      </c>
      <c r="AM57" s="181" t="s">
        <v>105</v>
      </c>
      <c r="AN57" s="181" t="s">
        <v>1545</v>
      </c>
      <c r="AO57" s="181">
        <v>251</v>
      </c>
      <c r="AP57" s="181" t="s">
        <v>449</v>
      </c>
      <c r="AQ57" s="181" t="s">
        <v>1548</v>
      </c>
    </row>
    <row r="58" spans="1:44" ht="18">
      <c r="A58" s="180" t="s">
        <v>99</v>
      </c>
      <c r="B58" s="180">
        <v>1.55</v>
      </c>
      <c r="C58" s="180">
        <v>252</v>
      </c>
      <c r="D58" s="180">
        <v>-25.64669387</v>
      </c>
      <c r="E58" s="184">
        <v>0</v>
      </c>
      <c r="F58" s="180">
        <v>-1.0631882109999999</v>
      </c>
      <c r="G58" s="185" t="s">
        <v>1544</v>
      </c>
      <c r="H58" s="185" t="str">
        <f t="shared" si="1"/>
        <v>22-14</v>
      </c>
      <c r="I58" s="185" t="s">
        <v>105</v>
      </c>
      <c r="J58" s="185" t="s">
        <v>1545</v>
      </c>
      <c r="O58" s="181">
        <f t="shared" si="2"/>
        <v>-25.64669387</v>
      </c>
      <c r="P58" s="181">
        <f t="shared" si="3"/>
        <v>0</v>
      </c>
      <c r="Q58" s="181">
        <f t="shared" si="4"/>
        <v>-1.0631882109999999</v>
      </c>
      <c r="R58" s="181" t="str">
        <f t="shared" si="5"/>
        <v>Shen et al 2011</v>
      </c>
      <c r="S58" s="181" t="str">
        <f t="shared" si="6"/>
        <v>22-14</v>
      </c>
      <c r="T58" s="181" t="str">
        <f t="shared" si="7"/>
        <v>Meishan</v>
      </c>
      <c r="U58" s="181" t="str">
        <f t="shared" si="8"/>
        <v>older than 251.4</v>
      </c>
      <c r="V58" s="181">
        <v>251</v>
      </c>
      <c r="W58" s="185" t="s">
        <v>449</v>
      </c>
      <c r="X58" s="185" t="s">
        <v>1548</v>
      </c>
      <c r="AH58" s="181">
        <v>-25.64669387</v>
      </c>
      <c r="AI58" s="181">
        <v>0</v>
      </c>
      <c r="AJ58" s="181">
        <v>-1.0631882109999999</v>
      </c>
      <c r="AK58" s="181" t="s">
        <v>1544</v>
      </c>
      <c r="AL58" s="181" t="s">
        <v>99</v>
      </c>
      <c r="AM58" s="181" t="s">
        <v>105</v>
      </c>
      <c r="AN58" s="181" t="s">
        <v>1545</v>
      </c>
      <c r="AO58" s="181">
        <v>251</v>
      </c>
      <c r="AP58" s="181" t="s">
        <v>449</v>
      </c>
      <c r="AQ58" s="181" t="s">
        <v>1548</v>
      </c>
    </row>
    <row r="59" spans="1:44" ht="18">
      <c r="A59" s="180" t="s">
        <v>100</v>
      </c>
      <c r="B59" s="180">
        <v>1.46</v>
      </c>
      <c r="C59" s="180">
        <v>252</v>
      </c>
      <c r="D59" s="180">
        <v>-22.667398129999999</v>
      </c>
      <c r="E59" s="180">
        <v>4.0354589000000003E-2</v>
      </c>
      <c r="F59" s="180">
        <v>-0.33092155200000001</v>
      </c>
      <c r="G59" s="185" t="s">
        <v>1544</v>
      </c>
      <c r="H59" s="185" t="str">
        <f t="shared" si="1"/>
        <v>22-12-13-C</v>
      </c>
      <c r="I59" s="185" t="s">
        <v>105</v>
      </c>
      <c r="J59" s="185" t="s">
        <v>1545</v>
      </c>
      <c r="O59" s="181">
        <f t="shared" si="2"/>
        <v>-22.667398129999999</v>
      </c>
      <c r="P59" s="181">
        <f t="shared" si="3"/>
        <v>4.0354589000000003E-2</v>
      </c>
      <c r="Q59" s="181">
        <f t="shared" si="4"/>
        <v>-0.33092155200000001</v>
      </c>
      <c r="R59" s="181" t="str">
        <f t="shared" si="5"/>
        <v>Shen et al 2011</v>
      </c>
      <c r="S59" s="181" t="str">
        <f t="shared" si="6"/>
        <v>22-12-13-C</v>
      </c>
      <c r="T59" s="181" t="str">
        <f t="shared" si="7"/>
        <v>Meishan</v>
      </c>
      <c r="U59" s="181" t="str">
        <f t="shared" si="8"/>
        <v>older than 251.4</v>
      </c>
      <c r="V59" s="181">
        <v>251</v>
      </c>
      <c r="W59" s="185" t="s">
        <v>449</v>
      </c>
      <c r="X59" s="185" t="s">
        <v>1548</v>
      </c>
      <c r="AH59" s="181">
        <v>-22.667398129999999</v>
      </c>
      <c r="AI59" s="181">
        <v>4.0354589000000003E-2</v>
      </c>
      <c r="AJ59" s="181">
        <v>-0.33092155200000001</v>
      </c>
      <c r="AK59" s="181" t="s">
        <v>1544</v>
      </c>
      <c r="AL59" s="181" t="s">
        <v>100</v>
      </c>
      <c r="AM59" s="181" t="s">
        <v>105</v>
      </c>
      <c r="AN59" s="181" t="s">
        <v>1545</v>
      </c>
      <c r="AO59" s="181">
        <v>251</v>
      </c>
      <c r="AP59" s="181" t="s">
        <v>449</v>
      </c>
      <c r="AQ59" s="181" t="s">
        <v>1548</v>
      </c>
    </row>
    <row r="60" spans="1:44" ht="18">
      <c r="A60" s="180" t="s">
        <v>101</v>
      </c>
      <c r="B60" s="180">
        <v>1.36</v>
      </c>
      <c r="C60" s="180">
        <v>252</v>
      </c>
      <c r="D60" s="180">
        <v>-22.404904439999999</v>
      </c>
      <c r="E60" s="180">
        <v>5.8297652999999998E-2</v>
      </c>
      <c r="F60" s="180">
        <v>-0.345845399</v>
      </c>
      <c r="G60" s="185" t="s">
        <v>1544</v>
      </c>
      <c r="H60" s="185" t="str">
        <f t="shared" si="1"/>
        <v>22-12-13-B</v>
      </c>
      <c r="I60" s="185" t="s">
        <v>105</v>
      </c>
      <c r="J60" s="185" t="s">
        <v>1545</v>
      </c>
      <c r="O60" s="181">
        <f t="shared" si="2"/>
        <v>-22.404904439999999</v>
      </c>
      <c r="P60" s="181">
        <f t="shared" si="3"/>
        <v>5.8297652999999998E-2</v>
      </c>
      <c r="Q60" s="181">
        <f t="shared" si="4"/>
        <v>-0.345845399</v>
      </c>
      <c r="R60" s="181" t="str">
        <f t="shared" si="5"/>
        <v>Shen et al 2011</v>
      </c>
      <c r="S60" s="181" t="str">
        <f t="shared" si="6"/>
        <v>22-12-13-B</v>
      </c>
      <c r="T60" s="181" t="str">
        <f t="shared" si="7"/>
        <v>Meishan</v>
      </c>
      <c r="U60" s="181" t="str">
        <f t="shared" si="8"/>
        <v>older than 251.4</v>
      </c>
      <c r="V60" s="181">
        <v>251</v>
      </c>
      <c r="W60" s="185" t="s">
        <v>449</v>
      </c>
      <c r="X60" s="185" t="s">
        <v>1548</v>
      </c>
      <c r="AH60" s="181">
        <v>-22.404904439999999</v>
      </c>
      <c r="AI60" s="181">
        <v>5.8297652999999998E-2</v>
      </c>
      <c r="AJ60" s="181">
        <v>-0.345845399</v>
      </c>
      <c r="AK60" s="181" t="s">
        <v>1544</v>
      </c>
      <c r="AL60" s="181" t="s">
        <v>101</v>
      </c>
      <c r="AM60" s="181" t="s">
        <v>105</v>
      </c>
      <c r="AN60" s="181" t="s">
        <v>1545</v>
      </c>
      <c r="AO60" s="181">
        <v>251</v>
      </c>
      <c r="AP60" s="181" t="s">
        <v>449</v>
      </c>
      <c r="AQ60" s="181" t="s">
        <v>1548</v>
      </c>
    </row>
    <row r="61" spans="1:44" ht="18">
      <c r="A61" s="180" t="s">
        <v>102</v>
      </c>
      <c r="B61" s="180">
        <v>1.26</v>
      </c>
      <c r="C61" s="180">
        <v>252</v>
      </c>
      <c r="D61" s="180">
        <v>-21.12649734</v>
      </c>
      <c r="E61" s="180">
        <v>3.6886519E-2</v>
      </c>
      <c r="F61" s="180">
        <v>-0.91485262899999997</v>
      </c>
      <c r="G61" s="185" t="s">
        <v>1544</v>
      </c>
      <c r="H61" s="185" t="str">
        <f t="shared" si="1"/>
        <v>22-12-13-A</v>
      </c>
      <c r="I61" s="185" t="s">
        <v>105</v>
      </c>
      <c r="J61" s="185" t="s">
        <v>1545</v>
      </c>
      <c r="O61" s="181">
        <f t="shared" si="2"/>
        <v>-21.12649734</v>
      </c>
      <c r="P61" s="181">
        <f t="shared" si="3"/>
        <v>3.6886519E-2</v>
      </c>
      <c r="Q61" s="181">
        <f t="shared" si="4"/>
        <v>-0.91485262899999997</v>
      </c>
      <c r="R61" s="181" t="str">
        <f t="shared" si="5"/>
        <v>Shen et al 2011</v>
      </c>
      <c r="S61" s="181" t="str">
        <f t="shared" si="6"/>
        <v>22-12-13-A</v>
      </c>
      <c r="T61" s="181" t="str">
        <f t="shared" si="7"/>
        <v>Meishan</v>
      </c>
      <c r="U61" s="181" t="str">
        <f t="shared" si="8"/>
        <v>older than 251.4</v>
      </c>
      <c r="V61" s="181">
        <v>251</v>
      </c>
      <c r="W61" s="185" t="s">
        <v>449</v>
      </c>
      <c r="X61" s="185" t="s">
        <v>1548</v>
      </c>
      <c r="AH61" s="181">
        <v>-21.12649734</v>
      </c>
      <c r="AI61" s="181">
        <v>3.6886519E-2</v>
      </c>
      <c r="AJ61" s="181">
        <v>-0.91485262899999997</v>
      </c>
      <c r="AK61" s="181" t="s">
        <v>1544</v>
      </c>
      <c r="AL61" s="181" t="s">
        <v>102</v>
      </c>
      <c r="AM61" s="181" t="s">
        <v>105</v>
      </c>
      <c r="AN61" s="181" t="s">
        <v>1545</v>
      </c>
      <c r="AO61" s="181">
        <v>251</v>
      </c>
      <c r="AP61" s="181" t="s">
        <v>449</v>
      </c>
      <c r="AQ61" s="181" t="s">
        <v>1548</v>
      </c>
    </row>
    <row r="62" spans="1:44" ht="18">
      <c r="A62" s="180" t="s">
        <v>103</v>
      </c>
      <c r="B62" s="180">
        <v>0.62</v>
      </c>
      <c r="C62" s="180">
        <v>252</v>
      </c>
      <c r="D62" s="180">
        <v>-21.8604904</v>
      </c>
      <c r="E62" s="180">
        <v>-3.6925297000000003E-2</v>
      </c>
      <c r="F62" s="180">
        <v>0.90965098300000002</v>
      </c>
      <c r="G62" s="185" t="s">
        <v>1544</v>
      </c>
      <c r="H62" s="185" t="str">
        <f t="shared" si="1"/>
        <v>22-11</v>
      </c>
      <c r="I62" s="185" t="s">
        <v>105</v>
      </c>
      <c r="J62" s="185" t="s">
        <v>1545</v>
      </c>
      <c r="O62" s="181">
        <f t="shared" si="2"/>
        <v>-21.8604904</v>
      </c>
      <c r="P62" s="181">
        <f t="shared" si="3"/>
        <v>-3.6925297000000003E-2</v>
      </c>
      <c r="Q62" s="181">
        <f t="shared" si="4"/>
        <v>0.90965098300000002</v>
      </c>
      <c r="R62" s="181" t="str">
        <f t="shared" si="5"/>
        <v>Shen et al 2011</v>
      </c>
      <c r="S62" s="181" t="str">
        <f t="shared" si="6"/>
        <v>22-11</v>
      </c>
      <c r="T62" s="181" t="str">
        <f t="shared" si="7"/>
        <v>Meishan</v>
      </c>
      <c r="U62" s="181" t="str">
        <f t="shared" si="8"/>
        <v>older than 251.4</v>
      </c>
      <c r="V62" s="181">
        <v>251</v>
      </c>
      <c r="W62" s="185" t="s">
        <v>449</v>
      </c>
      <c r="X62" s="185" t="s">
        <v>1548</v>
      </c>
      <c r="AH62" s="181">
        <v>-21.8604904</v>
      </c>
      <c r="AI62" s="181">
        <v>-3.6925297000000003E-2</v>
      </c>
      <c r="AJ62" s="181">
        <v>0.90965098300000002</v>
      </c>
      <c r="AK62" s="181" t="s">
        <v>1544</v>
      </c>
      <c r="AL62" s="181" t="s">
        <v>103</v>
      </c>
      <c r="AM62" s="181" t="s">
        <v>105</v>
      </c>
      <c r="AN62" s="181" t="s">
        <v>1545</v>
      </c>
      <c r="AO62" s="181">
        <v>251</v>
      </c>
      <c r="AP62" s="181" t="s">
        <v>449</v>
      </c>
      <c r="AQ62" s="181" t="s">
        <v>1548</v>
      </c>
    </row>
    <row r="63" spans="1:44" ht="18">
      <c r="A63" s="180" t="s">
        <v>104</v>
      </c>
      <c r="B63" s="180">
        <v>0</v>
      </c>
      <c r="C63" s="180">
        <v>252</v>
      </c>
      <c r="D63" s="180">
        <v>-22.043232499999998</v>
      </c>
      <c r="E63" s="180">
        <v>6.6770547999999999E-2</v>
      </c>
      <c r="F63" s="180">
        <v>-0.43152987999999998</v>
      </c>
      <c r="G63" s="185" t="s">
        <v>1544</v>
      </c>
      <c r="H63" s="185" t="str">
        <f t="shared" si="1"/>
        <v>22-1-B</v>
      </c>
      <c r="I63" s="185" t="s">
        <v>105</v>
      </c>
      <c r="J63" s="185" t="s">
        <v>1545</v>
      </c>
      <c r="O63" s="181">
        <f t="shared" si="2"/>
        <v>-22.043232499999998</v>
      </c>
      <c r="P63" s="181">
        <f t="shared" si="3"/>
        <v>6.6770547999999999E-2</v>
      </c>
      <c r="Q63" s="181">
        <f t="shared" si="4"/>
        <v>-0.43152987999999998</v>
      </c>
      <c r="R63" s="181" t="str">
        <f t="shared" si="5"/>
        <v>Shen et al 2011</v>
      </c>
      <c r="S63" s="181" t="str">
        <f t="shared" si="6"/>
        <v>22-1-B</v>
      </c>
      <c r="T63" s="181" t="str">
        <f t="shared" si="7"/>
        <v>Meishan</v>
      </c>
      <c r="U63" s="181" t="str">
        <f t="shared" si="8"/>
        <v>older than 251.4</v>
      </c>
      <c r="V63" s="181">
        <v>251</v>
      </c>
      <c r="W63" s="185" t="s">
        <v>449</v>
      </c>
      <c r="X63" s="185" t="s">
        <v>1548</v>
      </c>
      <c r="AH63" s="181">
        <v>-22.043232499999998</v>
      </c>
      <c r="AI63" s="181">
        <v>6.6770547999999999E-2</v>
      </c>
      <c r="AJ63" s="181">
        <v>-0.43152987999999998</v>
      </c>
      <c r="AK63" s="181" t="s">
        <v>1544</v>
      </c>
      <c r="AL63" s="181" t="s">
        <v>104</v>
      </c>
      <c r="AM63" s="181" t="s">
        <v>105</v>
      </c>
      <c r="AN63" s="181" t="s">
        <v>1545</v>
      </c>
      <c r="AO63" s="181">
        <v>251</v>
      </c>
      <c r="AP63" s="181" t="s">
        <v>449</v>
      </c>
      <c r="AQ63" s="181" t="s">
        <v>1548</v>
      </c>
    </row>
  </sheetData>
  <phoneticPr fontId="67" type="noConversion"/>
  <pageMargins left="0.75" right="0.75" top="1" bottom="1" header="0.5" footer="0.5"/>
  <pageSetup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AT48"/>
  <sheetViews>
    <sheetView topLeftCell="AA1" workbookViewId="0">
      <selection activeCell="AJ28" activeCellId="1" sqref="AJ23:AK23 AJ28:AK30"/>
    </sheetView>
  </sheetViews>
  <sheetFormatPr defaultRowHeight="12.75"/>
  <cols>
    <col min="19" max="19" width="13.28515625" customWidth="1"/>
  </cols>
  <sheetData>
    <row r="1" spans="5:46">
      <c r="AI1" s="122" t="s">
        <v>2274</v>
      </c>
      <c r="AJ1" s="122" t="s">
        <v>1357</v>
      </c>
      <c r="AK1" s="122" t="s">
        <v>1406</v>
      </c>
      <c r="AL1" s="122" t="s">
        <v>1492</v>
      </c>
      <c r="AM1" s="122" t="s">
        <v>2225</v>
      </c>
      <c r="AN1" s="122" t="s">
        <v>1225</v>
      </c>
      <c r="AO1" s="122" t="s">
        <v>1309</v>
      </c>
      <c r="AP1" s="122" t="s">
        <v>2226</v>
      </c>
      <c r="AQ1" s="122" t="s">
        <v>2227</v>
      </c>
      <c r="AR1" s="122" t="s">
        <v>2231</v>
      </c>
      <c r="AS1" s="122" t="s">
        <v>2228</v>
      </c>
      <c r="AT1" s="122"/>
    </row>
    <row r="2" spans="5:46">
      <c r="AJ2">
        <v>4.5999999999999996</v>
      </c>
      <c r="AK2">
        <v>2.91</v>
      </c>
      <c r="AL2">
        <v>-2.56</v>
      </c>
      <c r="AM2" t="s">
        <v>2236</v>
      </c>
      <c r="AN2" t="s">
        <v>2239</v>
      </c>
      <c r="AO2" t="s">
        <v>2238</v>
      </c>
      <c r="AP2" t="s">
        <v>2273</v>
      </c>
      <c r="AQ2">
        <v>3490</v>
      </c>
      <c r="AR2" t="s">
        <v>449</v>
      </c>
      <c r="AS2" t="s">
        <v>2257</v>
      </c>
    </row>
    <row r="3" spans="5:46">
      <c r="AJ3">
        <v>1.92</v>
      </c>
      <c r="AK3">
        <v>1.6080000000000001</v>
      </c>
      <c r="AL3">
        <v>-1.71</v>
      </c>
      <c r="AM3" t="s">
        <v>2236</v>
      </c>
      <c r="AN3" t="s">
        <v>2240</v>
      </c>
      <c r="AO3" t="s">
        <v>2238</v>
      </c>
      <c r="AP3" t="s">
        <v>2273</v>
      </c>
      <c r="AQ3">
        <v>3490</v>
      </c>
      <c r="AR3" t="s">
        <v>449</v>
      </c>
      <c r="AS3" t="s">
        <v>2257</v>
      </c>
    </row>
    <row r="4" spans="5:46">
      <c r="AJ4">
        <v>1.85</v>
      </c>
      <c r="AK4">
        <v>2.327</v>
      </c>
      <c r="AL4">
        <v>-1.73</v>
      </c>
      <c r="AM4" t="s">
        <v>2236</v>
      </c>
      <c r="AN4" t="s">
        <v>2241</v>
      </c>
      <c r="AO4" t="s">
        <v>2238</v>
      </c>
      <c r="AP4" t="s">
        <v>2273</v>
      </c>
      <c r="AQ4">
        <v>3490</v>
      </c>
      <c r="AR4" t="s">
        <v>1715</v>
      </c>
      <c r="AS4" t="s">
        <v>2257</v>
      </c>
    </row>
    <row r="5" spans="5:46">
      <c r="AJ5">
        <v>0.37</v>
      </c>
      <c r="AK5">
        <v>0.57799999999999996</v>
      </c>
      <c r="AL5">
        <v>-0.48</v>
      </c>
      <c r="AM5" t="s">
        <v>2236</v>
      </c>
      <c r="AN5" t="s">
        <v>2242</v>
      </c>
      <c r="AO5" t="s">
        <v>2238</v>
      </c>
      <c r="AP5" t="s">
        <v>2273</v>
      </c>
      <c r="AQ5">
        <v>3490</v>
      </c>
      <c r="AR5" t="s">
        <v>449</v>
      </c>
      <c r="AS5" t="s">
        <v>2257</v>
      </c>
    </row>
    <row r="6" spans="5:46">
      <c r="AJ6">
        <v>1.63</v>
      </c>
      <c r="AK6">
        <v>0.55500000000000005</v>
      </c>
      <c r="AL6">
        <v>-0.64</v>
      </c>
      <c r="AM6" t="s">
        <v>2236</v>
      </c>
      <c r="AN6" t="s">
        <v>2243</v>
      </c>
      <c r="AO6" t="s">
        <v>2238</v>
      </c>
      <c r="AP6" t="s">
        <v>2273</v>
      </c>
      <c r="AQ6">
        <v>3490</v>
      </c>
      <c r="AR6" t="s">
        <v>1715</v>
      </c>
      <c r="AS6" t="s">
        <v>2257</v>
      </c>
    </row>
    <row r="7" spans="5:46">
      <c r="E7" t="s">
        <v>690</v>
      </c>
      <c r="AJ7">
        <v>2.0299999999999998</v>
      </c>
      <c r="AK7">
        <v>1.34</v>
      </c>
      <c r="AL7">
        <v>0</v>
      </c>
      <c r="AM7" t="s">
        <v>2236</v>
      </c>
      <c r="AN7" t="s">
        <v>2244</v>
      </c>
      <c r="AO7" t="s">
        <v>2238</v>
      </c>
      <c r="AP7" t="s">
        <v>2273</v>
      </c>
      <c r="AQ7">
        <v>3490</v>
      </c>
      <c r="AR7" t="s">
        <v>449</v>
      </c>
      <c r="AS7" t="s">
        <v>2257</v>
      </c>
    </row>
    <row r="8" spans="5:46">
      <c r="E8" t="s">
        <v>691</v>
      </c>
      <c r="S8" t="s">
        <v>2238</v>
      </c>
      <c r="W8" s="122" t="s">
        <v>1357</v>
      </c>
      <c r="X8" s="122" t="s">
        <v>1406</v>
      </c>
      <c r="Y8" s="122" t="s">
        <v>1492</v>
      </c>
      <c r="Z8" s="122" t="s">
        <v>2225</v>
      </c>
      <c r="AA8" s="122" t="s">
        <v>1225</v>
      </c>
      <c r="AB8" s="122" t="s">
        <v>1309</v>
      </c>
      <c r="AC8" s="122" t="s">
        <v>2226</v>
      </c>
      <c r="AD8" s="122" t="s">
        <v>2227</v>
      </c>
      <c r="AE8" s="122" t="s">
        <v>2231</v>
      </c>
      <c r="AF8" s="201" t="s">
        <v>2228</v>
      </c>
      <c r="AJ8">
        <v>5.48</v>
      </c>
      <c r="AK8">
        <v>3.4580000000000002</v>
      </c>
      <c r="AL8">
        <v>-3.14</v>
      </c>
      <c r="AM8" t="s">
        <v>2236</v>
      </c>
      <c r="AN8" t="s">
        <v>2245</v>
      </c>
      <c r="AO8" t="s">
        <v>2238</v>
      </c>
      <c r="AP8" t="s">
        <v>2273</v>
      </c>
      <c r="AQ8">
        <v>3490</v>
      </c>
      <c r="AR8" t="s">
        <v>449</v>
      </c>
      <c r="AS8" t="s">
        <v>2257</v>
      </c>
    </row>
    <row r="9" spans="5:46">
      <c r="H9">
        <v>3435</v>
      </c>
      <c r="J9">
        <v>4.5999999999999996</v>
      </c>
      <c r="L9">
        <v>2.91</v>
      </c>
      <c r="M9">
        <v>-2.56</v>
      </c>
      <c r="O9">
        <f>H9</f>
        <v>3435</v>
      </c>
      <c r="P9">
        <f>J9</f>
        <v>4.5999999999999996</v>
      </c>
      <c r="Q9">
        <f>L9</f>
        <v>2.91</v>
      </c>
      <c r="R9">
        <f>M9</f>
        <v>-2.56</v>
      </c>
      <c r="S9" t="s">
        <v>2239</v>
      </c>
      <c r="T9" t="s">
        <v>2257</v>
      </c>
      <c r="U9" t="s">
        <v>449</v>
      </c>
      <c r="V9" t="str">
        <f>S8</f>
        <v>Dresser domain</v>
      </c>
      <c r="W9">
        <f>P9</f>
        <v>4.5999999999999996</v>
      </c>
      <c r="X9">
        <f>Q9</f>
        <v>2.91</v>
      </c>
      <c r="Y9">
        <f>R9</f>
        <v>-2.56</v>
      </c>
      <c r="Z9" t="s">
        <v>2236</v>
      </c>
      <c r="AA9" t="str">
        <f>S9</f>
        <v>T005 CRS</v>
      </c>
      <c r="AB9" t="str">
        <f>V9</f>
        <v>Dresser domain</v>
      </c>
      <c r="AC9" t="s">
        <v>2273</v>
      </c>
      <c r="AD9">
        <v>3490</v>
      </c>
      <c r="AE9" t="str">
        <f>U9</f>
        <v>CRS</v>
      </c>
      <c r="AF9" t="str">
        <f>T9</f>
        <v>Silica vein</v>
      </c>
    </row>
    <row r="10" spans="5:46">
      <c r="H10">
        <v>3435</v>
      </c>
      <c r="J10">
        <v>1.92</v>
      </c>
      <c r="L10">
        <v>1.6080000000000001</v>
      </c>
      <c r="M10">
        <v>-1.71</v>
      </c>
      <c r="O10">
        <f t="shared" ref="O10:O26" si="0">H10</f>
        <v>3435</v>
      </c>
      <c r="P10">
        <f t="shared" ref="P10:P26" si="1">J10</f>
        <v>1.92</v>
      </c>
      <c r="Q10">
        <f t="shared" ref="Q10:Q26" si="2">L10</f>
        <v>1.6080000000000001</v>
      </c>
      <c r="R10">
        <f t="shared" ref="R10:R26" si="3">M10</f>
        <v>-1.71</v>
      </c>
      <c r="S10" t="s">
        <v>2240</v>
      </c>
      <c r="T10" t="s">
        <v>2257</v>
      </c>
      <c r="U10" t="s">
        <v>449</v>
      </c>
      <c r="V10" t="str">
        <f t="shared" ref="V10:V15" si="4">V9</f>
        <v>Dresser domain</v>
      </c>
      <c r="W10">
        <f t="shared" ref="W10:W15" si="5">P10</f>
        <v>1.92</v>
      </c>
      <c r="X10">
        <f t="shared" ref="X10:X15" si="6">Q10</f>
        <v>1.6080000000000001</v>
      </c>
      <c r="Y10">
        <f t="shared" ref="Y10:Y15" si="7">R10</f>
        <v>-1.71</v>
      </c>
      <c r="Z10" t="s">
        <v>2236</v>
      </c>
      <c r="AA10" t="str">
        <f t="shared" ref="AA10:AA15" si="8">S10</f>
        <v>T0 13 CRS</v>
      </c>
      <c r="AB10" t="str">
        <f t="shared" ref="AB10:AB15" si="9">V10</f>
        <v>Dresser domain</v>
      </c>
      <c r="AC10" t="s">
        <v>2273</v>
      </c>
      <c r="AD10">
        <v>3490</v>
      </c>
      <c r="AE10" t="str">
        <f t="shared" ref="AE10:AE15" si="10">U10</f>
        <v>CRS</v>
      </c>
      <c r="AF10" t="str">
        <f t="shared" ref="AF10:AF15" si="11">T10</f>
        <v>Silica vein</v>
      </c>
      <c r="AJ10">
        <v>0.02</v>
      </c>
      <c r="AK10">
        <v>0.36199999999999999</v>
      </c>
      <c r="AL10">
        <v>-0.48</v>
      </c>
      <c r="AM10" t="s">
        <v>2236</v>
      </c>
      <c r="AN10" t="s">
        <v>2247</v>
      </c>
      <c r="AO10" t="s">
        <v>2246</v>
      </c>
      <c r="AP10" t="s">
        <v>2273</v>
      </c>
      <c r="AQ10">
        <v>3490</v>
      </c>
      <c r="AR10" t="s">
        <v>449</v>
      </c>
      <c r="AS10" t="s">
        <v>2257</v>
      </c>
    </row>
    <row r="11" spans="5:46">
      <c r="H11">
        <v>3435</v>
      </c>
      <c r="J11">
        <v>1.85</v>
      </c>
      <c r="L11">
        <v>2.327</v>
      </c>
      <c r="M11">
        <v>-1.73</v>
      </c>
      <c r="O11">
        <f t="shared" si="0"/>
        <v>3435</v>
      </c>
      <c r="P11">
        <f t="shared" si="1"/>
        <v>1.85</v>
      </c>
      <c r="Q11">
        <f t="shared" si="2"/>
        <v>2.327</v>
      </c>
      <c r="R11">
        <f t="shared" si="3"/>
        <v>-1.73</v>
      </c>
      <c r="S11" t="s">
        <v>2241</v>
      </c>
      <c r="T11" t="s">
        <v>2257</v>
      </c>
      <c r="U11" t="s">
        <v>1715</v>
      </c>
      <c r="V11" t="str">
        <f t="shared" si="4"/>
        <v>Dresser domain</v>
      </c>
      <c r="W11">
        <f t="shared" si="5"/>
        <v>1.85</v>
      </c>
      <c r="X11">
        <f t="shared" si="6"/>
        <v>2.327</v>
      </c>
      <c r="Y11">
        <f t="shared" si="7"/>
        <v>-1.73</v>
      </c>
      <c r="Z11" t="s">
        <v>2236</v>
      </c>
      <c r="AA11" t="str">
        <f t="shared" si="8"/>
        <v>T0 13 pyd</v>
      </c>
      <c r="AB11" t="str">
        <f t="shared" si="9"/>
        <v>Dresser domain</v>
      </c>
      <c r="AC11" t="s">
        <v>2273</v>
      </c>
      <c r="AD11">
        <v>3490</v>
      </c>
      <c r="AE11" t="str">
        <f t="shared" si="10"/>
        <v>py</v>
      </c>
      <c r="AF11" t="str">
        <f t="shared" si="11"/>
        <v>Silica vein</v>
      </c>
      <c r="AJ11">
        <v>0.16</v>
      </c>
      <c r="AK11">
        <v>0.23799999999999999</v>
      </c>
      <c r="AL11">
        <v>0.23</v>
      </c>
      <c r="AM11" t="s">
        <v>2236</v>
      </c>
      <c r="AN11" t="s">
        <v>2248</v>
      </c>
      <c r="AO11" t="s">
        <v>2246</v>
      </c>
      <c r="AP11" t="s">
        <v>2273</v>
      </c>
      <c r="AQ11">
        <v>3490</v>
      </c>
      <c r="AR11" t="s">
        <v>449</v>
      </c>
      <c r="AS11" t="s">
        <v>2257</v>
      </c>
    </row>
    <row r="12" spans="5:46">
      <c r="H12">
        <v>3435</v>
      </c>
      <c r="J12">
        <v>0.37</v>
      </c>
      <c r="L12">
        <v>0.57799999999999996</v>
      </c>
      <c r="M12">
        <v>-0.48</v>
      </c>
      <c r="O12">
        <f t="shared" si="0"/>
        <v>3435</v>
      </c>
      <c r="P12">
        <f t="shared" si="1"/>
        <v>0.37</v>
      </c>
      <c r="Q12">
        <f t="shared" si="2"/>
        <v>0.57799999999999996</v>
      </c>
      <c r="R12">
        <f t="shared" si="3"/>
        <v>-0.48</v>
      </c>
      <c r="S12" t="s">
        <v>2242</v>
      </c>
      <c r="T12" t="s">
        <v>2257</v>
      </c>
      <c r="U12" t="s">
        <v>449</v>
      </c>
      <c r="V12" t="str">
        <f t="shared" si="4"/>
        <v>Dresser domain</v>
      </c>
      <c r="W12">
        <f t="shared" si="5"/>
        <v>0.37</v>
      </c>
      <c r="X12">
        <f t="shared" si="6"/>
        <v>0.57799999999999996</v>
      </c>
      <c r="Y12">
        <f t="shared" si="7"/>
        <v>-0.48</v>
      </c>
      <c r="Z12" t="s">
        <v>2236</v>
      </c>
      <c r="AA12" t="str">
        <f t="shared" si="8"/>
        <v>T035 CRS</v>
      </c>
      <c r="AB12" t="str">
        <f t="shared" si="9"/>
        <v>Dresser domain</v>
      </c>
      <c r="AC12" t="s">
        <v>2273</v>
      </c>
      <c r="AD12">
        <v>3490</v>
      </c>
      <c r="AE12" t="str">
        <f t="shared" si="10"/>
        <v>CRS</v>
      </c>
      <c r="AF12" t="str">
        <f t="shared" si="11"/>
        <v>Silica vein</v>
      </c>
      <c r="AJ12">
        <v>2.0299999999999998</v>
      </c>
      <c r="AK12">
        <v>1.7230000000000001</v>
      </c>
      <c r="AL12">
        <v>-1.47</v>
      </c>
      <c r="AM12" t="s">
        <v>2236</v>
      </c>
      <c r="AN12" t="s">
        <v>2249</v>
      </c>
      <c r="AO12" t="s">
        <v>2246</v>
      </c>
      <c r="AP12" t="s">
        <v>2273</v>
      </c>
      <c r="AQ12">
        <v>3490</v>
      </c>
      <c r="AR12" t="s">
        <v>449</v>
      </c>
      <c r="AS12" t="s">
        <v>2257</v>
      </c>
    </row>
    <row r="13" spans="5:46">
      <c r="H13">
        <v>3435</v>
      </c>
      <c r="J13">
        <v>1.63</v>
      </c>
      <c r="L13">
        <v>0.55500000000000005</v>
      </c>
      <c r="M13">
        <v>-0.64</v>
      </c>
      <c r="O13">
        <f t="shared" si="0"/>
        <v>3435</v>
      </c>
      <c r="P13">
        <f t="shared" si="1"/>
        <v>1.63</v>
      </c>
      <c r="Q13">
        <f t="shared" si="2"/>
        <v>0.55500000000000005</v>
      </c>
      <c r="R13">
        <f t="shared" si="3"/>
        <v>-0.64</v>
      </c>
      <c r="S13" t="s">
        <v>2243</v>
      </c>
      <c r="T13" t="s">
        <v>2257</v>
      </c>
      <c r="U13" t="s">
        <v>1715</v>
      </c>
      <c r="V13" t="str">
        <f t="shared" si="4"/>
        <v>Dresser domain</v>
      </c>
      <c r="W13">
        <f t="shared" si="5"/>
        <v>1.63</v>
      </c>
      <c r="X13">
        <f t="shared" si="6"/>
        <v>0.55500000000000005</v>
      </c>
      <c r="Y13">
        <f t="shared" si="7"/>
        <v>-0.64</v>
      </c>
      <c r="Z13" t="s">
        <v>2236</v>
      </c>
      <c r="AA13" t="str">
        <f t="shared" si="8"/>
        <v>T035 pyd</v>
      </c>
      <c r="AB13" t="str">
        <f t="shared" si="9"/>
        <v>Dresser domain</v>
      </c>
      <c r="AC13" t="s">
        <v>2273</v>
      </c>
      <c r="AD13">
        <v>3490</v>
      </c>
      <c r="AE13" t="str">
        <f t="shared" si="10"/>
        <v>py</v>
      </c>
      <c r="AF13" t="str">
        <f t="shared" si="11"/>
        <v>Silica vein</v>
      </c>
      <c r="AJ13">
        <v>-0.52</v>
      </c>
      <c r="AK13">
        <v>0.34399999999999997</v>
      </c>
      <c r="AL13">
        <v>-0.6</v>
      </c>
      <c r="AM13" t="s">
        <v>2236</v>
      </c>
      <c r="AN13" t="s">
        <v>2250</v>
      </c>
      <c r="AO13" t="s">
        <v>2246</v>
      </c>
      <c r="AP13" t="s">
        <v>2273</v>
      </c>
      <c r="AQ13">
        <v>3490</v>
      </c>
      <c r="AR13" t="s">
        <v>449</v>
      </c>
      <c r="AS13" t="s">
        <v>2257</v>
      </c>
    </row>
    <row r="14" spans="5:46">
      <c r="H14">
        <v>3435</v>
      </c>
      <c r="J14">
        <v>2.0299999999999998</v>
      </c>
      <c r="L14">
        <v>1.34</v>
      </c>
      <c r="O14">
        <f t="shared" si="0"/>
        <v>3435</v>
      </c>
      <c r="P14">
        <f t="shared" si="1"/>
        <v>2.0299999999999998</v>
      </c>
      <c r="Q14">
        <f t="shared" si="2"/>
        <v>1.34</v>
      </c>
      <c r="S14" t="s">
        <v>2244</v>
      </c>
      <c r="T14" t="s">
        <v>2257</v>
      </c>
      <c r="U14" t="s">
        <v>449</v>
      </c>
      <c r="V14" t="str">
        <f t="shared" si="4"/>
        <v>Dresser domain</v>
      </c>
      <c r="W14">
        <f t="shared" si="5"/>
        <v>2.0299999999999998</v>
      </c>
      <c r="X14">
        <f t="shared" si="6"/>
        <v>1.34</v>
      </c>
      <c r="Y14">
        <f t="shared" si="7"/>
        <v>0</v>
      </c>
      <c r="Z14" t="s">
        <v>2236</v>
      </c>
      <c r="AA14" t="str">
        <f t="shared" si="8"/>
        <v>NP11 1B CRS</v>
      </c>
      <c r="AB14" t="str">
        <f t="shared" si="9"/>
        <v>Dresser domain</v>
      </c>
      <c r="AC14" t="s">
        <v>2273</v>
      </c>
      <c r="AD14">
        <v>3490</v>
      </c>
      <c r="AE14" t="str">
        <f t="shared" si="10"/>
        <v>CRS</v>
      </c>
      <c r="AF14" t="str">
        <f t="shared" si="11"/>
        <v>Silica vein</v>
      </c>
      <c r="AJ14">
        <v>1.1000000000000001</v>
      </c>
      <c r="AK14">
        <v>0.73799999999999999</v>
      </c>
      <c r="AL14">
        <v>-1.04</v>
      </c>
      <c r="AM14" t="s">
        <v>2236</v>
      </c>
      <c r="AN14" t="s">
        <v>2251</v>
      </c>
      <c r="AO14" t="s">
        <v>2246</v>
      </c>
      <c r="AP14" t="s">
        <v>2273</v>
      </c>
      <c r="AQ14">
        <v>3490</v>
      </c>
      <c r="AR14" t="s">
        <v>449</v>
      </c>
      <c r="AS14" t="s">
        <v>2257</v>
      </c>
    </row>
    <row r="15" spans="5:46">
      <c r="H15">
        <v>3435</v>
      </c>
      <c r="J15">
        <v>5.48</v>
      </c>
      <c r="L15">
        <v>3.4580000000000002</v>
      </c>
      <c r="M15">
        <v>-3.14</v>
      </c>
      <c r="O15">
        <f t="shared" si="0"/>
        <v>3435</v>
      </c>
      <c r="P15">
        <f t="shared" si="1"/>
        <v>5.48</v>
      </c>
      <c r="Q15">
        <f t="shared" si="2"/>
        <v>3.4580000000000002</v>
      </c>
      <c r="R15">
        <f t="shared" si="3"/>
        <v>-3.14</v>
      </c>
      <c r="S15" t="s">
        <v>2245</v>
      </c>
      <c r="T15" t="s">
        <v>2257</v>
      </c>
      <c r="U15" t="s">
        <v>449</v>
      </c>
      <c r="V15" t="str">
        <f t="shared" si="4"/>
        <v>Dresser domain</v>
      </c>
      <c r="W15">
        <f t="shared" si="5"/>
        <v>5.48</v>
      </c>
      <c r="X15">
        <f t="shared" si="6"/>
        <v>3.4580000000000002</v>
      </c>
      <c r="Y15">
        <f t="shared" si="7"/>
        <v>-3.14</v>
      </c>
      <c r="Z15" t="s">
        <v>2236</v>
      </c>
      <c r="AA15" t="str">
        <f t="shared" si="8"/>
        <v>NP167 CRS</v>
      </c>
      <c r="AB15" t="str">
        <f t="shared" si="9"/>
        <v>Dresser domain</v>
      </c>
      <c r="AC15" t="s">
        <v>2273</v>
      </c>
      <c r="AD15">
        <v>3490</v>
      </c>
      <c r="AE15" t="str">
        <f t="shared" si="10"/>
        <v>CRS</v>
      </c>
      <c r="AF15" t="str">
        <f t="shared" si="11"/>
        <v>Silica vein</v>
      </c>
      <c r="AJ15">
        <v>0.49</v>
      </c>
      <c r="AK15">
        <v>-4.1000000000000002E-2</v>
      </c>
      <c r="AL15">
        <v>0.21</v>
      </c>
      <c r="AM15" t="s">
        <v>2236</v>
      </c>
      <c r="AN15" t="s">
        <v>2252</v>
      </c>
      <c r="AO15" t="s">
        <v>2246</v>
      </c>
      <c r="AP15" t="s">
        <v>2273</v>
      </c>
      <c r="AQ15">
        <v>3490</v>
      </c>
      <c r="AR15" t="s">
        <v>449</v>
      </c>
      <c r="AS15" t="s">
        <v>2258</v>
      </c>
    </row>
    <row r="16" spans="5:46">
      <c r="S16" t="s">
        <v>2246</v>
      </c>
      <c r="AJ16">
        <v>-0.63</v>
      </c>
      <c r="AK16">
        <v>0.73699999999999999</v>
      </c>
      <c r="AL16">
        <v>0</v>
      </c>
      <c r="AM16" t="s">
        <v>2236</v>
      </c>
      <c r="AN16" t="s">
        <v>2253</v>
      </c>
      <c r="AO16" t="s">
        <v>2246</v>
      </c>
      <c r="AP16" t="s">
        <v>2273</v>
      </c>
      <c r="AQ16">
        <v>3490</v>
      </c>
      <c r="AR16" t="s">
        <v>1715</v>
      </c>
      <c r="AS16" t="s">
        <v>2259</v>
      </c>
    </row>
    <row r="17" spans="5:45">
      <c r="H17">
        <v>3435</v>
      </c>
      <c r="J17">
        <v>0.02</v>
      </c>
      <c r="L17">
        <v>0.36199999999999999</v>
      </c>
      <c r="M17">
        <v>-0.48</v>
      </c>
      <c r="O17">
        <f t="shared" si="0"/>
        <v>3435</v>
      </c>
      <c r="P17">
        <f t="shared" si="1"/>
        <v>0.02</v>
      </c>
      <c r="Q17">
        <f t="shared" si="2"/>
        <v>0.36199999999999999</v>
      </c>
      <c r="R17">
        <f t="shared" si="3"/>
        <v>-0.48</v>
      </c>
      <c r="S17" t="s">
        <v>2247</v>
      </c>
      <c r="T17" t="s">
        <v>2257</v>
      </c>
      <c r="U17" t="s">
        <v>449</v>
      </c>
      <c r="V17" t="str">
        <f>S16</f>
        <v>Dolerite Creek domain</v>
      </c>
      <c r="W17">
        <f t="shared" ref="W17:W24" si="12">P17</f>
        <v>0.02</v>
      </c>
      <c r="X17">
        <f t="shared" ref="X17:X24" si="13">Q17</f>
        <v>0.36199999999999999</v>
      </c>
      <c r="Y17">
        <f t="shared" ref="Y17:Y24" si="14">R17</f>
        <v>-0.48</v>
      </c>
      <c r="Z17" t="s">
        <v>2236</v>
      </c>
      <c r="AA17" t="str">
        <f t="shared" ref="AA17:AA24" si="15">S17</f>
        <v>T060 CRS</v>
      </c>
      <c r="AB17" t="str">
        <f t="shared" ref="AB17:AB24" si="16">V17</f>
        <v>Dolerite Creek domain</v>
      </c>
      <c r="AC17" t="s">
        <v>2273</v>
      </c>
      <c r="AD17">
        <v>3490</v>
      </c>
      <c r="AE17" t="str">
        <f t="shared" ref="AE17:AE24" si="17">U17</f>
        <v>CRS</v>
      </c>
      <c r="AF17" t="str">
        <f t="shared" ref="AF17:AF24" si="18">T17</f>
        <v>Silica vein</v>
      </c>
      <c r="AJ17">
        <v>0.4</v>
      </c>
      <c r="AK17">
        <v>0.65900000000000003</v>
      </c>
      <c r="AL17">
        <v>-1.6</v>
      </c>
      <c r="AM17" t="s">
        <v>2236</v>
      </c>
      <c r="AN17" t="s">
        <v>2254</v>
      </c>
      <c r="AO17" t="s">
        <v>2246</v>
      </c>
      <c r="AP17" t="s">
        <v>2273</v>
      </c>
      <c r="AQ17">
        <v>3490</v>
      </c>
      <c r="AR17" t="s">
        <v>449</v>
      </c>
      <c r="AS17" t="s">
        <v>2259</v>
      </c>
    </row>
    <row r="18" spans="5:45">
      <c r="H18">
        <v>3435</v>
      </c>
      <c r="J18">
        <v>0.16</v>
      </c>
      <c r="L18">
        <v>0.23799999999999999</v>
      </c>
      <c r="M18">
        <v>0.23</v>
      </c>
      <c r="O18">
        <f t="shared" si="0"/>
        <v>3435</v>
      </c>
      <c r="P18">
        <f t="shared" si="1"/>
        <v>0.16</v>
      </c>
      <c r="Q18">
        <f t="shared" si="2"/>
        <v>0.23799999999999999</v>
      </c>
      <c r="R18">
        <f t="shared" si="3"/>
        <v>0.23</v>
      </c>
      <c r="S18" t="s">
        <v>2248</v>
      </c>
      <c r="T18" t="s">
        <v>2257</v>
      </c>
      <c r="U18" t="s">
        <v>449</v>
      </c>
      <c r="V18" t="str">
        <f t="shared" ref="V18:V24" si="19">V17</f>
        <v>Dolerite Creek domain</v>
      </c>
      <c r="W18">
        <f t="shared" si="12"/>
        <v>0.16</v>
      </c>
      <c r="X18">
        <f t="shared" si="13"/>
        <v>0.23799999999999999</v>
      </c>
      <c r="Y18">
        <f t="shared" si="14"/>
        <v>0.23</v>
      </c>
      <c r="Z18" t="s">
        <v>2236</v>
      </c>
      <c r="AA18" t="str">
        <f t="shared" si="15"/>
        <v>T070B CRS</v>
      </c>
      <c r="AB18" t="str">
        <f t="shared" si="16"/>
        <v>Dolerite Creek domain</v>
      </c>
      <c r="AC18" t="s">
        <v>2273</v>
      </c>
      <c r="AD18">
        <v>3490</v>
      </c>
      <c r="AE18" t="str">
        <f t="shared" si="17"/>
        <v>CRS</v>
      </c>
      <c r="AF18" t="str">
        <f t="shared" si="18"/>
        <v>Silica vein</v>
      </c>
    </row>
    <row r="19" spans="5:45">
      <c r="H19">
        <v>3435</v>
      </c>
      <c r="J19">
        <v>2.0299999999999998</v>
      </c>
      <c r="L19">
        <v>1.7230000000000001</v>
      </c>
      <c r="M19">
        <v>-1.47</v>
      </c>
      <c r="O19">
        <f t="shared" si="0"/>
        <v>3435</v>
      </c>
      <c r="P19">
        <f t="shared" si="1"/>
        <v>2.0299999999999998</v>
      </c>
      <c r="Q19">
        <f t="shared" si="2"/>
        <v>1.7230000000000001</v>
      </c>
      <c r="R19">
        <f t="shared" si="3"/>
        <v>-1.47</v>
      </c>
      <c r="S19" t="s">
        <v>2249</v>
      </c>
      <c r="T19" t="s">
        <v>2257</v>
      </c>
      <c r="U19" t="s">
        <v>449</v>
      </c>
      <c r="V19" t="str">
        <f t="shared" si="19"/>
        <v>Dolerite Creek domain</v>
      </c>
      <c r="W19">
        <f t="shared" si="12"/>
        <v>2.0299999999999998</v>
      </c>
      <c r="X19">
        <f t="shared" si="13"/>
        <v>1.7230000000000001</v>
      </c>
      <c r="Y19">
        <f t="shared" si="14"/>
        <v>-1.47</v>
      </c>
      <c r="Z19" t="s">
        <v>2236</v>
      </c>
      <c r="AA19" t="str">
        <f t="shared" si="15"/>
        <v>NP417 CRS</v>
      </c>
      <c r="AB19" t="str">
        <f t="shared" si="16"/>
        <v>Dolerite Creek domain</v>
      </c>
      <c r="AC19" t="s">
        <v>2273</v>
      </c>
      <c r="AD19">
        <v>3490</v>
      </c>
      <c r="AE19" t="str">
        <f t="shared" si="17"/>
        <v>CRS</v>
      </c>
      <c r="AF19" t="str">
        <f t="shared" si="18"/>
        <v>Silica vein</v>
      </c>
      <c r="AJ19">
        <v>0.11</v>
      </c>
      <c r="AK19">
        <v>-0.1</v>
      </c>
      <c r="AL19">
        <v>0.17</v>
      </c>
      <c r="AM19" t="s">
        <v>2236</v>
      </c>
      <c r="AN19" t="s">
        <v>2256</v>
      </c>
      <c r="AO19" t="s">
        <v>2255</v>
      </c>
      <c r="AP19" t="s">
        <v>2273</v>
      </c>
      <c r="AQ19">
        <v>3490</v>
      </c>
      <c r="AR19">
        <v>0</v>
      </c>
      <c r="AS19" t="s">
        <v>2260</v>
      </c>
    </row>
    <row r="20" spans="5:45">
      <c r="H20">
        <v>3435</v>
      </c>
      <c r="J20">
        <v>-0.52</v>
      </c>
      <c r="L20">
        <v>0.34399999999999997</v>
      </c>
      <c r="M20">
        <v>-0.6</v>
      </c>
      <c r="O20">
        <f t="shared" si="0"/>
        <v>3435</v>
      </c>
      <c r="P20">
        <f t="shared" si="1"/>
        <v>-0.52</v>
      </c>
      <c r="Q20">
        <f t="shared" si="2"/>
        <v>0.34399999999999997</v>
      </c>
      <c r="R20">
        <f t="shared" si="3"/>
        <v>-0.6</v>
      </c>
      <c r="S20" t="s">
        <v>2250</v>
      </c>
      <c r="T20" t="s">
        <v>2257</v>
      </c>
      <c r="U20" t="s">
        <v>449</v>
      </c>
      <c r="V20" t="str">
        <f t="shared" si="19"/>
        <v>Dolerite Creek domain</v>
      </c>
      <c r="W20">
        <f t="shared" si="12"/>
        <v>-0.52</v>
      </c>
      <c r="X20">
        <f t="shared" si="13"/>
        <v>0.34399999999999997</v>
      </c>
      <c r="Y20">
        <f t="shared" si="14"/>
        <v>-0.6</v>
      </c>
      <c r="Z20" t="s">
        <v>2236</v>
      </c>
      <c r="AA20" t="str">
        <f t="shared" si="15"/>
        <v>NP598 CRS</v>
      </c>
      <c r="AB20" t="str">
        <f t="shared" si="16"/>
        <v>Dolerite Creek domain</v>
      </c>
      <c r="AC20" t="s">
        <v>2273</v>
      </c>
      <c r="AD20">
        <v>3490</v>
      </c>
      <c r="AE20" t="str">
        <f t="shared" si="17"/>
        <v>CRS</v>
      </c>
      <c r="AF20" t="str">
        <f t="shared" si="18"/>
        <v>Silica vein</v>
      </c>
    </row>
    <row r="21" spans="5:45">
      <c r="H21">
        <v>3435</v>
      </c>
      <c r="J21">
        <v>1.1000000000000001</v>
      </c>
      <c r="L21">
        <v>0.73799999999999999</v>
      </c>
      <c r="M21">
        <v>-1.04</v>
      </c>
      <c r="O21">
        <f t="shared" si="0"/>
        <v>3435</v>
      </c>
      <c r="P21">
        <f t="shared" si="1"/>
        <v>1.1000000000000001</v>
      </c>
      <c r="Q21">
        <f t="shared" si="2"/>
        <v>0.73799999999999999</v>
      </c>
      <c r="R21">
        <f t="shared" si="3"/>
        <v>-1.04</v>
      </c>
      <c r="S21" t="s">
        <v>2251</v>
      </c>
      <c r="T21" t="s">
        <v>2257</v>
      </c>
      <c r="U21" t="s">
        <v>449</v>
      </c>
      <c r="V21" t="str">
        <f t="shared" si="19"/>
        <v>Dolerite Creek domain</v>
      </c>
      <c r="W21">
        <f t="shared" si="12"/>
        <v>1.1000000000000001</v>
      </c>
      <c r="X21">
        <f t="shared" si="13"/>
        <v>0.73799999999999999</v>
      </c>
      <c r="Y21">
        <f t="shared" si="14"/>
        <v>-1.04</v>
      </c>
      <c r="Z21" t="s">
        <v>2236</v>
      </c>
      <c r="AA21" t="str">
        <f t="shared" si="15"/>
        <v>96NP452 CRS</v>
      </c>
      <c r="AB21" t="str">
        <f t="shared" si="16"/>
        <v>Dolerite Creek domain</v>
      </c>
      <c r="AC21" t="s">
        <v>2273</v>
      </c>
      <c r="AD21">
        <v>3490</v>
      </c>
      <c r="AE21" t="str">
        <f t="shared" si="17"/>
        <v>CRS</v>
      </c>
      <c r="AF21" t="str">
        <f t="shared" si="18"/>
        <v>Silica vein</v>
      </c>
      <c r="AJ21">
        <v>4.37</v>
      </c>
      <c r="AK21">
        <v>-1.2270000000000001</v>
      </c>
      <c r="AL21">
        <v>1.24</v>
      </c>
      <c r="AM21" t="s">
        <v>2236</v>
      </c>
      <c r="AN21" t="s">
        <v>2261</v>
      </c>
      <c r="AO21" t="s">
        <v>2238</v>
      </c>
      <c r="AP21" t="s">
        <v>2273</v>
      </c>
      <c r="AQ21">
        <v>3490</v>
      </c>
      <c r="AR21" t="s">
        <v>1232</v>
      </c>
      <c r="AS21" t="s">
        <v>2271</v>
      </c>
    </row>
    <row r="22" spans="5:45">
      <c r="H22">
        <v>3435</v>
      </c>
      <c r="J22">
        <v>0.49</v>
      </c>
      <c r="L22">
        <v>-4.1000000000000002E-2</v>
      </c>
      <c r="M22">
        <v>0.21</v>
      </c>
      <c r="O22">
        <f t="shared" si="0"/>
        <v>3435</v>
      </c>
      <c r="P22">
        <f t="shared" si="1"/>
        <v>0.49</v>
      </c>
      <c r="Q22">
        <f t="shared" si="2"/>
        <v>-4.1000000000000002E-2</v>
      </c>
      <c r="R22">
        <f t="shared" si="3"/>
        <v>0.21</v>
      </c>
      <c r="S22" t="s">
        <v>2252</v>
      </c>
      <c r="T22" t="s">
        <v>2258</v>
      </c>
      <c r="U22" t="s">
        <v>449</v>
      </c>
      <c r="V22" t="str">
        <f t="shared" si="19"/>
        <v>Dolerite Creek domain</v>
      </c>
      <c r="W22">
        <f t="shared" si="12"/>
        <v>0.49</v>
      </c>
      <c r="X22">
        <f t="shared" si="13"/>
        <v>-4.1000000000000002E-2</v>
      </c>
      <c r="Y22">
        <f t="shared" si="14"/>
        <v>0.21</v>
      </c>
      <c r="Z22" t="s">
        <v>2236</v>
      </c>
      <c r="AA22" t="str">
        <f t="shared" si="15"/>
        <v>97NP123 CRS</v>
      </c>
      <c r="AB22" t="str">
        <f t="shared" si="16"/>
        <v>Dolerite Creek domain</v>
      </c>
      <c r="AC22" t="s">
        <v>2273</v>
      </c>
      <c r="AD22">
        <v>3490</v>
      </c>
      <c r="AE22" t="str">
        <f t="shared" si="17"/>
        <v>CRS</v>
      </c>
      <c r="AF22" t="str">
        <f t="shared" si="18"/>
        <v>Dolerite</v>
      </c>
      <c r="AJ22">
        <v>5.1100000000000003</v>
      </c>
      <c r="AK22">
        <v>-1.137</v>
      </c>
      <c r="AL22">
        <v>1.22</v>
      </c>
      <c r="AM22" t="s">
        <v>2236</v>
      </c>
      <c r="AN22" t="s">
        <v>2262</v>
      </c>
      <c r="AO22" t="s">
        <v>2238</v>
      </c>
      <c r="AP22" t="s">
        <v>2273</v>
      </c>
      <c r="AQ22">
        <v>3490</v>
      </c>
      <c r="AR22" t="s">
        <v>1232</v>
      </c>
      <c r="AS22" t="s">
        <v>2271</v>
      </c>
    </row>
    <row r="23" spans="5:45">
      <c r="H23">
        <v>3435</v>
      </c>
      <c r="J23">
        <v>-0.63</v>
      </c>
      <c r="L23">
        <v>0.73699999999999999</v>
      </c>
      <c r="O23">
        <f t="shared" si="0"/>
        <v>3435</v>
      </c>
      <c r="P23">
        <f t="shared" si="1"/>
        <v>-0.63</v>
      </c>
      <c r="Q23">
        <f t="shared" si="2"/>
        <v>0.73699999999999999</v>
      </c>
      <c r="R23">
        <f t="shared" si="3"/>
        <v>0</v>
      </c>
      <c r="S23" t="s">
        <v>2253</v>
      </c>
      <c r="T23" t="s">
        <v>2259</v>
      </c>
      <c r="U23" t="s">
        <v>1715</v>
      </c>
      <c r="V23" t="str">
        <f t="shared" si="19"/>
        <v>Dolerite Creek domain</v>
      </c>
      <c r="W23">
        <f t="shared" si="12"/>
        <v>-0.63</v>
      </c>
      <c r="X23">
        <f t="shared" si="13"/>
        <v>0.73699999999999999</v>
      </c>
      <c r="Y23">
        <f t="shared" si="14"/>
        <v>0</v>
      </c>
      <c r="Z23" t="s">
        <v>2236</v>
      </c>
      <c r="AA23" t="str">
        <f t="shared" si="15"/>
        <v>NSY192 pyd</v>
      </c>
      <c r="AB23" t="str">
        <f t="shared" si="16"/>
        <v>Dolerite Creek domain</v>
      </c>
      <c r="AC23" t="s">
        <v>2273</v>
      </c>
      <c r="AD23">
        <v>3490</v>
      </c>
      <c r="AE23" t="str">
        <f t="shared" si="17"/>
        <v>py</v>
      </c>
      <c r="AF23" t="str">
        <f t="shared" si="18"/>
        <v>Chert</v>
      </c>
      <c r="AJ23">
        <v>5.5</v>
      </c>
      <c r="AK23">
        <v>-1.004</v>
      </c>
      <c r="AL23">
        <v>1.21</v>
      </c>
      <c r="AM23" t="s">
        <v>2236</v>
      </c>
      <c r="AN23" t="s">
        <v>2263</v>
      </c>
      <c r="AO23" t="s">
        <v>2238</v>
      </c>
      <c r="AP23" t="s">
        <v>2273</v>
      </c>
      <c r="AQ23">
        <v>3490</v>
      </c>
      <c r="AR23" t="s">
        <v>1232</v>
      </c>
      <c r="AS23" t="s">
        <v>2272</v>
      </c>
    </row>
    <row r="24" spans="5:45">
      <c r="H24">
        <v>3435</v>
      </c>
      <c r="J24">
        <v>0.4</v>
      </c>
      <c r="L24">
        <v>0.65900000000000003</v>
      </c>
      <c r="M24">
        <v>-1.6</v>
      </c>
      <c r="O24">
        <f t="shared" si="0"/>
        <v>3435</v>
      </c>
      <c r="P24">
        <f t="shared" si="1"/>
        <v>0.4</v>
      </c>
      <c r="Q24">
        <f t="shared" si="2"/>
        <v>0.65900000000000003</v>
      </c>
      <c r="R24">
        <f t="shared" si="3"/>
        <v>-1.6</v>
      </c>
      <c r="S24" t="s">
        <v>2254</v>
      </c>
      <c r="T24" t="s">
        <v>2259</v>
      </c>
      <c r="U24" t="s">
        <v>449</v>
      </c>
      <c r="V24" t="str">
        <f t="shared" si="19"/>
        <v>Dolerite Creek domain</v>
      </c>
      <c r="W24">
        <f t="shared" si="12"/>
        <v>0.4</v>
      </c>
      <c r="X24">
        <f t="shared" si="13"/>
        <v>0.65900000000000003</v>
      </c>
      <c r="Y24">
        <f t="shared" si="14"/>
        <v>-1.6</v>
      </c>
      <c r="Z24" t="s">
        <v>2236</v>
      </c>
      <c r="AA24" t="str">
        <f t="shared" si="15"/>
        <v>NSY194 CRS</v>
      </c>
      <c r="AB24" t="str">
        <f t="shared" si="16"/>
        <v>Dolerite Creek domain</v>
      </c>
      <c r="AC24" t="s">
        <v>2273</v>
      </c>
      <c r="AD24">
        <v>3490</v>
      </c>
      <c r="AE24" t="str">
        <f t="shared" si="17"/>
        <v>CRS</v>
      </c>
      <c r="AF24" t="str">
        <f t="shared" si="18"/>
        <v>Chert</v>
      </c>
    </row>
    <row r="25" spans="5:45">
      <c r="S25" t="s">
        <v>2255</v>
      </c>
      <c r="AJ25">
        <v>5.44</v>
      </c>
      <c r="AK25">
        <v>-1.004</v>
      </c>
      <c r="AL25">
        <v>1.07</v>
      </c>
      <c r="AM25" t="s">
        <v>2236</v>
      </c>
      <c r="AN25" t="s">
        <v>2265</v>
      </c>
      <c r="AO25" t="s">
        <v>2264</v>
      </c>
      <c r="AP25" t="s">
        <v>2273</v>
      </c>
      <c r="AQ25">
        <v>3490</v>
      </c>
      <c r="AR25" t="s">
        <v>1232</v>
      </c>
      <c r="AS25" t="s">
        <v>2271</v>
      </c>
    </row>
    <row r="26" spans="5:45">
      <c r="H26">
        <v>3435</v>
      </c>
      <c r="J26">
        <v>0.11</v>
      </c>
      <c r="L26">
        <v>-0.1</v>
      </c>
      <c r="M26">
        <v>0.17</v>
      </c>
      <c r="O26">
        <f t="shared" si="0"/>
        <v>3435</v>
      </c>
      <c r="P26">
        <f t="shared" si="1"/>
        <v>0.11</v>
      </c>
      <c r="Q26">
        <f t="shared" si="2"/>
        <v>-0.1</v>
      </c>
      <c r="R26">
        <f t="shared" si="3"/>
        <v>0.17</v>
      </c>
      <c r="S26" t="s">
        <v>2256</v>
      </c>
      <c r="T26" t="s">
        <v>2260</v>
      </c>
      <c r="V26" t="str">
        <f>S25</f>
        <v>Southern flank of the North Pole Dome</v>
      </c>
      <c r="W26">
        <f>P26</f>
        <v>0.11</v>
      </c>
      <c r="X26">
        <f>Q26</f>
        <v>-0.1</v>
      </c>
      <c r="Y26">
        <f>R26</f>
        <v>0.17</v>
      </c>
      <c r="Z26" t="s">
        <v>2236</v>
      </c>
      <c r="AA26" t="str">
        <f>S26</f>
        <v>NSY124 CRS Basalt</v>
      </c>
      <c r="AB26" t="str">
        <f>V26</f>
        <v>Southern flank of the North Pole Dome</v>
      </c>
      <c r="AC26" t="s">
        <v>2273</v>
      </c>
      <c r="AD26">
        <v>3490</v>
      </c>
      <c r="AE26">
        <f>U26</f>
        <v>0</v>
      </c>
      <c r="AF26" t="str">
        <f>T26</f>
        <v>Basalt</v>
      </c>
      <c r="AJ26">
        <v>3.95</v>
      </c>
      <c r="AK26">
        <v>-1.3109999999999999</v>
      </c>
      <c r="AL26">
        <v>1.33</v>
      </c>
      <c r="AM26" t="s">
        <v>2236</v>
      </c>
      <c r="AN26" t="s">
        <v>2266</v>
      </c>
      <c r="AO26" t="s">
        <v>2264</v>
      </c>
      <c r="AP26" t="s">
        <v>2273</v>
      </c>
      <c r="AQ26">
        <v>3490</v>
      </c>
      <c r="AR26" t="s">
        <v>1232</v>
      </c>
      <c r="AS26" t="s">
        <v>2271</v>
      </c>
    </row>
    <row r="27" spans="5:45">
      <c r="E27" t="s">
        <v>692</v>
      </c>
      <c r="S27" t="s">
        <v>2238</v>
      </c>
      <c r="AJ27">
        <v>5.73</v>
      </c>
      <c r="AK27">
        <v>-1.1499999999999999</v>
      </c>
      <c r="AL27">
        <v>1.25</v>
      </c>
      <c r="AM27" t="s">
        <v>2236</v>
      </c>
      <c r="AN27" t="s">
        <v>2267</v>
      </c>
      <c r="AO27" t="s">
        <v>2264</v>
      </c>
      <c r="AP27" t="s">
        <v>2273</v>
      </c>
      <c r="AQ27">
        <v>3490</v>
      </c>
      <c r="AR27" t="s">
        <v>1232</v>
      </c>
      <c r="AS27" t="s">
        <v>2271</v>
      </c>
    </row>
    <row r="28" spans="5:45">
      <c r="H28">
        <v>3435</v>
      </c>
      <c r="J28">
        <v>4.37</v>
      </c>
      <c r="L28">
        <v>-1.2270000000000001</v>
      </c>
      <c r="M28">
        <v>1.24</v>
      </c>
      <c r="O28">
        <f t="shared" ref="O28:O48" si="20">H28</f>
        <v>3435</v>
      </c>
      <c r="P28">
        <f t="shared" ref="P28:P48" si="21">J28</f>
        <v>4.37</v>
      </c>
      <c r="Q28">
        <f t="shared" ref="Q28:Q48" si="22">L28</f>
        <v>-1.2270000000000001</v>
      </c>
      <c r="R28">
        <f t="shared" ref="R28:R48" si="23">M28</f>
        <v>1.24</v>
      </c>
      <c r="S28" t="s">
        <v>2261</v>
      </c>
      <c r="T28" t="s">
        <v>2271</v>
      </c>
      <c r="U28" t="s">
        <v>1232</v>
      </c>
      <c r="V28" t="str">
        <f>S27</f>
        <v>Dresser domain</v>
      </c>
      <c r="W28">
        <f t="shared" ref="W28:Y30" si="24">P28</f>
        <v>4.37</v>
      </c>
      <c r="X28">
        <f t="shared" si="24"/>
        <v>-1.2270000000000001</v>
      </c>
      <c r="Y28">
        <f t="shared" si="24"/>
        <v>1.24</v>
      </c>
      <c r="Z28" t="s">
        <v>2236</v>
      </c>
      <c r="AA28" t="str">
        <f>S28</f>
        <v>97NPB10c</v>
      </c>
      <c r="AB28" t="str">
        <f>V28</f>
        <v>Dresser domain</v>
      </c>
      <c r="AC28" t="s">
        <v>2273</v>
      </c>
      <c r="AD28">
        <v>3490</v>
      </c>
      <c r="AE28" t="str">
        <f>U28</f>
        <v>barite</v>
      </c>
      <c r="AF28" t="str">
        <f>T28</f>
        <v>Vein</v>
      </c>
      <c r="AJ28">
        <v>4</v>
      </c>
      <c r="AK28">
        <v>-1.4239999999999999</v>
      </c>
      <c r="AL28">
        <v>1.38</v>
      </c>
      <c r="AM28" t="s">
        <v>2236</v>
      </c>
      <c r="AN28" t="s">
        <v>2268</v>
      </c>
      <c r="AO28" t="s">
        <v>2264</v>
      </c>
      <c r="AP28" t="s">
        <v>2273</v>
      </c>
      <c r="AQ28">
        <v>3490</v>
      </c>
      <c r="AR28" t="s">
        <v>1232</v>
      </c>
      <c r="AS28" t="s">
        <v>2272</v>
      </c>
    </row>
    <row r="29" spans="5:45">
      <c r="H29">
        <v>3435</v>
      </c>
      <c r="J29">
        <v>5.1100000000000003</v>
      </c>
      <c r="L29">
        <v>-1.137</v>
      </c>
      <c r="M29">
        <v>1.22</v>
      </c>
      <c r="O29">
        <f t="shared" si="20"/>
        <v>3435</v>
      </c>
      <c r="P29">
        <f t="shared" si="21"/>
        <v>5.1100000000000003</v>
      </c>
      <c r="Q29">
        <f t="shared" si="22"/>
        <v>-1.137</v>
      </c>
      <c r="R29">
        <f t="shared" si="23"/>
        <v>1.22</v>
      </c>
      <c r="S29" t="s">
        <v>2262</v>
      </c>
      <c r="T29" t="s">
        <v>2271</v>
      </c>
      <c r="U29" t="s">
        <v>1232</v>
      </c>
      <c r="V29" t="str">
        <f>V28</f>
        <v>Dresser domain</v>
      </c>
      <c r="W29">
        <f t="shared" si="24"/>
        <v>5.1100000000000003</v>
      </c>
      <c r="X29">
        <f t="shared" si="24"/>
        <v>-1.137</v>
      </c>
      <c r="Y29">
        <f t="shared" si="24"/>
        <v>1.22</v>
      </c>
      <c r="Z29" t="s">
        <v>2236</v>
      </c>
      <c r="AA29" t="str">
        <f>S29</f>
        <v>97NPB10f</v>
      </c>
      <c r="AB29" t="str">
        <f>V29</f>
        <v>Dresser domain</v>
      </c>
      <c r="AC29" t="s">
        <v>2273</v>
      </c>
      <c r="AD29">
        <v>3490</v>
      </c>
      <c r="AE29" t="str">
        <f>U29</f>
        <v>barite</v>
      </c>
      <c r="AF29" t="str">
        <f>T29</f>
        <v>Vein</v>
      </c>
      <c r="AJ29">
        <v>4.62</v>
      </c>
      <c r="AK29">
        <v>-1.3340000000000001</v>
      </c>
      <c r="AL29">
        <v>1.36</v>
      </c>
      <c r="AM29" t="s">
        <v>2236</v>
      </c>
      <c r="AN29" t="s">
        <v>2269</v>
      </c>
      <c r="AO29" t="s">
        <v>2264</v>
      </c>
      <c r="AP29" t="s">
        <v>2273</v>
      </c>
      <c r="AQ29">
        <v>3490</v>
      </c>
      <c r="AR29" t="s">
        <v>1232</v>
      </c>
      <c r="AS29" t="s">
        <v>2272</v>
      </c>
    </row>
    <row r="30" spans="5:45">
      <c r="H30">
        <v>3435</v>
      </c>
      <c r="J30">
        <v>5.5</v>
      </c>
      <c r="L30">
        <v>-1.004</v>
      </c>
      <c r="M30">
        <v>1.21</v>
      </c>
      <c r="O30">
        <f t="shared" si="20"/>
        <v>3435</v>
      </c>
      <c r="P30">
        <f t="shared" si="21"/>
        <v>5.5</v>
      </c>
      <c r="Q30">
        <f t="shared" si="22"/>
        <v>-1.004</v>
      </c>
      <c r="R30">
        <f t="shared" si="23"/>
        <v>1.21</v>
      </c>
      <c r="S30" t="s">
        <v>2263</v>
      </c>
      <c r="T30" t="s">
        <v>2272</v>
      </c>
      <c r="U30" t="s">
        <v>1232</v>
      </c>
      <c r="V30" t="str">
        <f>V29</f>
        <v>Dresser domain</v>
      </c>
      <c r="W30">
        <f t="shared" si="24"/>
        <v>5.5</v>
      </c>
      <c r="X30">
        <f t="shared" si="24"/>
        <v>-1.004</v>
      </c>
      <c r="Y30">
        <f t="shared" si="24"/>
        <v>1.21</v>
      </c>
      <c r="Z30" t="s">
        <v>2236</v>
      </c>
      <c r="AA30" t="str">
        <f>S30</f>
        <v>99NP034up</v>
      </c>
      <c r="AB30" t="str">
        <f>V30</f>
        <v>Dresser domain</v>
      </c>
      <c r="AC30" t="s">
        <v>2273</v>
      </c>
      <c r="AD30">
        <v>3490</v>
      </c>
      <c r="AE30" t="str">
        <f>U30</f>
        <v>barite</v>
      </c>
      <c r="AF30" t="str">
        <f>T30</f>
        <v>Bed</v>
      </c>
      <c r="AJ30">
        <v>4.0599999999999996</v>
      </c>
      <c r="AK30">
        <v>-1.262</v>
      </c>
      <c r="AL30">
        <v>1.35</v>
      </c>
      <c r="AM30" t="s">
        <v>2236</v>
      </c>
      <c r="AN30" t="s">
        <v>2270</v>
      </c>
      <c r="AO30" t="s">
        <v>2264</v>
      </c>
      <c r="AP30" t="s">
        <v>2273</v>
      </c>
      <c r="AQ30">
        <v>3490</v>
      </c>
      <c r="AR30" t="s">
        <v>1232</v>
      </c>
      <c r="AS30" t="s">
        <v>2272</v>
      </c>
    </row>
    <row r="31" spans="5:45">
      <c r="S31" t="s">
        <v>2264</v>
      </c>
    </row>
    <row r="32" spans="5:45">
      <c r="H32">
        <v>3435</v>
      </c>
      <c r="J32">
        <v>5.44</v>
      </c>
      <c r="L32">
        <v>-1.004</v>
      </c>
      <c r="M32">
        <v>1.07</v>
      </c>
      <c r="O32">
        <f t="shared" si="20"/>
        <v>3435</v>
      </c>
      <c r="P32">
        <f t="shared" si="21"/>
        <v>5.44</v>
      </c>
      <c r="Q32">
        <f t="shared" si="22"/>
        <v>-1.004</v>
      </c>
      <c r="R32">
        <f t="shared" si="23"/>
        <v>1.07</v>
      </c>
      <c r="S32" t="s">
        <v>2265</v>
      </c>
      <c r="T32" t="s">
        <v>2271</v>
      </c>
      <c r="U32" t="s">
        <v>1232</v>
      </c>
      <c r="V32" t="str">
        <f>S31</f>
        <v>Dolerite Creek</v>
      </c>
      <c r="W32">
        <f t="shared" ref="W32:W37" si="25">P32</f>
        <v>5.44</v>
      </c>
      <c r="X32">
        <f t="shared" ref="X32:X37" si="26">Q32</f>
        <v>-1.004</v>
      </c>
      <c r="Y32">
        <f t="shared" ref="Y32:Y37" si="27">R32</f>
        <v>1.07</v>
      </c>
      <c r="Z32" t="s">
        <v>2236</v>
      </c>
      <c r="AA32" t="str">
        <f t="shared" ref="AA32:AA37" si="28">S32</f>
        <v>NP049</v>
      </c>
      <c r="AB32" t="str">
        <f t="shared" ref="AB32:AB37" si="29">V32</f>
        <v>Dolerite Creek</v>
      </c>
      <c r="AC32" t="s">
        <v>2273</v>
      </c>
      <c r="AD32">
        <v>3490</v>
      </c>
      <c r="AE32" t="str">
        <f t="shared" ref="AE32:AE37" si="30">U32</f>
        <v>barite</v>
      </c>
      <c r="AF32" t="str">
        <f t="shared" ref="AF32:AF37" si="31">T32</f>
        <v>Vein</v>
      </c>
      <c r="AJ32">
        <v>-11.74</v>
      </c>
      <c r="AK32">
        <v>-0.86199999999999999</v>
      </c>
      <c r="AL32">
        <v>0.43</v>
      </c>
      <c r="AM32" t="s">
        <v>2236</v>
      </c>
      <c r="AN32" t="s">
        <v>2261</v>
      </c>
      <c r="AO32" t="s">
        <v>2238</v>
      </c>
      <c r="AP32" t="s">
        <v>2273</v>
      </c>
      <c r="AQ32">
        <v>3490</v>
      </c>
      <c r="AR32" t="s">
        <v>1715</v>
      </c>
      <c r="AS32" t="s">
        <v>2271</v>
      </c>
    </row>
    <row r="33" spans="5:45">
      <c r="H33">
        <v>3435</v>
      </c>
      <c r="J33">
        <v>3.95</v>
      </c>
      <c r="L33">
        <v>-1.3109999999999999</v>
      </c>
      <c r="M33">
        <v>1.33</v>
      </c>
      <c r="O33">
        <f t="shared" si="20"/>
        <v>3435</v>
      </c>
      <c r="P33">
        <f t="shared" si="21"/>
        <v>3.95</v>
      </c>
      <c r="Q33">
        <f t="shared" si="22"/>
        <v>-1.3109999999999999</v>
      </c>
      <c r="R33">
        <f t="shared" si="23"/>
        <v>1.33</v>
      </c>
      <c r="S33" t="s">
        <v>2266</v>
      </c>
      <c r="T33" t="s">
        <v>2271</v>
      </c>
      <c r="U33" t="s">
        <v>1232</v>
      </c>
      <c r="V33" t="str">
        <f>V32</f>
        <v>Dolerite Creek</v>
      </c>
      <c r="W33">
        <f t="shared" si="25"/>
        <v>3.95</v>
      </c>
      <c r="X33">
        <f t="shared" si="26"/>
        <v>-1.3109999999999999</v>
      </c>
      <c r="Y33">
        <f t="shared" si="27"/>
        <v>1.33</v>
      </c>
      <c r="Z33" t="s">
        <v>2236</v>
      </c>
      <c r="AA33" t="str">
        <f t="shared" si="28"/>
        <v>NSY198</v>
      </c>
      <c r="AB33" t="str">
        <f t="shared" si="29"/>
        <v>Dolerite Creek</v>
      </c>
      <c r="AC33" t="s">
        <v>2273</v>
      </c>
      <c r="AD33">
        <v>3490</v>
      </c>
      <c r="AE33" t="str">
        <f t="shared" si="30"/>
        <v>barite</v>
      </c>
      <c r="AF33" t="str">
        <f t="shared" si="31"/>
        <v>Vein</v>
      </c>
      <c r="AJ33">
        <v>-8.8699999999999992</v>
      </c>
      <c r="AK33">
        <v>-0.67900000000000005</v>
      </c>
      <c r="AL33">
        <v>0.41</v>
      </c>
      <c r="AM33" t="s">
        <v>2236</v>
      </c>
      <c r="AN33" t="s">
        <v>2262</v>
      </c>
      <c r="AO33" t="s">
        <v>2238</v>
      </c>
      <c r="AP33" t="s">
        <v>2273</v>
      </c>
      <c r="AQ33">
        <v>3490</v>
      </c>
      <c r="AR33" t="s">
        <v>1715</v>
      </c>
      <c r="AS33" t="s">
        <v>2271</v>
      </c>
    </row>
    <row r="34" spans="5:45">
      <c r="H34">
        <v>3435</v>
      </c>
      <c r="J34">
        <v>5.73</v>
      </c>
      <c r="L34">
        <v>-1.1499999999999999</v>
      </c>
      <c r="M34">
        <v>1.25</v>
      </c>
      <c r="O34">
        <f t="shared" si="20"/>
        <v>3435</v>
      </c>
      <c r="P34">
        <f t="shared" si="21"/>
        <v>5.73</v>
      </c>
      <c r="Q34">
        <f t="shared" si="22"/>
        <v>-1.1499999999999999</v>
      </c>
      <c r="R34">
        <f t="shared" si="23"/>
        <v>1.25</v>
      </c>
      <c r="S34" t="s">
        <v>2267</v>
      </c>
      <c r="T34" t="s">
        <v>2271</v>
      </c>
      <c r="U34" t="s">
        <v>1232</v>
      </c>
      <c r="V34" t="str">
        <f>V33</f>
        <v>Dolerite Creek</v>
      </c>
      <c r="W34">
        <f t="shared" si="25"/>
        <v>5.73</v>
      </c>
      <c r="X34">
        <f t="shared" si="26"/>
        <v>-1.1499999999999999</v>
      </c>
      <c r="Y34">
        <f t="shared" si="27"/>
        <v>1.25</v>
      </c>
      <c r="Z34" t="s">
        <v>2236</v>
      </c>
      <c r="AA34" t="str">
        <f t="shared" si="28"/>
        <v>NSY203</v>
      </c>
      <c r="AB34" t="str">
        <f t="shared" si="29"/>
        <v>Dolerite Creek</v>
      </c>
      <c r="AC34" t="s">
        <v>2273</v>
      </c>
      <c r="AD34">
        <v>3490</v>
      </c>
      <c r="AE34" t="str">
        <f t="shared" si="30"/>
        <v>barite</v>
      </c>
      <c r="AF34" t="str">
        <f t="shared" si="31"/>
        <v>Vein</v>
      </c>
      <c r="AJ34">
        <v>-8.5299999999999994</v>
      </c>
      <c r="AK34">
        <v>-0.67400000000000004</v>
      </c>
      <c r="AL34">
        <v>0.36</v>
      </c>
      <c r="AM34" t="s">
        <v>2236</v>
      </c>
      <c r="AN34" t="s">
        <v>2263</v>
      </c>
      <c r="AO34" t="s">
        <v>2238</v>
      </c>
      <c r="AP34" t="s">
        <v>2273</v>
      </c>
      <c r="AQ34">
        <v>3490</v>
      </c>
      <c r="AR34" t="s">
        <v>1715</v>
      </c>
      <c r="AS34" t="s">
        <v>2272</v>
      </c>
    </row>
    <row r="35" spans="5:45">
      <c r="H35">
        <v>3435</v>
      </c>
      <c r="J35">
        <v>4</v>
      </c>
      <c r="L35">
        <v>-1.4239999999999999</v>
      </c>
      <c r="M35">
        <v>1.38</v>
      </c>
      <c r="O35">
        <f t="shared" si="20"/>
        <v>3435</v>
      </c>
      <c r="P35">
        <f t="shared" si="21"/>
        <v>4</v>
      </c>
      <c r="Q35">
        <f t="shared" si="22"/>
        <v>-1.4239999999999999</v>
      </c>
      <c r="R35">
        <f t="shared" si="23"/>
        <v>1.38</v>
      </c>
      <c r="S35" t="s">
        <v>2268</v>
      </c>
      <c r="T35" t="s">
        <v>2272</v>
      </c>
      <c r="U35" t="s">
        <v>1232</v>
      </c>
      <c r="V35" t="str">
        <f>V34</f>
        <v>Dolerite Creek</v>
      </c>
      <c r="W35">
        <f t="shared" si="25"/>
        <v>4</v>
      </c>
      <c r="X35">
        <f t="shared" si="26"/>
        <v>-1.4239999999999999</v>
      </c>
      <c r="Y35">
        <f t="shared" si="27"/>
        <v>1.38</v>
      </c>
      <c r="Z35" t="s">
        <v>2236</v>
      </c>
      <c r="AA35" t="str">
        <f t="shared" si="28"/>
        <v>NSY196</v>
      </c>
      <c r="AB35" t="str">
        <f t="shared" si="29"/>
        <v>Dolerite Creek</v>
      </c>
      <c r="AC35" t="s">
        <v>2273</v>
      </c>
      <c r="AD35">
        <v>3490</v>
      </c>
      <c r="AE35" t="str">
        <f t="shared" si="30"/>
        <v>barite</v>
      </c>
      <c r="AF35" t="str">
        <f t="shared" si="31"/>
        <v>Bed</v>
      </c>
    </row>
    <row r="36" spans="5:45">
      <c r="H36">
        <v>3435</v>
      </c>
      <c r="J36">
        <v>4.62</v>
      </c>
      <c r="L36">
        <v>-1.3340000000000001</v>
      </c>
      <c r="M36">
        <v>1.36</v>
      </c>
      <c r="O36">
        <f t="shared" si="20"/>
        <v>3435</v>
      </c>
      <c r="P36">
        <f t="shared" si="21"/>
        <v>4.62</v>
      </c>
      <c r="Q36">
        <f t="shared" si="22"/>
        <v>-1.3340000000000001</v>
      </c>
      <c r="R36">
        <f t="shared" si="23"/>
        <v>1.36</v>
      </c>
      <c r="S36" t="s">
        <v>2269</v>
      </c>
      <c r="T36" t="s">
        <v>2272</v>
      </c>
      <c r="U36" t="s">
        <v>1232</v>
      </c>
      <c r="V36" t="str">
        <f>V35</f>
        <v>Dolerite Creek</v>
      </c>
      <c r="W36">
        <f t="shared" si="25"/>
        <v>4.62</v>
      </c>
      <c r="X36">
        <f t="shared" si="26"/>
        <v>-1.3340000000000001</v>
      </c>
      <c r="Y36">
        <f t="shared" si="27"/>
        <v>1.36</v>
      </c>
      <c r="Z36" t="s">
        <v>2236</v>
      </c>
      <c r="AA36" t="str">
        <f t="shared" si="28"/>
        <v>NSY197</v>
      </c>
      <c r="AB36" t="str">
        <f t="shared" si="29"/>
        <v>Dolerite Creek</v>
      </c>
      <c r="AC36" t="s">
        <v>2273</v>
      </c>
      <c r="AD36">
        <v>3490</v>
      </c>
      <c r="AE36" t="str">
        <f t="shared" si="30"/>
        <v>barite</v>
      </c>
      <c r="AF36" t="str">
        <f t="shared" si="31"/>
        <v>Bed</v>
      </c>
      <c r="AJ36">
        <v>-10.76</v>
      </c>
      <c r="AK36">
        <v>-0.70199999999999996</v>
      </c>
      <c r="AL36">
        <v>0.47</v>
      </c>
      <c r="AM36" t="s">
        <v>2236</v>
      </c>
      <c r="AN36" t="s">
        <v>2265</v>
      </c>
      <c r="AO36" t="s">
        <v>2264</v>
      </c>
      <c r="AP36" t="s">
        <v>2273</v>
      </c>
      <c r="AQ36">
        <v>3490</v>
      </c>
      <c r="AR36" t="s">
        <v>1715</v>
      </c>
      <c r="AS36" t="s">
        <v>2271</v>
      </c>
    </row>
    <row r="37" spans="5:45">
      <c r="H37">
        <v>3435</v>
      </c>
      <c r="J37">
        <v>4.0599999999999996</v>
      </c>
      <c r="L37">
        <v>-1.262</v>
      </c>
      <c r="M37">
        <v>1.35</v>
      </c>
      <c r="O37">
        <f t="shared" si="20"/>
        <v>3435</v>
      </c>
      <c r="P37">
        <f t="shared" si="21"/>
        <v>4.0599999999999996</v>
      </c>
      <c r="Q37">
        <f t="shared" si="22"/>
        <v>-1.262</v>
      </c>
      <c r="R37">
        <f t="shared" si="23"/>
        <v>1.35</v>
      </c>
      <c r="S37" t="s">
        <v>2270</v>
      </c>
      <c r="T37" t="s">
        <v>2272</v>
      </c>
      <c r="U37" t="s">
        <v>1232</v>
      </c>
      <c r="V37" t="str">
        <f>V36</f>
        <v>Dolerite Creek</v>
      </c>
      <c r="W37">
        <f t="shared" si="25"/>
        <v>4.0599999999999996</v>
      </c>
      <c r="X37">
        <f t="shared" si="26"/>
        <v>-1.262</v>
      </c>
      <c r="Y37">
        <f t="shared" si="27"/>
        <v>1.35</v>
      </c>
      <c r="Z37" t="s">
        <v>2236</v>
      </c>
      <c r="AA37" t="str">
        <f t="shared" si="28"/>
        <v>NSY204</v>
      </c>
      <c r="AB37" t="str">
        <f t="shared" si="29"/>
        <v>Dolerite Creek</v>
      </c>
      <c r="AC37" t="s">
        <v>2273</v>
      </c>
      <c r="AD37">
        <v>3490</v>
      </c>
      <c r="AE37" t="str">
        <f t="shared" si="30"/>
        <v>barite</v>
      </c>
      <c r="AF37" t="str">
        <f t="shared" si="31"/>
        <v>Bed</v>
      </c>
      <c r="AJ37">
        <v>-18.100000000000001</v>
      </c>
      <c r="AK37">
        <v>-1.1539999999999999</v>
      </c>
      <c r="AL37">
        <v>0.56999999999999995</v>
      </c>
      <c r="AM37" t="s">
        <v>2236</v>
      </c>
      <c r="AN37" t="s">
        <v>2266</v>
      </c>
      <c r="AO37" t="s">
        <v>2264</v>
      </c>
      <c r="AP37" t="s">
        <v>2273</v>
      </c>
      <c r="AQ37">
        <v>3490</v>
      </c>
      <c r="AR37" t="s">
        <v>1715</v>
      </c>
      <c r="AS37" t="s">
        <v>2271</v>
      </c>
    </row>
    <row r="38" spans="5:45">
      <c r="E38" t="s">
        <v>701</v>
      </c>
      <c r="S38" t="s">
        <v>2238</v>
      </c>
      <c r="AJ38">
        <v>-17.05</v>
      </c>
      <c r="AK38">
        <v>-1.0740000000000001</v>
      </c>
      <c r="AL38">
        <v>0.3</v>
      </c>
      <c r="AM38" t="s">
        <v>2236</v>
      </c>
      <c r="AN38" t="s">
        <v>2267</v>
      </c>
      <c r="AO38" t="s">
        <v>2264</v>
      </c>
      <c r="AP38" t="s">
        <v>2273</v>
      </c>
      <c r="AQ38">
        <v>3490</v>
      </c>
      <c r="AR38" t="s">
        <v>1715</v>
      </c>
      <c r="AS38" t="s">
        <v>2271</v>
      </c>
    </row>
    <row r="39" spans="5:45">
      <c r="H39">
        <v>3435</v>
      </c>
      <c r="J39">
        <v>-11.74</v>
      </c>
      <c r="L39">
        <v>-0.86199999999999999</v>
      </c>
      <c r="M39">
        <v>0.43</v>
      </c>
      <c r="O39">
        <f t="shared" si="20"/>
        <v>3435</v>
      </c>
      <c r="P39">
        <f t="shared" si="21"/>
        <v>-11.74</v>
      </c>
      <c r="Q39">
        <f t="shared" si="22"/>
        <v>-0.86199999999999999</v>
      </c>
      <c r="R39">
        <f t="shared" si="23"/>
        <v>0.43</v>
      </c>
      <c r="S39" t="s">
        <v>2261</v>
      </c>
      <c r="T39" t="s">
        <v>2271</v>
      </c>
      <c r="U39" t="s">
        <v>1715</v>
      </c>
      <c r="V39" t="str">
        <f>S38</f>
        <v>Dresser domain</v>
      </c>
      <c r="W39">
        <f t="shared" ref="W39:Y41" si="32">P39</f>
        <v>-11.74</v>
      </c>
      <c r="X39">
        <f t="shared" si="32"/>
        <v>-0.86199999999999999</v>
      </c>
      <c r="Y39">
        <f t="shared" si="32"/>
        <v>0.43</v>
      </c>
      <c r="Z39" t="s">
        <v>2236</v>
      </c>
      <c r="AA39" t="str">
        <f>S39</f>
        <v>97NPB10c</v>
      </c>
      <c r="AB39" t="str">
        <f>V39</f>
        <v>Dresser domain</v>
      </c>
      <c r="AC39" t="s">
        <v>2273</v>
      </c>
      <c r="AD39">
        <v>3490</v>
      </c>
      <c r="AE39" t="str">
        <f>U39</f>
        <v>py</v>
      </c>
      <c r="AF39" t="str">
        <f>T39</f>
        <v>Vein</v>
      </c>
      <c r="AJ39">
        <v>-10.36</v>
      </c>
      <c r="AK39">
        <v>-0.88500000000000001</v>
      </c>
      <c r="AL39">
        <v>0.7</v>
      </c>
      <c r="AM39" t="s">
        <v>2236</v>
      </c>
      <c r="AN39" t="s">
        <v>2268</v>
      </c>
      <c r="AO39" t="s">
        <v>2264</v>
      </c>
      <c r="AP39" t="s">
        <v>2273</v>
      </c>
      <c r="AQ39">
        <v>3490</v>
      </c>
      <c r="AR39" t="s">
        <v>1715</v>
      </c>
      <c r="AS39" t="s">
        <v>2272</v>
      </c>
    </row>
    <row r="40" spans="5:45">
      <c r="H40">
        <v>3435</v>
      </c>
      <c r="J40">
        <v>-8.8699999999999992</v>
      </c>
      <c r="L40">
        <v>-0.67900000000000005</v>
      </c>
      <c r="M40">
        <v>0.41</v>
      </c>
      <c r="O40">
        <f t="shared" si="20"/>
        <v>3435</v>
      </c>
      <c r="P40">
        <f t="shared" si="21"/>
        <v>-8.8699999999999992</v>
      </c>
      <c r="Q40">
        <f t="shared" si="22"/>
        <v>-0.67900000000000005</v>
      </c>
      <c r="R40">
        <f t="shared" si="23"/>
        <v>0.41</v>
      </c>
      <c r="S40" t="s">
        <v>2262</v>
      </c>
      <c r="T40" t="s">
        <v>2271</v>
      </c>
      <c r="U40" t="s">
        <v>1715</v>
      </c>
      <c r="V40" t="str">
        <f>V39</f>
        <v>Dresser domain</v>
      </c>
      <c r="W40">
        <f t="shared" si="32"/>
        <v>-8.8699999999999992</v>
      </c>
      <c r="X40">
        <f t="shared" si="32"/>
        <v>-0.67900000000000005</v>
      </c>
      <c r="Y40">
        <f t="shared" si="32"/>
        <v>0.41</v>
      </c>
      <c r="Z40" t="s">
        <v>2236</v>
      </c>
      <c r="AA40" t="str">
        <f>S40</f>
        <v>97NPB10f</v>
      </c>
      <c r="AB40" t="str">
        <f>V40</f>
        <v>Dresser domain</v>
      </c>
      <c r="AC40" t="s">
        <v>2273</v>
      </c>
      <c r="AD40">
        <v>3490</v>
      </c>
      <c r="AE40" t="str">
        <f>U40</f>
        <v>py</v>
      </c>
      <c r="AF40" t="str">
        <f>T40</f>
        <v>Vein</v>
      </c>
      <c r="AJ40">
        <v>-9.81</v>
      </c>
      <c r="AK40">
        <v>-0.97299999999999998</v>
      </c>
      <c r="AL40">
        <v>0.69</v>
      </c>
      <c r="AM40" t="s">
        <v>2236</v>
      </c>
      <c r="AN40" t="s">
        <v>2269</v>
      </c>
      <c r="AO40" t="s">
        <v>2264</v>
      </c>
      <c r="AP40" t="s">
        <v>2273</v>
      </c>
      <c r="AQ40">
        <v>3490</v>
      </c>
      <c r="AR40" t="s">
        <v>1715</v>
      </c>
      <c r="AS40" t="s">
        <v>2272</v>
      </c>
    </row>
    <row r="41" spans="5:45">
      <c r="H41">
        <v>3435</v>
      </c>
      <c r="J41">
        <v>-8.5299999999999994</v>
      </c>
      <c r="L41">
        <v>-0.67400000000000004</v>
      </c>
      <c r="M41">
        <v>0.36</v>
      </c>
      <c r="O41">
        <f t="shared" si="20"/>
        <v>3435</v>
      </c>
      <c r="P41">
        <f t="shared" si="21"/>
        <v>-8.5299999999999994</v>
      </c>
      <c r="Q41">
        <f t="shared" si="22"/>
        <v>-0.67400000000000004</v>
      </c>
      <c r="R41">
        <f t="shared" si="23"/>
        <v>0.36</v>
      </c>
      <c r="S41" t="s">
        <v>2263</v>
      </c>
      <c r="T41" t="s">
        <v>2272</v>
      </c>
      <c r="U41" t="s">
        <v>1715</v>
      </c>
      <c r="V41" t="str">
        <f>V40</f>
        <v>Dresser domain</v>
      </c>
      <c r="W41">
        <f t="shared" si="32"/>
        <v>-8.5299999999999994</v>
      </c>
      <c r="X41">
        <f t="shared" si="32"/>
        <v>-0.67400000000000004</v>
      </c>
      <c r="Y41">
        <f t="shared" si="32"/>
        <v>0.36</v>
      </c>
      <c r="Z41" t="s">
        <v>2236</v>
      </c>
      <c r="AA41" t="str">
        <f>S41</f>
        <v>99NP034up</v>
      </c>
      <c r="AB41" t="str">
        <f>V41</f>
        <v>Dresser domain</v>
      </c>
      <c r="AC41" t="s">
        <v>2273</v>
      </c>
      <c r="AD41">
        <v>3490</v>
      </c>
      <c r="AE41" t="str">
        <f>U41</f>
        <v>py</v>
      </c>
      <c r="AF41" t="str">
        <f>T41</f>
        <v>Bed</v>
      </c>
      <c r="AJ41">
        <v>-11.36</v>
      </c>
      <c r="AK41">
        <v>-0.79600000000000004</v>
      </c>
      <c r="AL41">
        <v>0.33</v>
      </c>
      <c r="AM41" t="s">
        <v>2236</v>
      </c>
      <c r="AN41" t="s">
        <v>2270</v>
      </c>
      <c r="AO41" t="s">
        <v>2264</v>
      </c>
      <c r="AP41" t="s">
        <v>2273</v>
      </c>
      <c r="AQ41">
        <v>3490</v>
      </c>
      <c r="AR41" t="s">
        <v>1715</v>
      </c>
      <c r="AS41" t="s">
        <v>2272</v>
      </c>
    </row>
    <row r="42" spans="5:45">
      <c r="S42" t="s">
        <v>2264</v>
      </c>
    </row>
    <row r="43" spans="5:45">
      <c r="H43">
        <v>3435</v>
      </c>
      <c r="J43">
        <v>-10.76</v>
      </c>
      <c r="L43">
        <v>-0.70199999999999996</v>
      </c>
      <c r="M43">
        <v>0.47</v>
      </c>
      <c r="O43">
        <f t="shared" si="20"/>
        <v>3435</v>
      </c>
      <c r="P43">
        <f t="shared" si="21"/>
        <v>-10.76</v>
      </c>
      <c r="Q43">
        <f t="shared" si="22"/>
        <v>-0.70199999999999996</v>
      </c>
      <c r="R43">
        <f t="shared" si="23"/>
        <v>0.47</v>
      </c>
      <c r="S43" t="s">
        <v>2265</v>
      </c>
      <c r="T43" t="s">
        <v>2271</v>
      </c>
      <c r="U43" t="s">
        <v>1715</v>
      </c>
      <c r="V43" t="str">
        <f>S42</f>
        <v>Dolerite Creek</v>
      </c>
      <c r="W43">
        <f t="shared" ref="W43:W48" si="33">P43</f>
        <v>-10.76</v>
      </c>
      <c r="X43">
        <f t="shared" ref="X43:X48" si="34">Q43</f>
        <v>-0.70199999999999996</v>
      </c>
      <c r="Y43">
        <f t="shared" ref="Y43:Y48" si="35">R43</f>
        <v>0.47</v>
      </c>
      <c r="Z43" t="s">
        <v>2236</v>
      </c>
      <c r="AA43" t="str">
        <f t="shared" ref="AA43:AA48" si="36">S43</f>
        <v>NP049</v>
      </c>
      <c r="AB43" t="str">
        <f t="shared" ref="AB43:AB48" si="37">V43</f>
        <v>Dolerite Creek</v>
      </c>
      <c r="AC43" t="s">
        <v>2273</v>
      </c>
      <c r="AD43">
        <v>3490</v>
      </c>
      <c r="AE43" t="str">
        <f t="shared" ref="AE43:AE48" si="38">U43</f>
        <v>py</v>
      </c>
      <c r="AF43" t="str">
        <f t="shared" ref="AF43:AF48" si="39">T43</f>
        <v>Vein</v>
      </c>
    </row>
    <row r="44" spans="5:45">
      <c r="H44">
        <v>3435</v>
      </c>
      <c r="J44">
        <v>-18.100000000000001</v>
      </c>
      <c r="L44">
        <v>-1.1539999999999999</v>
      </c>
      <c r="M44">
        <v>0.56999999999999995</v>
      </c>
      <c r="O44">
        <f t="shared" si="20"/>
        <v>3435</v>
      </c>
      <c r="P44">
        <f t="shared" si="21"/>
        <v>-18.100000000000001</v>
      </c>
      <c r="Q44">
        <f t="shared" si="22"/>
        <v>-1.1539999999999999</v>
      </c>
      <c r="R44">
        <f t="shared" si="23"/>
        <v>0.56999999999999995</v>
      </c>
      <c r="S44" t="s">
        <v>2266</v>
      </c>
      <c r="T44" t="s">
        <v>2271</v>
      </c>
      <c r="U44" t="s">
        <v>1715</v>
      </c>
      <c r="V44" t="str">
        <f>V43</f>
        <v>Dolerite Creek</v>
      </c>
      <c r="W44">
        <f t="shared" si="33"/>
        <v>-18.100000000000001</v>
      </c>
      <c r="X44">
        <f t="shared" si="34"/>
        <v>-1.1539999999999999</v>
      </c>
      <c r="Y44">
        <f t="shared" si="35"/>
        <v>0.56999999999999995</v>
      </c>
      <c r="Z44" t="s">
        <v>2236</v>
      </c>
      <c r="AA44" t="str">
        <f t="shared" si="36"/>
        <v>NSY198</v>
      </c>
      <c r="AB44" t="str">
        <f t="shared" si="37"/>
        <v>Dolerite Creek</v>
      </c>
      <c r="AC44" t="s">
        <v>2273</v>
      </c>
      <c r="AD44">
        <v>3490</v>
      </c>
      <c r="AE44" t="str">
        <f t="shared" si="38"/>
        <v>py</v>
      </c>
      <c r="AF44" t="str">
        <f t="shared" si="39"/>
        <v>Vein</v>
      </c>
    </row>
    <row r="45" spans="5:45">
      <c r="H45">
        <v>3435</v>
      </c>
      <c r="J45">
        <v>-17.05</v>
      </c>
      <c r="L45">
        <v>-1.0740000000000001</v>
      </c>
      <c r="M45">
        <v>0.3</v>
      </c>
      <c r="O45">
        <f t="shared" si="20"/>
        <v>3435</v>
      </c>
      <c r="P45">
        <f t="shared" si="21"/>
        <v>-17.05</v>
      </c>
      <c r="Q45">
        <f t="shared" si="22"/>
        <v>-1.0740000000000001</v>
      </c>
      <c r="R45">
        <f t="shared" si="23"/>
        <v>0.3</v>
      </c>
      <c r="S45" t="s">
        <v>2267</v>
      </c>
      <c r="T45" t="s">
        <v>2271</v>
      </c>
      <c r="U45" t="s">
        <v>1715</v>
      </c>
      <c r="V45" t="str">
        <f>V44</f>
        <v>Dolerite Creek</v>
      </c>
      <c r="W45">
        <f t="shared" si="33"/>
        <v>-17.05</v>
      </c>
      <c r="X45">
        <f t="shared" si="34"/>
        <v>-1.0740000000000001</v>
      </c>
      <c r="Y45">
        <f t="shared" si="35"/>
        <v>0.3</v>
      </c>
      <c r="Z45" t="s">
        <v>2236</v>
      </c>
      <c r="AA45" t="str">
        <f t="shared" si="36"/>
        <v>NSY203</v>
      </c>
      <c r="AB45" t="str">
        <f t="shared" si="37"/>
        <v>Dolerite Creek</v>
      </c>
      <c r="AC45" t="s">
        <v>2273</v>
      </c>
      <c r="AD45">
        <v>3490</v>
      </c>
      <c r="AE45" t="str">
        <f t="shared" si="38"/>
        <v>py</v>
      </c>
      <c r="AF45" t="str">
        <f t="shared" si="39"/>
        <v>Vein</v>
      </c>
    </row>
    <row r="46" spans="5:45">
      <c r="H46">
        <v>3435</v>
      </c>
      <c r="J46">
        <v>-10.36</v>
      </c>
      <c r="L46">
        <v>-0.88500000000000001</v>
      </c>
      <c r="M46">
        <v>0.7</v>
      </c>
      <c r="O46">
        <f t="shared" si="20"/>
        <v>3435</v>
      </c>
      <c r="P46">
        <f t="shared" si="21"/>
        <v>-10.36</v>
      </c>
      <c r="Q46">
        <f t="shared" si="22"/>
        <v>-0.88500000000000001</v>
      </c>
      <c r="R46">
        <f t="shared" si="23"/>
        <v>0.7</v>
      </c>
      <c r="S46" t="s">
        <v>2268</v>
      </c>
      <c r="T46" t="s">
        <v>2272</v>
      </c>
      <c r="U46" t="s">
        <v>1715</v>
      </c>
      <c r="V46" t="str">
        <f>V45</f>
        <v>Dolerite Creek</v>
      </c>
      <c r="W46">
        <f t="shared" si="33"/>
        <v>-10.36</v>
      </c>
      <c r="X46">
        <f t="shared" si="34"/>
        <v>-0.88500000000000001</v>
      </c>
      <c r="Y46">
        <f t="shared" si="35"/>
        <v>0.7</v>
      </c>
      <c r="Z46" t="s">
        <v>2236</v>
      </c>
      <c r="AA46" t="str">
        <f t="shared" si="36"/>
        <v>NSY196</v>
      </c>
      <c r="AB46" t="str">
        <f t="shared" si="37"/>
        <v>Dolerite Creek</v>
      </c>
      <c r="AC46" t="s">
        <v>2273</v>
      </c>
      <c r="AD46">
        <v>3490</v>
      </c>
      <c r="AE46" t="str">
        <f t="shared" si="38"/>
        <v>py</v>
      </c>
      <c r="AF46" t="str">
        <f t="shared" si="39"/>
        <v>Bed</v>
      </c>
    </row>
    <row r="47" spans="5:45">
      <c r="H47">
        <v>3435</v>
      </c>
      <c r="J47">
        <v>-9.81</v>
      </c>
      <c r="L47">
        <v>-0.97299999999999998</v>
      </c>
      <c r="M47">
        <v>0.69</v>
      </c>
      <c r="O47">
        <f t="shared" si="20"/>
        <v>3435</v>
      </c>
      <c r="P47">
        <f t="shared" si="21"/>
        <v>-9.81</v>
      </c>
      <c r="Q47">
        <f t="shared" si="22"/>
        <v>-0.97299999999999998</v>
      </c>
      <c r="R47">
        <f t="shared" si="23"/>
        <v>0.69</v>
      </c>
      <c r="S47" t="s">
        <v>2269</v>
      </c>
      <c r="T47" t="s">
        <v>2272</v>
      </c>
      <c r="U47" t="s">
        <v>1715</v>
      </c>
      <c r="V47" t="str">
        <f>V46</f>
        <v>Dolerite Creek</v>
      </c>
      <c r="W47">
        <f t="shared" si="33"/>
        <v>-9.81</v>
      </c>
      <c r="X47">
        <f t="shared" si="34"/>
        <v>-0.97299999999999998</v>
      </c>
      <c r="Y47">
        <f t="shared" si="35"/>
        <v>0.69</v>
      </c>
      <c r="Z47" t="s">
        <v>2236</v>
      </c>
      <c r="AA47" t="str">
        <f t="shared" si="36"/>
        <v>NSY197</v>
      </c>
      <c r="AB47" t="str">
        <f t="shared" si="37"/>
        <v>Dolerite Creek</v>
      </c>
      <c r="AC47" t="s">
        <v>2273</v>
      </c>
      <c r="AD47">
        <v>3490</v>
      </c>
      <c r="AE47" t="str">
        <f t="shared" si="38"/>
        <v>py</v>
      </c>
      <c r="AF47" t="str">
        <f t="shared" si="39"/>
        <v>Bed</v>
      </c>
    </row>
    <row r="48" spans="5:45">
      <c r="H48">
        <v>3435</v>
      </c>
      <c r="J48">
        <v>-11.36</v>
      </c>
      <c r="L48">
        <v>-0.79600000000000004</v>
      </c>
      <c r="M48">
        <v>0.33</v>
      </c>
      <c r="O48">
        <f t="shared" si="20"/>
        <v>3435</v>
      </c>
      <c r="P48">
        <f t="shared" si="21"/>
        <v>-11.36</v>
      </c>
      <c r="Q48">
        <f t="shared" si="22"/>
        <v>-0.79600000000000004</v>
      </c>
      <c r="R48">
        <f t="shared" si="23"/>
        <v>0.33</v>
      </c>
      <c r="S48" t="s">
        <v>2270</v>
      </c>
      <c r="T48" t="s">
        <v>2272</v>
      </c>
      <c r="U48" t="s">
        <v>1715</v>
      </c>
      <c r="V48" t="str">
        <f>V47</f>
        <v>Dolerite Creek</v>
      </c>
      <c r="W48">
        <f t="shared" si="33"/>
        <v>-11.36</v>
      </c>
      <c r="X48">
        <f t="shared" si="34"/>
        <v>-0.79600000000000004</v>
      </c>
      <c r="Y48">
        <f t="shared" si="35"/>
        <v>0.33</v>
      </c>
      <c r="Z48" t="s">
        <v>2236</v>
      </c>
      <c r="AA48" t="str">
        <f t="shared" si="36"/>
        <v>NSY204</v>
      </c>
      <c r="AB48" t="str">
        <f t="shared" si="37"/>
        <v>Dolerite Creek</v>
      </c>
      <c r="AC48" t="s">
        <v>2273</v>
      </c>
      <c r="AD48">
        <v>3490</v>
      </c>
      <c r="AE48" t="str">
        <f t="shared" si="38"/>
        <v>py</v>
      </c>
      <c r="AF48" t="str">
        <f t="shared" si="39"/>
        <v>Bed</v>
      </c>
    </row>
  </sheetData>
  <phoneticPr fontId="9" type="noConversion"/>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1"/>
  <sheetViews>
    <sheetView topLeftCell="AI1" workbookViewId="0">
      <selection activeCell="T4" sqref="T4"/>
    </sheetView>
  </sheetViews>
  <sheetFormatPr defaultRowHeight="12.75"/>
  <cols>
    <col min="6" max="6" width="9.140625" style="202"/>
    <col min="8" max="16" width="0" hidden="1" customWidth="1"/>
    <col min="22" max="22" width="9.140625" style="5"/>
    <col min="33" max="33" width="9.140625" style="200"/>
  </cols>
  <sheetData>
    <row r="1" spans="1:50">
      <c r="A1" t="s">
        <v>1669</v>
      </c>
      <c r="B1" t="s">
        <v>1432</v>
      </c>
      <c r="C1" t="s">
        <v>1229</v>
      </c>
      <c r="D1" t="s">
        <v>1212</v>
      </c>
      <c r="E1" t="s">
        <v>2142</v>
      </c>
      <c r="F1" s="202" t="s">
        <v>2143</v>
      </c>
      <c r="G1" t="s">
        <v>2144</v>
      </c>
      <c r="H1" t="s">
        <v>1991</v>
      </c>
      <c r="I1" t="s">
        <v>2145</v>
      </c>
      <c r="J1" t="s">
        <v>2146</v>
      </c>
      <c r="K1" t="s">
        <v>2145</v>
      </c>
      <c r="L1" t="s">
        <v>2146</v>
      </c>
      <c r="M1" t="s">
        <v>1357</v>
      </c>
      <c r="N1" t="s">
        <v>2147</v>
      </c>
      <c r="O1" t="s">
        <v>1356</v>
      </c>
      <c r="P1" t="s">
        <v>2147</v>
      </c>
      <c r="Q1" t="s">
        <v>1432</v>
      </c>
      <c r="R1" t="s">
        <v>1406</v>
      </c>
      <c r="S1" t="s">
        <v>2147</v>
      </c>
    </row>
    <row r="2" spans="1:50">
      <c r="A2">
        <v>3715</v>
      </c>
      <c r="B2">
        <v>1.1563636363636363</v>
      </c>
      <c r="C2">
        <v>-5.9062499999999997E-2</v>
      </c>
      <c r="E2" t="s">
        <v>2148</v>
      </c>
      <c r="X2" t="s">
        <v>2235</v>
      </c>
      <c r="AM2" t="s">
        <v>2234</v>
      </c>
    </row>
    <row r="3" spans="1:50">
      <c r="A3">
        <v>3715</v>
      </c>
      <c r="B3">
        <v>0.31666666666666671</v>
      </c>
      <c r="C3">
        <v>-5.4444444444444441E-2</v>
      </c>
      <c r="E3" t="s">
        <v>2149</v>
      </c>
      <c r="X3" s="122" t="s">
        <v>1669</v>
      </c>
      <c r="Y3" s="122" t="s">
        <v>1357</v>
      </c>
      <c r="Z3" s="122" t="s">
        <v>1406</v>
      </c>
      <c r="AA3" s="122" t="s">
        <v>1492</v>
      </c>
      <c r="AB3" s="122" t="s">
        <v>2225</v>
      </c>
      <c r="AC3" s="122" t="s">
        <v>1225</v>
      </c>
      <c r="AD3" s="122" t="s">
        <v>2226</v>
      </c>
      <c r="AE3" s="122" t="s">
        <v>2227</v>
      </c>
      <c r="AF3" s="122" t="s">
        <v>2231</v>
      </c>
      <c r="AG3" s="201" t="s">
        <v>2228</v>
      </c>
      <c r="AN3" s="122" t="s">
        <v>1357</v>
      </c>
      <c r="AO3" s="122" t="s">
        <v>1406</v>
      </c>
      <c r="AP3" s="122" t="s">
        <v>1492</v>
      </c>
      <c r="AQ3" s="122" t="s">
        <v>2225</v>
      </c>
      <c r="AR3" s="122" t="s">
        <v>1225</v>
      </c>
      <c r="AS3" s="122" t="s">
        <v>1309</v>
      </c>
      <c r="AT3" s="122" t="s">
        <v>2226</v>
      </c>
      <c r="AU3" s="122" t="s">
        <v>2227</v>
      </c>
      <c r="AV3" s="122" t="s">
        <v>2231</v>
      </c>
      <c r="AW3" s="201" t="s">
        <v>2228</v>
      </c>
    </row>
    <row r="4" spans="1:50">
      <c r="A4">
        <v>3715</v>
      </c>
      <c r="B4">
        <v>1.1657142857142857</v>
      </c>
      <c r="C4">
        <v>3.2121428571428572</v>
      </c>
      <c r="E4" t="s">
        <v>1675</v>
      </c>
      <c r="F4" s="202">
        <v>16862</v>
      </c>
      <c r="G4" t="s">
        <v>1676</v>
      </c>
      <c r="H4">
        <v>10.02</v>
      </c>
      <c r="I4">
        <v>4.428E-2</v>
      </c>
      <c r="J4">
        <v>7.0999999999999994E-2</v>
      </c>
      <c r="K4">
        <v>7.8879999999999992E-3</v>
      </c>
      <c r="L4">
        <v>0.04</v>
      </c>
      <c r="M4">
        <v>0.02</v>
      </c>
      <c r="N4">
        <v>0.4</v>
      </c>
      <c r="O4">
        <v>0.04</v>
      </c>
      <c r="P4">
        <v>0.2</v>
      </c>
      <c r="Q4">
        <f t="shared" ref="Q4:Q36" si="0">M4</f>
        <v>0.02</v>
      </c>
      <c r="R4">
        <v>0.02</v>
      </c>
      <c r="S4">
        <v>0.19</v>
      </c>
      <c r="T4">
        <f>AVERAGE(Q4:Q36)</f>
        <v>1.156363636363636</v>
      </c>
      <c r="U4">
        <f>AVERAGE(R4:R36)</f>
        <v>-5.9062499999999997E-2</v>
      </c>
      <c r="V4" s="5">
        <f>STDEV(R4:R36)</f>
        <v>0.21884387386681006</v>
      </c>
      <c r="W4">
        <v>3715</v>
      </c>
      <c r="X4">
        <f>AD4</f>
        <v>3715</v>
      </c>
      <c r="Y4">
        <f t="shared" ref="Y4:Z6" si="1">T4</f>
        <v>1.156363636363636</v>
      </c>
      <c r="Z4">
        <f t="shared" si="1"/>
        <v>-5.9062499999999997E-2</v>
      </c>
      <c r="AB4" t="s">
        <v>2230</v>
      </c>
      <c r="AC4" t="str">
        <f>E3</f>
        <v>G91-26 (Akilia quartz–pyroxene rock)</v>
      </c>
      <c r="AD4">
        <v>3715</v>
      </c>
      <c r="AF4" t="s">
        <v>2232</v>
      </c>
      <c r="AG4" s="200" t="s">
        <v>2229</v>
      </c>
      <c r="AH4">
        <f>V4</f>
        <v>0.21884387386681006</v>
      </c>
      <c r="AN4" s="177">
        <v>1.1657142857142857</v>
      </c>
      <c r="AO4" s="177">
        <v>3.2121428571428572</v>
      </c>
      <c r="AQ4" t="s">
        <v>2230</v>
      </c>
      <c r="AR4" t="s">
        <v>1714</v>
      </c>
      <c r="AS4" t="s">
        <v>1464</v>
      </c>
      <c r="AT4">
        <v>3715</v>
      </c>
      <c r="AU4" s="177">
        <f>AT4</f>
        <v>3715</v>
      </c>
      <c r="AV4" t="s">
        <v>1715</v>
      </c>
      <c r="AW4" t="s">
        <v>2229</v>
      </c>
      <c r="AX4">
        <v>0.15080188590070204</v>
      </c>
    </row>
    <row r="5" spans="1:50">
      <c r="E5" t="s">
        <v>1681</v>
      </c>
      <c r="F5" s="202">
        <v>11749</v>
      </c>
      <c r="G5" t="s">
        <v>1676</v>
      </c>
      <c r="H5">
        <v>11.11</v>
      </c>
      <c r="I5">
        <v>4.4350000000000001E-2</v>
      </c>
      <c r="J5">
        <v>5.3999999999999999E-2</v>
      </c>
      <c r="K5">
        <v>7.8949999999999992E-3</v>
      </c>
      <c r="L5">
        <v>4.3999999999999997E-2</v>
      </c>
      <c r="M5">
        <v>1.68</v>
      </c>
      <c r="N5">
        <v>0.4</v>
      </c>
      <c r="O5">
        <v>0.95</v>
      </c>
      <c r="P5">
        <v>0.2</v>
      </c>
      <c r="Q5">
        <f t="shared" si="0"/>
        <v>1.68</v>
      </c>
      <c r="R5">
        <v>0.08</v>
      </c>
      <c r="S5">
        <v>0.19</v>
      </c>
      <c r="T5">
        <f>AVERAGE(Q4:Q11)</f>
        <v>0.91625000000000001</v>
      </c>
      <c r="U5">
        <f>AVERAGE(R4:R11)</f>
        <v>-2.7499999999999997E-2</v>
      </c>
      <c r="V5">
        <f>AVERAGE(S4:S11)</f>
        <v>0.20874999999999999</v>
      </c>
      <c r="X5">
        <f>AD5</f>
        <v>3715</v>
      </c>
      <c r="Y5">
        <f t="shared" si="1"/>
        <v>0.91625000000000001</v>
      </c>
      <c r="Z5">
        <f t="shared" si="1"/>
        <v>-2.7499999999999997E-2</v>
      </c>
      <c r="AB5" t="str">
        <f t="shared" ref="AB5:AD6" si="2">AB4</f>
        <v>Whitehouse et al, 2005</v>
      </c>
      <c r="AC5" t="str">
        <f t="shared" si="2"/>
        <v>G91-26 (Akilia quartz–pyroxene rock)</v>
      </c>
      <c r="AD5">
        <f t="shared" si="2"/>
        <v>3715</v>
      </c>
      <c r="AF5" t="s">
        <v>1676</v>
      </c>
      <c r="AG5" t="str">
        <f>AG4</f>
        <v>Average of SIMS analyses (Stdev=</v>
      </c>
      <c r="AH5">
        <f>V5</f>
        <v>0.20874999999999999</v>
      </c>
      <c r="AN5" s="177">
        <v>0.31666666666666671</v>
      </c>
      <c r="AO5" s="177">
        <v>-5.4444444444444441E-2</v>
      </c>
      <c r="AQ5" t="s">
        <v>2230</v>
      </c>
      <c r="AR5" t="s">
        <v>1704</v>
      </c>
      <c r="AS5" t="s">
        <v>2237</v>
      </c>
      <c r="AT5">
        <v>3715</v>
      </c>
      <c r="AU5" s="177">
        <f t="shared" ref="AU5:AU10" si="3">AT5</f>
        <v>3715</v>
      </c>
      <c r="AV5" t="s">
        <v>2232</v>
      </c>
      <c r="AW5" t="s">
        <v>2229</v>
      </c>
      <c r="AX5">
        <v>0.23585541710500901</v>
      </c>
    </row>
    <row r="6" spans="1:50">
      <c r="A6">
        <v>2516</v>
      </c>
      <c r="B6">
        <v>2.8033333333333332</v>
      </c>
      <c r="C6">
        <v>4.500602639308104</v>
      </c>
      <c r="E6" t="s">
        <v>1683</v>
      </c>
      <c r="F6" s="202">
        <v>12479</v>
      </c>
      <c r="G6" t="s">
        <v>1676</v>
      </c>
      <c r="H6">
        <v>10.95</v>
      </c>
      <c r="I6">
        <v>4.4310000000000002E-2</v>
      </c>
      <c r="J6">
        <v>8.3000000000000004E-2</v>
      </c>
      <c r="K6">
        <v>7.8919999999999997E-3</v>
      </c>
      <c r="L6">
        <v>5.3999999999999999E-2</v>
      </c>
      <c r="M6">
        <v>0.76</v>
      </c>
      <c r="N6">
        <v>0.4</v>
      </c>
      <c r="O6">
        <v>0.56999999999999995</v>
      </c>
      <c r="P6">
        <v>0.2</v>
      </c>
      <c r="Q6">
        <f t="shared" si="0"/>
        <v>0.76</v>
      </c>
      <c r="R6">
        <v>0.18</v>
      </c>
      <c r="S6">
        <v>0.19</v>
      </c>
      <c r="T6">
        <f>AVERAGE(Q12:Q36)</f>
        <v>1.2331999999999999</v>
      </c>
      <c r="U6">
        <f>AVERAGE(R12:R36)</f>
        <v>-6.9583333333333316E-2</v>
      </c>
      <c r="V6">
        <f>AVERAGE(S12:S36)</f>
        <v>0.20439999999999997</v>
      </c>
      <c r="X6">
        <f>AD6</f>
        <v>3715</v>
      </c>
      <c r="Y6">
        <f t="shared" si="1"/>
        <v>1.2331999999999999</v>
      </c>
      <c r="Z6">
        <f t="shared" si="1"/>
        <v>-6.9583333333333316E-2</v>
      </c>
      <c r="AB6" t="str">
        <f t="shared" si="2"/>
        <v>Whitehouse et al, 2005</v>
      </c>
      <c r="AC6" t="str">
        <f t="shared" si="2"/>
        <v>G91-26 (Akilia quartz–pyroxene rock)</v>
      </c>
      <c r="AD6">
        <f t="shared" si="2"/>
        <v>3715</v>
      </c>
      <c r="AF6" t="s">
        <v>2233</v>
      </c>
      <c r="AG6" t="str">
        <f>AG5</f>
        <v>Average of SIMS analyses (Stdev=</v>
      </c>
      <c r="AH6">
        <f>V6</f>
        <v>0.20439999999999997</v>
      </c>
      <c r="AN6" s="177">
        <v>0.25750000000000001</v>
      </c>
      <c r="AO6" s="177">
        <v>0.13500000000000001</v>
      </c>
      <c r="AQ6" t="s">
        <v>2230</v>
      </c>
      <c r="AR6" t="s">
        <v>1704</v>
      </c>
      <c r="AS6" t="s">
        <v>2237</v>
      </c>
      <c r="AT6">
        <v>3715</v>
      </c>
      <c r="AU6" s="177">
        <f t="shared" si="3"/>
        <v>3715</v>
      </c>
      <c r="AV6" t="s">
        <v>1676</v>
      </c>
      <c r="AW6" t="s">
        <v>2229</v>
      </c>
      <c r="AX6">
        <v>0.22</v>
      </c>
    </row>
    <row r="7" spans="1:50">
      <c r="A7">
        <v>2350</v>
      </c>
      <c r="B7">
        <v>-5.2</v>
      </c>
      <c r="C7">
        <v>5.0999678600514464E-2</v>
      </c>
      <c r="E7" t="s">
        <v>1687</v>
      </c>
      <c r="F7" s="202">
        <v>15373</v>
      </c>
      <c r="G7" t="s">
        <v>1676</v>
      </c>
      <c r="H7">
        <v>9</v>
      </c>
      <c r="I7">
        <v>4.4409999999999998E-2</v>
      </c>
      <c r="J7">
        <v>1.9E-2</v>
      </c>
      <c r="K7">
        <v>7.8960000000000002E-3</v>
      </c>
      <c r="L7">
        <v>0.06</v>
      </c>
      <c r="M7">
        <v>1.1100000000000001</v>
      </c>
      <c r="N7">
        <v>0.34</v>
      </c>
      <c r="O7">
        <v>0.36</v>
      </c>
      <c r="P7">
        <v>0.22</v>
      </c>
      <c r="Q7">
        <f t="shared" si="0"/>
        <v>1.1100000000000001</v>
      </c>
      <c r="R7">
        <v>-0.21</v>
      </c>
      <c r="S7">
        <v>0.22</v>
      </c>
      <c r="AN7" s="177">
        <v>0.36399999999999999</v>
      </c>
      <c r="AO7" s="177">
        <v>-0.20600000000000002</v>
      </c>
      <c r="AQ7" t="s">
        <v>2230</v>
      </c>
      <c r="AR7" t="s">
        <v>1704</v>
      </c>
      <c r="AS7" t="s">
        <v>2237</v>
      </c>
      <c r="AT7">
        <v>3715</v>
      </c>
      <c r="AU7" s="177">
        <f t="shared" si="3"/>
        <v>3715</v>
      </c>
      <c r="AV7" t="s">
        <v>2233</v>
      </c>
      <c r="AW7" t="s">
        <v>2229</v>
      </c>
      <c r="AX7">
        <v>0.22</v>
      </c>
    </row>
    <row r="8" spans="1:50">
      <c r="A8">
        <v>2150</v>
      </c>
      <c r="B8">
        <v>-0.79</v>
      </c>
      <c r="C8">
        <v>6.9279727830776627E-3</v>
      </c>
      <c r="E8" t="s">
        <v>1688</v>
      </c>
      <c r="F8" s="202">
        <v>11355</v>
      </c>
      <c r="G8" t="s">
        <v>1676</v>
      </c>
      <c r="H8">
        <v>9.33</v>
      </c>
      <c r="I8">
        <v>4.4400000000000002E-2</v>
      </c>
      <c r="J8">
        <v>1.6E-2</v>
      </c>
      <c r="K8">
        <v>7.8969999999999995E-3</v>
      </c>
      <c r="L8">
        <v>4.2000000000000003E-2</v>
      </c>
      <c r="M8">
        <v>0.76</v>
      </c>
      <c r="N8">
        <v>0.34</v>
      </c>
      <c r="O8">
        <v>0.42</v>
      </c>
      <c r="P8">
        <v>0.22</v>
      </c>
      <c r="Q8">
        <f t="shared" si="0"/>
        <v>0.76</v>
      </c>
      <c r="R8">
        <v>0.03</v>
      </c>
      <c r="S8">
        <v>0.22</v>
      </c>
      <c r="AN8" s="177">
        <v>1.156363636363636</v>
      </c>
      <c r="AO8" s="177">
        <v>-5.9062499999999997E-2</v>
      </c>
      <c r="AQ8" t="s">
        <v>2230</v>
      </c>
      <c r="AR8" t="s">
        <v>2149</v>
      </c>
      <c r="AS8" t="s">
        <v>2237</v>
      </c>
      <c r="AT8">
        <v>3715</v>
      </c>
      <c r="AU8" s="177">
        <f t="shared" si="3"/>
        <v>3715</v>
      </c>
      <c r="AV8" t="s">
        <v>2232</v>
      </c>
      <c r="AW8" t="s">
        <v>2229</v>
      </c>
      <c r="AX8">
        <v>0.21884387386681006</v>
      </c>
    </row>
    <row r="9" spans="1:50">
      <c r="A9">
        <v>2075</v>
      </c>
      <c r="B9">
        <v>7.083333333333333</v>
      </c>
      <c r="C9">
        <v>7.6206543668601981E-2</v>
      </c>
      <c r="E9" t="s">
        <v>1689</v>
      </c>
      <c r="F9" s="202">
        <v>11720</v>
      </c>
      <c r="G9" t="s">
        <v>1676</v>
      </c>
      <c r="H9">
        <v>9.4700000000000006</v>
      </c>
      <c r="I9">
        <v>4.4400000000000002E-2</v>
      </c>
      <c r="J9">
        <v>1.2999999999999999E-2</v>
      </c>
      <c r="K9">
        <v>7.8949999999999992E-3</v>
      </c>
      <c r="L9">
        <v>3.7999999999999999E-2</v>
      </c>
      <c r="M9">
        <v>0.9</v>
      </c>
      <c r="N9">
        <v>0.34</v>
      </c>
      <c r="O9">
        <v>0.23</v>
      </c>
      <c r="P9">
        <v>0.22</v>
      </c>
      <c r="Q9">
        <f t="shared" si="0"/>
        <v>0.9</v>
      </c>
      <c r="R9">
        <v>-0.23</v>
      </c>
      <c r="S9">
        <v>0.22</v>
      </c>
      <c r="AN9" s="177">
        <v>0.91625000000000001</v>
      </c>
      <c r="AO9" s="177">
        <v>-2.75E-2</v>
      </c>
      <c r="AQ9" t="s">
        <v>2230</v>
      </c>
      <c r="AR9" t="s">
        <v>2149</v>
      </c>
      <c r="AS9" t="s">
        <v>2237</v>
      </c>
      <c r="AT9">
        <v>3715</v>
      </c>
      <c r="AU9" s="177">
        <f t="shared" si="3"/>
        <v>3715</v>
      </c>
      <c r="AV9" t="s">
        <v>1676</v>
      </c>
      <c r="AW9" t="s">
        <v>2229</v>
      </c>
      <c r="AX9">
        <v>0.20874999999999999</v>
      </c>
    </row>
    <row r="10" spans="1:50">
      <c r="A10">
        <v>2075</v>
      </c>
      <c r="B10">
        <v>11.545</v>
      </c>
      <c r="C10">
        <v>3.6439887749819322E-2</v>
      </c>
      <c r="E10" t="s">
        <v>1690</v>
      </c>
      <c r="F10" s="202">
        <v>16469</v>
      </c>
      <c r="G10" t="s">
        <v>1676</v>
      </c>
      <c r="H10">
        <v>8.89</v>
      </c>
      <c r="I10">
        <v>4.4409999999999998E-2</v>
      </c>
      <c r="J10">
        <v>0.02</v>
      </c>
      <c r="K10">
        <v>7.8969999999999995E-3</v>
      </c>
      <c r="L10">
        <v>5.1999999999999998E-2</v>
      </c>
      <c r="M10">
        <v>1</v>
      </c>
      <c r="N10">
        <v>0.34</v>
      </c>
      <c r="O10">
        <v>0.43</v>
      </c>
      <c r="P10">
        <v>0.22</v>
      </c>
      <c r="Q10">
        <f t="shared" si="0"/>
        <v>1</v>
      </c>
      <c r="R10">
        <v>-0.09</v>
      </c>
      <c r="S10">
        <v>0.22</v>
      </c>
      <c r="T10">
        <f>AVERAGE(Q10:Q13)</f>
        <v>1.3650000000000002</v>
      </c>
      <c r="U10">
        <f>AVERAGE(R10:R13)</f>
        <v>5.2500000000000005E-2</v>
      </c>
      <c r="V10">
        <f>AVERAGE(S10:S13)</f>
        <v>0.20500000000000002</v>
      </c>
      <c r="AN10" s="177">
        <v>1.2331999999999999</v>
      </c>
      <c r="AO10" s="177">
        <v>-6.9583333333333316E-2</v>
      </c>
      <c r="AQ10" t="s">
        <v>2230</v>
      </c>
      <c r="AR10" t="s">
        <v>2149</v>
      </c>
      <c r="AS10" t="s">
        <v>2237</v>
      </c>
      <c r="AT10">
        <v>3715</v>
      </c>
      <c r="AU10" s="177">
        <f t="shared" si="3"/>
        <v>3715</v>
      </c>
      <c r="AV10" t="s">
        <v>2233</v>
      </c>
      <c r="AW10" t="s">
        <v>2229</v>
      </c>
      <c r="AX10">
        <v>0.20439999999999997</v>
      </c>
    </row>
    <row r="11" spans="1:50">
      <c r="A11">
        <v>2075</v>
      </c>
      <c r="B11">
        <v>8.3000000000000007</v>
      </c>
      <c r="C11">
        <v>-4.3297094807510761E-2</v>
      </c>
      <c r="E11" t="s">
        <v>1691</v>
      </c>
      <c r="F11" s="202">
        <v>17199</v>
      </c>
      <c r="G11" t="s">
        <v>1676</v>
      </c>
      <c r="H11">
        <v>7.84</v>
      </c>
      <c r="I11">
        <v>4.4409999999999998E-2</v>
      </c>
      <c r="J11">
        <v>2.5999999999999999E-2</v>
      </c>
      <c r="K11">
        <v>7.8980000000000005E-3</v>
      </c>
      <c r="L11">
        <v>0.03</v>
      </c>
      <c r="M11">
        <v>1.1000000000000001</v>
      </c>
      <c r="N11">
        <v>0.34</v>
      </c>
      <c r="O11">
        <v>0.56999999999999995</v>
      </c>
      <c r="P11">
        <v>0.22</v>
      </c>
      <c r="Q11">
        <f t="shared" si="0"/>
        <v>1.1000000000000001</v>
      </c>
      <c r="R11">
        <v>0</v>
      </c>
      <c r="S11">
        <v>0.22</v>
      </c>
    </row>
    <row r="12" spans="1:50">
      <c r="A12">
        <v>2075</v>
      </c>
      <c r="B12">
        <v>6.2050000000000001</v>
      </c>
      <c r="C12">
        <v>-1.549350468303401E-2</v>
      </c>
      <c r="E12" t="s">
        <v>2150</v>
      </c>
      <c r="F12" s="202">
        <v>15401</v>
      </c>
      <c r="G12" t="s">
        <v>1670</v>
      </c>
      <c r="H12">
        <v>7.55</v>
      </c>
      <c r="I12">
        <v>4.4170000000000001E-2</v>
      </c>
      <c r="J12">
        <v>3.4000000000000002E-2</v>
      </c>
      <c r="K12">
        <v>7.8799999999999999E-3</v>
      </c>
      <c r="L12">
        <v>4.3999999999999997E-2</v>
      </c>
      <c r="M12">
        <v>1.96</v>
      </c>
      <c r="N12">
        <v>0.4</v>
      </c>
      <c r="O12">
        <v>1.23</v>
      </c>
      <c r="P12">
        <v>0.2</v>
      </c>
      <c r="Q12">
        <f t="shared" si="0"/>
        <v>1.96</v>
      </c>
      <c r="R12">
        <v>0.22</v>
      </c>
      <c r="S12">
        <v>0.19</v>
      </c>
    </row>
    <row r="13" spans="1:50">
      <c r="A13">
        <v>2075</v>
      </c>
      <c r="B13">
        <v>7.3150000000000004</v>
      </c>
      <c r="C13">
        <v>3.2651700992528516E-2</v>
      </c>
      <c r="E13" t="s">
        <v>1671</v>
      </c>
      <c r="F13" s="202">
        <v>15766</v>
      </c>
      <c r="G13" t="s">
        <v>1670</v>
      </c>
      <c r="H13">
        <v>7.55</v>
      </c>
      <c r="I13">
        <v>4.4150000000000002E-2</v>
      </c>
      <c r="J13">
        <v>4.4999999999999998E-2</v>
      </c>
      <c r="K13">
        <v>7.8759999999999993E-3</v>
      </c>
      <c r="L13">
        <v>2.7E-2</v>
      </c>
      <c r="M13">
        <v>1.4</v>
      </c>
      <c r="N13">
        <v>0.4</v>
      </c>
      <c r="O13">
        <v>0.8</v>
      </c>
      <c r="P13">
        <v>0.2</v>
      </c>
      <c r="Q13">
        <f t="shared" si="0"/>
        <v>1.4</v>
      </c>
      <c r="R13">
        <v>0.08</v>
      </c>
      <c r="S13">
        <v>0.19</v>
      </c>
    </row>
    <row r="14" spans="1:50">
      <c r="A14">
        <v>2075</v>
      </c>
      <c r="B14">
        <v>14.97</v>
      </c>
      <c r="C14">
        <v>8.3760297950383009E-3</v>
      </c>
      <c r="E14" t="s">
        <v>1672</v>
      </c>
      <c r="F14" s="202">
        <v>16132</v>
      </c>
      <c r="G14" t="s">
        <v>1670</v>
      </c>
      <c r="H14">
        <v>7.56</v>
      </c>
      <c r="I14">
        <v>4.4119999999999999E-2</v>
      </c>
      <c r="J14">
        <v>6.8000000000000005E-2</v>
      </c>
      <c r="K14">
        <v>7.8720000000000005E-3</v>
      </c>
      <c r="L14">
        <v>6.6000000000000003E-2</v>
      </c>
      <c r="M14">
        <v>0.7</v>
      </c>
      <c r="N14">
        <v>0.4</v>
      </c>
      <c r="O14">
        <v>0.18</v>
      </c>
      <c r="P14">
        <v>0.2</v>
      </c>
      <c r="Q14">
        <f t="shared" si="0"/>
        <v>0.7</v>
      </c>
      <c r="R14">
        <v>-0.17</v>
      </c>
      <c r="S14">
        <v>0.19</v>
      </c>
    </row>
    <row r="15" spans="1:50">
      <c r="A15">
        <v>2075</v>
      </c>
      <c r="B15">
        <v>14.164999999999999</v>
      </c>
      <c r="C15">
        <v>3.4921296317985462E-2</v>
      </c>
      <c r="E15" t="s">
        <v>1673</v>
      </c>
      <c r="F15" s="202">
        <v>16497</v>
      </c>
      <c r="G15" t="s">
        <v>1670</v>
      </c>
      <c r="H15">
        <v>7.43</v>
      </c>
      <c r="I15">
        <v>4.4150000000000002E-2</v>
      </c>
      <c r="J15">
        <v>6.3E-2</v>
      </c>
      <c r="K15">
        <v>7.8790000000000006E-3</v>
      </c>
      <c r="L15">
        <v>5.7000000000000002E-2</v>
      </c>
      <c r="M15">
        <v>1.46</v>
      </c>
      <c r="N15">
        <v>0.4</v>
      </c>
      <c r="O15">
        <v>1.1000000000000001</v>
      </c>
      <c r="P15">
        <v>0.2</v>
      </c>
      <c r="Q15">
        <f t="shared" si="0"/>
        <v>1.46</v>
      </c>
      <c r="R15">
        <v>0.35</v>
      </c>
      <c r="S15">
        <v>0.19</v>
      </c>
    </row>
    <row r="16" spans="1:50">
      <c r="A16">
        <v>2075</v>
      </c>
      <c r="B16">
        <v>16.14</v>
      </c>
      <c r="C16">
        <v>9.2743598616269241E-2</v>
      </c>
      <c r="E16" t="s">
        <v>1674</v>
      </c>
      <c r="F16" s="202">
        <v>17227</v>
      </c>
      <c r="G16" t="s">
        <v>1670</v>
      </c>
      <c r="H16">
        <v>7.36</v>
      </c>
      <c r="I16">
        <v>4.4150000000000002E-2</v>
      </c>
      <c r="J16">
        <v>4.1000000000000002E-2</v>
      </c>
      <c r="K16">
        <v>7.8770000000000003E-3</v>
      </c>
      <c r="L16">
        <v>4.7E-2</v>
      </c>
      <c r="M16">
        <v>1.51</v>
      </c>
      <c r="N16">
        <v>0.4</v>
      </c>
      <c r="O16">
        <v>0.85</v>
      </c>
      <c r="P16">
        <v>0.2</v>
      </c>
      <c r="Q16">
        <f t="shared" si="0"/>
        <v>1.51</v>
      </c>
      <c r="R16">
        <v>7.0000000000000007E-2</v>
      </c>
      <c r="S16">
        <v>0.19</v>
      </c>
    </row>
    <row r="17" spans="1:22">
      <c r="A17">
        <v>2075</v>
      </c>
      <c r="B17">
        <v>11.86</v>
      </c>
      <c r="C17">
        <v>6.6331942532475985E-2</v>
      </c>
      <c r="E17" t="s">
        <v>1677</v>
      </c>
      <c r="F17" s="202">
        <v>38804</v>
      </c>
      <c r="G17" t="s">
        <v>1670</v>
      </c>
      <c r="H17">
        <v>8.4</v>
      </c>
      <c r="I17">
        <v>4.4139999999999999E-2</v>
      </c>
      <c r="J17">
        <v>3.4000000000000002E-2</v>
      </c>
      <c r="K17">
        <v>7.8750000000000001E-3</v>
      </c>
      <c r="L17">
        <v>3.7999999999999999E-2</v>
      </c>
      <c r="M17">
        <v>1.3</v>
      </c>
      <c r="N17">
        <v>0.4</v>
      </c>
      <c r="O17">
        <v>0.62</v>
      </c>
      <c r="P17">
        <v>0.2</v>
      </c>
      <c r="Q17">
        <f t="shared" si="0"/>
        <v>1.3</v>
      </c>
      <c r="R17">
        <v>-0.05</v>
      </c>
      <c r="S17">
        <v>0.19</v>
      </c>
      <c r="T17">
        <f>AVERAGE(Q17:Q19)</f>
        <v>1.2533333333333334</v>
      </c>
      <c r="U17">
        <f>AVERAGE(R17:R19)</f>
        <v>-2.6666666666666672E-2</v>
      </c>
      <c r="V17">
        <f>AVERAGE(S17:S19)</f>
        <v>0.19000000000000003</v>
      </c>
    </row>
    <row r="18" spans="1:22">
      <c r="A18">
        <v>2075</v>
      </c>
      <c r="B18">
        <v>13.6</v>
      </c>
      <c r="C18">
        <v>3.8944989761731108E-2</v>
      </c>
      <c r="E18" t="s">
        <v>1678</v>
      </c>
      <c r="F18" s="202">
        <v>38805</v>
      </c>
      <c r="G18" t="s">
        <v>1670</v>
      </c>
      <c r="H18">
        <v>8.33</v>
      </c>
      <c r="I18">
        <v>4.4139999999999999E-2</v>
      </c>
      <c r="J18">
        <v>5.5E-2</v>
      </c>
      <c r="K18">
        <v>7.8750000000000001E-3</v>
      </c>
      <c r="L18">
        <v>5.6000000000000001E-2</v>
      </c>
      <c r="M18">
        <v>1.23</v>
      </c>
      <c r="N18">
        <v>0.4</v>
      </c>
      <c r="O18">
        <v>0.68</v>
      </c>
      <c r="P18">
        <v>0.2</v>
      </c>
      <c r="Q18">
        <f t="shared" si="0"/>
        <v>1.23</v>
      </c>
      <c r="R18">
        <v>0.04</v>
      </c>
      <c r="S18">
        <v>0.19</v>
      </c>
    </row>
    <row r="19" spans="1:22">
      <c r="A19">
        <v>2075</v>
      </c>
      <c r="B19">
        <v>12.994999999999999</v>
      </c>
      <c r="C19">
        <v>-2.6142307165922585E-2</v>
      </c>
      <c r="E19" t="s">
        <v>1679</v>
      </c>
      <c r="F19" s="202">
        <v>38806</v>
      </c>
      <c r="G19" t="s">
        <v>1670</v>
      </c>
      <c r="H19">
        <v>8.2799999999999994</v>
      </c>
      <c r="I19">
        <v>4.4139999999999999E-2</v>
      </c>
      <c r="J19">
        <v>4.3999999999999997E-2</v>
      </c>
      <c r="K19">
        <v>7.8750000000000001E-3</v>
      </c>
      <c r="L19">
        <v>0.04</v>
      </c>
      <c r="M19">
        <v>1.23</v>
      </c>
      <c r="N19">
        <v>0.4</v>
      </c>
      <c r="O19">
        <v>0.56000000000000005</v>
      </c>
      <c r="P19">
        <v>0.2</v>
      </c>
      <c r="Q19">
        <f t="shared" si="0"/>
        <v>1.23</v>
      </c>
      <c r="R19">
        <v>-7.0000000000000007E-2</v>
      </c>
      <c r="S19">
        <v>0.19</v>
      </c>
    </row>
    <row r="20" spans="1:22">
      <c r="A20">
        <v>2075</v>
      </c>
      <c r="B20">
        <v>15.57</v>
      </c>
      <c r="C20">
        <v>-8.3757020043539274E-3</v>
      </c>
      <c r="E20" t="s">
        <v>1680</v>
      </c>
      <c r="F20" s="202">
        <v>38807</v>
      </c>
      <c r="G20" t="s">
        <v>1670</v>
      </c>
      <c r="H20">
        <v>8.26</v>
      </c>
      <c r="I20">
        <v>4.4159999999999998E-2</v>
      </c>
      <c r="J20">
        <v>4.5999999999999999E-2</v>
      </c>
      <c r="K20">
        <v>7.8790000000000006E-3</v>
      </c>
      <c r="L20">
        <v>4.1000000000000002E-2</v>
      </c>
      <c r="M20">
        <v>1.67</v>
      </c>
      <c r="N20">
        <v>0.4</v>
      </c>
      <c r="O20">
        <v>1.1200000000000001</v>
      </c>
      <c r="P20">
        <v>0.2</v>
      </c>
      <c r="Q20">
        <f t="shared" si="0"/>
        <v>1.67</v>
      </c>
      <c r="R20">
        <v>0.26</v>
      </c>
      <c r="S20">
        <v>0.19</v>
      </c>
    </row>
    <row r="21" spans="1:22">
      <c r="A21">
        <v>2075</v>
      </c>
      <c r="B21">
        <v>9.6549999999999994</v>
      </c>
      <c r="C21">
        <v>4.2702292438772105E-3</v>
      </c>
      <c r="E21" t="s">
        <v>1682</v>
      </c>
      <c r="F21" s="202">
        <v>12114</v>
      </c>
      <c r="G21" t="s">
        <v>1670</v>
      </c>
      <c r="H21">
        <v>8.16</v>
      </c>
      <c r="I21">
        <v>4.4159999999999998E-2</v>
      </c>
      <c r="J21">
        <v>5.3999999999999999E-2</v>
      </c>
      <c r="K21">
        <v>7.8770000000000003E-3</v>
      </c>
      <c r="L21">
        <v>5.8999999999999997E-2</v>
      </c>
      <c r="M21">
        <v>1.63</v>
      </c>
      <c r="N21">
        <v>0.4</v>
      </c>
      <c r="O21">
        <v>0.87</v>
      </c>
      <c r="P21">
        <v>0.2</v>
      </c>
      <c r="Q21">
        <f t="shared" si="0"/>
        <v>1.63</v>
      </c>
      <c r="R21">
        <v>0.03</v>
      </c>
      <c r="S21">
        <v>0.19</v>
      </c>
    </row>
    <row r="22" spans="1:22">
      <c r="A22">
        <v>2075</v>
      </c>
      <c r="B22">
        <v>6.7166666666666659</v>
      </c>
      <c r="C22">
        <v>2.6867254963892861E-2</v>
      </c>
      <c r="E22" t="s">
        <v>1684</v>
      </c>
      <c r="F22" s="202">
        <v>12844</v>
      </c>
      <c r="G22" t="s">
        <v>1670</v>
      </c>
      <c r="H22">
        <v>7.95</v>
      </c>
      <c r="I22">
        <v>4.4139999999999999E-2</v>
      </c>
      <c r="J22">
        <v>5.1999999999999998E-2</v>
      </c>
      <c r="K22">
        <v>7.8759999999999993E-3</v>
      </c>
      <c r="L22">
        <v>0.05</v>
      </c>
      <c r="M22">
        <v>1.3</v>
      </c>
      <c r="N22">
        <v>0.4</v>
      </c>
      <c r="O22">
        <v>0.77</v>
      </c>
      <c r="P22">
        <v>0.2</v>
      </c>
      <c r="Q22">
        <f t="shared" si="0"/>
        <v>1.3</v>
      </c>
      <c r="R22">
        <v>0.1</v>
      </c>
      <c r="S22">
        <v>0.19</v>
      </c>
    </row>
    <row r="23" spans="1:22">
      <c r="A23">
        <v>2075</v>
      </c>
      <c r="B23">
        <v>19.736000000000001</v>
      </c>
      <c r="C23">
        <v>8.4311152951379136E-3</v>
      </c>
      <c r="E23" t="s">
        <v>1685</v>
      </c>
      <c r="F23" s="202">
        <v>13210</v>
      </c>
      <c r="G23" t="s">
        <v>1670</v>
      </c>
      <c r="H23">
        <v>7.84</v>
      </c>
      <c r="I23">
        <v>4.419E-2</v>
      </c>
      <c r="J23">
        <v>1.9E-2</v>
      </c>
      <c r="K23">
        <v>7.8820000000000001E-3</v>
      </c>
      <c r="L23">
        <v>4.8000000000000001E-2</v>
      </c>
      <c r="M23">
        <v>2.4500000000000002</v>
      </c>
      <c r="N23">
        <v>0.4</v>
      </c>
      <c r="O23">
        <v>1.5</v>
      </c>
      <c r="P23">
        <v>0.2</v>
      </c>
      <c r="Q23">
        <f t="shared" si="0"/>
        <v>2.4500000000000002</v>
      </c>
      <c r="R23">
        <v>0.24</v>
      </c>
      <c r="S23">
        <v>0.19</v>
      </c>
    </row>
    <row r="24" spans="1:22">
      <c r="A24">
        <v>2075</v>
      </c>
      <c r="B24">
        <v>13.565</v>
      </c>
      <c r="C24">
        <v>7.6855766734838404E-2</v>
      </c>
      <c r="E24" t="s">
        <v>1686</v>
      </c>
      <c r="F24" s="202">
        <v>13575</v>
      </c>
      <c r="G24" t="s">
        <v>1670</v>
      </c>
      <c r="H24">
        <v>7.89</v>
      </c>
      <c r="I24">
        <v>4.4159999999999998E-2</v>
      </c>
      <c r="J24">
        <v>3.6999999999999998E-2</v>
      </c>
      <c r="K24">
        <v>7.8779999999999996E-3</v>
      </c>
      <c r="L24">
        <v>4.9000000000000002E-2</v>
      </c>
      <c r="M24">
        <v>1.74</v>
      </c>
      <c r="N24">
        <v>0.4</v>
      </c>
      <c r="O24">
        <v>1</v>
      </c>
      <c r="P24">
        <v>0.2</v>
      </c>
      <c r="Q24">
        <f t="shared" si="0"/>
        <v>1.74</v>
      </c>
      <c r="R24">
        <v>0.1</v>
      </c>
      <c r="S24">
        <v>0.19</v>
      </c>
    </row>
    <row r="25" spans="1:22">
      <c r="A25">
        <v>2010</v>
      </c>
      <c r="B25">
        <v>-7.4524999999999997</v>
      </c>
      <c r="C25">
        <v>8.0019081350875543E-2</v>
      </c>
      <c r="E25" t="s">
        <v>1692</v>
      </c>
      <c r="F25" s="202">
        <v>15738</v>
      </c>
      <c r="G25" t="s">
        <v>1670</v>
      </c>
      <c r="H25">
        <v>6.35</v>
      </c>
      <c r="I25">
        <v>4.4220000000000002E-2</v>
      </c>
      <c r="J25">
        <v>1.7999999999999999E-2</v>
      </c>
      <c r="K25">
        <v>7.8770000000000003E-3</v>
      </c>
      <c r="L25">
        <v>3.9E-2</v>
      </c>
      <c r="M25">
        <v>1.08</v>
      </c>
      <c r="N25">
        <v>0.34</v>
      </c>
      <c r="O25">
        <v>0.14000000000000001</v>
      </c>
      <c r="P25">
        <v>0.22</v>
      </c>
      <c r="Q25">
        <f t="shared" si="0"/>
        <v>1.08</v>
      </c>
      <c r="R25" t="s">
        <v>1693</v>
      </c>
      <c r="S25">
        <v>0.22</v>
      </c>
      <c r="T25">
        <f>AVERAGE(Q25:Q36)</f>
        <v>0.9375</v>
      </c>
      <c r="U25">
        <f>AVERAGE(R25:R36)</f>
        <v>-0.26090909090909098</v>
      </c>
      <c r="V25">
        <f>AVERAGE(S25:S36)</f>
        <v>0.22000000000000006</v>
      </c>
    </row>
    <row r="26" spans="1:22">
      <c r="A26">
        <v>2000</v>
      </c>
      <c r="B26">
        <v>-7.6533333333333333</v>
      </c>
      <c r="C26">
        <v>-4.5095305522793909E-3</v>
      </c>
      <c r="E26" t="s">
        <v>1694</v>
      </c>
      <c r="F26" s="202">
        <v>14277</v>
      </c>
      <c r="G26" t="s">
        <v>1670</v>
      </c>
      <c r="H26">
        <v>6.67</v>
      </c>
      <c r="I26">
        <v>4.4209999999999999E-2</v>
      </c>
      <c r="J26">
        <v>2.1999999999999999E-2</v>
      </c>
      <c r="K26">
        <v>7.8799999999999999E-3</v>
      </c>
      <c r="L26">
        <v>5.8999999999999997E-2</v>
      </c>
      <c r="M26">
        <v>0.91</v>
      </c>
      <c r="N26">
        <v>0.34</v>
      </c>
      <c r="O26">
        <v>0.49</v>
      </c>
      <c r="P26">
        <v>0.22</v>
      </c>
      <c r="Q26">
        <f t="shared" si="0"/>
        <v>0.91</v>
      </c>
      <c r="R26">
        <v>0.02</v>
      </c>
      <c r="S26">
        <v>0.22</v>
      </c>
    </row>
    <row r="27" spans="1:22">
      <c r="A27">
        <v>1970</v>
      </c>
      <c r="B27">
        <v>-9.01</v>
      </c>
      <c r="C27">
        <v>3.0403164889627021E-2</v>
      </c>
      <c r="E27" t="s">
        <v>1687</v>
      </c>
      <c r="F27" s="202">
        <v>14642</v>
      </c>
      <c r="G27" t="s">
        <v>1670</v>
      </c>
      <c r="H27">
        <v>6.58</v>
      </c>
      <c r="I27">
        <v>4.419E-2</v>
      </c>
      <c r="J27">
        <v>0.02</v>
      </c>
      <c r="K27">
        <v>7.8750000000000001E-3</v>
      </c>
      <c r="L27">
        <v>5.1999999999999998E-2</v>
      </c>
      <c r="M27">
        <v>0.56999999999999995</v>
      </c>
      <c r="N27">
        <v>0.34</v>
      </c>
      <c r="O27">
        <v>-0.12</v>
      </c>
      <c r="P27">
        <v>0.22</v>
      </c>
      <c r="Q27">
        <f t="shared" si="0"/>
        <v>0.56999999999999995</v>
      </c>
      <c r="R27">
        <v>-0.41</v>
      </c>
      <c r="S27">
        <v>0.22</v>
      </c>
    </row>
    <row r="28" spans="1:22">
      <c r="A28">
        <v>1920</v>
      </c>
      <c r="B28">
        <v>-9.0299999999999994</v>
      </c>
      <c r="C28">
        <v>2.0679265198142449E-2</v>
      </c>
      <c r="E28" t="s">
        <v>1695</v>
      </c>
      <c r="F28" s="202">
        <v>15008</v>
      </c>
      <c r="G28" t="s">
        <v>1670</v>
      </c>
      <c r="H28">
        <v>6.56</v>
      </c>
      <c r="I28">
        <v>4.4209999999999999E-2</v>
      </c>
      <c r="J28">
        <v>0.03</v>
      </c>
      <c r="K28">
        <v>7.8770000000000003E-3</v>
      </c>
      <c r="L28">
        <v>5.5E-2</v>
      </c>
      <c r="M28">
        <v>0.94</v>
      </c>
      <c r="N28">
        <v>0.34</v>
      </c>
      <c r="O28">
        <v>0.12</v>
      </c>
      <c r="P28">
        <v>0.22</v>
      </c>
      <c r="Q28">
        <f t="shared" si="0"/>
        <v>0.94</v>
      </c>
      <c r="R28">
        <v>-0.37</v>
      </c>
      <c r="S28">
        <v>0.22</v>
      </c>
    </row>
    <row r="29" spans="1:22">
      <c r="A29">
        <v>1920</v>
      </c>
      <c r="B29">
        <v>-13.07</v>
      </c>
      <c r="C29">
        <v>-8.7476951449992235E-2</v>
      </c>
      <c r="E29" t="s">
        <v>1696</v>
      </c>
      <c r="F29" s="202">
        <v>38776</v>
      </c>
      <c r="G29" t="s">
        <v>1670</v>
      </c>
      <c r="H29">
        <v>6.84</v>
      </c>
      <c r="I29">
        <v>4.4170000000000001E-2</v>
      </c>
      <c r="J29">
        <v>1.7999999999999999E-2</v>
      </c>
      <c r="K29">
        <v>7.8720000000000005E-3</v>
      </c>
      <c r="L29">
        <v>4.3999999999999997E-2</v>
      </c>
      <c r="M29">
        <v>0.08</v>
      </c>
      <c r="N29">
        <v>0.34</v>
      </c>
      <c r="O29">
        <v>-0.51</v>
      </c>
      <c r="P29">
        <v>0.22</v>
      </c>
      <c r="Q29">
        <f t="shared" si="0"/>
        <v>0.08</v>
      </c>
      <c r="R29">
        <v>-0.55000000000000004</v>
      </c>
      <c r="S29">
        <v>0.22</v>
      </c>
    </row>
    <row r="30" spans="1:22">
      <c r="A30">
        <v>1920</v>
      </c>
      <c r="B30">
        <v>2.7416666666666667</v>
      </c>
      <c r="C30">
        <v>7.4468069729250463E-2</v>
      </c>
      <c r="E30" t="s">
        <v>1697</v>
      </c>
      <c r="F30" s="202">
        <v>47150</v>
      </c>
      <c r="G30" t="s">
        <v>1670</v>
      </c>
      <c r="H30">
        <v>6.86</v>
      </c>
      <c r="I30">
        <v>4.4200000000000003E-2</v>
      </c>
      <c r="J30">
        <v>2.1999999999999999E-2</v>
      </c>
      <c r="K30">
        <v>7.8779999999999996E-3</v>
      </c>
      <c r="L30">
        <v>5.6000000000000001E-2</v>
      </c>
      <c r="M30">
        <v>0.7</v>
      </c>
      <c r="N30">
        <v>0.34</v>
      </c>
      <c r="O30">
        <v>0.25</v>
      </c>
      <c r="P30">
        <v>0.22</v>
      </c>
      <c r="Q30">
        <f t="shared" si="0"/>
        <v>0.7</v>
      </c>
      <c r="R30">
        <v>-0.12</v>
      </c>
      <c r="S30">
        <v>0.22</v>
      </c>
    </row>
    <row r="31" spans="1:22">
      <c r="A31">
        <v>1878</v>
      </c>
      <c r="B31">
        <v>-0.75</v>
      </c>
      <c r="C31">
        <v>3.3833496893348511E-2</v>
      </c>
      <c r="E31" t="s">
        <v>1698</v>
      </c>
      <c r="F31" s="202">
        <v>38775</v>
      </c>
      <c r="G31" t="s">
        <v>1670</v>
      </c>
      <c r="H31">
        <v>6.95</v>
      </c>
      <c r="I31">
        <v>4.4209999999999999E-2</v>
      </c>
      <c r="J31">
        <v>1.9E-2</v>
      </c>
      <c r="K31">
        <v>7.8779999999999996E-3</v>
      </c>
      <c r="L31">
        <v>4.9000000000000002E-2</v>
      </c>
      <c r="M31">
        <v>0.85</v>
      </c>
      <c r="N31">
        <v>0.34</v>
      </c>
      <c r="O31">
        <v>0.28000000000000003</v>
      </c>
      <c r="P31">
        <v>0.22</v>
      </c>
      <c r="Q31">
        <f t="shared" si="0"/>
        <v>0.85</v>
      </c>
      <c r="R31">
        <v>-0.16</v>
      </c>
      <c r="S31">
        <v>0.22</v>
      </c>
    </row>
    <row r="32" spans="1:22">
      <c r="E32" t="s">
        <v>1699</v>
      </c>
      <c r="F32" s="202">
        <v>10990</v>
      </c>
      <c r="G32" t="s">
        <v>1670</v>
      </c>
      <c r="H32">
        <v>6.76</v>
      </c>
      <c r="I32">
        <v>4.4209999999999999E-2</v>
      </c>
      <c r="J32">
        <v>2.3E-2</v>
      </c>
      <c r="K32">
        <v>7.8770000000000003E-3</v>
      </c>
      <c r="L32">
        <v>6.0999999999999999E-2</v>
      </c>
      <c r="M32">
        <v>0.94</v>
      </c>
      <c r="N32">
        <v>0.34</v>
      </c>
      <c r="O32">
        <v>0.11</v>
      </c>
      <c r="P32">
        <v>0.22</v>
      </c>
      <c r="Q32">
        <f t="shared" si="0"/>
        <v>0.94</v>
      </c>
      <c r="R32">
        <v>-0.38</v>
      </c>
      <c r="S32">
        <v>0.22</v>
      </c>
    </row>
    <row r="33" spans="1:34">
      <c r="A33">
        <v>2500</v>
      </c>
      <c r="B33">
        <v>-4.1399999999999997</v>
      </c>
      <c r="C33">
        <v>-0.83459285158759922</v>
      </c>
      <c r="E33" t="s">
        <v>1700</v>
      </c>
      <c r="F33" s="202">
        <v>12086</v>
      </c>
      <c r="G33" t="s">
        <v>1670</v>
      </c>
      <c r="H33">
        <v>6.76</v>
      </c>
      <c r="I33">
        <v>4.4229999999999998E-2</v>
      </c>
      <c r="J33">
        <v>1.7999999999999999E-2</v>
      </c>
      <c r="K33">
        <v>7.8820000000000001E-3</v>
      </c>
      <c r="L33">
        <v>5.8000000000000003E-2</v>
      </c>
      <c r="M33">
        <v>1.43</v>
      </c>
      <c r="N33">
        <v>0.34</v>
      </c>
      <c r="O33">
        <v>0.73</v>
      </c>
      <c r="P33">
        <v>0.22</v>
      </c>
      <c r="Q33">
        <f t="shared" si="0"/>
        <v>1.43</v>
      </c>
      <c r="R33">
        <v>-0.01</v>
      </c>
      <c r="S33">
        <v>0.22</v>
      </c>
    </row>
    <row r="34" spans="1:34">
      <c r="A34">
        <v>3250</v>
      </c>
      <c r="B34">
        <v>2.9358333333333335</v>
      </c>
      <c r="C34">
        <v>6.9494976861989577E-3</v>
      </c>
      <c r="E34" t="s">
        <v>1701</v>
      </c>
      <c r="F34" s="202">
        <v>12451</v>
      </c>
      <c r="G34" t="s">
        <v>1670</v>
      </c>
      <c r="H34">
        <v>6.62</v>
      </c>
      <c r="I34">
        <v>4.4229999999999998E-2</v>
      </c>
      <c r="J34">
        <v>2.7E-2</v>
      </c>
      <c r="K34">
        <v>7.8799999999999999E-3</v>
      </c>
      <c r="L34">
        <v>5.2999999999999999E-2</v>
      </c>
      <c r="M34">
        <v>1.44</v>
      </c>
      <c r="N34">
        <v>0.34</v>
      </c>
      <c r="O34">
        <v>0.48</v>
      </c>
      <c r="P34">
        <v>0.22</v>
      </c>
      <c r="Q34">
        <f t="shared" si="0"/>
        <v>1.44</v>
      </c>
      <c r="R34">
        <v>-0.26</v>
      </c>
      <c r="S34">
        <v>0.22</v>
      </c>
    </row>
    <row r="35" spans="1:34">
      <c r="A35">
        <v>3770</v>
      </c>
      <c r="B35">
        <v>1.33125</v>
      </c>
      <c r="C35">
        <v>1.4534263475367553</v>
      </c>
      <c r="E35" t="s">
        <v>1702</v>
      </c>
      <c r="F35" s="202">
        <v>16103</v>
      </c>
      <c r="G35" t="s">
        <v>1670</v>
      </c>
      <c r="H35">
        <v>6.49</v>
      </c>
      <c r="I35">
        <v>4.4209999999999999E-2</v>
      </c>
      <c r="J35">
        <v>1.4E-2</v>
      </c>
      <c r="K35">
        <v>7.8779999999999996E-3</v>
      </c>
      <c r="L35">
        <v>6.6000000000000003E-2</v>
      </c>
      <c r="M35">
        <v>0.88</v>
      </c>
      <c r="N35">
        <v>0.34</v>
      </c>
      <c r="O35">
        <v>0.25</v>
      </c>
      <c r="P35">
        <v>0.22</v>
      </c>
      <c r="Q35">
        <f t="shared" si="0"/>
        <v>0.88</v>
      </c>
      <c r="R35">
        <v>-0.2</v>
      </c>
      <c r="S35">
        <v>0.22</v>
      </c>
    </row>
    <row r="36" spans="1:34">
      <c r="A36">
        <v>3770</v>
      </c>
      <c r="B36">
        <v>5.4285714285714284E-2</v>
      </c>
      <c r="C36">
        <v>1.1620773861940756</v>
      </c>
      <c r="E36" t="s">
        <v>1703</v>
      </c>
      <c r="F36" s="202">
        <v>16834</v>
      </c>
      <c r="G36" t="s">
        <v>1670</v>
      </c>
      <c r="H36">
        <v>6.27</v>
      </c>
      <c r="I36">
        <v>4.4229999999999998E-2</v>
      </c>
      <c r="J36">
        <v>2.4E-2</v>
      </c>
      <c r="K36">
        <v>7.8779999999999996E-3</v>
      </c>
      <c r="L36">
        <v>6.4000000000000001E-2</v>
      </c>
      <c r="M36">
        <v>1.43</v>
      </c>
      <c r="N36">
        <v>0.34</v>
      </c>
      <c r="O36">
        <v>0.31</v>
      </c>
      <c r="P36">
        <v>0.22</v>
      </c>
      <c r="Q36">
        <f t="shared" si="0"/>
        <v>1.43</v>
      </c>
      <c r="R36">
        <v>-0.43</v>
      </c>
      <c r="S36">
        <v>0.22</v>
      </c>
    </row>
    <row r="37" spans="1:34">
      <c r="A37">
        <v>3830</v>
      </c>
      <c r="B37">
        <v>-0.70230769230769252</v>
      </c>
      <c r="C37">
        <v>0.36949671044640403</v>
      </c>
      <c r="E37" t="s">
        <v>1704</v>
      </c>
    </row>
    <row r="38" spans="1:34">
      <c r="A38">
        <v>2700</v>
      </c>
      <c r="B38">
        <v>-4.6133333333333342</v>
      </c>
      <c r="C38">
        <v>5.2010815088519751E-3</v>
      </c>
      <c r="E38" t="s">
        <v>1705</v>
      </c>
      <c r="F38" s="202">
        <v>38767</v>
      </c>
      <c r="G38" t="s">
        <v>1676</v>
      </c>
      <c r="H38">
        <v>9.64</v>
      </c>
      <c r="I38">
        <v>4.4380000000000003E-2</v>
      </c>
      <c r="J38">
        <v>1.4999999999999999E-2</v>
      </c>
      <c r="K38">
        <v>7.8949999999999992E-3</v>
      </c>
      <c r="L38">
        <v>4.4999999999999998E-2</v>
      </c>
      <c r="M38">
        <v>0.5</v>
      </c>
      <c r="N38">
        <v>0.34</v>
      </c>
      <c r="O38">
        <v>0.2</v>
      </c>
      <c r="P38">
        <v>0.22</v>
      </c>
      <c r="Q38">
        <f t="shared" ref="Q38:Q46" si="4">M38</f>
        <v>0.5</v>
      </c>
      <c r="R38">
        <v>-0.05</v>
      </c>
      <c r="S38">
        <v>0.22</v>
      </c>
      <c r="T38">
        <f>AVERAGE(Q38:Q46)</f>
        <v>0.31666666666666671</v>
      </c>
      <c r="U38">
        <f>AVERAGE(R38:R46)</f>
        <v>-5.4444444444444441E-2</v>
      </c>
      <c r="V38" s="5">
        <f>STDEV(R38:R46)</f>
        <v>0.23585541710500901</v>
      </c>
      <c r="W38">
        <v>3715</v>
      </c>
      <c r="X38">
        <f>AD38</f>
        <v>3715</v>
      </c>
      <c r="Y38">
        <f t="shared" ref="Y38:Z40" si="5">T38</f>
        <v>0.31666666666666671</v>
      </c>
      <c r="Z38">
        <f t="shared" si="5"/>
        <v>-5.4444444444444441E-2</v>
      </c>
      <c r="AB38" t="s">
        <v>2230</v>
      </c>
      <c r="AC38" t="str">
        <f>E37</f>
        <v>AK10 (Akilia ultramafic boudin)</v>
      </c>
      <c r="AD38">
        <v>3715</v>
      </c>
      <c r="AF38" t="s">
        <v>2232</v>
      </c>
      <c r="AG38" s="200" t="s">
        <v>2229</v>
      </c>
      <c r="AH38">
        <f>V38</f>
        <v>0.23585541710500901</v>
      </c>
    </row>
    <row r="39" spans="1:34">
      <c r="E39" t="s">
        <v>1706</v>
      </c>
      <c r="F39" s="202">
        <v>38774</v>
      </c>
      <c r="G39" t="s">
        <v>1676</v>
      </c>
      <c r="H39">
        <v>9.51</v>
      </c>
      <c r="I39">
        <v>4.437E-2</v>
      </c>
      <c r="J39">
        <v>1.4999999999999999E-2</v>
      </c>
      <c r="K39">
        <v>7.8960000000000002E-3</v>
      </c>
      <c r="L39">
        <v>3.5999999999999997E-2</v>
      </c>
      <c r="M39">
        <v>0.27</v>
      </c>
      <c r="N39">
        <v>0.34</v>
      </c>
      <c r="O39">
        <v>0.32</v>
      </c>
      <c r="P39">
        <v>0.22</v>
      </c>
      <c r="Q39">
        <f t="shared" si="4"/>
        <v>0.27</v>
      </c>
      <c r="R39">
        <v>0.18</v>
      </c>
      <c r="S39">
        <v>0.22</v>
      </c>
      <c r="T39">
        <f>AVERAGE(Q38:Q41)</f>
        <v>0.25750000000000001</v>
      </c>
      <c r="U39">
        <f>AVERAGE(R38:R41)</f>
        <v>0.13500000000000001</v>
      </c>
      <c r="V39">
        <f>AVERAGE(S38:S41)</f>
        <v>0.22</v>
      </c>
      <c r="X39">
        <f>AD39</f>
        <v>3715</v>
      </c>
      <c r="Y39">
        <f t="shared" si="5"/>
        <v>0.25750000000000001</v>
      </c>
      <c r="Z39">
        <f t="shared" si="5"/>
        <v>0.13500000000000001</v>
      </c>
      <c r="AB39" t="str">
        <f t="shared" ref="AB39:AD40" si="6">AB38</f>
        <v>Whitehouse et al, 2005</v>
      </c>
      <c r="AC39" t="str">
        <f t="shared" si="6"/>
        <v>AK10 (Akilia ultramafic boudin)</v>
      </c>
      <c r="AD39">
        <f t="shared" si="6"/>
        <v>3715</v>
      </c>
      <c r="AF39" t="s">
        <v>1676</v>
      </c>
      <c r="AG39" t="str">
        <f>AG38</f>
        <v>Average of SIMS analyses (Stdev=</v>
      </c>
      <c r="AH39">
        <f>V39</f>
        <v>0.22</v>
      </c>
    </row>
    <row r="40" spans="1:34">
      <c r="A40">
        <v>3715</v>
      </c>
      <c r="B40">
        <v>-1.3062499999999999</v>
      </c>
      <c r="C40">
        <v>1.2306903191999761</v>
      </c>
      <c r="E40" t="s">
        <v>1707</v>
      </c>
      <c r="F40" s="202">
        <v>38770</v>
      </c>
      <c r="G40" t="s">
        <v>1676</v>
      </c>
      <c r="H40">
        <v>9.66</v>
      </c>
      <c r="I40">
        <v>4.4359999999999997E-2</v>
      </c>
      <c r="J40">
        <v>3.6999999999999998E-2</v>
      </c>
      <c r="K40">
        <v>7.894E-3</v>
      </c>
      <c r="L40">
        <v>2.8000000000000001E-2</v>
      </c>
      <c r="M40">
        <v>-0.06</v>
      </c>
      <c r="N40">
        <v>0.34</v>
      </c>
      <c r="O40">
        <v>0.03</v>
      </c>
      <c r="P40">
        <v>0.22</v>
      </c>
      <c r="Q40">
        <f t="shared" si="4"/>
        <v>-0.06</v>
      </c>
      <c r="R40">
        <v>0.06</v>
      </c>
      <c r="S40">
        <v>0.22</v>
      </c>
      <c r="T40">
        <f>AVERAGE(Q42:Q46)</f>
        <v>0.36399999999999999</v>
      </c>
      <c r="U40">
        <f>AVERAGE(R42:R46)</f>
        <v>-0.20600000000000002</v>
      </c>
      <c r="V40">
        <f>AVERAGE(S42:S46)</f>
        <v>0.22000000000000003</v>
      </c>
      <c r="X40">
        <f>AD40</f>
        <v>3715</v>
      </c>
      <c r="Y40">
        <f t="shared" si="5"/>
        <v>0.36399999999999999</v>
      </c>
      <c r="Z40">
        <f t="shared" si="5"/>
        <v>-0.20600000000000002</v>
      </c>
      <c r="AB40" t="str">
        <f t="shared" si="6"/>
        <v>Whitehouse et al, 2005</v>
      </c>
      <c r="AC40" t="str">
        <f t="shared" si="6"/>
        <v>AK10 (Akilia ultramafic boudin)</v>
      </c>
      <c r="AD40">
        <f t="shared" si="6"/>
        <v>3715</v>
      </c>
      <c r="AF40" t="s">
        <v>2233</v>
      </c>
      <c r="AG40" t="str">
        <f>AG39</f>
        <v>Average of SIMS analyses (Stdev=</v>
      </c>
      <c r="AH40">
        <f>V40</f>
        <v>0.22000000000000003</v>
      </c>
    </row>
    <row r="41" spans="1:34">
      <c r="A41">
        <v>3715</v>
      </c>
      <c r="B41">
        <v>-1.1780000000000002</v>
      </c>
      <c r="C41">
        <v>1.2771178900918241</v>
      </c>
      <c r="E41" t="s">
        <v>1708</v>
      </c>
      <c r="F41" s="202">
        <v>38772</v>
      </c>
      <c r="G41" t="s">
        <v>1676</v>
      </c>
      <c r="H41">
        <v>9.76</v>
      </c>
      <c r="I41">
        <v>4.4380000000000003E-2</v>
      </c>
      <c r="J41">
        <v>0.02</v>
      </c>
      <c r="K41">
        <v>7.8980000000000005E-3</v>
      </c>
      <c r="L41">
        <v>3.7999999999999999E-2</v>
      </c>
      <c r="M41">
        <v>0.32</v>
      </c>
      <c r="N41">
        <v>0.34</v>
      </c>
      <c r="O41">
        <v>0.52</v>
      </c>
      <c r="P41">
        <v>0.22</v>
      </c>
      <c r="Q41">
        <f t="shared" si="4"/>
        <v>0.32</v>
      </c>
      <c r="R41">
        <v>0.35</v>
      </c>
      <c r="S41">
        <v>0.22</v>
      </c>
    </row>
    <row r="42" spans="1:34">
      <c r="A42">
        <v>3715</v>
      </c>
      <c r="B42">
        <v>-0.7318181818181817</v>
      </c>
      <c r="C42">
        <v>0.21983339293647977</v>
      </c>
      <c r="E42" t="s">
        <v>1709</v>
      </c>
      <c r="F42" s="202">
        <v>38766</v>
      </c>
      <c r="G42" t="s">
        <v>1670</v>
      </c>
      <c r="H42">
        <v>7</v>
      </c>
      <c r="I42">
        <v>4.419E-2</v>
      </c>
      <c r="J42">
        <v>2.4E-2</v>
      </c>
      <c r="K42">
        <v>7.8750000000000001E-3</v>
      </c>
      <c r="L42">
        <v>5.0999999999999997E-2</v>
      </c>
      <c r="M42">
        <v>0.44</v>
      </c>
      <c r="N42">
        <v>0.34</v>
      </c>
      <c r="O42">
        <v>-0.08</v>
      </c>
      <c r="P42">
        <v>0.22</v>
      </c>
      <c r="Q42">
        <f t="shared" si="4"/>
        <v>0.44</v>
      </c>
      <c r="R42">
        <v>-0.31</v>
      </c>
      <c r="S42">
        <v>0.22</v>
      </c>
    </row>
    <row r="43" spans="1:34">
      <c r="A43">
        <v>3715</v>
      </c>
      <c r="B43">
        <v>2.09</v>
      </c>
      <c r="C43">
        <v>1.2508905419577838</v>
      </c>
      <c r="E43" t="s">
        <v>1710</v>
      </c>
      <c r="F43" s="202">
        <v>38773</v>
      </c>
      <c r="G43" t="s">
        <v>1670</v>
      </c>
      <c r="H43">
        <v>6.84</v>
      </c>
      <c r="I43">
        <v>4.4179999999999997E-2</v>
      </c>
      <c r="J43">
        <v>1.7000000000000001E-2</v>
      </c>
      <c r="K43">
        <v>7.8740000000000008E-3</v>
      </c>
      <c r="L43">
        <v>7.6999999999999999E-2</v>
      </c>
      <c r="M43">
        <v>0.34</v>
      </c>
      <c r="N43">
        <v>0.34</v>
      </c>
      <c r="O43">
        <v>-0.22</v>
      </c>
      <c r="P43">
        <v>0.22</v>
      </c>
      <c r="Q43">
        <f t="shared" si="4"/>
        <v>0.34</v>
      </c>
      <c r="R43">
        <v>-0.4</v>
      </c>
      <c r="S43">
        <v>0.22</v>
      </c>
    </row>
    <row r="44" spans="1:34">
      <c r="A44">
        <v>3715</v>
      </c>
      <c r="B44">
        <v>0.21904761904761907</v>
      </c>
      <c r="C44">
        <v>2.2853468100942664</v>
      </c>
      <c r="E44" t="s">
        <v>1711</v>
      </c>
      <c r="F44" s="202">
        <v>38768</v>
      </c>
      <c r="G44" t="s">
        <v>1670</v>
      </c>
      <c r="H44">
        <v>6.96</v>
      </c>
      <c r="I44">
        <v>4.4179999999999997E-2</v>
      </c>
      <c r="J44">
        <v>0.02</v>
      </c>
      <c r="K44">
        <v>7.8770000000000003E-3</v>
      </c>
      <c r="L44">
        <v>5.2999999999999999E-2</v>
      </c>
      <c r="M44">
        <v>0.22</v>
      </c>
      <c r="N44">
        <v>0.34</v>
      </c>
      <c r="O44">
        <v>0.12</v>
      </c>
      <c r="P44">
        <v>0.22</v>
      </c>
      <c r="Q44">
        <f t="shared" si="4"/>
        <v>0.22</v>
      </c>
      <c r="R44">
        <v>0.01</v>
      </c>
      <c r="S44">
        <v>0.22</v>
      </c>
    </row>
    <row r="45" spans="1:34">
      <c r="A45">
        <v>3715</v>
      </c>
      <c r="B45">
        <v>1.8</v>
      </c>
      <c r="C45">
        <v>1.2722535148498244</v>
      </c>
      <c r="E45" t="s">
        <v>1712</v>
      </c>
      <c r="F45" s="202">
        <v>38769</v>
      </c>
      <c r="G45" t="s">
        <v>1670</v>
      </c>
      <c r="H45">
        <v>6.96</v>
      </c>
      <c r="I45">
        <v>4.4170000000000001E-2</v>
      </c>
      <c r="J45">
        <v>1.4E-2</v>
      </c>
      <c r="K45">
        <v>7.8750000000000001E-3</v>
      </c>
      <c r="L45">
        <v>4.3999999999999997E-2</v>
      </c>
      <c r="M45">
        <v>0.16</v>
      </c>
      <c r="N45">
        <v>0.34</v>
      </c>
      <c r="O45">
        <v>-0.09</v>
      </c>
      <c r="P45">
        <v>0.22</v>
      </c>
      <c r="Q45">
        <f t="shared" si="4"/>
        <v>0.16</v>
      </c>
      <c r="R45">
        <v>-0.17</v>
      </c>
      <c r="S45">
        <v>0.22</v>
      </c>
    </row>
    <row r="46" spans="1:34">
      <c r="E46" t="s">
        <v>1713</v>
      </c>
      <c r="F46" s="202">
        <v>38771</v>
      </c>
      <c r="G46" t="s">
        <v>1670</v>
      </c>
      <c r="H46">
        <v>6.75</v>
      </c>
      <c r="I46">
        <v>4.4200000000000003E-2</v>
      </c>
      <c r="J46">
        <v>1.9E-2</v>
      </c>
      <c r="K46">
        <v>7.8770000000000003E-3</v>
      </c>
      <c r="L46">
        <v>5.5E-2</v>
      </c>
      <c r="M46">
        <v>0.66</v>
      </c>
      <c r="N46">
        <v>0.34</v>
      </c>
      <c r="O46">
        <v>0.18</v>
      </c>
      <c r="P46">
        <v>0.22</v>
      </c>
      <c r="Q46">
        <f t="shared" si="4"/>
        <v>0.66</v>
      </c>
      <c r="R46">
        <v>-0.16</v>
      </c>
      <c r="S46">
        <v>0.22</v>
      </c>
    </row>
    <row r="47" spans="1:34">
      <c r="A47">
        <v>3715</v>
      </c>
      <c r="B47">
        <v>2.1800000000000002</v>
      </c>
      <c r="C47">
        <v>1.9512263169776369</v>
      </c>
      <c r="E47" t="s">
        <v>1714</v>
      </c>
    </row>
    <row r="48" spans="1:34">
      <c r="A48">
        <v>3715</v>
      </c>
      <c r="B48">
        <v>1.5679999999999998</v>
      </c>
      <c r="C48">
        <v>2.8648845007056472</v>
      </c>
      <c r="E48" t="s">
        <v>1692</v>
      </c>
      <c r="F48" s="202">
        <v>38728</v>
      </c>
      <c r="G48" t="s">
        <v>1715</v>
      </c>
      <c r="H48">
        <v>9.02</v>
      </c>
      <c r="I48">
        <v>4.446E-2</v>
      </c>
      <c r="J48">
        <v>1.4999999999999999E-2</v>
      </c>
      <c r="K48">
        <v>7.9299999999999995E-3</v>
      </c>
      <c r="L48">
        <v>4.2000000000000003E-2</v>
      </c>
      <c r="M48">
        <v>1.95</v>
      </c>
      <c r="N48">
        <v>0.22</v>
      </c>
      <c r="O48">
        <v>4.42</v>
      </c>
      <c r="P48">
        <v>0.1</v>
      </c>
      <c r="Q48">
        <f t="shared" ref="Q48:Q61" si="7">M48</f>
        <v>1.95</v>
      </c>
      <c r="R48">
        <v>3.41</v>
      </c>
      <c r="S48">
        <v>0.1</v>
      </c>
      <c r="T48">
        <f>AVERAGE(Q48:Q61)</f>
        <v>1.1657142857142857</v>
      </c>
      <c r="U48">
        <f>AVERAGE(R48:R61)</f>
        <v>3.2121428571428572</v>
      </c>
      <c r="V48" s="5">
        <f>STDEV(R48:R61)</f>
        <v>0.15080188590070356</v>
      </c>
      <c r="W48">
        <v>3715</v>
      </c>
      <c r="X48">
        <f>AD48</f>
        <v>3715</v>
      </c>
      <c r="Y48">
        <f>T48</f>
        <v>1.1657142857142857</v>
      </c>
      <c r="Z48">
        <f>U48</f>
        <v>3.2121428571428572</v>
      </c>
      <c r="AB48" t="s">
        <v>2230</v>
      </c>
      <c r="AC48" t="str">
        <f>E47</f>
        <v>248474 (Isua banded iron formation)</v>
      </c>
      <c r="AD48">
        <v>3715</v>
      </c>
      <c r="AF48" t="str">
        <f>G48</f>
        <v>py</v>
      </c>
      <c r="AG48" s="200" t="s">
        <v>2229</v>
      </c>
      <c r="AH48">
        <f>V48</f>
        <v>0.15080188590070356</v>
      </c>
    </row>
    <row r="49" spans="1:19">
      <c r="A49">
        <v>3715</v>
      </c>
      <c r="B49">
        <v>1.41</v>
      </c>
      <c r="C49">
        <v>0.28911092154588836</v>
      </c>
      <c r="E49" t="s">
        <v>1716</v>
      </c>
      <c r="F49" s="202">
        <v>38729</v>
      </c>
      <c r="G49" t="s">
        <v>1715</v>
      </c>
      <c r="H49">
        <v>9.01</v>
      </c>
      <c r="I49">
        <v>4.4450000000000003E-2</v>
      </c>
      <c r="J49">
        <v>1.7000000000000001E-2</v>
      </c>
      <c r="K49">
        <v>7.9290000000000003E-3</v>
      </c>
      <c r="L49">
        <v>0.05</v>
      </c>
      <c r="M49">
        <v>1.72</v>
      </c>
      <c r="N49">
        <v>0.22</v>
      </c>
      <c r="O49">
        <v>4.3</v>
      </c>
      <c r="P49">
        <v>0.1</v>
      </c>
      <c r="Q49">
        <f t="shared" si="7"/>
        <v>1.72</v>
      </c>
      <c r="R49">
        <v>3.41</v>
      </c>
      <c r="S49">
        <v>0.1</v>
      </c>
    </row>
    <row r="50" spans="1:19">
      <c r="A50">
        <v>3715</v>
      </c>
      <c r="B50">
        <v>1.1139999999999999</v>
      </c>
      <c r="C50">
        <v>1.3604717587338697</v>
      </c>
      <c r="E50" t="s">
        <v>1694</v>
      </c>
      <c r="F50" s="202">
        <v>38730</v>
      </c>
      <c r="G50" t="s">
        <v>1715</v>
      </c>
      <c r="H50">
        <v>8.99</v>
      </c>
      <c r="I50">
        <v>4.444E-2</v>
      </c>
      <c r="J50">
        <v>1.9E-2</v>
      </c>
      <c r="K50">
        <v>7.9260000000000008E-3</v>
      </c>
      <c r="L50">
        <v>5.5E-2</v>
      </c>
      <c r="M50">
        <v>1.57</v>
      </c>
      <c r="N50">
        <v>0.22</v>
      </c>
      <c r="O50">
        <v>3.92</v>
      </c>
      <c r="P50">
        <v>0.1</v>
      </c>
      <c r="Q50">
        <f t="shared" si="7"/>
        <v>1.57</v>
      </c>
      <c r="R50">
        <v>3.11</v>
      </c>
      <c r="S50">
        <v>0.1</v>
      </c>
    </row>
    <row r="51" spans="1:19">
      <c r="A51">
        <v>3715</v>
      </c>
      <c r="B51">
        <v>-0.2009090909090909</v>
      </c>
      <c r="C51">
        <v>0.77038346959403292</v>
      </c>
      <c r="E51" t="s">
        <v>1687</v>
      </c>
      <c r="F51" s="202">
        <v>38731</v>
      </c>
      <c r="G51" t="s">
        <v>1715</v>
      </c>
      <c r="H51">
        <v>8.98</v>
      </c>
      <c r="I51">
        <v>4.4429999999999997E-2</v>
      </c>
      <c r="J51">
        <v>1.2E-2</v>
      </c>
      <c r="K51">
        <v>7.9260000000000008E-3</v>
      </c>
      <c r="L51">
        <v>0.04</v>
      </c>
      <c r="M51">
        <v>1.31</v>
      </c>
      <c r="N51">
        <v>0.22</v>
      </c>
      <c r="O51">
        <v>3.92</v>
      </c>
      <c r="P51">
        <v>0.1</v>
      </c>
      <c r="Q51">
        <f t="shared" si="7"/>
        <v>1.31</v>
      </c>
      <c r="R51">
        <v>3.24</v>
      </c>
      <c r="S51">
        <v>0.1</v>
      </c>
    </row>
    <row r="52" spans="1:19">
      <c r="E52" t="s">
        <v>1717</v>
      </c>
      <c r="F52" s="202">
        <v>38744</v>
      </c>
      <c r="G52" t="s">
        <v>1715</v>
      </c>
      <c r="H52">
        <v>8.84</v>
      </c>
      <c r="I52">
        <v>4.4450000000000003E-2</v>
      </c>
      <c r="J52">
        <v>0.02</v>
      </c>
      <c r="K52">
        <v>7.927E-3</v>
      </c>
      <c r="L52">
        <v>3.6999999999999998E-2</v>
      </c>
      <c r="M52">
        <v>1.62</v>
      </c>
      <c r="N52">
        <v>0.22</v>
      </c>
      <c r="O52">
        <v>4.0599999999999996</v>
      </c>
      <c r="P52">
        <v>0.1</v>
      </c>
      <c r="Q52">
        <f t="shared" si="7"/>
        <v>1.62</v>
      </c>
      <c r="R52">
        <v>3.23</v>
      </c>
      <c r="S52">
        <v>0.1</v>
      </c>
    </row>
    <row r="53" spans="1:19">
      <c r="E53" t="s">
        <v>1718</v>
      </c>
      <c r="F53" s="202">
        <v>38745</v>
      </c>
      <c r="G53" t="s">
        <v>1715</v>
      </c>
      <c r="H53">
        <v>8.91</v>
      </c>
      <c r="I53">
        <v>4.4470000000000003E-2</v>
      </c>
      <c r="J53">
        <v>2.1000000000000001E-2</v>
      </c>
      <c r="K53">
        <v>7.9310000000000005E-3</v>
      </c>
      <c r="L53">
        <v>4.1000000000000002E-2</v>
      </c>
      <c r="M53">
        <v>2.2400000000000002</v>
      </c>
      <c r="N53">
        <v>0.22</v>
      </c>
      <c r="O53">
        <v>4.54</v>
      </c>
      <c r="P53">
        <v>0.1</v>
      </c>
      <c r="Q53">
        <f t="shared" si="7"/>
        <v>2.2400000000000002</v>
      </c>
      <c r="R53">
        <v>3.39</v>
      </c>
      <c r="S53">
        <v>0.1</v>
      </c>
    </row>
    <row r="54" spans="1:19">
      <c r="E54" t="s">
        <v>1719</v>
      </c>
      <c r="F54" s="202">
        <v>38746</v>
      </c>
      <c r="G54" t="s">
        <v>1715</v>
      </c>
      <c r="H54">
        <v>9.15</v>
      </c>
      <c r="I54">
        <v>4.4429999999999997E-2</v>
      </c>
      <c r="J54">
        <v>1.6E-2</v>
      </c>
      <c r="K54">
        <v>7.9249999999999998E-3</v>
      </c>
      <c r="L54">
        <v>3.6999999999999998E-2</v>
      </c>
      <c r="M54">
        <v>1.22</v>
      </c>
      <c r="N54">
        <v>0.22</v>
      </c>
      <c r="O54">
        <v>3.84</v>
      </c>
      <c r="P54">
        <v>0.1</v>
      </c>
      <c r="Q54">
        <f t="shared" si="7"/>
        <v>1.22</v>
      </c>
      <c r="R54">
        <v>3.21</v>
      </c>
      <c r="S54">
        <v>0.1</v>
      </c>
    </row>
    <row r="55" spans="1:19">
      <c r="E55" t="s">
        <v>1720</v>
      </c>
      <c r="F55" s="202">
        <v>38760</v>
      </c>
      <c r="G55" t="s">
        <v>1715</v>
      </c>
      <c r="H55">
        <v>9.64</v>
      </c>
      <c r="I55">
        <v>4.444E-2</v>
      </c>
      <c r="J55">
        <v>1.2E-2</v>
      </c>
      <c r="K55">
        <v>7.9260000000000008E-3</v>
      </c>
      <c r="L55">
        <v>2.8000000000000001E-2</v>
      </c>
      <c r="M55">
        <v>1.1299999999999999</v>
      </c>
      <c r="N55">
        <v>0.34</v>
      </c>
      <c r="O55">
        <v>3.83</v>
      </c>
      <c r="P55">
        <v>0.22</v>
      </c>
      <c r="Q55">
        <f t="shared" si="7"/>
        <v>1.1299999999999999</v>
      </c>
      <c r="R55">
        <v>3.25</v>
      </c>
      <c r="S55">
        <v>0.22</v>
      </c>
    </row>
    <row r="56" spans="1:19">
      <c r="E56" t="s">
        <v>1721</v>
      </c>
      <c r="F56" s="202">
        <v>38761</v>
      </c>
      <c r="G56" t="s">
        <v>1715</v>
      </c>
      <c r="H56">
        <v>9.69</v>
      </c>
      <c r="I56">
        <v>4.4420000000000001E-2</v>
      </c>
      <c r="J56">
        <v>1.6E-2</v>
      </c>
      <c r="K56">
        <v>7.9249999999999998E-3</v>
      </c>
      <c r="L56">
        <v>2.8000000000000001E-2</v>
      </c>
      <c r="M56">
        <v>0.77</v>
      </c>
      <c r="N56">
        <v>0.34</v>
      </c>
      <c r="O56">
        <v>3.64</v>
      </c>
      <c r="P56">
        <v>0.22</v>
      </c>
      <c r="Q56">
        <f t="shared" si="7"/>
        <v>0.77</v>
      </c>
      <c r="R56">
        <v>3.24</v>
      </c>
      <c r="S56">
        <v>0.22</v>
      </c>
    </row>
    <row r="57" spans="1:19">
      <c r="E57" t="s">
        <v>1722</v>
      </c>
      <c r="F57" s="202">
        <v>38762</v>
      </c>
      <c r="G57" t="s">
        <v>1715</v>
      </c>
      <c r="H57">
        <v>9.52</v>
      </c>
      <c r="I57">
        <v>4.4409999999999998E-2</v>
      </c>
      <c r="J57">
        <v>1.2999999999999999E-2</v>
      </c>
      <c r="K57">
        <v>7.9229999999999995E-3</v>
      </c>
      <c r="L57">
        <v>4.5999999999999999E-2</v>
      </c>
      <c r="M57">
        <v>0.52</v>
      </c>
      <c r="N57">
        <v>0.34</v>
      </c>
      <c r="O57">
        <v>3.34</v>
      </c>
      <c r="P57">
        <v>0.22</v>
      </c>
      <c r="Q57">
        <f t="shared" si="7"/>
        <v>0.52</v>
      </c>
      <c r="R57">
        <v>3.07</v>
      </c>
      <c r="S57">
        <v>0.22</v>
      </c>
    </row>
    <row r="58" spans="1:19">
      <c r="E58" t="s">
        <v>1723</v>
      </c>
      <c r="F58" s="202">
        <v>38763</v>
      </c>
      <c r="G58" t="s">
        <v>1715</v>
      </c>
      <c r="H58">
        <v>9.59</v>
      </c>
      <c r="I58">
        <v>4.4420000000000001E-2</v>
      </c>
      <c r="J58">
        <v>1.2999999999999999E-2</v>
      </c>
      <c r="K58">
        <v>7.9229999999999995E-3</v>
      </c>
      <c r="L58">
        <v>3.6999999999999998E-2</v>
      </c>
      <c r="M58">
        <v>0.62</v>
      </c>
      <c r="N58">
        <v>0.34</v>
      </c>
      <c r="O58">
        <v>3.36</v>
      </c>
      <c r="P58">
        <v>0.22</v>
      </c>
      <c r="Q58">
        <f t="shared" si="7"/>
        <v>0.62</v>
      </c>
      <c r="R58">
        <v>3.04</v>
      </c>
      <c r="S58">
        <v>0.22</v>
      </c>
    </row>
    <row r="59" spans="1:19">
      <c r="E59">
        <v>1</v>
      </c>
      <c r="F59" s="202">
        <v>19784</v>
      </c>
      <c r="G59" t="s">
        <v>1715</v>
      </c>
      <c r="H59">
        <v>9.2899999999999991</v>
      </c>
      <c r="I59">
        <v>4.4290000000000003E-2</v>
      </c>
      <c r="J59">
        <v>6.2E-2</v>
      </c>
      <c r="K59">
        <v>7.9150000000000002E-3</v>
      </c>
      <c r="L59">
        <v>3.6999999999999998E-2</v>
      </c>
      <c r="M59">
        <v>-0.14000000000000001</v>
      </c>
      <c r="N59">
        <v>0.4</v>
      </c>
      <c r="O59">
        <v>3.3</v>
      </c>
      <c r="P59">
        <v>0.2</v>
      </c>
      <c r="Q59">
        <f t="shared" si="7"/>
        <v>-0.14000000000000001</v>
      </c>
      <c r="R59">
        <v>3.37</v>
      </c>
      <c r="S59">
        <v>0.19</v>
      </c>
    </row>
    <row r="60" spans="1:19">
      <c r="E60">
        <v>2</v>
      </c>
      <c r="F60" s="202">
        <v>20149</v>
      </c>
      <c r="G60" t="s">
        <v>1715</v>
      </c>
      <c r="H60">
        <v>9.15</v>
      </c>
      <c r="I60">
        <v>4.4319999999999998E-2</v>
      </c>
      <c r="J60">
        <v>6.0999999999999999E-2</v>
      </c>
      <c r="K60">
        <v>7.9150000000000002E-3</v>
      </c>
      <c r="L60">
        <v>5.5E-2</v>
      </c>
      <c r="M60">
        <v>0.64</v>
      </c>
      <c r="N60">
        <v>0.4</v>
      </c>
      <c r="O60">
        <v>3.27</v>
      </c>
      <c r="P60">
        <v>0.2</v>
      </c>
      <c r="Q60">
        <f t="shared" si="7"/>
        <v>0.64</v>
      </c>
      <c r="R60">
        <v>2.94</v>
      </c>
      <c r="S60">
        <v>0.19</v>
      </c>
    </row>
    <row r="61" spans="1:19">
      <c r="E61">
        <v>3</v>
      </c>
      <c r="F61" s="202">
        <v>20515</v>
      </c>
      <c r="G61" t="s">
        <v>1715</v>
      </c>
      <c r="H61">
        <v>9.24</v>
      </c>
      <c r="I61">
        <v>4.4350000000000001E-2</v>
      </c>
      <c r="J61">
        <v>5.7000000000000002E-2</v>
      </c>
      <c r="K61">
        <v>7.9179999999999997E-3</v>
      </c>
      <c r="L61">
        <v>5.6000000000000001E-2</v>
      </c>
      <c r="M61">
        <v>1.1499999999999999</v>
      </c>
      <c r="N61">
        <v>0.4</v>
      </c>
      <c r="O61">
        <v>3.65</v>
      </c>
      <c r="P61">
        <v>0.2</v>
      </c>
      <c r="Q61">
        <f t="shared" si="7"/>
        <v>1.1499999999999999</v>
      </c>
      <c r="R61">
        <v>3.06</v>
      </c>
      <c r="S61">
        <v>0.19</v>
      </c>
    </row>
  </sheetData>
  <phoneticPr fontId="9"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70"/>
  <sheetViews>
    <sheetView workbookViewId="0">
      <selection activeCell="P69" sqref="P69"/>
    </sheetView>
  </sheetViews>
  <sheetFormatPr defaultRowHeight="15"/>
  <cols>
    <col min="1" max="1" width="9.140625" style="145"/>
    <col min="2" max="2" width="13.5703125" style="132" customWidth="1"/>
    <col min="3" max="5" width="9.140625" style="145"/>
    <col min="6" max="6" width="9.140625" style="132"/>
    <col min="7" max="249" width="9.140625" style="125"/>
    <col min="250" max="250" width="14.140625" style="125" customWidth="1"/>
    <col min="251" max="16384" width="9.140625" style="125"/>
  </cols>
  <sheetData>
    <row r="2" spans="1:19" ht="14.25">
      <c r="A2" s="123" t="s">
        <v>1190</v>
      </c>
      <c r="B2" s="123" t="s">
        <v>1191</v>
      </c>
      <c r="C2" s="124" t="s">
        <v>1200</v>
      </c>
      <c r="D2" s="124" t="s">
        <v>1201</v>
      </c>
      <c r="E2" s="124" t="s">
        <v>1202</v>
      </c>
      <c r="F2" s="123" t="s">
        <v>1192</v>
      </c>
      <c r="G2" s="123" t="s">
        <v>1193</v>
      </c>
      <c r="I2" s="126"/>
    </row>
    <row r="4" spans="1:19">
      <c r="A4" s="127">
        <v>720.3</v>
      </c>
      <c r="B4" s="128" t="s">
        <v>1194</v>
      </c>
      <c r="C4" s="129">
        <v>-3.1988607124191493</v>
      </c>
      <c r="D4" s="130">
        <v>2.4528173427703637</v>
      </c>
      <c r="E4" s="130">
        <v>-2.8430403791561707</v>
      </c>
      <c r="F4" s="131">
        <f t="shared" ref="F4:F35" si="0">(D4/ABS(D4))*(($D$75*D4+$E$75)-E4)</f>
        <v>0.58569793669248593</v>
      </c>
      <c r="G4" s="131">
        <v>-6.0470428623424386</v>
      </c>
      <c r="H4" s="132"/>
      <c r="I4" s="132"/>
      <c r="J4" s="131">
        <v>2570</v>
      </c>
      <c r="K4" s="125">
        <f>0.0401*A4+2501</f>
        <v>2529.8840300000002</v>
      </c>
      <c r="L4" s="146">
        <f>C4</f>
        <v>-3.1988607124191493</v>
      </c>
      <c r="M4" s="147">
        <f>D4</f>
        <v>2.4528173427703637</v>
      </c>
      <c r="N4" s="147">
        <f>E4</f>
        <v>-2.8430403791561707</v>
      </c>
      <c r="O4" s="148" t="s">
        <v>1203</v>
      </c>
      <c r="P4" s="148" t="s">
        <v>1205</v>
      </c>
      <c r="Q4" s="148" t="s">
        <v>1204</v>
      </c>
      <c r="R4" s="125">
        <f>A4</f>
        <v>720.3</v>
      </c>
      <c r="S4" s="125" t="str">
        <f>B4</f>
        <v>Upper Nauga</v>
      </c>
    </row>
    <row r="5" spans="1:19">
      <c r="A5" s="127">
        <v>729.7</v>
      </c>
      <c r="B5" s="128" t="s">
        <v>1194</v>
      </c>
      <c r="C5" s="129">
        <v>3.680030253688793</v>
      </c>
      <c r="D5" s="130">
        <v>4.8950658227109312</v>
      </c>
      <c r="E5" s="130">
        <v>-4.6891299830720268</v>
      </c>
      <c r="F5" s="131">
        <f t="shared" si="0"/>
        <v>9.7518051602376588E-3</v>
      </c>
      <c r="G5" s="131">
        <v>-0.76020036912801725</v>
      </c>
      <c r="H5" s="132"/>
      <c r="I5" s="132"/>
      <c r="J5" s="131">
        <v>2570</v>
      </c>
      <c r="K5" s="125">
        <f t="shared" ref="K5:K68" si="1">0.0401*A5+2501</f>
        <v>2530.2609699999998</v>
      </c>
      <c r="L5" s="146">
        <f t="shared" ref="L5:L68" si="2">C5</f>
        <v>3.680030253688793</v>
      </c>
      <c r="M5" s="147">
        <f t="shared" ref="M5:M68" si="3">D5</f>
        <v>4.8950658227109312</v>
      </c>
      <c r="N5" s="147">
        <f t="shared" ref="N5:N68" si="4">E5</f>
        <v>-4.6891299830720268</v>
      </c>
      <c r="O5" s="148" t="s">
        <v>1203</v>
      </c>
      <c r="P5" s="148" t="s">
        <v>1205</v>
      </c>
      <c r="Q5" s="148" t="s">
        <v>1204</v>
      </c>
      <c r="R5" s="125">
        <f t="shared" ref="R5:R68" si="5">A5</f>
        <v>729.7</v>
      </c>
      <c r="S5" s="125" t="str">
        <f t="shared" ref="S5:S68" si="6">B5</f>
        <v>Upper Nauga</v>
      </c>
    </row>
    <row r="6" spans="1:19">
      <c r="A6" s="133">
        <v>770.7</v>
      </c>
      <c r="B6" s="128" t="s">
        <v>1194</v>
      </c>
      <c r="C6" s="129">
        <v>3.1548524839517533</v>
      </c>
      <c r="D6" s="130">
        <v>6.6297079214658883</v>
      </c>
      <c r="E6" s="130">
        <v>-6.9463842904956552</v>
      </c>
      <c r="F6" s="131">
        <f t="shared" si="0"/>
        <v>0.546720406233689</v>
      </c>
      <c r="G6" s="131">
        <v>-3.0849298496099848</v>
      </c>
      <c r="H6" s="132"/>
      <c r="I6" s="132"/>
      <c r="J6" s="131">
        <v>2570</v>
      </c>
      <c r="K6" s="125">
        <f t="shared" si="1"/>
        <v>2531.9050699999998</v>
      </c>
      <c r="L6" s="146">
        <f t="shared" si="2"/>
        <v>3.1548524839517533</v>
      </c>
      <c r="M6" s="147">
        <f t="shared" si="3"/>
        <v>6.6297079214658883</v>
      </c>
      <c r="N6" s="147">
        <f t="shared" si="4"/>
        <v>-6.9463842904956552</v>
      </c>
      <c r="O6" s="148" t="s">
        <v>1203</v>
      </c>
      <c r="P6" s="148" t="s">
        <v>1205</v>
      </c>
      <c r="Q6" s="148" t="s">
        <v>1204</v>
      </c>
      <c r="R6" s="125">
        <f t="shared" si="5"/>
        <v>770.7</v>
      </c>
      <c r="S6" s="125" t="str">
        <f t="shared" si="6"/>
        <v>Upper Nauga</v>
      </c>
    </row>
    <row r="7" spans="1:19" s="131" customFormat="1" ht="12.75">
      <c r="A7" s="134">
        <v>815.3</v>
      </c>
      <c r="B7" s="135" t="s">
        <v>1194</v>
      </c>
      <c r="C7" s="136">
        <v>1.0705532103083559</v>
      </c>
      <c r="D7" s="137">
        <v>3.6396425175990732</v>
      </c>
      <c r="E7" s="137">
        <v>-4.2362281101324673</v>
      </c>
      <c r="F7" s="131">
        <f t="shared" si="0"/>
        <v>0.80188299624751469</v>
      </c>
      <c r="G7" s="131">
        <v>-2.4367737419717059</v>
      </c>
      <c r="J7" s="131">
        <v>2570</v>
      </c>
      <c r="K7" s="125">
        <f t="shared" si="1"/>
        <v>2533.69353</v>
      </c>
      <c r="L7" s="146">
        <f t="shared" si="2"/>
        <v>1.0705532103083559</v>
      </c>
      <c r="M7" s="147">
        <f t="shared" si="3"/>
        <v>3.6396425175990732</v>
      </c>
      <c r="N7" s="147">
        <f t="shared" si="4"/>
        <v>-4.2362281101324673</v>
      </c>
      <c r="O7" s="148" t="s">
        <v>1203</v>
      </c>
      <c r="P7" s="148" t="s">
        <v>1205</v>
      </c>
      <c r="Q7" s="148" t="s">
        <v>1204</v>
      </c>
      <c r="R7" s="125">
        <f t="shared" si="5"/>
        <v>815.3</v>
      </c>
      <c r="S7" s="125" t="str">
        <f t="shared" si="6"/>
        <v>Upper Nauga</v>
      </c>
    </row>
    <row r="8" spans="1:19" s="131" customFormat="1" ht="12.75">
      <c r="A8" s="134">
        <v>822.6</v>
      </c>
      <c r="B8" s="135" t="s">
        <v>1194</v>
      </c>
      <c r="C8" s="136">
        <v>3.5909375963225632</v>
      </c>
      <c r="D8" s="137">
        <v>5.3234809061113442</v>
      </c>
      <c r="E8" s="137">
        <v>-6.0152191068434391</v>
      </c>
      <c r="F8" s="131">
        <f t="shared" si="0"/>
        <v>0.9109715308653108</v>
      </c>
      <c r="G8" s="131">
        <v>-1.2887195619286889</v>
      </c>
      <c r="J8" s="131">
        <v>2570</v>
      </c>
      <c r="K8" s="125">
        <f t="shared" si="1"/>
        <v>2533.9862600000001</v>
      </c>
      <c r="L8" s="146">
        <f t="shared" si="2"/>
        <v>3.5909375963225632</v>
      </c>
      <c r="M8" s="147">
        <f t="shared" si="3"/>
        <v>5.3234809061113442</v>
      </c>
      <c r="N8" s="147">
        <f t="shared" si="4"/>
        <v>-6.0152191068434391</v>
      </c>
      <c r="O8" s="148" t="s">
        <v>1203</v>
      </c>
      <c r="P8" s="148" t="s">
        <v>1205</v>
      </c>
      <c r="Q8" s="148" t="s">
        <v>1204</v>
      </c>
      <c r="R8" s="125">
        <f t="shared" si="5"/>
        <v>822.6</v>
      </c>
      <c r="S8" s="125" t="str">
        <f t="shared" si="6"/>
        <v>Upper Nauga</v>
      </c>
    </row>
    <row r="9" spans="1:19" s="131" customFormat="1" ht="12.75">
      <c r="A9" s="133">
        <v>822.6</v>
      </c>
      <c r="B9" s="128" t="s">
        <v>1194</v>
      </c>
      <c r="C9" s="129">
        <v>3.323994559026433</v>
      </c>
      <c r="D9" s="130">
        <v>5.5365809216267881</v>
      </c>
      <c r="E9" s="130">
        <v>-6.0313509266645138</v>
      </c>
      <c r="F9" s="131">
        <f t="shared" si="0"/>
        <v>0.71576701163561474</v>
      </c>
      <c r="G9" s="131">
        <v>-1.801755574406076</v>
      </c>
      <c r="J9" s="131">
        <v>2570</v>
      </c>
      <c r="K9" s="125">
        <f t="shared" si="1"/>
        <v>2533.9862600000001</v>
      </c>
      <c r="L9" s="146">
        <f t="shared" si="2"/>
        <v>3.323994559026433</v>
      </c>
      <c r="M9" s="147">
        <f t="shared" si="3"/>
        <v>5.5365809216267881</v>
      </c>
      <c r="N9" s="147">
        <f t="shared" si="4"/>
        <v>-6.0313509266645138</v>
      </c>
      <c r="O9" s="148" t="s">
        <v>1203</v>
      </c>
      <c r="P9" s="148" t="s">
        <v>1205</v>
      </c>
      <c r="Q9" s="148" t="s">
        <v>1204</v>
      </c>
      <c r="R9" s="125">
        <f t="shared" si="5"/>
        <v>822.6</v>
      </c>
      <c r="S9" s="125" t="str">
        <f t="shared" si="6"/>
        <v>Upper Nauga</v>
      </c>
    </row>
    <row r="10" spans="1:19" s="131" customFormat="1" ht="12.75">
      <c r="A10" s="133">
        <v>829.5</v>
      </c>
      <c r="B10" s="128" t="s">
        <v>1194</v>
      </c>
      <c r="C10" s="129">
        <v>5.4176720071295037</v>
      </c>
      <c r="D10" s="130">
        <v>5.1456429519387559</v>
      </c>
      <c r="E10" s="130">
        <v>-6.6708654258480493</v>
      </c>
      <c r="F10" s="131">
        <f t="shared" si="0"/>
        <v>1.742983966447655</v>
      </c>
      <c r="G10" s="131">
        <v>0.9416289661842816</v>
      </c>
      <c r="J10" s="131">
        <v>2570</v>
      </c>
      <c r="K10" s="125">
        <f t="shared" si="1"/>
        <v>2534.2629499999998</v>
      </c>
      <c r="L10" s="146">
        <f t="shared" si="2"/>
        <v>5.4176720071295037</v>
      </c>
      <c r="M10" s="147">
        <f t="shared" si="3"/>
        <v>5.1456429519387559</v>
      </c>
      <c r="N10" s="147">
        <f t="shared" si="4"/>
        <v>-6.6708654258480493</v>
      </c>
      <c r="O10" s="148" t="s">
        <v>1203</v>
      </c>
      <c r="P10" s="148" t="s">
        <v>1205</v>
      </c>
      <c r="Q10" s="148" t="s">
        <v>1204</v>
      </c>
      <c r="R10" s="125">
        <f t="shared" si="5"/>
        <v>829.5</v>
      </c>
      <c r="S10" s="125" t="str">
        <f t="shared" si="6"/>
        <v>Upper Nauga</v>
      </c>
    </row>
    <row r="11" spans="1:19" s="131" customFormat="1" ht="12.75">
      <c r="A11" s="133">
        <v>832.1</v>
      </c>
      <c r="B11" s="128" t="s">
        <v>1194</v>
      </c>
      <c r="C11" s="129">
        <v>8.2341387582249848</v>
      </c>
      <c r="D11" s="130">
        <v>4.4975795465733714</v>
      </c>
      <c r="E11" s="130">
        <v>-6.686137915419943</v>
      </c>
      <c r="F11" s="131">
        <f t="shared" si="0"/>
        <v>2.4009563039356578</v>
      </c>
      <c r="G11" s="131">
        <v>4.7542617548030144</v>
      </c>
      <c r="J11" s="131">
        <v>2570</v>
      </c>
      <c r="K11" s="125">
        <f t="shared" si="1"/>
        <v>2534.3672099999999</v>
      </c>
      <c r="L11" s="146">
        <f t="shared" si="2"/>
        <v>8.2341387582249848</v>
      </c>
      <c r="M11" s="147">
        <f t="shared" si="3"/>
        <v>4.4975795465733714</v>
      </c>
      <c r="N11" s="147">
        <f t="shared" si="4"/>
        <v>-6.686137915419943</v>
      </c>
      <c r="O11" s="148" t="s">
        <v>1203</v>
      </c>
      <c r="P11" s="148" t="s">
        <v>1205</v>
      </c>
      <c r="Q11" s="148" t="s">
        <v>1204</v>
      </c>
      <c r="R11" s="125">
        <f t="shared" si="5"/>
        <v>832.1</v>
      </c>
      <c r="S11" s="125" t="str">
        <f t="shared" si="6"/>
        <v>Upper Nauga</v>
      </c>
    </row>
    <row r="12" spans="1:19">
      <c r="A12" s="133">
        <v>834.6</v>
      </c>
      <c r="B12" s="128" t="s">
        <v>1194</v>
      </c>
      <c r="C12" s="129">
        <v>6.9597118361275356</v>
      </c>
      <c r="D12" s="130">
        <v>5.732942914089989</v>
      </c>
      <c r="E12" s="130">
        <v>-8.1218093747481568</v>
      </c>
      <c r="F12" s="131">
        <f t="shared" si="0"/>
        <v>2.6114886150713952</v>
      </c>
      <c r="G12" s="131">
        <v>2.0869580253791513</v>
      </c>
      <c r="I12" s="132"/>
      <c r="J12" s="131">
        <v>2570</v>
      </c>
      <c r="K12" s="125">
        <f t="shared" si="1"/>
        <v>2534.4674599999998</v>
      </c>
      <c r="L12" s="146">
        <f t="shared" si="2"/>
        <v>6.9597118361275356</v>
      </c>
      <c r="M12" s="147">
        <f t="shared" si="3"/>
        <v>5.732942914089989</v>
      </c>
      <c r="N12" s="147">
        <f t="shared" si="4"/>
        <v>-8.1218093747481568</v>
      </c>
      <c r="O12" s="148" t="s">
        <v>1203</v>
      </c>
      <c r="P12" s="148" t="s">
        <v>1205</v>
      </c>
      <c r="Q12" s="148" t="s">
        <v>1204</v>
      </c>
      <c r="R12" s="125">
        <f t="shared" si="5"/>
        <v>834.6</v>
      </c>
      <c r="S12" s="125" t="str">
        <f t="shared" si="6"/>
        <v>Upper Nauga</v>
      </c>
    </row>
    <row r="13" spans="1:19" s="131" customFormat="1">
      <c r="A13" s="133">
        <v>837.2</v>
      </c>
      <c r="B13" s="128" t="s">
        <v>1194</v>
      </c>
      <c r="C13" s="129">
        <v>4.5678754271700761</v>
      </c>
      <c r="D13" s="130">
        <v>5.1545745585190872</v>
      </c>
      <c r="E13" s="130">
        <v>-7.1914991594577149</v>
      </c>
      <c r="F13" s="131">
        <f t="shared" si="0"/>
        <v>2.2547600139986717</v>
      </c>
      <c r="G13" s="131">
        <v>-2.2130258327990759E-2</v>
      </c>
      <c r="I13" s="132"/>
      <c r="J13" s="131">
        <v>2570</v>
      </c>
      <c r="K13" s="125">
        <f t="shared" si="1"/>
        <v>2534.5717199999999</v>
      </c>
      <c r="L13" s="146">
        <f t="shared" si="2"/>
        <v>4.5678754271700761</v>
      </c>
      <c r="M13" s="147">
        <f t="shared" si="3"/>
        <v>5.1545745585190872</v>
      </c>
      <c r="N13" s="147">
        <f t="shared" si="4"/>
        <v>-7.1914991594577149</v>
      </c>
      <c r="O13" s="148" t="s">
        <v>1203</v>
      </c>
      <c r="P13" s="148" t="s">
        <v>1205</v>
      </c>
      <c r="Q13" s="148" t="s">
        <v>1204</v>
      </c>
      <c r="R13" s="125">
        <f t="shared" si="5"/>
        <v>837.2</v>
      </c>
      <c r="S13" s="125" t="str">
        <f t="shared" si="6"/>
        <v>Upper Nauga</v>
      </c>
    </row>
    <row r="14" spans="1:19" s="131" customFormat="1" ht="12.75">
      <c r="A14" s="133">
        <v>870.1</v>
      </c>
      <c r="B14" s="128" t="s">
        <v>1194</v>
      </c>
      <c r="C14" s="129">
        <v>2.9623487064285303</v>
      </c>
      <c r="D14" s="130">
        <v>5.9912933475736452</v>
      </c>
      <c r="E14" s="130">
        <v>-5.7886486673632831</v>
      </c>
      <c r="F14" s="131">
        <f t="shared" si="0"/>
        <v>2.211565602359844E-2</v>
      </c>
      <c r="G14" s="131">
        <v>-2.6628116549573182</v>
      </c>
      <c r="J14" s="131">
        <v>2570</v>
      </c>
      <c r="K14" s="125">
        <f t="shared" si="1"/>
        <v>2535.8910099999998</v>
      </c>
      <c r="L14" s="146">
        <f t="shared" si="2"/>
        <v>2.9623487064285303</v>
      </c>
      <c r="M14" s="147">
        <f t="shared" si="3"/>
        <v>5.9912933475736452</v>
      </c>
      <c r="N14" s="147">
        <f t="shared" si="4"/>
        <v>-5.7886486673632831</v>
      </c>
      <c r="O14" s="148" t="s">
        <v>1203</v>
      </c>
      <c r="P14" s="148" t="s">
        <v>1205</v>
      </c>
      <c r="Q14" s="148" t="s">
        <v>1204</v>
      </c>
      <c r="R14" s="125">
        <f t="shared" si="5"/>
        <v>870.1</v>
      </c>
      <c r="S14" s="125" t="str">
        <f t="shared" si="6"/>
        <v>Upper Nauga</v>
      </c>
    </row>
    <row r="15" spans="1:19" s="131" customFormat="1" ht="12.75">
      <c r="A15" s="133">
        <v>888.3</v>
      </c>
      <c r="B15" s="128" t="s">
        <v>1194</v>
      </c>
      <c r="C15" s="129">
        <v>-1.1604475066672171</v>
      </c>
      <c r="D15" s="130">
        <v>4.9617279172567974</v>
      </c>
      <c r="E15" s="130">
        <v>-5.10409349590768</v>
      </c>
      <c r="F15" s="131">
        <f t="shared" si="0"/>
        <v>0.35860493794404746</v>
      </c>
      <c r="G15" s="131">
        <v>-6.2656015202536679</v>
      </c>
      <c r="J15" s="131">
        <v>2570</v>
      </c>
      <c r="K15" s="125">
        <f t="shared" si="1"/>
        <v>2536.6208299999998</v>
      </c>
      <c r="L15" s="146">
        <f t="shared" si="2"/>
        <v>-1.1604475066672171</v>
      </c>
      <c r="M15" s="147">
        <f t="shared" si="3"/>
        <v>4.9617279172567974</v>
      </c>
      <c r="N15" s="147">
        <f t="shared" si="4"/>
        <v>-5.10409349590768</v>
      </c>
      <c r="O15" s="148" t="s">
        <v>1203</v>
      </c>
      <c r="P15" s="148" t="s">
        <v>1205</v>
      </c>
      <c r="Q15" s="148" t="s">
        <v>1204</v>
      </c>
      <c r="R15" s="125">
        <f t="shared" si="5"/>
        <v>888.3</v>
      </c>
      <c r="S15" s="125" t="str">
        <f t="shared" si="6"/>
        <v>Upper Nauga</v>
      </c>
    </row>
    <row r="16" spans="1:19" s="131" customFormat="1" ht="12.75">
      <c r="A16" s="127">
        <v>895.8</v>
      </c>
      <c r="B16" s="128" t="s">
        <v>1195</v>
      </c>
      <c r="C16" s="129">
        <v>2.9573749246170067</v>
      </c>
      <c r="D16" s="130">
        <v>3.372417141727313</v>
      </c>
      <c r="E16" s="130">
        <v>-3.1975768201482069</v>
      </c>
      <c r="F16" s="131">
        <f t="shared" si="0"/>
        <v>2.8245448761603509E-2</v>
      </c>
      <c r="G16" s="131">
        <v>-4.9523968000338314E-2</v>
      </c>
      <c r="J16" s="131">
        <v>2570</v>
      </c>
      <c r="K16" s="125">
        <f t="shared" si="1"/>
        <v>2536.9215800000002</v>
      </c>
      <c r="L16" s="146">
        <f t="shared" si="2"/>
        <v>2.9573749246170067</v>
      </c>
      <c r="M16" s="147">
        <f t="shared" si="3"/>
        <v>3.372417141727313</v>
      </c>
      <c r="N16" s="147">
        <f t="shared" si="4"/>
        <v>-3.1975768201482069</v>
      </c>
      <c r="O16" s="148" t="s">
        <v>1203</v>
      </c>
      <c r="P16" s="148" t="s">
        <v>1205</v>
      </c>
      <c r="Q16" s="148" t="s">
        <v>1204</v>
      </c>
      <c r="R16" s="125">
        <f t="shared" si="5"/>
        <v>895.8</v>
      </c>
      <c r="S16" s="125" t="str">
        <f t="shared" si="6"/>
        <v>Kamden Member</v>
      </c>
    </row>
    <row r="17" spans="1:19" s="131" customFormat="1" ht="12.75">
      <c r="A17" s="133">
        <v>896.9</v>
      </c>
      <c r="B17" s="128" t="s">
        <v>1195</v>
      </c>
      <c r="C17" s="129">
        <v>-16.026947367627663</v>
      </c>
      <c r="D17" s="130">
        <v>0.58037224551965494</v>
      </c>
      <c r="E17" s="130">
        <v>-0.87416604209800042</v>
      </c>
      <c r="F17" s="131">
        <f t="shared" si="0"/>
        <v>0.4737718075890528</v>
      </c>
      <c r="G17" s="131">
        <v>1.7763568394002505E-15</v>
      </c>
      <c r="J17" s="131">
        <v>2570</v>
      </c>
      <c r="K17" s="125">
        <f t="shared" si="1"/>
        <v>2536.96569</v>
      </c>
      <c r="L17" s="146">
        <f t="shared" si="2"/>
        <v>-16.026947367627663</v>
      </c>
      <c r="M17" s="147">
        <f t="shared" si="3"/>
        <v>0.58037224551965494</v>
      </c>
      <c r="N17" s="147">
        <f t="shared" si="4"/>
        <v>-0.87416604209800042</v>
      </c>
      <c r="O17" s="148" t="s">
        <v>1203</v>
      </c>
      <c r="P17" s="148" t="s">
        <v>1205</v>
      </c>
      <c r="Q17" s="148" t="s">
        <v>1204</v>
      </c>
      <c r="R17" s="125">
        <f t="shared" si="5"/>
        <v>896.9</v>
      </c>
      <c r="S17" s="125" t="str">
        <f t="shared" si="6"/>
        <v>Kamden Member</v>
      </c>
    </row>
    <row r="18" spans="1:19" s="131" customFormat="1" ht="12.75">
      <c r="A18" s="127">
        <v>917.9</v>
      </c>
      <c r="B18" s="138" t="s">
        <v>1196</v>
      </c>
      <c r="C18" s="129">
        <v>10.922995349709863</v>
      </c>
      <c r="D18" s="130">
        <v>2.5902306996283819</v>
      </c>
      <c r="E18" s="130">
        <v>-1.6274790719907877</v>
      </c>
      <c r="F18" s="131">
        <f t="shared" si="0"/>
        <v>-0.76613945522497051</v>
      </c>
      <c r="J18" s="131">
        <v>2570</v>
      </c>
      <c r="K18" s="125">
        <f t="shared" si="1"/>
        <v>2537.8077899999998</v>
      </c>
      <c r="L18" s="146">
        <f t="shared" si="2"/>
        <v>10.922995349709863</v>
      </c>
      <c r="M18" s="147">
        <f t="shared" si="3"/>
        <v>2.5902306996283819</v>
      </c>
      <c r="N18" s="147">
        <f t="shared" si="4"/>
        <v>-1.6274790719907877</v>
      </c>
      <c r="O18" s="148" t="s">
        <v>1203</v>
      </c>
      <c r="P18" s="148" t="s">
        <v>1205</v>
      </c>
      <c r="Q18" s="148" t="s">
        <v>1204</v>
      </c>
      <c r="R18" s="125">
        <f t="shared" si="5"/>
        <v>917.9</v>
      </c>
      <c r="S18" s="125" t="str">
        <f t="shared" si="6"/>
        <v>Lower Nauga</v>
      </c>
    </row>
    <row r="19" spans="1:19" s="131" customFormat="1" ht="12.75">
      <c r="A19" s="133">
        <v>966.4</v>
      </c>
      <c r="B19" s="138" t="s">
        <v>1196</v>
      </c>
      <c r="C19" s="129">
        <v>-2.9235443050698029</v>
      </c>
      <c r="D19" s="130">
        <v>2.9891629332503555</v>
      </c>
      <c r="E19" s="130">
        <v>-3.0771658738455443</v>
      </c>
      <c r="F19" s="131">
        <f t="shared" si="0"/>
        <v>0.28791678987412572</v>
      </c>
      <c r="G19" s="131">
        <v>-6.2740441749018165</v>
      </c>
      <c r="J19" s="131">
        <v>2570</v>
      </c>
      <c r="K19" s="125">
        <f t="shared" si="1"/>
        <v>2539.7526400000002</v>
      </c>
      <c r="L19" s="146">
        <f t="shared" si="2"/>
        <v>-2.9235443050698029</v>
      </c>
      <c r="M19" s="147">
        <f t="shared" si="3"/>
        <v>2.9891629332503555</v>
      </c>
      <c r="N19" s="147">
        <f t="shared" si="4"/>
        <v>-3.0771658738455443</v>
      </c>
      <c r="O19" s="148" t="s">
        <v>1203</v>
      </c>
      <c r="P19" s="148" t="s">
        <v>1205</v>
      </c>
      <c r="Q19" s="148" t="s">
        <v>1204</v>
      </c>
      <c r="R19" s="125">
        <f t="shared" si="5"/>
        <v>966.4</v>
      </c>
      <c r="S19" s="125" t="str">
        <f t="shared" si="6"/>
        <v>Lower Nauga</v>
      </c>
    </row>
    <row r="20" spans="1:19" s="131" customFormat="1" ht="12.75">
      <c r="A20" s="127">
        <v>982</v>
      </c>
      <c r="B20" s="138" t="s">
        <v>1196</v>
      </c>
      <c r="C20" s="129">
        <v>9.153534790066864</v>
      </c>
      <c r="D20" s="130">
        <v>4.6262253758184713</v>
      </c>
      <c r="E20" s="130">
        <v>-3.8427373567404555</v>
      </c>
      <c r="F20" s="131">
        <f t="shared" si="0"/>
        <v>-0.57002537444036783</v>
      </c>
      <c r="J20" s="131">
        <v>2570</v>
      </c>
      <c r="K20" s="125">
        <f t="shared" si="1"/>
        <v>2540.3782000000001</v>
      </c>
      <c r="L20" s="146">
        <f t="shared" si="2"/>
        <v>9.153534790066864</v>
      </c>
      <c r="M20" s="147">
        <f t="shared" si="3"/>
        <v>4.6262253758184713</v>
      </c>
      <c r="N20" s="147">
        <f t="shared" si="4"/>
        <v>-3.8427373567404555</v>
      </c>
      <c r="O20" s="148" t="s">
        <v>1203</v>
      </c>
      <c r="P20" s="148" t="s">
        <v>1205</v>
      </c>
      <c r="Q20" s="148" t="s">
        <v>1204</v>
      </c>
      <c r="R20" s="125">
        <f t="shared" si="5"/>
        <v>982</v>
      </c>
      <c r="S20" s="125" t="str">
        <f t="shared" si="6"/>
        <v>Lower Nauga</v>
      </c>
    </row>
    <row r="21" spans="1:19" ht="12.75">
      <c r="A21" s="134">
        <v>1014.5</v>
      </c>
      <c r="B21" s="135" t="s">
        <v>1196</v>
      </c>
      <c r="C21" s="136">
        <v>14.164963273429088</v>
      </c>
      <c r="D21" s="137">
        <v>5.1994393578553844</v>
      </c>
      <c r="E21" s="137">
        <v>-4.6935016682980724</v>
      </c>
      <c r="F21" s="131">
        <f t="shared" si="0"/>
        <v>-0.28773096263091169</v>
      </c>
      <c r="J21" s="131">
        <v>2570</v>
      </c>
      <c r="K21" s="125">
        <f t="shared" si="1"/>
        <v>2541.68145</v>
      </c>
      <c r="L21" s="146">
        <f t="shared" si="2"/>
        <v>14.164963273429088</v>
      </c>
      <c r="M21" s="147">
        <f t="shared" si="3"/>
        <v>5.1994393578553844</v>
      </c>
      <c r="N21" s="147">
        <f t="shared" si="4"/>
        <v>-4.6935016682980724</v>
      </c>
      <c r="O21" s="148" t="s">
        <v>1203</v>
      </c>
      <c r="P21" s="148" t="s">
        <v>1205</v>
      </c>
      <c r="Q21" s="148" t="s">
        <v>1204</v>
      </c>
      <c r="R21" s="125">
        <f t="shared" si="5"/>
        <v>1014.5</v>
      </c>
      <c r="S21" s="125" t="str">
        <f t="shared" si="6"/>
        <v>Lower Nauga</v>
      </c>
    </row>
    <row r="22" spans="1:19" ht="12.75">
      <c r="A22" s="139">
        <v>1064.5</v>
      </c>
      <c r="B22" s="135" t="s">
        <v>1196</v>
      </c>
      <c r="C22" s="136">
        <v>6.3302018755275746</v>
      </c>
      <c r="D22" s="137">
        <v>6.2885090366391339</v>
      </c>
      <c r="E22" s="137">
        <v>-6.4394782229411085</v>
      </c>
      <c r="F22" s="131">
        <f t="shared" si="0"/>
        <v>0.3781893642889651</v>
      </c>
      <c r="G22" s="131">
        <v>1.3995330740518463</v>
      </c>
      <c r="J22" s="131">
        <v>2570</v>
      </c>
      <c r="K22" s="125">
        <f t="shared" si="1"/>
        <v>2543.6864500000001</v>
      </c>
      <c r="L22" s="146">
        <f t="shared" si="2"/>
        <v>6.3302018755275746</v>
      </c>
      <c r="M22" s="147">
        <f t="shared" si="3"/>
        <v>6.2885090366391339</v>
      </c>
      <c r="N22" s="147">
        <f t="shared" si="4"/>
        <v>-6.4394782229411085</v>
      </c>
      <c r="O22" s="148" t="s">
        <v>1203</v>
      </c>
      <c r="P22" s="148" t="s">
        <v>1205</v>
      </c>
      <c r="Q22" s="148" t="s">
        <v>1204</v>
      </c>
      <c r="R22" s="125">
        <f t="shared" si="5"/>
        <v>1064.5</v>
      </c>
      <c r="S22" s="125" t="str">
        <f t="shared" si="6"/>
        <v>Lower Nauga</v>
      </c>
    </row>
    <row r="23" spans="1:19" ht="12.75">
      <c r="A23" s="127">
        <v>1064.5</v>
      </c>
      <c r="B23" s="138" t="s">
        <v>1196</v>
      </c>
      <c r="C23" s="129">
        <v>7.0597903550033703</v>
      </c>
      <c r="D23" s="130">
        <v>6.5328156394350856</v>
      </c>
      <c r="E23" s="130">
        <v>-6.7692266544097102</v>
      </c>
      <c r="F23" s="131">
        <f t="shared" si="0"/>
        <v>0.46565314403690294</v>
      </c>
      <c r="J23" s="131">
        <v>2570</v>
      </c>
      <c r="K23" s="125">
        <f t="shared" si="1"/>
        <v>2543.6864500000001</v>
      </c>
      <c r="L23" s="146">
        <f t="shared" si="2"/>
        <v>7.0597903550033703</v>
      </c>
      <c r="M23" s="147">
        <f t="shared" si="3"/>
        <v>6.5328156394350856</v>
      </c>
      <c r="N23" s="147">
        <f t="shared" si="4"/>
        <v>-6.7692266544097102</v>
      </c>
      <c r="O23" s="148" t="s">
        <v>1203</v>
      </c>
      <c r="P23" s="148" t="s">
        <v>1205</v>
      </c>
      <c r="Q23" s="148" t="s">
        <v>1204</v>
      </c>
      <c r="R23" s="125">
        <f t="shared" si="5"/>
        <v>1064.5</v>
      </c>
      <c r="S23" s="125" t="str">
        <f t="shared" si="6"/>
        <v>Lower Nauga</v>
      </c>
    </row>
    <row r="24" spans="1:19" ht="12.75">
      <c r="A24" s="139">
        <v>1092.3</v>
      </c>
      <c r="B24" s="135" t="s">
        <v>1196</v>
      </c>
      <c r="C24" s="136">
        <v>5.14151826277498</v>
      </c>
      <c r="D24" s="137">
        <v>7.0621388998959311</v>
      </c>
      <c r="E24" s="137">
        <v>-6.4935029635022623</v>
      </c>
      <c r="F24" s="131">
        <f t="shared" si="0"/>
        <v>-0.33501297716382528</v>
      </c>
      <c r="G24" s="131">
        <v>-1.2851520877892124</v>
      </c>
      <c r="J24" s="131">
        <v>2570</v>
      </c>
      <c r="K24" s="125">
        <f t="shared" si="1"/>
        <v>2544.80123</v>
      </c>
      <c r="L24" s="146">
        <f t="shared" si="2"/>
        <v>5.14151826277498</v>
      </c>
      <c r="M24" s="147">
        <f t="shared" si="3"/>
        <v>7.0621388998959311</v>
      </c>
      <c r="N24" s="147">
        <f t="shared" si="4"/>
        <v>-6.4935029635022623</v>
      </c>
      <c r="O24" s="148" t="s">
        <v>1203</v>
      </c>
      <c r="P24" s="148" t="s">
        <v>1205</v>
      </c>
      <c r="Q24" s="148" t="s">
        <v>1204</v>
      </c>
      <c r="R24" s="125">
        <f t="shared" si="5"/>
        <v>1092.3</v>
      </c>
      <c r="S24" s="125" t="str">
        <f t="shared" si="6"/>
        <v>Lower Nauga</v>
      </c>
    </row>
    <row r="25" spans="1:19" ht="12.75">
      <c r="A25" s="139">
        <v>1101.4000000000001</v>
      </c>
      <c r="B25" s="135" t="s">
        <v>1196</v>
      </c>
      <c r="C25" s="136">
        <v>6.3387427129819596</v>
      </c>
      <c r="D25" s="137">
        <v>6.4906347533233433</v>
      </c>
      <c r="E25" s="137">
        <v>-6.8507370581418758</v>
      </c>
      <c r="F25" s="131">
        <f t="shared" si="0"/>
        <v>0.58899533284525152</v>
      </c>
      <c r="G25" s="131">
        <v>0.63154807025189186</v>
      </c>
      <c r="J25" s="131">
        <v>2570</v>
      </c>
      <c r="K25" s="125">
        <f t="shared" si="1"/>
        <v>2545.1661399999998</v>
      </c>
      <c r="L25" s="146">
        <f t="shared" si="2"/>
        <v>6.3387427129819596</v>
      </c>
      <c r="M25" s="147">
        <f t="shared" si="3"/>
        <v>6.4906347533233433</v>
      </c>
      <c r="N25" s="147">
        <f t="shared" si="4"/>
        <v>-6.8507370581418758</v>
      </c>
      <c r="O25" s="148" t="s">
        <v>1203</v>
      </c>
      <c r="P25" s="148" t="s">
        <v>1205</v>
      </c>
      <c r="Q25" s="148" t="s">
        <v>1204</v>
      </c>
      <c r="R25" s="125">
        <f t="shared" si="5"/>
        <v>1101.4000000000001</v>
      </c>
      <c r="S25" s="125" t="str">
        <f t="shared" si="6"/>
        <v>Lower Nauga</v>
      </c>
    </row>
    <row r="26" spans="1:19" ht="12.75">
      <c r="A26" s="139">
        <v>1102.5</v>
      </c>
      <c r="B26" s="135" t="s">
        <v>1196</v>
      </c>
      <c r="C26" s="136">
        <v>9.9447847666143119</v>
      </c>
      <c r="D26" s="137">
        <v>6.2504931268902997</v>
      </c>
      <c r="E26" s="137">
        <v>-7.2319722530282959</v>
      </c>
      <c r="F26" s="131">
        <f t="shared" si="0"/>
        <v>1.2083846736208788</v>
      </c>
      <c r="G26" s="131">
        <v>4.9234223412156677</v>
      </c>
      <c r="J26" s="131">
        <v>2570</v>
      </c>
      <c r="K26" s="125">
        <f t="shared" si="1"/>
        <v>2545.2102500000001</v>
      </c>
      <c r="L26" s="146">
        <f t="shared" si="2"/>
        <v>9.9447847666143119</v>
      </c>
      <c r="M26" s="147">
        <f t="shared" si="3"/>
        <v>6.2504931268902997</v>
      </c>
      <c r="N26" s="147">
        <f t="shared" si="4"/>
        <v>-7.2319722530282959</v>
      </c>
      <c r="O26" s="148" t="s">
        <v>1203</v>
      </c>
      <c r="P26" s="148" t="s">
        <v>1205</v>
      </c>
      <c r="Q26" s="148" t="s">
        <v>1204</v>
      </c>
      <c r="R26" s="125">
        <f t="shared" si="5"/>
        <v>1102.5</v>
      </c>
      <c r="S26" s="125" t="str">
        <f t="shared" si="6"/>
        <v>Lower Nauga</v>
      </c>
    </row>
    <row r="27" spans="1:19" ht="12.75">
      <c r="A27" s="139">
        <v>1104</v>
      </c>
      <c r="B27" s="135" t="s">
        <v>1196</v>
      </c>
      <c r="C27" s="136">
        <v>3.1188469927230233</v>
      </c>
      <c r="D27" s="137">
        <v>4.7697429108191081</v>
      </c>
      <c r="E27" s="137">
        <v>-6.3436201893537492</v>
      </c>
      <c r="F27" s="131">
        <f t="shared" si="0"/>
        <v>1.7885277151963122</v>
      </c>
      <c r="G27" s="131">
        <v>-1.101529888293753</v>
      </c>
      <c r="J27" s="131">
        <v>2570</v>
      </c>
      <c r="K27" s="125">
        <f t="shared" si="1"/>
        <v>2545.2703999999999</v>
      </c>
      <c r="L27" s="146">
        <f t="shared" si="2"/>
        <v>3.1188469927230233</v>
      </c>
      <c r="M27" s="147">
        <f t="shared" si="3"/>
        <v>4.7697429108191081</v>
      </c>
      <c r="N27" s="147">
        <f t="shared" si="4"/>
        <v>-6.3436201893537492</v>
      </c>
      <c r="O27" s="148" t="s">
        <v>1203</v>
      </c>
      <c r="P27" s="148" t="s">
        <v>1205</v>
      </c>
      <c r="Q27" s="148" t="s">
        <v>1204</v>
      </c>
      <c r="R27" s="125">
        <f t="shared" si="5"/>
        <v>1104</v>
      </c>
      <c r="S27" s="125" t="str">
        <f t="shared" si="6"/>
        <v>Lower Nauga</v>
      </c>
    </row>
    <row r="28" spans="1:19" ht="12.75">
      <c r="A28" s="140">
        <v>1104</v>
      </c>
      <c r="B28" s="135" t="s">
        <v>1196</v>
      </c>
      <c r="C28" s="136">
        <v>3.7064901030567921</v>
      </c>
      <c r="D28" s="137">
        <v>4.7718589058938221</v>
      </c>
      <c r="E28" s="137">
        <v>-6.5933924341841088</v>
      </c>
      <c r="F28" s="131">
        <f t="shared" si="0"/>
        <v>2.0362014775302821</v>
      </c>
      <c r="G28" s="131">
        <v>-1.101529888293753</v>
      </c>
      <c r="J28" s="131">
        <v>2570</v>
      </c>
      <c r="K28" s="125">
        <f t="shared" si="1"/>
        <v>2545.2703999999999</v>
      </c>
      <c r="L28" s="146">
        <f t="shared" si="2"/>
        <v>3.7064901030567921</v>
      </c>
      <c r="M28" s="147">
        <f t="shared" si="3"/>
        <v>4.7718589058938221</v>
      </c>
      <c r="N28" s="147">
        <f t="shared" si="4"/>
        <v>-6.5933924341841088</v>
      </c>
      <c r="O28" s="148" t="s">
        <v>1203</v>
      </c>
      <c r="P28" s="148" t="s">
        <v>1205</v>
      </c>
      <c r="Q28" s="148" t="s">
        <v>1204</v>
      </c>
      <c r="R28" s="125">
        <f t="shared" si="5"/>
        <v>1104</v>
      </c>
      <c r="S28" s="125" t="str">
        <f t="shared" si="6"/>
        <v>Lower Nauga</v>
      </c>
    </row>
    <row r="29" spans="1:19" ht="12.75">
      <c r="A29" s="127">
        <v>1104</v>
      </c>
      <c r="B29" s="138" t="s">
        <v>1196</v>
      </c>
      <c r="C29" s="129">
        <v>3.2730844691031269</v>
      </c>
      <c r="D29" s="130">
        <v>4.7791528872860312</v>
      </c>
      <c r="E29" s="130">
        <v>-6.3252331097748415</v>
      </c>
      <c r="F29" s="131">
        <f t="shared" si="0"/>
        <v>1.7608085387976864</v>
      </c>
      <c r="G29" s="131">
        <v>-1.101529888293753</v>
      </c>
      <c r="J29" s="131">
        <v>2570</v>
      </c>
      <c r="K29" s="125">
        <f t="shared" si="1"/>
        <v>2545.2703999999999</v>
      </c>
      <c r="L29" s="146">
        <f t="shared" si="2"/>
        <v>3.2730844691031269</v>
      </c>
      <c r="M29" s="147">
        <f t="shared" si="3"/>
        <v>4.7791528872860312</v>
      </c>
      <c r="N29" s="147">
        <f t="shared" si="4"/>
        <v>-6.3252331097748415</v>
      </c>
      <c r="O29" s="148" t="s">
        <v>1203</v>
      </c>
      <c r="P29" s="148" t="s">
        <v>1205</v>
      </c>
      <c r="Q29" s="148" t="s">
        <v>1204</v>
      </c>
      <c r="R29" s="125">
        <f t="shared" si="5"/>
        <v>1104</v>
      </c>
      <c r="S29" s="125" t="str">
        <f t="shared" si="6"/>
        <v>Lower Nauga</v>
      </c>
    </row>
    <row r="30" spans="1:19" ht="12.75">
      <c r="A30" s="141">
        <v>1104.2</v>
      </c>
      <c r="B30" s="135" t="s">
        <v>1196</v>
      </c>
      <c r="C30" s="136">
        <v>0.83869459353524967</v>
      </c>
      <c r="D30" s="137">
        <v>2.6763164901213443</v>
      </c>
      <c r="E30" s="137">
        <v>-3.7040749578246546</v>
      </c>
      <c r="F30" s="131">
        <f t="shared" si="0"/>
        <v>1.2250831106536202</v>
      </c>
      <c r="G30" s="131">
        <v>-1.7339630142390399</v>
      </c>
      <c r="J30" s="131">
        <v>2570</v>
      </c>
      <c r="K30" s="125">
        <f t="shared" si="1"/>
        <v>2545.2784200000001</v>
      </c>
      <c r="L30" s="146">
        <f t="shared" si="2"/>
        <v>0.83869459353524967</v>
      </c>
      <c r="M30" s="147">
        <f t="shared" si="3"/>
        <v>2.6763164901213443</v>
      </c>
      <c r="N30" s="147">
        <f t="shared" si="4"/>
        <v>-3.7040749578246546</v>
      </c>
      <c r="O30" s="148" t="s">
        <v>1203</v>
      </c>
      <c r="P30" s="148" t="s">
        <v>1205</v>
      </c>
      <c r="Q30" s="148" t="s">
        <v>1204</v>
      </c>
      <c r="R30" s="125">
        <f t="shared" si="5"/>
        <v>1104.2</v>
      </c>
      <c r="S30" s="125" t="str">
        <f t="shared" si="6"/>
        <v>Lower Nauga</v>
      </c>
    </row>
    <row r="31" spans="1:19" ht="12.75">
      <c r="A31" s="142">
        <v>1141.8</v>
      </c>
      <c r="B31" s="135" t="s">
        <v>1196</v>
      </c>
      <c r="C31" s="136">
        <v>3.567492160173602</v>
      </c>
      <c r="D31" s="137">
        <v>6.9034124981197653</v>
      </c>
      <c r="E31" s="137">
        <v>-6.3981271112725224</v>
      </c>
      <c r="F31" s="131">
        <f t="shared" si="0"/>
        <v>-0.27297609255758104</v>
      </c>
      <c r="G31" s="131">
        <v>-2.8949943406213352</v>
      </c>
      <c r="J31" s="131">
        <v>2570</v>
      </c>
      <c r="K31" s="125">
        <f t="shared" si="1"/>
        <v>2546.7861800000001</v>
      </c>
      <c r="L31" s="146">
        <f t="shared" si="2"/>
        <v>3.567492160173602</v>
      </c>
      <c r="M31" s="147">
        <f t="shared" si="3"/>
        <v>6.9034124981197653</v>
      </c>
      <c r="N31" s="147">
        <f t="shared" si="4"/>
        <v>-6.3981271112725224</v>
      </c>
      <c r="O31" s="148" t="s">
        <v>1203</v>
      </c>
      <c r="P31" s="148" t="s">
        <v>1205</v>
      </c>
      <c r="Q31" s="148" t="s">
        <v>1204</v>
      </c>
      <c r="R31" s="125">
        <f t="shared" si="5"/>
        <v>1141.8</v>
      </c>
      <c r="S31" s="125" t="str">
        <f t="shared" si="6"/>
        <v>Lower Nauga</v>
      </c>
    </row>
    <row r="32" spans="1:19" ht="12.75">
      <c r="A32" s="141">
        <v>1176.5</v>
      </c>
      <c r="B32" s="135" t="s">
        <v>1196</v>
      </c>
      <c r="C32" s="136">
        <v>-0.82872807863954012</v>
      </c>
      <c r="D32" s="137">
        <v>1.8015494352824346</v>
      </c>
      <c r="E32" s="137">
        <v>-2.1171268454435177</v>
      </c>
      <c r="F32" s="131">
        <f t="shared" si="0"/>
        <v>0.50566223164559609</v>
      </c>
      <c r="G32" s="131">
        <v>-2.7327045798212417</v>
      </c>
      <c r="J32" s="131">
        <v>2570</v>
      </c>
      <c r="K32" s="125">
        <f t="shared" si="1"/>
        <v>2548.1776500000001</v>
      </c>
      <c r="L32" s="146">
        <f t="shared" si="2"/>
        <v>-0.82872807863954012</v>
      </c>
      <c r="M32" s="147">
        <f t="shared" si="3"/>
        <v>1.8015494352824346</v>
      </c>
      <c r="N32" s="147">
        <f t="shared" si="4"/>
        <v>-2.1171268454435177</v>
      </c>
      <c r="O32" s="148" t="s">
        <v>1203</v>
      </c>
      <c r="P32" s="148" t="s">
        <v>1205</v>
      </c>
      <c r="Q32" s="148" t="s">
        <v>1204</v>
      </c>
      <c r="R32" s="125">
        <f t="shared" si="5"/>
        <v>1176.5</v>
      </c>
      <c r="S32" s="125" t="str">
        <f t="shared" si="6"/>
        <v>Lower Nauga</v>
      </c>
    </row>
    <row r="33" spans="1:29" ht="12.75">
      <c r="A33" s="141">
        <v>1188.2</v>
      </c>
      <c r="B33" s="135" t="s">
        <v>1196</v>
      </c>
      <c r="C33" s="136">
        <v>7.3013453342982704</v>
      </c>
      <c r="D33" s="137">
        <v>6.0387971269604268</v>
      </c>
      <c r="E33" s="137">
        <v>-5.4967150835572021</v>
      </c>
      <c r="F33" s="131">
        <f t="shared" si="0"/>
        <v>-0.31692855235186634</v>
      </c>
      <c r="G33" s="131">
        <v>2.1649616756218979</v>
      </c>
      <c r="J33" s="131">
        <v>2570</v>
      </c>
      <c r="K33" s="125">
        <f t="shared" si="1"/>
        <v>2548.6468199999999</v>
      </c>
      <c r="L33" s="146">
        <f t="shared" si="2"/>
        <v>7.3013453342982704</v>
      </c>
      <c r="M33" s="147">
        <f t="shared" si="3"/>
        <v>6.0387971269604268</v>
      </c>
      <c r="N33" s="147">
        <f t="shared" si="4"/>
        <v>-5.4967150835572021</v>
      </c>
      <c r="O33" s="148" t="s">
        <v>1203</v>
      </c>
      <c r="P33" s="148" t="s">
        <v>1205</v>
      </c>
      <c r="Q33" s="148" t="s">
        <v>1204</v>
      </c>
      <c r="R33" s="125">
        <f t="shared" si="5"/>
        <v>1188.2</v>
      </c>
      <c r="S33" s="125" t="str">
        <f t="shared" si="6"/>
        <v>Lower Nauga</v>
      </c>
      <c r="Z33" s="125">
        <v>2560.5404800000001</v>
      </c>
      <c r="AA33" s="125">
        <v>1.8978421715649674</v>
      </c>
      <c r="AB33" s="125">
        <v>2.7808238571671584</v>
      </c>
      <c r="AC33" s="125">
        <v>-2.7105975738865862</v>
      </c>
    </row>
    <row r="34" spans="1:29" ht="12.75">
      <c r="A34" s="142">
        <v>1192.9000000000001</v>
      </c>
      <c r="B34" s="135" t="s">
        <v>1196</v>
      </c>
      <c r="C34" s="136">
        <v>2.2039725807099231</v>
      </c>
      <c r="D34" s="137">
        <v>2.1689995221458869</v>
      </c>
      <c r="E34" s="137">
        <v>-2.2433810665838383</v>
      </c>
      <c r="F34" s="131">
        <f t="shared" si="0"/>
        <v>0.26750748756938414</v>
      </c>
      <c r="G34" s="131">
        <v>0.3073741640450387</v>
      </c>
      <c r="J34" s="131">
        <v>2570</v>
      </c>
      <c r="K34" s="125">
        <f t="shared" si="1"/>
        <v>2548.83529</v>
      </c>
      <c r="L34" s="146">
        <f t="shared" si="2"/>
        <v>2.2039725807099231</v>
      </c>
      <c r="M34" s="147">
        <f t="shared" si="3"/>
        <v>2.1689995221458869</v>
      </c>
      <c r="N34" s="147">
        <f t="shared" si="4"/>
        <v>-2.2433810665838383</v>
      </c>
      <c r="O34" s="148" t="s">
        <v>1203</v>
      </c>
      <c r="P34" s="148" t="s">
        <v>1205</v>
      </c>
      <c r="Q34" s="148" t="s">
        <v>1204</v>
      </c>
      <c r="R34" s="125">
        <f t="shared" si="5"/>
        <v>1192.9000000000001</v>
      </c>
      <c r="S34" s="125" t="str">
        <f t="shared" si="6"/>
        <v>Lower Nauga</v>
      </c>
      <c r="Z34" s="125">
        <v>2560.3399800000002</v>
      </c>
      <c r="AA34" s="125">
        <v>5.0999999999999996</v>
      </c>
      <c r="AB34" s="125">
        <v>5.0999999999999996</v>
      </c>
    </row>
    <row r="35" spans="1:29" ht="12.75">
      <c r="A35" s="141">
        <v>1245.7</v>
      </c>
      <c r="B35" s="135" t="s">
        <v>1196</v>
      </c>
      <c r="C35" s="136">
        <v>12.033304218764584</v>
      </c>
      <c r="D35" s="137">
        <v>4.3513405376596204</v>
      </c>
      <c r="E35" s="137">
        <v>-3.5043076618970233</v>
      </c>
      <c r="F35" s="131">
        <f t="shared" si="0"/>
        <v>-0.63584525639129374</v>
      </c>
      <c r="J35" s="131">
        <v>2570</v>
      </c>
      <c r="K35" s="125">
        <f t="shared" si="1"/>
        <v>2550.9525699999999</v>
      </c>
      <c r="L35" s="146">
        <f t="shared" si="2"/>
        <v>12.033304218764584</v>
      </c>
      <c r="M35" s="147">
        <f t="shared" si="3"/>
        <v>4.3513405376596204</v>
      </c>
      <c r="N35" s="147">
        <f t="shared" si="4"/>
        <v>-3.5043076618970233</v>
      </c>
      <c r="O35" s="148" t="s">
        <v>1203</v>
      </c>
      <c r="P35" s="148" t="s">
        <v>1205</v>
      </c>
      <c r="Q35" s="148" t="s">
        <v>1204</v>
      </c>
      <c r="R35" s="125">
        <f t="shared" si="5"/>
        <v>1245.7</v>
      </c>
      <c r="S35" s="125" t="str">
        <f t="shared" si="6"/>
        <v>Lower Nauga</v>
      </c>
      <c r="Z35" s="125">
        <v>2560.2425370000001</v>
      </c>
      <c r="AA35" s="125">
        <v>6.9</v>
      </c>
      <c r="AB35" s="125">
        <v>6.4</v>
      </c>
    </row>
    <row r="36" spans="1:29" ht="12.75">
      <c r="A36" s="141">
        <v>1270.7</v>
      </c>
      <c r="B36" s="135" t="s">
        <v>1196</v>
      </c>
      <c r="C36" s="136">
        <v>12.513265790214279</v>
      </c>
      <c r="D36" s="137">
        <v>3.4272738736902397</v>
      </c>
      <c r="E36" s="137">
        <v>-3.1721269367299669</v>
      </c>
      <c r="F36" s="131">
        <f t="shared" ref="F36:F67" si="7">(D36/ABS(D36))*(($D$75*D36+$E$75)-E36)</f>
        <v>-5.1607156670958165E-2</v>
      </c>
      <c r="J36" s="131">
        <v>2570</v>
      </c>
      <c r="K36" s="125">
        <f t="shared" si="1"/>
        <v>2551.95507</v>
      </c>
      <c r="L36" s="146">
        <f t="shared" si="2"/>
        <v>12.513265790214279</v>
      </c>
      <c r="M36" s="147">
        <f t="shared" si="3"/>
        <v>3.4272738736902397</v>
      </c>
      <c r="N36" s="147">
        <f t="shared" si="4"/>
        <v>-3.1721269367299669</v>
      </c>
      <c r="O36" s="148" t="s">
        <v>1203</v>
      </c>
      <c r="P36" s="148" t="s">
        <v>1205</v>
      </c>
      <c r="Q36" s="148" t="s">
        <v>1204</v>
      </c>
      <c r="R36" s="125">
        <f t="shared" si="5"/>
        <v>1270.7</v>
      </c>
      <c r="S36" s="125" t="str">
        <f t="shared" si="6"/>
        <v>Lower Nauga</v>
      </c>
      <c r="Z36" s="125">
        <v>2560.1354700000002</v>
      </c>
      <c r="AA36" s="125">
        <v>2.4460390967935286</v>
      </c>
      <c r="AB36" s="125">
        <v>3.3250248151097672</v>
      </c>
      <c r="AC36" s="125">
        <v>-3.2524458335259077</v>
      </c>
    </row>
    <row r="37" spans="1:29" ht="12.75">
      <c r="A37" s="142">
        <v>1282.9000000000001</v>
      </c>
      <c r="B37" s="135" t="s">
        <v>1196</v>
      </c>
      <c r="C37" s="136">
        <v>7.7645601656413099</v>
      </c>
      <c r="D37" s="137">
        <v>6.085144088607386</v>
      </c>
      <c r="E37" s="137">
        <v>-5.4508266546202666</v>
      </c>
      <c r="F37" s="131">
        <f t="shared" si="7"/>
        <v>-0.40878036227168568</v>
      </c>
      <c r="J37" s="131">
        <v>2570</v>
      </c>
      <c r="K37" s="125">
        <f t="shared" si="1"/>
        <v>2552.4442899999999</v>
      </c>
      <c r="L37" s="146">
        <f t="shared" si="2"/>
        <v>7.7645601656413099</v>
      </c>
      <c r="M37" s="147">
        <f t="shared" si="3"/>
        <v>6.085144088607386</v>
      </c>
      <c r="N37" s="147">
        <f t="shared" si="4"/>
        <v>-5.4508266546202666</v>
      </c>
      <c r="O37" s="148" t="s">
        <v>1203</v>
      </c>
      <c r="P37" s="148" t="s">
        <v>1205</v>
      </c>
      <c r="Q37" s="148" t="s">
        <v>1204</v>
      </c>
      <c r="R37" s="125">
        <f t="shared" si="5"/>
        <v>1282.9000000000001</v>
      </c>
      <c r="S37" s="125" t="str">
        <f t="shared" si="6"/>
        <v>Lower Nauga</v>
      </c>
      <c r="Z37" s="125">
        <v>2559.94299</v>
      </c>
      <c r="AA37" s="125">
        <v>6.9794729894530061</v>
      </c>
      <c r="AB37" s="125">
        <v>6.4058229125494304</v>
      </c>
      <c r="AC37" s="125">
        <v>-6.1660424945246817</v>
      </c>
    </row>
    <row r="38" spans="1:29" ht="12.75">
      <c r="A38" s="141">
        <v>1294.7</v>
      </c>
      <c r="B38" s="135" t="s">
        <v>1196</v>
      </c>
      <c r="C38" s="136">
        <v>9.5822513367909146</v>
      </c>
      <c r="D38" s="137">
        <v>3.5529882674276703</v>
      </c>
      <c r="E38" s="137">
        <v>-2.9770037158816098</v>
      </c>
      <c r="F38" s="131">
        <f t="shared" si="7"/>
        <v>-0.37140432310394278</v>
      </c>
      <c r="J38" s="131">
        <v>2570</v>
      </c>
      <c r="K38" s="125">
        <f t="shared" si="1"/>
        <v>2552.9174699999999</v>
      </c>
      <c r="L38" s="146">
        <f t="shared" si="2"/>
        <v>9.5822513367909146</v>
      </c>
      <c r="M38" s="147">
        <f t="shared" si="3"/>
        <v>3.5529882674276703</v>
      </c>
      <c r="N38" s="147">
        <f t="shared" si="4"/>
        <v>-2.9770037158816098</v>
      </c>
      <c r="O38" s="148" t="s">
        <v>1203</v>
      </c>
      <c r="P38" s="148" t="s">
        <v>1205</v>
      </c>
      <c r="Q38" s="148" t="s">
        <v>1204</v>
      </c>
      <c r="R38" s="125">
        <f t="shared" si="5"/>
        <v>1294.7</v>
      </c>
      <c r="S38" s="125" t="str">
        <f t="shared" si="6"/>
        <v>Lower Nauga</v>
      </c>
      <c r="Z38" s="125">
        <v>2559.9249450000002</v>
      </c>
      <c r="AA38" s="125">
        <v>6.6</v>
      </c>
      <c r="AB38" s="125">
        <v>7.5</v>
      </c>
    </row>
    <row r="39" spans="1:29" ht="12.75">
      <c r="A39" s="141">
        <v>1308.9000000000001</v>
      </c>
      <c r="B39" s="143" t="s">
        <v>1197</v>
      </c>
      <c r="C39" s="136">
        <v>-0.24540562725317017</v>
      </c>
      <c r="D39" s="137">
        <v>1.4935749072034765</v>
      </c>
      <c r="E39" s="137">
        <v>-1.009071749939805</v>
      </c>
      <c r="F39" s="131">
        <f t="shared" si="7"/>
        <v>-0.29696722075027271</v>
      </c>
      <c r="G39" s="131">
        <v>-1.7693115670384973</v>
      </c>
      <c r="J39" s="125">
        <v>2600</v>
      </c>
      <c r="K39" s="125">
        <f t="shared" si="1"/>
        <v>2553.4868900000001</v>
      </c>
      <c r="L39" s="146">
        <f t="shared" si="2"/>
        <v>-0.24540562725317017</v>
      </c>
      <c r="M39" s="147">
        <f t="shared" si="3"/>
        <v>1.4935749072034765</v>
      </c>
      <c r="N39" s="147">
        <f t="shared" si="4"/>
        <v>-1.009071749939805</v>
      </c>
      <c r="O39" s="148" t="s">
        <v>1203</v>
      </c>
      <c r="P39" s="148" t="s">
        <v>1205</v>
      </c>
      <c r="Q39" s="148" t="s">
        <v>1204</v>
      </c>
      <c r="R39" s="125">
        <f t="shared" si="5"/>
        <v>1308.9000000000001</v>
      </c>
      <c r="S39" s="125" t="str">
        <f t="shared" si="6"/>
        <v>Monteville</v>
      </c>
      <c r="Z39" s="125">
        <v>2559.7665499999998</v>
      </c>
      <c r="AA39" s="125">
        <v>6.4185241828489392</v>
      </c>
      <c r="AB39" s="125">
        <v>6.0533936206286221</v>
      </c>
      <c r="AC39" s="125">
        <v>-5.973118777715225</v>
      </c>
    </row>
    <row r="40" spans="1:29" ht="12.75">
      <c r="A40" s="142">
        <v>1315.3</v>
      </c>
      <c r="B40" s="143" t="s">
        <v>1197</v>
      </c>
      <c r="C40" s="136">
        <v>0.32163899274983976</v>
      </c>
      <c r="D40" s="137">
        <v>4.9347863602082764</v>
      </c>
      <c r="E40" s="137">
        <v>-4.6069636931143076</v>
      </c>
      <c r="F40" s="131">
        <f t="shared" si="7"/>
        <v>-0.11180628380563107</v>
      </c>
      <c r="G40" s="131">
        <v>-4.5733942335230617</v>
      </c>
      <c r="J40" s="125">
        <v>2600</v>
      </c>
      <c r="K40" s="125">
        <f t="shared" si="1"/>
        <v>2553.7435300000002</v>
      </c>
      <c r="L40" s="146">
        <f t="shared" si="2"/>
        <v>0.32163899274983976</v>
      </c>
      <c r="M40" s="147">
        <f t="shared" si="3"/>
        <v>4.9347863602082764</v>
      </c>
      <c r="N40" s="147">
        <f t="shared" si="4"/>
        <v>-4.6069636931143076</v>
      </c>
      <c r="O40" s="148" t="s">
        <v>1203</v>
      </c>
      <c r="P40" s="148" t="s">
        <v>1205</v>
      </c>
      <c r="Q40" s="148" t="s">
        <v>1204</v>
      </c>
      <c r="R40" s="125">
        <f t="shared" si="5"/>
        <v>1315.3</v>
      </c>
      <c r="S40" s="125" t="str">
        <f t="shared" si="6"/>
        <v>Monteville</v>
      </c>
      <c r="Z40" s="125">
        <v>2559.730861</v>
      </c>
      <c r="AA40" s="125">
        <v>5.2</v>
      </c>
      <c r="AB40" s="125">
        <v>6.9</v>
      </c>
    </row>
    <row r="41" spans="1:29" ht="12.75">
      <c r="A41" s="142">
        <v>1326.8</v>
      </c>
      <c r="B41" s="143" t="s">
        <v>1197</v>
      </c>
      <c r="C41" s="136">
        <v>9.5423940953376363</v>
      </c>
      <c r="D41" s="137">
        <v>5.8477122775215662</v>
      </c>
      <c r="E41" s="137">
        <v>-5.5315284544286154</v>
      </c>
      <c r="F41" s="131">
        <f t="shared" si="7"/>
        <v>-9.2611804717207313E-2</v>
      </c>
      <c r="G41" s="131">
        <v>4.8740788408353275</v>
      </c>
      <c r="J41" s="125">
        <v>2600</v>
      </c>
      <c r="K41" s="125">
        <f t="shared" si="1"/>
        <v>2554.2046799999998</v>
      </c>
      <c r="L41" s="146">
        <f t="shared" si="2"/>
        <v>9.5423940953376363</v>
      </c>
      <c r="M41" s="147">
        <f t="shared" si="3"/>
        <v>5.8477122775215662</v>
      </c>
      <c r="N41" s="147">
        <f t="shared" si="4"/>
        <v>-5.5315284544286154</v>
      </c>
      <c r="O41" s="148" t="s">
        <v>1203</v>
      </c>
      <c r="P41" s="148" t="s">
        <v>1205</v>
      </c>
      <c r="Q41" s="148" t="s">
        <v>1204</v>
      </c>
      <c r="R41" s="125">
        <f t="shared" si="5"/>
        <v>1326.8</v>
      </c>
      <c r="S41" s="125" t="str">
        <f t="shared" si="6"/>
        <v>Monteville</v>
      </c>
      <c r="Z41" s="125">
        <v>2559.63823</v>
      </c>
      <c r="AA41" s="125">
        <v>3.7921217674676821</v>
      </c>
      <c r="AB41" s="125">
        <v>4.7424302162830667</v>
      </c>
      <c r="AC41" s="125">
        <v>-4.7478296683374221</v>
      </c>
    </row>
    <row r="42" spans="1:29" ht="12.75">
      <c r="A42" s="144">
        <v>1336.1</v>
      </c>
      <c r="B42" s="143" t="s">
        <v>1197</v>
      </c>
      <c r="C42" s="136">
        <v>6.1002691338667425</v>
      </c>
      <c r="D42" s="137">
        <v>3.077501410349015</v>
      </c>
      <c r="E42" s="137">
        <v>-3.0531050967237405</v>
      </c>
      <c r="F42" s="131">
        <f t="shared" si="7"/>
        <v>0.17624865006774204</v>
      </c>
      <c r="J42" s="125">
        <v>2600</v>
      </c>
      <c r="K42" s="125">
        <f t="shared" si="1"/>
        <v>2554.5776099999998</v>
      </c>
      <c r="L42" s="146">
        <f t="shared" si="2"/>
        <v>6.1002691338667425</v>
      </c>
      <c r="M42" s="147">
        <f t="shared" si="3"/>
        <v>3.077501410349015</v>
      </c>
      <c r="N42" s="147">
        <f t="shared" si="4"/>
        <v>-3.0531050967237405</v>
      </c>
      <c r="O42" s="148" t="s">
        <v>1203</v>
      </c>
      <c r="P42" s="148" t="s">
        <v>1205</v>
      </c>
      <c r="Q42" s="148" t="s">
        <v>1204</v>
      </c>
      <c r="R42" s="125">
        <f t="shared" si="5"/>
        <v>1336.1</v>
      </c>
      <c r="S42" s="125" t="str">
        <f t="shared" si="6"/>
        <v>Monteville</v>
      </c>
      <c r="Z42" s="125">
        <v>2559.238433</v>
      </c>
      <c r="AA42" s="125">
        <v>4.5</v>
      </c>
      <c r="AB42" s="125">
        <v>6.1</v>
      </c>
    </row>
    <row r="43" spans="1:29" ht="12.75">
      <c r="A43" s="145">
        <v>1344.3</v>
      </c>
      <c r="B43" s="143" t="s">
        <v>1197</v>
      </c>
      <c r="C43" s="136">
        <v>6.2040989225264909</v>
      </c>
      <c r="D43" s="137">
        <v>1.2344276464282267</v>
      </c>
      <c r="E43" s="137">
        <v>-0.88857494115091029</v>
      </c>
      <c r="F43" s="131">
        <f t="shared" si="7"/>
        <v>-0.16046154535442203</v>
      </c>
      <c r="J43" s="125">
        <v>2600</v>
      </c>
      <c r="K43" s="125">
        <f t="shared" si="1"/>
        <v>2554.90643</v>
      </c>
      <c r="L43" s="146">
        <f t="shared" si="2"/>
        <v>6.2040989225264909</v>
      </c>
      <c r="M43" s="147">
        <f t="shared" si="3"/>
        <v>1.2344276464282267</v>
      </c>
      <c r="N43" s="147">
        <f t="shared" si="4"/>
        <v>-0.88857494115091029</v>
      </c>
      <c r="O43" s="148" t="s">
        <v>1203</v>
      </c>
      <c r="P43" s="148" t="s">
        <v>1205</v>
      </c>
      <c r="Q43" s="148" t="s">
        <v>1204</v>
      </c>
      <c r="R43" s="125">
        <f t="shared" si="5"/>
        <v>1344.3</v>
      </c>
      <c r="S43" s="125" t="str">
        <f t="shared" si="6"/>
        <v>Monteville</v>
      </c>
      <c r="Z43" s="125">
        <v>2559.19713</v>
      </c>
      <c r="AA43" s="125">
        <v>5.7562910920812005</v>
      </c>
      <c r="AB43" s="125">
        <v>5.8883252261594521</v>
      </c>
      <c r="AC43" s="125">
        <v>-5.7000114131557922</v>
      </c>
    </row>
    <row r="44" spans="1:29" ht="12.75">
      <c r="A44" s="145">
        <v>1353.3</v>
      </c>
      <c r="B44" s="143" t="s">
        <v>1197</v>
      </c>
      <c r="C44" s="136">
        <v>5.8544269891045442</v>
      </c>
      <c r="D44" s="137">
        <v>1.317412245208649</v>
      </c>
      <c r="E44" s="137">
        <v>-0.85222688291097803</v>
      </c>
      <c r="F44" s="131">
        <f t="shared" si="7"/>
        <v>-0.27910739818358365</v>
      </c>
      <c r="J44" s="125">
        <v>2600</v>
      </c>
      <c r="K44" s="125">
        <f t="shared" si="1"/>
        <v>2555.2673300000001</v>
      </c>
      <c r="L44" s="146">
        <f t="shared" si="2"/>
        <v>5.8544269891045442</v>
      </c>
      <c r="M44" s="147">
        <f t="shared" si="3"/>
        <v>1.317412245208649</v>
      </c>
      <c r="N44" s="147">
        <f t="shared" si="4"/>
        <v>-0.85222688291097803</v>
      </c>
      <c r="O44" s="148" t="s">
        <v>1203</v>
      </c>
      <c r="P44" s="148" t="s">
        <v>1205</v>
      </c>
      <c r="Q44" s="148" t="s">
        <v>1204</v>
      </c>
      <c r="R44" s="125">
        <f t="shared" si="5"/>
        <v>1353.3</v>
      </c>
      <c r="S44" s="125" t="str">
        <f t="shared" si="6"/>
        <v>Monteville</v>
      </c>
      <c r="Z44" s="125">
        <v>2559.0728199999999</v>
      </c>
      <c r="AA44" s="125">
        <v>5.5208319261850214</v>
      </c>
      <c r="AB44" s="125">
        <v>4.3855736697993031</v>
      </c>
      <c r="AC44" s="125">
        <v>-4.2379389619309205</v>
      </c>
    </row>
    <row r="45" spans="1:29" ht="12.75">
      <c r="A45" s="144">
        <v>1354.9</v>
      </c>
      <c r="B45" s="143" t="s">
        <v>1197</v>
      </c>
      <c r="C45" s="136">
        <v>7.8804476071778762</v>
      </c>
      <c r="D45" s="137">
        <v>2.4070699758176328</v>
      </c>
      <c r="E45" s="137">
        <v>-2.948057290568018</v>
      </c>
      <c r="F45" s="131">
        <f t="shared" si="7"/>
        <v>0.73608359680957092</v>
      </c>
      <c r="J45" s="125">
        <v>2600</v>
      </c>
      <c r="K45" s="125">
        <f t="shared" si="1"/>
        <v>2555.33149</v>
      </c>
      <c r="L45" s="146">
        <f t="shared" si="2"/>
        <v>7.8804476071778762</v>
      </c>
      <c r="M45" s="147">
        <f t="shared" si="3"/>
        <v>2.4070699758176328</v>
      </c>
      <c r="N45" s="147">
        <f t="shared" si="4"/>
        <v>-2.948057290568018</v>
      </c>
      <c r="O45" s="148" t="s">
        <v>1203</v>
      </c>
      <c r="P45" s="148" t="s">
        <v>1205</v>
      </c>
      <c r="Q45" s="148" t="s">
        <v>1204</v>
      </c>
      <c r="R45" s="125">
        <f t="shared" si="5"/>
        <v>1354.9</v>
      </c>
      <c r="S45" s="125" t="str">
        <f t="shared" si="6"/>
        <v>Monteville</v>
      </c>
      <c r="Z45" s="125">
        <v>2558.9525199999998</v>
      </c>
      <c r="AA45" s="125">
        <v>-0.19717501574667562</v>
      </c>
      <c r="AB45" s="125">
        <v>1.5449219257253066</v>
      </c>
      <c r="AC45" s="125">
        <v>-1.2801480621399408</v>
      </c>
    </row>
    <row r="46" spans="1:29">
      <c r="A46" s="144">
        <v>1356.2</v>
      </c>
      <c r="B46" s="143" t="s">
        <v>1197</v>
      </c>
      <c r="C46" s="136">
        <v>8.3141881759336567</v>
      </c>
      <c r="D46" s="137">
        <v>2.7556447992644895</v>
      </c>
      <c r="E46" s="137">
        <v>-3.2761611415763614</v>
      </c>
      <c r="F46" s="131">
        <f t="shared" si="7"/>
        <v>0.7184975289582467</v>
      </c>
      <c r="H46" s="132"/>
      <c r="I46" s="132"/>
      <c r="J46" s="125">
        <v>2600</v>
      </c>
      <c r="K46" s="125">
        <f t="shared" si="1"/>
        <v>2555.3836200000001</v>
      </c>
      <c r="L46" s="146">
        <f t="shared" si="2"/>
        <v>8.3141881759336567</v>
      </c>
      <c r="M46" s="147">
        <f t="shared" si="3"/>
        <v>2.7556447992644895</v>
      </c>
      <c r="N46" s="147">
        <f t="shared" si="4"/>
        <v>-3.2761611415763614</v>
      </c>
      <c r="O46" s="148" t="s">
        <v>1203</v>
      </c>
      <c r="P46" s="148" t="s">
        <v>1205</v>
      </c>
      <c r="Q46" s="148" t="s">
        <v>1204</v>
      </c>
      <c r="R46" s="125">
        <f t="shared" si="5"/>
        <v>1356.2</v>
      </c>
      <c r="S46" s="125" t="str">
        <f t="shared" si="6"/>
        <v>Monteville</v>
      </c>
      <c r="Z46" s="125">
        <v>2558.754426</v>
      </c>
      <c r="AA46" s="125">
        <v>3.6</v>
      </c>
      <c r="AB46" s="125">
        <v>6.3</v>
      </c>
    </row>
    <row r="47" spans="1:29" ht="12.75">
      <c r="A47" s="144">
        <v>1366.8</v>
      </c>
      <c r="B47" s="143" t="s">
        <v>1197</v>
      </c>
      <c r="C47" s="136">
        <v>4.1450537329634773</v>
      </c>
      <c r="D47" s="137">
        <v>0.55495464149601936</v>
      </c>
      <c r="E47" s="137">
        <v>0.61239675552493544</v>
      </c>
      <c r="F47" s="131">
        <f t="shared" si="7"/>
        <v>-0.98758374934549376</v>
      </c>
      <c r="J47" s="125">
        <v>2600</v>
      </c>
      <c r="K47" s="125">
        <f t="shared" si="1"/>
        <v>2555.8086800000001</v>
      </c>
      <c r="L47" s="146">
        <f t="shared" si="2"/>
        <v>4.1450537329634773</v>
      </c>
      <c r="M47" s="147">
        <f t="shared" si="3"/>
        <v>0.55495464149601936</v>
      </c>
      <c r="N47" s="147">
        <f t="shared" si="4"/>
        <v>0.61239675552493544</v>
      </c>
      <c r="O47" s="148" t="s">
        <v>1203</v>
      </c>
      <c r="P47" s="148" t="s">
        <v>1205</v>
      </c>
      <c r="Q47" s="148" t="s">
        <v>1204</v>
      </c>
      <c r="R47" s="125">
        <f t="shared" si="5"/>
        <v>1366.8</v>
      </c>
      <c r="S47" s="125" t="str">
        <f t="shared" si="6"/>
        <v>Monteville</v>
      </c>
      <c r="Z47" s="125">
        <v>2558.7079100000001</v>
      </c>
      <c r="AA47" s="125">
        <v>0.76408786636106285</v>
      </c>
      <c r="AB47" s="125">
        <v>3.0532279751633862</v>
      </c>
      <c r="AC47" s="125">
        <v>-2.6070270504978676</v>
      </c>
    </row>
    <row r="48" spans="1:29" ht="12.75">
      <c r="A48" s="142">
        <v>1381.2</v>
      </c>
      <c r="B48" s="143" t="s">
        <v>1197</v>
      </c>
      <c r="C48" s="136">
        <v>11.422383139682912</v>
      </c>
      <c r="D48" s="137">
        <v>4.4065534882353763</v>
      </c>
      <c r="E48" s="137">
        <v>-5.6295398241972237</v>
      </c>
      <c r="F48" s="131">
        <f t="shared" si="7"/>
        <v>1.4346309134485216</v>
      </c>
      <c r="J48" s="125">
        <v>2600</v>
      </c>
      <c r="K48" s="125">
        <f t="shared" si="1"/>
        <v>2556.3861200000001</v>
      </c>
      <c r="L48" s="146">
        <f t="shared" si="2"/>
        <v>11.422383139682912</v>
      </c>
      <c r="M48" s="147">
        <f t="shared" si="3"/>
        <v>4.4065534882353763</v>
      </c>
      <c r="N48" s="147">
        <f t="shared" si="4"/>
        <v>-5.6295398241972237</v>
      </c>
      <c r="O48" s="148" t="s">
        <v>1203</v>
      </c>
      <c r="P48" s="148" t="s">
        <v>1205</v>
      </c>
      <c r="Q48" s="148" t="s">
        <v>1204</v>
      </c>
      <c r="R48" s="125">
        <f t="shared" si="5"/>
        <v>1381.2</v>
      </c>
      <c r="S48" s="125" t="str">
        <f t="shared" si="6"/>
        <v>Monteville</v>
      </c>
      <c r="Z48" s="125">
        <v>2558.7079100000001</v>
      </c>
      <c r="AA48" s="125">
        <v>0.63614277194812274</v>
      </c>
      <c r="AB48" s="125">
        <v>2.8611259190167715</v>
      </c>
      <c r="AC48" s="125">
        <v>-2.6465987959237713</v>
      </c>
    </row>
    <row r="49" spans="1:29" ht="12.75">
      <c r="A49" s="142">
        <v>1384.4</v>
      </c>
      <c r="B49" s="143" t="s">
        <v>1197</v>
      </c>
      <c r="C49" s="136">
        <v>11.796170378858051</v>
      </c>
      <c r="D49" s="137">
        <v>4.929227315131568</v>
      </c>
      <c r="E49" s="137">
        <v>-5.854235768344207</v>
      </c>
      <c r="F49" s="131">
        <f t="shared" si="7"/>
        <v>1.1409788282595228</v>
      </c>
      <c r="J49" s="125">
        <v>2600</v>
      </c>
      <c r="K49" s="125">
        <f t="shared" si="1"/>
        <v>2556.5144399999999</v>
      </c>
      <c r="L49" s="146">
        <f t="shared" si="2"/>
        <v>11.796170378858051</v>
      </c>
      <c r="M49" s="147">
        <f t="shared" si="3"/>
        <v>4.929227315131568</v>
      </c>
      <c r="N49" s="147">
        <f t="shared" si="4"/>
        <v>-5.854235768344207</v>
      </c>
      <c r="O49" s="148" t="s">
        <v>1203</v>
      </c>
      <c r="P49" s="148" t="s">
        <v>1205</v>
      </c>
      <c r="Q49" s="148" t="s">
        <v>1204</v>
      </c>
      <c r="R49" s="125">
        <f t="shared" si="5"/>
        <v>1384.4</v>
      </c>
      <c r="S49" s="125" t="str">
        <f t="shared" si="6"/>
        <v>Monteville</v>
      </c>
      <c r="Z49" s="125">
        <v>2558.5956299999998</v>
      </c>
      <c r="AA49" s="125">
        <v>2.6983363486512424</v>
      </c>
      <c r="AB49" s="125">
        <v>4.3272048753506542</v>
      </c>
      <c r="AC49" s="125">
        <v>-3.6781313457363574</v>
      </c>
    </row>
    <row r="50" spans="1:29" ht="12.75">
      <c r="A50" s="144">
        <v>1386.5</v>
      </c>
      <c r="B50" s="143" t="s">
        <v>1197</v>
      </c>
      <c r="C50" s="136">
        <v>-6.9608484099223933</v>
      </c>
      <c r="D50" s="137">
        <v>0.44459525763829166</v>
      </c>
      <c r="E50" s="137">
        <v>-0.63354170767948403</v>
      </c>
      <c r="F50" s="131">
        <f t="shared" si="7"/>
        <v>0.36780073200199193</v>
      </c>
      <c r="J50" s="125">
        <v>2600</v>
      </c>
      <c r="K50" s="125">
        <f t="shared" si="1"/>
        <v>2556.5986499999999</v>
      </c>
      <c r="L50" s="146">
        <f t="shared" si="2"/>
        <v>-6.9608484099223933</v>
      </c>
      <c r="M50" s="147">
        <f t="shared" si="3"/>
        <v>0.44459525763829166</v>
      </c>
      <c r="N50" s="147">
        <f t="shared" si="4"/>
        <v>-0.63354170767948403</v>
      </c>
      <c r="O50" s="148" t="s">
        <v>1203</v>
      </c>
      <c r="P50" s="148" t="s">
        <v>1205</v>
      </c>
      <c r="Q50" s="148" t="s">
        <v>1204</v>
      </c>
      <c r="R50" s="125">
        <f t="shared" si="5"/>
        <v>1386.5</v>
      </c>
      <c r="S50" s="125" t="str">
        <f t="shared" si="6"/>
        <v>Monteville</v>
      </c>
      <c r="Z50" s="125">
        <v>2558.3710700000001</v>
      </c>
      <c r="AA50" s="125">
        <v>-8.6382018989802347</v>
      </c>
      <c r="AB50" s="125">
        <v>-1.083204646139535</v>
      </c>
      <c r="AC50" s="125">
        <v>1.5172728030869997</v>
      </c>
    </row>
    <row r="51" spans="1:29" ht="12.75">
      <c r="A51" s="127">
        <v>1386.5</v>
      </c>
      <c r="B51" s="138" t="s">
        <v>1197</v>
      </c>
      <c r="C51" s="129">
        <v>-7.1336747678205636</v>
      </c>
      <c r="D51" s="130">
        <v>0.55195128014429162</v>
      </c>
      <c r="E51" s="130">
        <v>-0.60724690769642287</v>
      </c>
      <c r="F51" s="131">
        <f t="shared" si="7"/>
        <v>0.23503841855304852</v>
      </c>
      <c r="J51" s="125">
        <v>2600</v>
      </c>
      <c r="K51" s="125">
        <f t="shared" si="1"/>
        <v>2556.5986499999999</v>
      </c>
      <c r="L51" s="146">
        <f t="shared" si="2"/>
        <v>-7.1336747678205636</v>
      </c>
      <c r="M51" s="147">
        <f t="shared" si="3"/>
        <v>0.55195128014429162</v>
      </c>
      <c r="N51" s="147">
        <f t="shared" si="4"/>
        <v>-0.60724690769642287</v>
      </c>
      <c r="O51" s="148" t="s">
        <v>1203</v>
      </c>
      <c r="P51" s="148" t="s">
        <v>1205</v>
      </c>
      <c r="Q51" s="148" t="s">
        <v>1204</v>
      </c>
      <c r="R51" s="125">
        <f t="shared" si="5"/>
        <v>1386.5</v>
      </c>
      <c r="S51" s="125" t="str">
        <f t="shared" si="6"/>
        <v>Monteville</v>
      </c>
      <c r="Z51" s="125">
        <v>2558.1424999999999</v>
      </c>
      <c r="AA51" s="125">
        <v>-2.3799451212157541</v>
      </c>
      <c r="AB51" s="125">
        <v>-0.80216913159780745</v>
      </c>
      <c r="AC51" s="125">
        <v>1.6872529222986543</v>
      </c>
    </row>
    <row r="52" spans="1:29" ht="12.75">
      <c r="A52" s="144">
        <v>1395.4</v>
      </c>
      <c r="B52" s="143" t="s">
        <v>1197</v>
      </c>
      <c r="C52" s="136">
        <v>7.97355948216949</v>
      </c>
      <c r="D52" s="137">
        <v>2.9567784832367217</v>
      </c>
      <c r="E52" s="137">
        <v>-2.980780910415648</v>
      </c>
      <c r="F52" s="131">
        <f t="shared" si="7"/>
        <v>0.22364825351956252</v>
      </c>
      <c r="J52" s="125">
        <v>2600</v>
      </c>
      <c r="K52" s="125">
        <f t="shared" si="1"/>
        <v>2556.9555399999999</v>
      </c>
      <c r="L52" s="146">
        <f t="shared" si="2"/>
        <v>7.97355948216949</v>
      </c>
      <c r="M52" s="147">
        <f t="shared" si="3"/>
        <v>2.9567784832367217</v>
      </c>
      <c r="N52" s="147">
        <f t="shared" si="4"/>
        <v>-2.980780910415648</v>
      </c>
      <c r="O52" s="148" t="s">
        <v>1203</v>
      </c>
      <c r="P52" s="148" t="s">
        <v>1205</v>
      </c>
      <c r="Q52" s="148" t="s">
        <v>1204</v>
      </c>
      <c r="R52" s="125">
        <f t="shared" si="5"/>
        <v>1395.4</v>
      </c>
      <c r="S52" s="125" t="str">
        <f t="shared" si="6"/>
        <v>Monteville</v>
      </c>
      <c r="Z52" s="125">
        <v>2558.02621</v>
      </c>
      <c r="AA52" s="125">
        <v>1.3599368793471012</v>
      </c>
      <c r="AB52" s="125">
        <v>-0.32340303716149599</v>
      </c>
      <c r="AC52" s="125">
        <v>1.2003842381482777</v>
      </c>
    </row>
    <row r="53" spans="1:29" ht="12.75">
      <c r="A53" s="145">
        <v>1396.9</v>
      </c>
      <c r="B53" s="143" t="s">
        <v>1197</v>
      </c>
      <c r="C53" s="136">
        <v>4.7177420043822416</v>
      </c>
      <c r="D53" s="137">
        <v>1.5444273601095126</v>
      </c>
      <c r="E53" s="137">
        <v>-1.6303214158275292</v>
      </c>
      <c r="F53" s="131">
        <f t="shared" si="7"/>
        <v>0.27385086162527394</v>
      </c>
      <c r="J53" s="125">
        <v>2600</v>
      </c>
      <c r="K53" s="125">
        <f t="shared" si="1"/>
        <v>2557.0156900000002</v>
      </c>
      <c r="L53" s="146">
        <f t="shared" si="2"/>
        <v>4.7177420043822416</v>
      </c>
      <c r="M53" s="147">
        <f t="shared" si="3"/>
        <v>1.5444273601095126</v>
      </c>
      <c r="N53" s="147">
        <f t="shared" si="4"/>
        <v>-1.6303214158275292</v>
      </c>
      <c r="O53" s="148" t="s">
        <v>1203</v>
      </c>
      <c r="P53" s="148" t="s">
        <v>1205</v>
      </c>
      <c r="Q53" s="148" t="s">
        <v>1204</v>
      </c>
      <c r="R53" s="125">
        <f t="shared" si="5"/>
        <v>1396.9</v>
      </c>
      <c r="S53" s="125" t="str">
        <f t="shared" si="6"/>
        <v>Monteville</v>
      </c>
      <c r="Z53" s="125">
        <v>2557.97408</v>
      </c>
      <c r="AA53" s="125">
        <v>-5.4911544981841587</v>
      </c>
      <c r="AB53" s="125">
        <v>-1.4306872538685234</v>
      </c>
      <c r="AC53" s="125">
        <v>2.3461009866166957</v>
      </c>
    </row>
    <row r="54" spans="1:29" ht="12.75">
      <c r="A54" s="144">
        <v>1404.6</v>
      </c>
      <c r="B54" s="143" t="s">
        <v>1197</v>
      </c>
      <c r="C54" s="136">
        <v>11.710427069512974</v>
      </c>
      <c r="D54" s="137">
        <v>4.0374879517826034</v>
      </c>
      <c r="E54" s="137">
        <v>-4.7650472153453194</v>
      </c>
      <c r="F54" s="131">
        <f t="shared" si="7"/>
        <v>0.93614934948124517</v>
      </c>
      <c r="J54" s="125">
        <v>2600</v>
      </c>
      <c r="K54" s="125">
        <f t="shared" si="1"/>
        <v>2557.3244599999998</v>
      </c>
      <c r="L54" s="146">
        <f t="shared" si="2"/>
        <v>11.710427069512974</v>
      </c>
      <c r="M54" s="147">
        <f t="shared" si="3"/>
        <v>4.0374879517826034</v>
      </c>
      <c r="N54" s="147">
        <f t="shared" si="4"/>
        <v>-4.7650472153453194</v>
      </c>
      <c r="O54" s="148" t="s">
        <v>1203</v>
      </c>
      <c r="P54" s="148" t="s">
        <v>1205</v>
      </c>
      <c r="Q54" s="148" t="s">
        <v>1204</v>
      </c>
      <c r="R54" s="125">
        <f t="shared" si="5"/>
        <v>1404.6</v>
      </c>
      <c r="S54" s="125" t="str">
        <f t="shared" si="6"/>
        <v>Monteville</v>
      </c>
      <c r="Z54" s="125">
        <v>2557.87383</v>
      </c>
      <c r="AA54" s="125">
        <v>-6.5023226658089683</v>
      </c>
      <c r="AB54" s="125">
        <v>-1.0440831965748965</v>
      </c>
      <c r="AC54" s="125">
        <v>2.5229888357993779</v>
      </c>
    </row>
    <row r="55" spans="1:29" ht="12.75">
      <c r="A55" s="144">
        <v>1413.6</v>
      </c>
      <c r="B55" s="143" t="s">
        <v>1197</v>
      </c>
      <c r="C55" s="136">
        <v>-9.1807962784278274</v>
      </c>
      <c r="D55" s="137">
        <v>-1.6920865842205979</v>
      </c>
      <c r="E55" s="137">
        <v>2.6133305490072516</v>
      </c>
      <c r="F55" s="131">
        <f t="shared" si="7"/>
        <v>0.76007347073110054</v>
      </c>
      <c r="G55" s="131">
        <v>-8.6234148522151592</v>
      </c>
      <c r="J55" s="125">
        <v>2600</v>
      </c>
      <c r="K55" s="125">
        <f t="shared" si="1"/>
        <v>2557.6853599999999</v>
      </c>
      <c r="L55" s="146">
        <f t="shared" si="2"/>
        <v>-9.1807962784278274</v>
      </c>
      <c r="M55" s="147">
        <f t="shared" si="3"/>
        <v>-1.6920865842205979</v>
      </c>
      <c r="N55" s="147">
        <f t="shared" si="4"/>
        <v>2.6133305490072516</v>
      </c>
      <c r="O55" s="148" t="s">
        <v>1203</v>
      </c>
      <c r="P55" s="148" t="s">
        <v>1205</v>
      </c>
      <c r="Q55" s="148" t="s">
        <v>1204</v>
      </c>
      <c r="R55" s="125">
        <f t="shared" si="5"/>
        <v>1413.6</v>
      </c>
      <c r="S55" s="125" t="str">
        <f t="shared" si="6"/>
        <v>Monteville</v>
      </c>
      <c r="Z55" s="125">
        <v>2557.8497699999998</v>
      </c>
      <c r="AA55" s="125">
        <v>-4.8976500288130387</v>
      </c>
      <c r="AB55" s="125">
        <v>-1.2428926295521281</v>
      </c>
      <c r="AC55" s="125">
        <v>2.7846159598852163</v>
      </c>
    </row>
    <row r="56" spans="1:29" ht="12.75">
      <c r="A56" s="141">
        <v>1416.1</v>
      </c>
      <c r="B56" s="143" t="s">
        <v>1197</v>
      </c>
      <c r="C56" s="136">
        <v>-7.092477787158713</v>
      </c>
      <c r="D56" s="137">
        <v>-1.9675179145396404</v>
      </c>
      <c r="E56" s="137">
        <v>3.2135273262703379</v>
      </c>
      <c r="F56" s="131">
        <f t="shared" si="7"/>
        <v>1.0871184658663644</v>
      </c>
      <c r="G56" s="131">
        <v>-6.001558250807224</v>
      </c>
      <c r="J56" s="125">
        <v>2600</v>
      </c>
      <c r="K56" s="125">
        <f t="shared" si="1"/>
        <v>2557.7856099999999</v>
      </c>
      <c r="L56" s="146">
        <f t="shared" si="2"/>
        <v>-7.092477787158713</v>
      </c>
      <c r="M56" s="147">
        <f t="shared" si="3"/>
        <v>-1.9675179145396404</v>
      </c>
      <c r="N56" s="147">
        <f t="shared" si="4"/>
        <v>3.2135273262703379</v>
      </c>
      <c r="O56" s="148" t="s">
        <v>1203</v>
      </c>
      <c r="P56" s="148" t="s">
        <v>1205</v>
      </c>
      <c r="Q56" s="148" t="s">
        <v>1204</v>
      </c>
      <c r="R56" s="125">
        <f t="shared" si="5"/>
        <v>1416.1</v>
      </c>
      <c r="S56" s="125" t="str">
        <f t="shared" si="6"/>
        <v>Monteville</v>
      </c>
      <c r="Z56" s="125">
        <v>2557.7856099999999</v>
      </c>
      <c r="AA56" s="125">
        <v>-7.092477787158713</v>
      </c>
      <c r="AB56" s="125">
        <v>-1.9675179145396404</v>
      </c>
      <c r="AC56" s="125">
        <v>3.2135273262703379</v>
      </c>
    </row>
    <row r="57" spans="1:29" ht="12.75">
      <c r="A57" s="145">
        <v>1417.7</v>
      </c>
      <c r="B57" s="143" t="s">
        <v>1197</v>
      </c>
      <c r="C57" s="136">
        <v>-4.8976500288130387</v>
      </c>
      <c r="D57" s="137">
        <v>-1.2428926295521281</v>
      </c>
      <c r="E57" s="137">
        <v>2.7846159598852163</v>
      </c>
      <c r="F57" s="131">
        <f t="shared" si="7"/>
        <v>1.3768351790825988</v>
      </c>
      <c r="G57" s="131">
        <v>-4.2600849309119564</v>
      </c>
      <c r="J57" s="125">
        <v>2600</v>
      </c>
      <c r="K57" s="125">
        <f t="shared" si="1"/>
        <v>2557.8497699999998</v>
      </c>
      <c r="L57" s="146">
        <f t="shared" si="2"/>
        <v>-4.8976500288130387</v>
      </c>
      <c r="M57" s="147">
        <f t="shared" si="3"/>
        <v>-1.2428926295521281</v>
      </c>
      <c r="N57" s="147">
        <f t="shared" si="4"/>
        <v>2.7846159598852163</v>
      </c>
      <c r="O57" s="148" t="s">
        <v>1203</v>
      </c>
      <c r="P57" s="148" t="s">
        <v>1205</v>
      </c>
      <c r="Q57" s="148" t="s">
        <v>1204</v>
      </c>
      <c r="R57" s="125">
        <f t="shared" si="5"/>
        <v>1417.7</v>
      </c>
      <c r="S57" s="125" t="str">
        <f t="shared" si="6"/>
        <v>Monteville</v>
      </c>
      <c r="Z57" s="125">
        <v>2557.6853599999999</v>
      </c>
      <c r="AA57" s="125">
        <v>-9.1807962784278274</v>
      </c>
      <c r="AB57" s="125">
        <v>-1.6920865842205979</v>
      </c>
      <c r="AC57" s="125">
        <v>2.6133305490072516</v>
      </c>
    </row>
    <row r="58" spans="1:29" ht="12.75">
      <c r="A58" s="144">
        <v>1418.3</v>
      </c>
      <c r="B58" s="143" t="s">
        <v>1197</v>
      </c>
      <c r="C58" s="136">
        <v>-6.5023226658089683</v>
      </c>
      <c r="D58" s="137">
        <v>-1.0440831965748965</v>
      </c>
      <c r="E58" s="137">
        <v>2.5229888357993779</v>
      </c>
      <c r="F58" s="131">
        <f t="shared" si="7"/>
        <v>1.312372084443407</v>
      </c>
      <c r="G58" s="131">
        <v>-6.261897326805963</v>
      </c>
      <c r="J58" s="125">
        <v>2600</v>
      </c>
      <c r="K58" s="125">
        <f t="shared" si="1"/>
        <v>2557.87383</v>
      </c>
      <c r="L58" s="146">
        <f t="shared" si="2"/>
        <v>-6.5023226658089683</v>
      </c>
      <c r="M58" s="147">
        <f t="shared" si="3"/>
        <v>-1.0440831965748965</v>
      </c>
      <c r="N58" s="147">
        <f t="shared" si="4"/>
        <v>2.5229888357993779</v>
      </c>
      <c r="O58" s="148" t="s">
        <v>1203</v>
      </c>
      <c r="P58" s="148" t="s">
        <v>1205</v>
      </c>
      <c r="Q58" s="148" t="s">
        <v>1204</v>
      </c>
      <c r="R58" s="125">
        <f t="shared" si="5"/>
        <v>1418.3</v>
      </c>
      <c r="S58" s="125" t="str">
        <f t="shared" si="6"/>
        <v>Monteville</v>
      </c>
      <c r="Z58" s="125">
        <v>2557.3244599999998</v>
      </c>
      <c r="AA58" s="125">
        <v>11.710427069512974</v>
      </c>
      <c r="AB58" s="125">
        <v>4.0374879517826034</v>
      </c>
      <c r="AC58" s="125">
        <v>-4.7650472153453194</v>
      </c>
    </row>
    <row r="59" spans="1:29" ht="12.75">
      <c r="A59" s="145">
        <v>1420.8</v>
      </c>
      <c r="B59" s="143" t="s">
        <v>1197</v>
      </c>
      <c r="C59" s="136">
        <v>-5.4911544981841587</v>
      </c>
      <c r="D59" s="137">
        <v>-1.4306872538685234</v>
      </c>
      <c r="E59" s="137">
        <v>2.3461009866166957</v>
      </c>
      <c r="F59" s="131">
        <f t="shared" si="7"/>
        <v>0.75207982333242773</v>
      </c>
      <c r="G59" s="131">
        <v>-4.7391492609451342</v>
      </c>
      <c r="J59" s="125">
        <v>2600</v>
      </c>
      <c r="K59" s="125">
        <f t="shared" si="1"/>
        <v>2557.97408</v>
      </c>
      <c r="L59" s="146">
        <f t="shared" si="2"/>
        <v>-5.4911544981841587</v>
      </c>
      <c r="M59" s="147">
        <f t="shared" si="3"/>
        <v>-1.4306872538685234</v>
      </c>
      <c r="N59" s="147">
        <f t="shared" si="4"/>
        <v>2.3461009866166957</v>
      </c>
      <c r="O59" s="148" t="s">
        <v>1203</v>
      </c>
      <c r="P59" s="148" t="s">
        <v>1205</v>
      </c>
      <c r="Q59" s="148" t="s">
        <v>1204</v>
      </c>
      <c r="R59" s="125">
        <f t="shared" si="5"/>
        <v>1420.8</v>
      </c>
      <c r="S59" s="125" t="str">
        <f t="shared" si="6"/>
        <v>Monteville</v>
      </c>
      <c r="Z59" s="125">
        <v>2557.0156900000002</v>
      </c>
      <c r="AA59" s="125">
        <v>4.7177420043822416</v>
      </c>
      <c r="AB59" s="125">
        <v>1.5444273601095126</v>
      </c>
      <c r="AC59" s="125">
        <v>-1.6303214158275292</v>
      </c>
    </row>
    <row r="60" spans="1:29" ht="12.75">
      <c r="A60" s="141">
        <v>1422.1</v>
      </c>
      <c r="B60" s="143" t="s">
        <v>1197</v>
      </c>
      <c r="C60" s="136">
        <v>1.3599368793471012</v>
      </c>
      <c r="D60" s="137">
        <v>-0.32340303716149599</v>
      </c>
      <c r="E60" s="137">
        <v>1.2003842381482777</v>
      </c>
      <c r="F60" s="131">
        <f t="shared" si="7"/>
        <v>0.70448309180321456</v>
      </c>
      <c r="G60" s="131">
        <v>1.8514220027200379</v>
      </c>
      <c r="J60" s="125">
        <v>2600</v>
      </c>
      <c r="K60" s="125">
        <f t="shared" si="1"/>
        <v>2558.02621</v>
      </c>
      <c r="L60" s="146">
        <f t="shared" si="2"/>
        <v>1.3599368793471012</v>
      </c>
      <c r="M60" s="147">
        <f t="shared" si="3"/>
        <v>-0.32340303716149599</v>
      </c>
      <c r="N60" s="147">
        <f t="shared" si="4"/>
        <v>1.2003842381482777</v>
      </c>
      <c r="O60" s="148" t="s">
        <v>1203</v>
      </c>
      <c r="P60" s="148" t="s">
        <v>1205</v>
      </c>
      <c r="Q60" s="148" t="s">
        <v>1204</v>
      </c>
      <c r="R60" s="125">
        <f t="shared" si="5"/>
        <v>1422.1</v>
      </c>
      <c r="S60" s="125" t="str">
        <f t="shared" si="6"/>
        <v>Monteville</v>
      </c>
      <c r="Z60" s="125">
        <v>2556.9555399999999</v>
      </c>
      <c r="AA60" s="125">
        <v>7.97355948216949</v>
      </c>
      <c r="AB60" s="125">
        <v>2.9567784832367217</v>
      </c>
      <c r="AC60" s="125">
        <v>-2.980780910415648</v>
      </c>
    </row>
    <row r="61" spans="1:29" ht="12.75">
      <c r="A61" s="144">
        <v>1425</v>
      </c>
      <c r="B61" s="143" t="s">
        <v>1197</v>
      </c>
      <c r="C61" s="136">
        <v>-2.3799451212157541</v>
      </c>
      <c r="D61" s="137">
        <v>-0.80216913159780745</v>
      </c>
      <c r="E61" s="137">
        <v>1.6872529222986543</v>
      </c>
      <c r="F61" s="131">
        <f t="shared" si="7"/>
        <v>0.71654808616937771</v>
      </c>
      <c r="G61" s="131">
        <v>-1.8719265102176439</v>
      </c>
      <c r="J61" s="125">
        <v>2600</v>
      </c>
      <c r="K61" s="125">
        <f t="shared" si="1"/>
        <v>2558.1424999999999</v>
      </c>
      <c r="L61" s="146">
        <f t="shared" si="2"/>
        <v>-2.3799451212157541</v>
      </c>
      <c r="M61" s="147">
        <f t="shared" si="3"/>
        <v>-0.80216913159780745</v>
      </c>
      <c r="N61" s="147">
        <f t="shared" si="4"/>
        <v>1.6872529222986543</v>
      </c>
      <c r="O61" s="148" t="s">
        <v>1203</v>
      </c>
      <c r="P61" s="148" t="s">
        <v>1205</v>
      </c>
      <c r="Q61" s="148" t="s">
        <v>1204</v>
      </c>
      <c r="R61" s="125">
        <f t="shared" si="5"/>
        <v>1425</v>
      </c>
      <c r="S61" s="125" t="str">
        <f t="shared" si="6"/>
        <v>Monteville</v>
      </c>
      <c r="Z61" s="125">
        <v>2556.9543370000001</v>
      </c>
      <c r="AA61" s="125">
        <v>9.1999999999999993</v>
      </c>
      <c r="AB61" s="125">
        <v>5.0999999999999996</v>
      </c>
    </row>
    <row r="62" spans="1:29" ht="12.75">
      <c r="A62" s="145">
        <v>1430.7</v>
      </c>
      <c r="B62" s="143" t="s">
        <v>1197</v>
      </c>
      <c r="C62" s="136">
        <v>-8.6382018989802347</v>
      </c>
      <c r="D62" s="137">
        <v>-1.083204646139535</v>
      </c>
      <c r="E62" s="137">
        <v>1.5172728030869997</v>
      </c>
      <c r="F62" s="131">
        <f t="shared" si="7"/>
        <v>0.26785838243310756</v>
      </c>
      <c r="G62" s="131">
        <v>-8.6226401841753297</v>
      </c>
      <c r="J62" s="125">
        <v>2600</v>
      </c>
      <c r="K62" s="125">
        <f t="shared" si="1"/>
        <v>2558.3710700000001</v>
      </c>
      <c r="L62" s="146">
        <f t="shared" si="2"/>
        <v>-8.6382018989802347</v>
      </c>
      <c r="M62" s="147">
        <f t="shared" si="3"/>
        <v>-1.083204646139535</v>
      </c>
      <c r="N62" s="147">
        <f t="shared" si="4"/>
        <v>1.5172728030869997</v>
      </c>
      <c r="O62" s="148" t="s">
        <v>1203</v>
      </c>
      <c r="P62" s="148" t="s">
        <v>1205</v>
      </c>
      <c r="Q62" s="148" t="s">
        <v>1204</v>
      </c>
      <c r="R62" s="125">
        <f t="shared" si="5"/>
        <v>1430.7</v>
      </c>
      <c r="S62" s="125" t="str">
        <f t="shared" si="6"/>
        <v>Monteville</v>
      </c>
      <c r="Z62" s="125">
        <v>2556.7041129999998</v>
      </c>
      <c r="AA62" s="125">
        <v>4.9000000000000004</v>
      </c>
      <c r="AB62" s="125">
        <v>6.6</v>
      </c>
    </row>
    <row r="63" spans="1:29" ht="12.75">
      <c r="A63" s="145">
        <v>1436.3</v>
      </c>
      <c r="B63" s="143" t="s">
        <v>1198</v>
      </c>
      <c r="C63" s="136">
        <v>2.6983363486512424</v>
      </c>
      <c r="D63" s="137">
        <v>4.3272048753506542</v>
      </c>
      <c r="E63" s="137">
        <v>-3.6781313457363574</v>
      </c>
      <c r="F63" s="131">
        <f t="shared" si="7"/>
        <v>-0.43808566386323911</v>
      </c>
      <c r="G63" s="131">
        <v>-1.2953662813604936</v>
      </c>
      <c r="J63" s="125">
        <v>2610</v>
      </c>
      <c r="K63" s="125">
        <f t="shared" si="1"/>
        <v>2558.5956299999998</v>
      </c>
      <c r="L63" s="146">
        <f t="shared" si="2"/>
        <v>2.6983363486512424</v>
      </c>
      <c r="M63" s="147">
        <f t="shared" si="3"/>
        <v>4.3272048753506542</v>
      </c>
      <c r="N63" s="147">
        <f t="shared" si="4"/>
        <v>-3.6781313457363574</v>
      </c>
      <c r="O63" s="148" t="s">
        <v>1203</v>
      </c>
      <c r="P63" s="148" t="s">
        <v>1205</v>
      </c>
      <c r="Q63" s="148" t="s">
        <v>1204</v>
      </c>
      <c r="R63" s="125">
        <f t="shared" si="5"/>
        <v>1436.3</v>
      </c>
      <c r="S63" s="125" t="str">
        <f t="shared" si="6"/>
        <v>Lokammona</v>
      </c>
      <c r="Z63" s="125">
        <v>2556.5986499999999</v>
      </c>
      <c r="AA63" s="125">
        <v>-6.9608484099223933</v>
      </c>
      <c r="AB63" s="125">
        <v>0.44459525763829166</v>
      </c>
      <c r="AC63" s="125">
        <v>-0.63354170767948403</v>
      </c>
    </row>
    <row r="64" spans="1:29" ht="12.75">
      <c r="A64" s="141">
        <v>1439.1</v>
      </c>
      <c r="B64" s="143" t="s">
        <v>1198</v>
      </c>
      <c r="C64" s="136">
        <v>0.76408786636106285</v>
      </c>
      <c r="D64" s="137">
        <v>3.0532279751633862</v>
      </c>
      <c r="E64" s="137">
        <v>-2.6070270504978676</v>
      </c>
      <c r="F64" s="131">
        <f t="shared" si="7"/>
        <v>-0.24575685484034171</v>
      </c>
      <c r="G64" s="131">
        <v>-2.1947022826228646</v>
      </c>
      <c r="J64" s="125">
        <v>2610</v>
      </c>
      <c r="K64" s="125">
        <f t="shared" si="1"/>
        <v>2558.7079100000001</v>
      </c>
      <c r="L64" s="146">
        <f t="shared" si="2"/>
        <v>0.76408786636106285</v>
      </c>
      <c r="M64" s="147">
        <f t="shared" si="3"/>
        <v>3.0532279751633862</v>
      </c>
      <c r="N64" s="147">
        <f t="shared" si="4"/>
        <v>-2.6070270504978676</v>
      </c>
      <c r="O64" s="148" t="s">
        <v>1203</v>
      </c>
      <c r="P64" s="148" t="s">
        <v>1205</v>
      </c>
      <c r="Q64" s="148" t="s">
        <v>1204</v>
      </c>
      <c r="R64" s="125">
        <f t="shared" si="5"/>
        <v>1439.1</v>
      </c>
      <c r="S64" s="125" t="str">
        <f t="shared" si="6"/>
        <v>Lokammona</v>
      </c>
      <c r="Z64" s="125">
        <v>2556.5986499999999</v>
      </c>
      <c r="AA64" s="125">
        <v>-7.1336747678205636</v>
      </c>
      <c r="AB64" s="125">
        <v>0.55195128014429162</v>
      </c>
      <c r="AC64" s="125">
        <v>-0.60724690769642287</v>
      </c>
    </row>
    <row r="65" spans="1:29" ht="12.75">
      <c r="A65" s="134">
        <v>1439.1</v>
      </c>
      <c r="B65" s="135" t="s">
        <v>1198</v>
      </c>
      <c r="C65" s="136">
        <v>0.63614277194812274</v>
      </c>
      <c r="D65" s="137">
        <v>2.8611259190167715</v>
      </c>
      <c r="E65" s="137">
        <v>-2.6465987959237713</v>
      </c>
      <c r="F65" s="131">
        <f t="shared" si="7"/>
        <v>-1.5672944636068831E-2</v>
      </c>
      <c r="G65" s="131">
        <v>-2.1947022826228646</v>
      </c>
      <c r="J65" s="125">
        <v>2610</v>
      </c>
      <c r="K65" s="125">
        <f t="shared" si="1"/>
        <v>2558.7079100000001</v>
      </c>
      <c r="L65" s="146">
        <f t="shared" si="2"/>
        <v>0.63614277194812274</v>
      </c>
      <c r="M65" s="147">
        <f t="shared" si="3"/>
        <v>2.8611259190167715</v>
      </c>
      <c r="N65" s="147">
        <f t="shared" si="4"/>
        <v>-2.6465987959237713</v>
      </c>
      <c r="O65" s="148" t="s">
        <v>1203</v>
      </c>
      <c r="P65" s="148" t="s">
        <v>1205</v>
      </c>
      <c r="Q65" s="148" t="s">
        <v>1204</v>
      </c>
      <c r="R65" s="125">
        <f t="shared" si="5"/>
        <v>1439.1</v>
      </c>
      <c r="S65" s="125" t="str">
        <f t="shared" si="6"/>
        <v>Lokammona</v>
      </c>
      <c r="Z65" s="125">
        <v>2556.5144399999999</v>
      </c>
      <c r="AA65" s="125">
        <v>11.796170378858051</v>
      </c>
      <c r="AB65" s="125">
        <v>4.929227315131568</v>
      </c>
      <c r="AC65" s="125">
        <v>-5.854235768344207</v>
      </c>
    </row>
    <row r="66" spans="1:29" ht="12.75">
      <c r="A66" s="141">
        <v>1445.2</v>
      </c>
      <c r="B66" s="143" t="s">
        <v>1198</v>
      </c>
      <c r="C66" s="136">
        <v>-0.19717501574667562</v>
      </c>
      <c r="D66" s="137">
        <v>1.5449219257253066</v>
      </c>
      <c r="E66" s="137">
        <v>-1.2801480621399408</v>
      </c>
      <c r="F66" s="131">
        <f t="shared" si="7"/>
        <v>-7.6812964512114501E-2</v>
      </c>
      <c r="G66" s="131">
        <v>-2.1463587595244973</v>
      </c>
      <c r="J66" s="125">
        <v>2610</v>
      </c>
      <c r="K66" s="125">
        <f t="shared" si="1"/>
        <v>2558.9525199999998</v>
      </c>
      <c r="L66" s="146">
        <f t="shared" si="2"/>
        <v>-0.19717501574667562</v>
      </c>
      <c r="M66" s="147">
        <f t="shared" si="3"/>
        <v>1.5449219257253066</v>
      </c>
      <c r="N66" s="147">
        <f t="shared" si="4"/>
        <v>-1.2801480621399408</v>
      </c>
      <c r="O66" s="148" t="s">
        <v>1203</v>
      </c>
      <c r="P66" s="148" t="s">
        <v>1205</v>
      </c>
      <c r="Q66" s="148" t="s">
        <v>1204</v>
      </c>
      <c r="R66" s="125">
        <f t="shared" si="5"/>
        <v>1445.2</v>
      </c>
      <c r="S66" s="125" t="str">
        <f t="shared" si="6"/>
        <v>Lokammona</v>
      </c>
      <c r="Z66" s="125">
        <v>2556.3861200000001</v>
      </c>
      <c r="AA66" s="125">
        <v>11.422383139682912</v>
      </c>
      <c r="AB66" s="125">
        <v>4.4065534882353763</v>
      </c>
      <c r="AC66" s="125">
        <v>-5.6295398241972237</v>
      </c>
    </row>
    <row r="67" spans="1:29" ht="12.75">
      <c r="A67" s="127">
        <v>1448.2</v>
      </c>
      <c r="B67" s="138" t="s">
        <v>1198</v>
      </c>
      <c r="C67" s="129">
        <v>5.5208319261850214</v>
      </c>
      <c r="D67" s="130">
        <v>4.3855736697993031</v>
      </c>
      <c r="E67" s="130">
        <v>-4.2379389619309205</v>
      </c>
      <c r="F67" s="131">
        <f t="shared" si="7"/>
        <v>6.3836234661394542E-2</v>
      </c>
      <c r="G67" s="131">
        <v>-1.7664668872384235</v>
      </c>
      <c r="J67" s="125">
        <v>2610</v>
      </c>
      <c r="K67" s="125">
        <f t="shared" si="1"/>
        <v>2559.0728199999999</v>
      </c>
      <c r="L67" s="146">
        <f t="shared" si="2"/>
        <v>5.5208319261850214</v>
      </c>
      <c r="M67" s="147">
        <f t="shared" si="3"/>
        <v>4.3855736697993031</v>
      </c>
      <c r="N67" s="147">
        <f t="shared" si="4"/>
        <v>-4.2379389619309205</v>
      </c>
      <c r="O67" s="148" t="s">
        <v>1203</v>
      </c>
      <c r="P67" s="148" t="s">
        <v>1205</v>
      </c>
      <c r="Q67" s="148" t="s">
        <v>1204</v>
      </c>
      <c r="R67" s="125">
        <f t="shared" si="5"/>
        <v>1448.2</v>
      </c>
      <c r="S67" s="125" t="str">
        <f t="shared" si="6"/>
        <v>Lokammona</v>
      </c>
      <c r="Z67" s="125">
        <v>2555.8086800000001</v>
      </c>
      <c r="AA67" s="125">
        <v>4.1450537329634773</v>
      </c>
      <c r="AB67" s="125">
        <v>0.55495464149601936</v>
      </c>
      <c r="AC67" s="125">
        <v>0.61239675552493544</v>
      </c>
    </row>
    <row r="68" spans="1:29" ht="12.75">
      <c r="A68" s="145">
        <v>1451.3</v>
      </c>
      <c r="B68" s="143" t="s">
        <v>1198</v>
      </c>
      <c r="C68" s="136">
        <v>5.7562910920812005</v>
      </c>
      <c r="D68" s="137">
        <v>5.8883252261594521</v>
      </c>
      <c r="E68" s="137">
        <v>-5.7000114131557922</v>
      </c>
      <c r="F68" s="131">
        <f t="shared" ref="F68:F73" si="8">(D68/ABS(D68))*(($D$75*D68+$E$75)-E68)</f>
        <v>3.559432971022769E-2</v>
      </c>
      <c r="G68" s="131">
        <v>1.8241132476135158</v>
      </c>
      <c r="J68" s="125">
        <v>2610</v>
      </c>
      <c r="K68" s="125">
        <f t="shared" si="1"/>
        <v>2559.19713</v>
      </c>
      <c r="L68" s="146">
        <f t="shared" si="2"/>
        <v>5.7562910920812005</v>
      </c>
      <c r="M68" s="147">
        <f t="shared" si="3"/>
        <v>5.8883252261594521</v>
      </c>
      <c r="N68" s="147">
        <f t="shared" si="4"/>
        <v>-5.7000114131557922</v>
      </c>
      <c r="O68" s="148" t="s">
        <v>1203</v>
      </c>
      <c r="P68" s="148" t="s">
        <v>1205</v>
      </c>
      <c r="Q68" s="148" t="s">
        <v>1204</v>
      </c>
      <c r="R68" s="125">
        <f t="shared" si="5"/>
        <v>1451.3</v>
      </c>
      <c r="S68" s="125" t="str">
        <f t="shared" si="6"/>
        <v>Lokammona</v>
      </c>
      <c r="Z68" s="125">
        <v>2555.7268760000002</v>
      </c>
      <c r="AA68" s="125">
        <v>1.2</v>
      </c>
      <c r="AB68" s="125">
        <v>0.8</v>
      </c>
    </row>
    <row r="69" spans="1:29" ht="12.75">
      <c r="A69" s="142">
        <v>1462.3</v>
      </c>
      <c r="B69" s="143" t="s">
        <v>1198</v>
      </c>
      <c r="C69" s="136">
        <v>3.7921217674676821</v>
      </c>
      <c r="D69" s="137">
        <v>4.7424302162830667</v>
      </c>
      <c r="E69" s="137">
        <v>-4.7478296683374221</v>
      </c>
      <c r="F69" s="131">
        <f t="shared" si="8"/>
        <v>0.21982384107157404</v>
      </c>
      <c r="G69" s="131">
        <v>1.8176082697344285</v>
      </c>
      <c r="J69" s="125">
        <v>2610</v>
      </c>
      <c r="K69" s="125">
        <f>0.0401*A69+2501</f>
        <v>2559.63823</v>
      </c>
      <c r="L69" s="146">
        <f t="shared" ref="L69:N73" si="9">C69</f>
        <v>3.7921217674676821</v>
      </c>
      <c r="M69" s="147">
        <f t="shared" si="9"/>
        <v>4.7424302162830667</v>
      </c>
      <c r="N69" s="147">
        <f t="shared" si="9"/>
        <v>-4.7478296683374221</v>
      </c>
      <c r="O69" s="148" t="s">
        <v>1203</v>
      </c>
      <c r="P69" s="148" t="s">
        <v>1205</v>
      </c>
      <c r="Q69" s="148" t="s">
        <v>1204</v>
      </c>
      <c r="R69" s="125">
        <f t="shared" ref="R69:S73" si="10">A69</f>
        <v>1462.3</v>
      </c>
      <c r="S69" s="125" t="str">
        <f t="shared" si="10"/>
        <v>Lokammona</v>
      </c>
      <c r="Z69" s="125">
        <v>2555.3836200000001</v>
      </c>
      <c r="AA69" s="125">
        <v>8.3141881759336567</v>
      </c>
      <c r="AB69" s="125">
        <v>2.7556447992644895</v>
      </c>
      <c r="AC69" s="125">
        <v>-3.2761611415763614</v>
      </c>
    </row>
    <row r="70" spans="1:29" ht="12.75">
      <c r="A70" s="141">
        <v>1465.5</v>
      </c>
      <c r="B70" s="143" t="s">
        <v>1198</v>
      </c>
      <c r="C70" s="136">
        <v>6.4185241828489392</v>
      </c>
      <c r="D70" s="137">
        <v>6.0533936206286221</v>
      </c>
      <c r="E70" s="137">
        <v>-5.973118777715225</v>
      </c>
      <c r="F70" s="131">
        <f t="shared" si="8"/>
        <v>0.14499945287974914</v>
      </c>
      <c r="G70" s="131">
        <v>0.57941757393178417</v>
      </c>
      <c r="J70" s="125">
        <v>2610</v>
      </c>
      <c r="K70" s="125">
        <f>0.0401*A70+2501</f>
        <v>2559.7665499999998</v>
      </c>
      <c r="L70" s="146">
        <f t="shared" si="9"/>
        <v>6.4185241828489392</v>
      </c>
      <c r="M70" s="147">
        <f t="shared" si="9"/>
        <v>6.0533936206286221</v>
      </c>
      <c r="N70" s="147">
        <f t="shared" si="9"/>
        <v>-5.973118777715225</v>
      </c>
      <c r="O70" s="148" t="s">
        <v>1203</v>
      </c>
      <c r="P70" s="148" t="s">
        <v>1205</v>
      </c>
      <c r="Q70" s="148" t="s">
        <v>1204</v>
      </c>
      <c r="R70" s="125">
        <f t="shared" si="10"/>
        <v>1465.5</v>
      </c>
      <c r="S70" s="125" t="str">
        <f t="shared" si="10"/>
        <v>Lokammona</v>
      </c>
      <c r="Z70" s="125">
        <v>2555.33149</v>
      </c>
      <c r="AA70" s="125">
        <v>7.8804476071778762</v>
      </c>
      <c r="AB70" s="125">
        <v>2.4070699758176328</v>
      </c>
      <c r="AC70" s="125">
        <v>-2.948057290568018</v>
      </c>
    </row>
    <row r="71" spans="1:29" ht="12.75">
      <c r="A71" s="141">
        <v>1469.9</v>
      </c>
      <c r="B71" s="143" t="s">
        <v>1198</v>
      </c>
      <c r="C71" s="136">
        <v>6.9794729894530061</v>
      </c>
      <c r="D71" s="137">
        <v>6.4058229125494304</v>
      </c>
      <c r="E71" s="137">
        <v>-6.1660424945246817</v>
      </c>
      <c r="F71" s="131">
        <f t="shared" si="8"/>
        <v>-1.1589316964749408E-2</v>
      </c>
      <c r="G71" s="131">
        <v>-0.4816192416002778</v>
      </c>
      <c r="J71" s="125">
        <v>2610</v>
      </c>
      <c r="K71" s="125">
        <f>0.0401*A71+2501</f>
        <v>2559.94299</v>
      </c>
      <c r="L71" s="146">
        <f t="shared" si="9"/>
        <v>6.9794729894530061</v>
      </c>
      <c r="M71" s="147">
        <f t="shared" si="9"/>
        <v>6.4058229125494304</v>
      </c>
      <c r="N71" s="147">
        <f t="shared" si="9"/>
        <v>-6.1660424945246817</v>
      </c>
      <c r="O71" s="148" t="s">
        <v>1203</v>
      </c>
      <c r="P71" s="148" t="s">
        <v>1205</v>
      </c>
      <c r="Q71" s="148" t="s">
        <v>1204</v>
      </c>
      <c r="R71" s="125">
        <f t="shared" si="10"/>
        <v>1469.9</v>
      </c>
      <c r="S71" s="125" t="str">
        <f t="shared" si="10"/>
        <v>Lokammona</v>
      </c>
      <c r="Z71" s="125">
        <v>2555.2673300000001</v>
      </c>
      <c r="AA71" s="125">
        <v>5.8544269891045442</v>
      </c>
      <c r="AB71" s="125">
        <v>1.317412245208649</v>
      </c>
      <c r="AC71" s="125">
        <v>-0.85222688291097803</v>
      </c>
    </row>
    <row r="72" spans="1:29" ht="12.75">
      <c r="A72" s="141">
        <v>1474.7</v>
      </c>
      <c r="B72" s="143" t="s">
        <v>1198</v>
      </c>
      <c r="C72" s="136">
        <v>2.4460390967935286</v>
      </c>
      <c r="D72" s="137">
        <v>3.3250248151097672</v>
      </c>
      <c r="E72" s="137">
        <v>-3.2524458335259077</v>
      </c>
      <c r="F72" s="131">
        <f t="shared" si="8"/>
        <v>0.13011455635433622</v>
      </c>
      <c r="G72" s="131">
        <v>1.1584313039207474</v>
      </c>
      <c r="J72" s="125">
        <v>2610</v>
      </c>
      <c r="K72" s="125">
        <f>0.0401*A72+2501</f>
        <v>2560.1354700000002</v>
      </c>
      <c r="L72" s="146">
        <f t="shared" si="9"/>
        <v>2.4460390967935286</v>
      </c>
      <c r="M72" s="147">
        <f t="shared" si="9"/>
        <v>3.3250248151097672</v>
      </c>
      <c r="N72" s="147">
        <f t="shared" si="9"/>
        <v>-3.2524458335259077</v>
      </c>
      <c r="O72" s="148" t="s">
        <v>1203</v>
      </c>
      <c r="P72" s="148" t="s">
        <v>1205</v>
      </c>
      <c r="Q72" s="148" t="s">
        <v>1204</v>
      </c>
      <c r="R72" s="125">
        <f t="shared" si="10"/>
        <v>1474.7</v>
      </c>
      <c r="S72" s="125" t="str">
        <f t="shared" si="10"/>
        <v>Lokammona</v>
      </c>
      <c r="Z72" s="125">
        <v>2555.0872810000001</v>
      </c>
      <c r="AA72" s="125">
        <v>9.1</v>
      </c>
      <c r="AB72" s="125">
        <v>4.2</v>
      </c>
    </row>
    <row r="73" spans="1:29" ht="12.75">
      <c r="A73" s="142">
        <v>1484.8</v>
      </c>
      <c r="B73" s="143" t="s">
        <v>1199</v>
      </c>
      <c r="C73" s="136">
        <v>1.8978421715649674</v>
      </c>
      <c r="D73" s="137">
        <v>2.7808238571671584</v>
      </c>
      <c r="E73" s="137">
        <v>-2.7105975738865862</v>
      </c>
      <c r="F73" s="131">
        <f t="shared" si="8"/>
        <v>0.12796329242536286</v>
      </c>
      <c r="G73" s="131">
        <v>1.4362815699820368</v>
      </c>
      <c r="J73" s="125">
        <v>2620</v>
      </c>
      <c r="K73" s="125">
        <f>0.0401*A73+2501</f>
        <v>2560.5404800000001</v>
      </c>
      <c r="L73" s="146">
        <f t="shared" si="9"/>
        <v>1.8978421715649674</v>
      </c>
      <c r="M73" s="147">
        <f t="shared" si="9"/>
        <v>2.7808238571671584</v>
      </c>
      <c r="N73" s="147">
        <f t="shared" si="9"/>
        <v>-2.7105975738865862</v>
      </c>
      <c r="O73" s="148" t="s">
        <v>1203</v>
      </c>
      <c r="P73" s="148" t="s">
        <v>1205</v>
      </c>
      <c r="Q73" s="148" t="s">
        <v>1204</v>
      </c>
      <c r="R73" s="125">
        <f t="shared" si="10"/>
        <v>1484.8</v>
      </c>
      <c r="S73" s="125" t="str">
        <f t="shared" si="10"/>
        <v>Boomplas</v>
      </c>
      <c r="Z73" s="125">
        <v>2554.90643</v>
      </c>
      <c r="AA73" s="125">
        <v>6.2040989225264909</v>
      </c>
      <c r="AB73" s="125">
        <v>1.2344276464282267</v>
      </c>
      <c r="AC73" s="125">
        <v>-0.88857494115091029</v>
      </c>
    </row>
    <row r="74" spans="1:29" ht="12.75">
      <c r="B74" s="125"/>
      <c r="F74" s="125"/>
      <c r="L74" s="125">
        <v>2630</v>
      </c>
      <c r="Z74" s="125">
        <v>2554.5776099999998</v>
      </c>
      <c r="AA74" s="125">
        <v>6.1002691338667425</v>
      </c>
      <c r="AB74" s="125">
        <v>3.077501410349015</v>
      </c>
      <c r="AC74" s="125">
        <v>-3.0531050967237405</v>
      </c>
    </row>
    <row r="75" spans="1:29">
      <c r="D75" s="145">
        <f>D78</f>
        <v>-0.99172371498703726</v>
      </c>
      <c r="E75" s="145">
        <f>E78</f>
        <v>0.17517468489317345</v>
      </c>
      <c r="F75" s="125"/>
      <c r="Z75" s="125">
        <v>2554.2046799999998</v>
      </c>
      <c r="AA75" s="125">
        <v>9.5423940953376363</v>
      </c>
      <c r="AB75" s="125">
        <v>5.8477122775215662</v>
      </c>
      <c r="AC75" s="125">
        <v>-5.5315284544286154</v>
      </c>
    </row>
    <row r="76" spans="1:29">
      <c r="D76" s="145">
        <f>SLOPE(E65:E73,D65:D73)</f>
        <v>-1.0069183701884012</v>
      </c>
      <c r="E76" s="145">
        <f>INTERCEPT(E65:E73,D65:D73)</f>
        <v>0.17061352985431721</v>
      </c>
      <c r="Z76" s="125">
        <v>2554.0282400000001</v>
      </c>
      <c r="AA76" s="125">
        <v>5</v>
      </c>
      <c r="AB76" s="125">
        <v>1.8</v>
      </c>
    </row>
    <row r="77" spans="1:29">
      <c r="D77" s="145">
        <f>1/D76</f>
        <v>-0.99312916479306379</v>
      </c>
      <c r="E77" s="145">
        <f>-E76/D76</f>
        <v>0.16944127240661452</v>
      </c>
      <c r="Z77" s="125">
        <v>2553.7435300000002</v>
      </c>
      <c r="AA77" s="125">
        <v>0.32163899274983976</v>
      </c>
      <c r="AB77" s="125">
        <v>4.9347863602082764</v>
      </c>
      <c r="AC77" s="125">
        <v>-4.6069636931143076</v>
      </c>
    </row>
    <row r="78" spans="1:29">
      <c r="D78" s="145">
        <f>AVERAGE(D77,D79)</f>
        <v>-0.99172371498703726</v>
      </c>
      <c r="E78" s="145">
        <f>AVERAGE(E77,E79)</f>
        <v>0.17517468489317345</v>
      </c>
      <c r="Z78" s="125">
        <v>2553.4868900000001</v>
      </c>
      <c r="AA78" s="125">
        <v>-0.24540562725317017</v>
      </c>
      <c r="AB78" s="125">
        <v>1.4935749072034765</v>
      </c>
      <c r="AC78" s="125">
        <v>-1.009071749939805</v>
      </c>
    </row>
    <row r="79" spans="1:29">
      <c r="D79" s="145">
        <f>SLOPE(D65:D73,E65:E73)</f>
        <v>-0.99031826518101074</v>
      </c>
      <c r="E79" s="145">
        <f>INTERCEPT(D65:D73,E65:E73)</f>
        <v>0.18090809737973235</v>
      </c>
      <c r="F79" s="145">
        <f>SLOPE(F63:F73,G63:G73)</f>
        <v>7.1928390686131938E-2</v>
      </c>
      <c r="G79" s="145">
        <f>INTERCEPT(F63:F73,G63:G73)</f>
        <v>1.5376587860939265E-2</v>
      </c>
      <c r="Z79" s="125">
        <v>2552.9174699999999</v>
      </c>
      <c r="AA79" s="125">
        <v>9.5822513367909146</v>
      </c>
      <c r="AB79" s="125">
        <v>3.5529882674276703</v>
      </c>
      <c r="AC79" s="125">
        <v>-2.9770037158816098</v>
      </c>
    </row>
    <row r="80" spans="1:29">
      <c r="Z80" s="125">
        <v>2552.4442899999999</v>
      </c>
      <c r="AA80" s="125">
        <v>7.7645601656413099</v>
      </c>
      <c r="AB80" s="125">
        <v>6.085144088607386</v>
      </c>
      <c r="AC80" s="125">
        <v>-5.4508266546202666</v>
      </c>
    </row>
    <row r="81" spans="26:29">
      <c r="Z81" s="125">
        <v>2551.95507</v>
      </c>
      <c r="AA81" s="125">
        <v>12.513265790214279</v>
      </c>
      <c r="AB81" s="125">
        <v>3.4272738736902397</v>
      </c>
      <c r="AC81" s="125">
        <v>-3.1721269367299669</v>
      </c>
    </row>
    <row r="82" spans="26:29">
      <c r="Z82" s="125">
        <v>2550.9525699999999</v>
      </c>
      <c r="AA82" s="125">
        <v>12.033304218764584</v>
      </c>
      <c r="AB82" s="125">
        <v>4.3513405376596204</v>
      </c>
      <c r="AC82" s="125">
        <v>-3.5043076618970233</v>
      </c>
    </row>
    <row r="83" spans="26:29">
      <c r="Z83" s="125">
        <v>2550.8843999999999</v>
      </c>
      <c r="AA83" s="125">
        <v>12</v>
      </c>
      <c r="AB83" s="125">
        <v>3.3</v>
      </c>
    </row>
    <row r="84" spans="26:29">
      <c r="Z84" s="125">
        <v>2548.83529</v>
      </c>
      <c r="AA84" s="125">
        <v>2.2039725807099231</v>
      </c>
      <c r="AB84" s="125">
        <v>2.1689995221458869</v>
      </c>
      <c r="AC84" s="125">
        <v>-2.2433810665838383</v>
      </c>
    </row>
    <row r="85" spans="26:29">
      <c r="Z85" s="125">
        <v>2548.8304779999999</v>
      </c>
      <c r="AA85" s="125">
        <v>10.1</v>
      </c>
      <c r="AB85" s="125">
        <v>5.2</v>
      </c>
    </row>
    <row r="86" spans="26:29">
      <c r="Z86" s="125">
        <v>2548.6468199999999</v>
      </c>
      <c r="AA86" s="125">
        <v>7.3013453342982704</v>
      </c>
      <c r="AB86" s="125">
        <v>6.0387971269604268</v>
      </c>
      <c r="AC86" s="125">
        <v>-5.4967150835572021</v>
      </c>
    </row>
    <row r="87" spans="26:29">
      <c r="Z87" s="125">
        <v>2548.5249159999998</v>
      </c>
      <c r="AA87" s="125">
        <v>9.9</v>
      </c>
      <c r="AB87" s="125">
        <v>6.9</v>
      </c>
    </row>
    <row r="88" spans="26:29">
      <c r="Z88" s="125">
        <v>2548.1776500000001</v>
      </c>
      <c r="AA88" s="125">
        <v>-0.82872807863954012</v>
      </c>
      <c r="AB88" s="125">
        <v>1.8015494352824346</v>
      </c>
      <c r="AC88" s="125">
        <v>-2.1171268454435177</v>
      </c>
    </row>
    <row r="89" spans="26:29">
      <c r="Z89" s="125">
        <v>2547.73254</v>
      </c>
      <c r="AA89" s="125">
        <v>2</v>
      </c>
      <c r="AB89" s="125">
        <v>4.3</v>
      </c>
    </row>
    <row r="90" spans="26:29">
      <c r="Z90" s="125">
        <v>2546.7861800000001</v>
      </c>
      <c r="AA90" s="125">
        <v>3.567492160173602</v>
      </c>
      <c r="AB90" s="125">
        <v>6.9034124981197653</v>
      </c>
      <c r="AC90" s="125">
        <v>-6.3981271112725224</v>
      </c>
    </row>
    <row r="91" spans="26:29">
      <c r="Z91" s="125">
        <v>2546.785378</v>
      </c>
      <c r="AA91" s="125">
        <v>4.3</v>
      </c>
      <c r="AB91" s="125">
        <v>7.2</v>
      </c>
    </row>
    <row r="92" spans="26:29">
      <c r="Z92" s="125">
        <v>2546.2881379999999</v>
      </c>
      <c r="AA92" s="125">
        <v>8.6</v>
      </c>
      <c r="AB92" s="125">
        <v>6.8</v>
      </c>
    </row>
    <row r="93" spans="26:29">
      <c r="Z93" s="125">
        <v>2545.2784200000001</v>
      </c>
      <c r="AA93" s="125">
        <v>0.83869459353524967</v>
      </c>
      <c r="AB93" s="125">
        <v>2.6763164901213443</v>
      </c>
      <c r="AC93" s="125">
        <v>-3.7040749578246546</v>
      </c>
    </row>
    <row r="94" spans="26:29">
      <c r="Z94" s="125">
        <v>2545.2703999999999</v>
      </c>
      <c r="AA94" s="125">
        <v>3.1188469927230233</v>
      </c>
      <c r="AB94" s="125">
        <v>4.7697429108191081</v>
      </c>
      <c r="AC94" s="125">
        <v>-6.3436201893537492</v>
      </c>
    </row>
    <row r="95" spans="26:29">
      <c r="Z95" s="125">
        <v>2545.2703999999999</v>
      </c>
      <c r="AA95" s="125">
        <v>3.7064901030567921</v>
      </c>
      <c r="AB95" s="125">
        <v>4.7718589058938221</v>
      </c>
      <c r="AC95" s="125">
        <v>-6.5933924341841088</v>
      </c>
    </row>
    <row r="96" spans="26:29">
      <c r="Z96" s="125">
        <v>2545.2703999999999</v>
      </c>
      <c r="AA96" s="125">
        <v>3.2730844691031269</v>
      </c>
      <c r="AB96" s="125">
        <v>4.7791528872860312</v>
      </c>
      <c r="AC96" s="125">
        <v>-6.3252331097748415</v>
      </c>
    </row>
    <row r="97" spans="26:29">
      <c r="Z97" s="125">
        <v>2545.2102500000001</v>
      </c>
      <c r="AA97" s="125">
        <v>9.9447847666143119</v>
      </c>
      <c r="AB97" s="125">
        <v>6.2504931268902997</v>
      </c>
      <c r="AC97" s="125">
        <v>-7.2319722530282959</v>
      </c>
    </row>
    <row r="98" spans="26:29">
      <c r="Z98" s="125">
        <v>2545.1661399999998</v>
      </c>
      <c r="AA98" s="125">
        <v>6.3387427129819596</v>
      </c>
      <c r="AB98" s="125">
        <v>6.4906347533233433</v>
      </c>
      <c r="AC98" s="125">
        <v>-6.8507370581418758</v>
      </c>
    </row>
    <row r="99" spans="26:29">
      <c r="Z99" s="125">
        <v>2544.8020320000001</v>
      </c>
      <c r="AA99" s="125">
        <v>5.4</v>
      </c>
      <c r="AB99" s="125">
        <v>4.8</v>
      </c>
    </row>
    <row r="100" spans="26:29">
      <c r="Z100" s="125">
        <v>2544.80123</v>
      </c>
      <c r="AA100" s="125">
        <v>5.14151826277498</v>
      </c>
      <c r="AB100" s="125">
        <v>7.0621388998959311</v>
      </c>
      <c r="AC100" s="125">
        <v>-6.4935029635022623</v>
      </c>
    </row>
    <row r="101" spans="26:29">
      <c r="Z101" s="125">
        <v>2543.6864500000001</v>
      </c>
      <c r="AA101" s="125">
        <v>6.3302018755275746</v>
      </c>
      <c r="AB101" s="125">
        <v>6.2885090366391339</v>
      </c>
      <c r="AC101" s="125">
        <v>-6.4394782229411085</v>
      </c>
    </row>
    <row r="102" spans="26:29">
      <c r="Z102" s="125">
        <v>2543.6864500000001</v>
      </c>
      <c r="AA102" s="125">
        <v>7.0597903550033703</v>
      </c>
      <c r="AB102" s="125">
        <v>6.5328156394350856</v>
      </c>
      <c r="AC102" s="125">
        <v>-6.7692266544097102</v>
      </c>
    </row>
    <row r="103" spans="26:29">
      <c r="Z103" s="125">
        <v>2542.8724200000001</v>
      </c>
      <c r="AA103" s="125">
        <v>1.3</v>
      </c>
      <c r="AB103" s="125">
        <v>4.0999999999999996</v>
      </c>
    </row>
    <row r="104" spans="26:29">
      <c r="Z104" s="125">
        <v>2542.8563800000002</v>
      </c>
      <c r="AA104" s="125">
        <v>1</v>
      </c>
      <c r="AB104" s="125">
        <v>5.2</v>
      </c>
    </row>
    <row r="105" spans="26:29">
      <c r="Z105" s="125">
        <v>2541.68145</v>
      </c>
      <c r="AA105" s="125">
        <v>14.164963273429088</v>
      </c>
      <c r="AB105" s="125">
        <v>5.1994393578553844</v>
      </c>
      <c r="AC105" s="125">
        <v>-4.6935016682980724</v>
      </c>
    </row>
    <row r="106" spans="26:29">
      <c r="Z106" s="125">
        <v>2540.9335850000002</v>
      </c>
      <c r="AA106" s="125">
        <v>18.5</v>
      </c>
      <c r="AB106" s="125">
        <v>2.9</v>
      </c>
    </row>
    <row r="107" spans="26:29">
      <c r="Z107" s="125">
        <v>2540.7603530000001</v>
      </c>
      <c r="AA107" s="125">
        <v>25.5</v>
      </c>
      <c r="AB107" s="125">
        <v>1.9</v>
      </c>
    </row>
    <row r="108" spans="26:29">
      <c r="Z108" s="125">
        <v>2540.3782000000001</v>
      </c>
      <c r="AA108" s="125">
        <v>9.153534790066864</v>
      </c>
      <c r="AB108" s="125">
        <v>4.6262253758184713</v>
      </c>
      <c r="AC108" s="125">
        <v>-3.8427373567404555</v>
      </c>
    </row>
    <row r="109" spans="26:29">
      <c r="Z109" s="125">
        <v>2540.3697790000001</v>
      </c>
      <c r="AA109" s="125">
        <v>11.8</v>
      </c>
      <c r="AB109" s="125">
        <v>4.3</v>
      </c>
    </row>
    <row r="110" spans="26:29">
      <c r="Z110" s="125">
        <v>2540.1752940000001</v>
      </c>
      <c r="AA110" s="125">
        <v>11.9</v>
      </c>
      <c r="AB110" s="125">
        <v>1.6</v>
      </c>
    </row>
    <row r="111" spans="26:29">
      <c r="Z111" s="125">
        <v>2539.7754970000001</v>
      </c>
      <c r="AA111" s="125">
        <v>6</v>
      </c>
      <c r="AB111" s="125">
        <v>6.3</v>
      </c>
    </row>
    <row r="112" spans="26:29">
      <c r="Z112" s="125">
        <v>2539.7526400000002</v>
      </c>
      <c r="AA112" s="125">
        <v>-2.9235443050698029</v>
      </c>
      <c r="AB112" s="125">
        <v>2.9891629332503555</v>
      </c>
      <c r="AC112" s="125">
        <v>-3.0771658738455443</v>
      </c>
    </row>
    <row r="113" spans="26:29">
      <c r="Z113" s="125">
        <v>2539.7458230000002</v>
      </c>
      <c r="AA113" s="125">
        <v>8.9</v>
      </c>
      <c r="AB113" s="125">
        <v>5.9</v>
      </c>
    </row>
    <row r="114" spans="26:29">
      <c r="Z114" s="125">
        <v>2539.5709870000001</v>
      </c>
      <c r="AA114" s="125">
        <v>14</v>
      </c>
      <c r="AB114" s="125">
        <v>6.2</v>
      </c>
    </row>
    <row r="115" spans="26:29">
      <c r="Z115" s="125">
        <v>2538.32107</v>
      </c>
      <c r="AA115" s="125">
        <v>17.5</v>
      </c>
      <c r="AB115" s="125">
        <v>4.4000000000000004</v>
      </c>
    </row>
    <row r="116" spans="26:29">
      <c r="Z116" s="125">
        <v>2537.8077899999998</v>
      </c>
      <c r="AA116" s="125">
        <v>10.922995349709863</v>
      </c>
      <c r="AB116" s="125">
        <v>2.5902306996283819</v>
      </c>
      <c r="AC116" s="125">
        <v>-1.6274790719907877</v>
      </c>
    </row>
    <row r="117" spans="26:29">
      <c r="Z117" s="125">
        <v>2537.3526550000001</v>
      </c>
      <c r="AA117" s="125">
        <v>7.5</v>
      </c>
      <c r="AB117" s="125">
        <v>2.6</v>
      </c>
    </row>
    <row r="118" spans="26:29">
      <c r="Z118" s="125">
        <v>2536.96569</v>
      </c>
      <c r="AA118" s="125">
        <v>-16.026947367627663</v>
      </c>
      <c r="AB118" s="125">
        <v>0.58037224551965494</v>
      </c>
      <c r="AC118" s="125">
        <v>-0.87416604209800042</v>
      </c>
    </row>
    <row r="119" spans="26:29">
      <c r="Z119" s="125">
        <v>2536.9215800000002</v>
      </c>
      <c r="AA119" s="125">
        <v>2.9573749246170067</v>
      </c>
      <c r="AB119" s="125">
        <v>3.372417141727313</v>
      </c>
      <c r="AC119" s="125">
        <v>-3.1975768201482069</v>
      </c>
    </row>
    <row r="120" spans="26:29">
      <c r="Z120" s="125">
        <v>2536.6208299999998</v>
      </c>
      <c r="AA120" s="125">
        <v>-1.1604475066672171</v>
      </c>
      <c r="AB120" s="125">
        <v>4.9617279172567974</v>
      </c>
      <c r="AC120" s="125">
        <v>-5.10409349590768</v>
      </c>
    </row>
    <row r="121" spans="26:29">
      <c r="Z121" s="125">
        <v>2535.8910099999998</v>
      </c>
      <c r="AA121" s="125">
        <v>2.9623487064285303</v>
      </c>
      <c r="AB121" s="125">
        <v>5.9912933475736452</v>
      </c>
      <c r="AC121" s="125">
        <v>-5.7886486673632831</v>
      </c>
    </row>
    <row r="122" spans="26:29">
      <c r="Z122" s="125">
        <v>2535.7334169999999</v>
      </c>
      <c r="AA122" s="125">
        <v>4.3</v>
      </c>
      <c r="AB122" s="125">
        <v>8</v>
      </c>
    </row>
    <row r="123" spans="26:29">
      <c r="Z123" s="125">
        <v>2534.5717199999999</v>
      </c>
      <c r="AA123" s="125">
        <v>4.5678754271700761</v>
      </c>
      <c r="AB123" s="125">
        <v>5.1545745585190872</v>
      </c>
      <c r="AC123" s="125">
        <v>-7.1914991594577149</v>
      </c>
    </row>
    <row r="124" spans="26:29">
      <c r="Z124" s="125">
        <v>2534.5215950000002</v>
      </c>
      <c r="AA124" s="125">
        <v>9.4</v>
      </c>
      <c r="AB124" s="125">
        <v>6.4</v>
      </c>
    </row>
    <row r="125" spans="26:29">
      <c r="Z125" s="125">
        <v>2534.4674599999998</v>
      </c>
      <c r="AA125" s="125">
        <v>6.9597118361275356</v>
      </c>
      <c r="AB125" s="125">
        <v>5.732942914089989</v>
      </c>
      <c r="AC125" s="125">
        <v>-8.1218093747481568</v>
      </c>
    </row>
    <row r="126" spans="26:29">
      <c r="Z126" s="125">
        <v>2534.3672099999999</v>
      </c>
      <c r="AA126" s="125">
        <v>8.2341387582249848</v>
      </c>
      <c r="AB126" s="125">
        <v>4.4975795465733714</v>
      </c>
      <c r="AC126" s="125">
        <v>-6.686137915419943</v>
      </c>
    </row>
    <row r="127" spans="26:29">
      <c r="Z127" s="125">
        <v>2534.2629499999998</v>
      </c>
      <c r="AA127" s="125">
        <v>5.4176720071295037</v>
      </c>
      <c r="AB127" s="125">
        <v>5.1456429519387559</v>
      </c>
      <c r="AC127" s="125">
        <v>-6.6708654258480493</v>
      </c>
    </row>
    <row r="128" spans="26:29">
      <c r="Z128" s="125">
        <v>2533.9862600000001</v>
      </c>
      <c r="AA128" s="125">
        <v>3.5909375963225632</v>
      </c>
      <c r="AB128" s="125">
        <v>5.3234809061113442</v>
      </c>
      <c r="AC128" s="125">
        <v>-6.0152191068434391</v>
      </c>
    </row>
    <row r="129" spans="26:29">
      <c r="Z129" s="125">
        <v>2533.9862600000001</v>
      </c>
      <c r="AA129" s="125">
        <v>3.323994559026433</v>
      </c>
      <c r="AB129" s="125">
        <v>5.5365809216267881</v>
      </c>
      <c r="AC129" s="125">
        <v>-6.0313509266645138</v>
      </c>
    </row>
    <row r="130" spans="26:29">
      <c r="Z130" s="125">
        <v>2533.69353</v>
      </c>
      <c r="AA130" s="125">
        <v>1.0705532103083559</v>
      </c>
      <c r="AB130" s="125">
        <v>3.6396425175990732</v>
      </c>
      <c r="AC130" s="125">
        <v>-4.2362281101324673</v>
      </c>
    </row>
    <row r="131" spans="26:29">
      <c r="Z131" s="125">
        <v>2532.5855670000001</v>
      </c>
      <c r="AA131" s="125">
        <v>6.3</v>
      </c>
      <c r="AB131" s="125">
        <v>6.5</v>
      </c>
    </row>
    <row r="132" spans="26:29">
      <c r="Z132" s="125">
        <v>2531.9050699999998</v>
      </c>
      <c r="AA132" s="125">
        <v>3.1548524839517533</v>
      </c>
      <c r="AB132" s="125">
        <v>6.6297079214658883</v>
      </c>
      <c r="AC132" s="125">
        <v>-6.9463842904956552</v>
      </c>
    </row>
    <row r="133" spans="26:29">
      <c r="Z133" s="125">
        <v>2531.4411129999999</v>
      </c>
      <c r="AA133" s="125">
        <v>3.3</v>
      </c>
      <c r="AB133" s="125">
        <v>6.2</v>
      </c>
    </row>
    <row r="134" spans="26:29">
      <c r="Z134" s="125">
        <v>2531.3444720000002</v>
      </c>
      <c r="AA134" s="125">
        <v>0.5</v>
      </c>
      <c r="AB134" s="125">
        <v>4.5</v>
      </c>
    </row>
    <row r="135" spans="26:29">
      <c r="Z135" s="125">
        <v>2531.1359520000001</v>
      </c>
      <c r="AA135" s="125">
        <v>1.3</v>
      </c>
      <c r="AB135" s="125">
        <v>3.9</v>
      </c>
    </row>
    <row r="136" spans="26:29">
      <c r="Z136" s="125">
        <v>2530.2609699999998</v>
      </c>
      <c r="AA136" s="125">
        <v>3.680030253688793</v>
      </c>
      <c r="AB136" s="125">
        <v>4.8950658227109312</v>
      </c>
      <c r="AC136" s="125">
        <v>-4.6891299830720268</v>
      </c>
    </row>
    <row r="137" spans="26:29">
      <c r="Z137" s="125">
        <v>2530.1446799999999</v>
      </c>
      <c r="AA137" s="125">
        <v>0.8</v>
      </c>
      <c r="AB137" s="125">
        <v>1.9</v>
      </c>
    </row>
    <row r="138" spans="26:29">
      <c r="Z138" s="125">
        <v>2529.8840300000002</v>
      </c>
      <c r="AA138" s="125">
        <v>-3.1988607124191493</v>
      </c>
      <c r="AB138" s="125">
        <v>2.4528173427703637</v>
      </c>
      <c r="AC138" s="125">
        <v>-2.8430403791561707</v>
      </c>
    </row>
    <row r="139" spans="26:29">
      <c r="Z139" s="125">
        <v>2529.8836289999999</v>
      </c>
      <c r="AA139" s="125">
        <v>-3.5</v>
      </c>
      <c r="AB139" s="125">
        <v>7.2</v>
      </c>
    </row>
    <row r="140" spans="26:29">
      <c r="Z140" s="125">
        <v>2528.9208279999998</v>
      </c>
      <c r="AA140" s="125">
        <v>-1.5</v>
      </c>
      <c r="AB140" s="125">
        <v>5.3</v>
      </c>
    </row>
    <row r="141" spans="26:29">
      <c r="Z141" s="125">
        <v>2528.3081000000002</v>
      </c>
      <c r="AA141" s="125">
        <v>-3.4</v>
      </c>
      <c r="AB141" s="125">
        <v>4.8</v>
      </c>
    </row>
    <row r="142" spans="26:29">
      <c r="Z142" s="125">
        <v>2528.1252439999998</v>
      </c>
      <c r="AA142" s="125">
        <v>-3.3</v>
      </c>
      <c r="AB142" s="125">
        <v>3.9</v>
      </c>
    </row>
    <row r="143" spans="26:29">
      <c r="Z143" s="125">
        <v>2528.064292</v>
      </c>
      <c r="AA143" s="125">
        <v>-1.4</v>
      </c>
      <c r="AB143" s="125">
        <v>1.3</v>
      </c>
    </row>
    <row r="144" spans="26:29">
      <c r="Z144" s="125">
        <v>2527.8678020000002</v>
      </c>
      <c r="AA144" s="125">
        <v>-0.1</v>
      </c>
      <c r="AB144" s="125">
        <v>1.2</v>
      </c>
    </row>
    <row r="145" spans="26:28">
      <c r="Z145" s="125">
        <v>2527.6255980000001</v>
      </c>
      <c r="AA145" s="125">
        <v>-1.9</v>
      </c>
      <c r="AB145" s="125">
        <v>2.8</v>
      </c>
    </row>
    <row r="146" spans="26:28">
      <c r="Z146" s="125">
        <v>2526.8929710000002</v>
      </c>
      <c r="AA146" s="125">
        <v>0.3</v>
      </c>
      <c r="AB146" s="125">
        <v>2.4</v>
      </c>
    </row>
    <row r="147" spans="26:28">
      <c r="Z147" s="125">
        <v>2526.1647549999998</v>
      </c>
      <c r="AA147" s="125">
        <v>0.3</v>
      </c>
      <c r="AB147" s="125">
        <v>1.8</v>
      </c>
    </row>
    <row r="148" spans="26:28">
      <c r="Z148" s="125">
        <v>2525.8972880000001</v>
      </c>
      <c r="AA148" s="125">
        <v>-0.6</v>
      </c>
      <c r="AB148" s="125">
        <v>1.3</v>
      </c>
    </row>
    <row r="149" spans="26:28">
      <c r="Z149" s="125">
        <v>2525.7417</v>
      </c>
      <c r="AA149" s="125">
        <v>-2</v>
      </c>
      <c r="AB149" s="125">
        <v>3.4</v>
      </c>
    </row>
    <row r="150" spans="26:28">
      <c r="Z150" s="125">
        <v>2524.3309819999999</v>
      </c>
      <c r="AA150" s="125">
        <v>16.3</v>
      </c>
      <c r="AB150" s="125">
        <v>0.9</v>
      </c>
    </row>
    <row r="151" spans="26:28">
      <c r="Z151" s="125">
        <v>2523.4752480000002</v>
      </c>
      <c r="AA151" s="125">
        <v>-0.3</v>
      </c>
      <c r="AB151" s="125">
        <v>1.9</v>
      </c>
    </row>
    <row r="152" spans="26:28">
      <c r="Z152" s="125">
        <v>2523.2077810000001</v>
      </c>
      <c r="AA152" s="125">
        <v>2.1</v>
      </c>
      <c r="AB152" s="125">
        <v>2.8</v>
      </c>
    </row>
    <row r="153" spans="26:28">
      <c r="Z153" s="125">
        <v>2521.280976</v>
      </c>
      <c r="AA153" s="125">
        <v>2.5</v>
      </c>
      <c r="AB153" s="125">
        <v>6.2</v>
      </c>
    </row>
    <row r="154" spans="26:28">
      <c r="Z154" s="125">
        <v>2521.02594</v>
      </c>
      <c r="AA154" s="125">
        <v>-2.9</v>
      </c>
      <c r="AB154" s="125">
        <v>4.5</v>
      </c>
    </row>
    <row r="155" spans="26:28">
      <c r="Z155" s="125">
        <v>2515.6413120000002</v>
      </c>
      <c r="AA155" s="125">
        <v>7</v>
      </c>
      <c r="AB155" s="125">
        <v>6.4</v>
      </c>
    </row>
    <row r="156" spans="26:28">
      <c r="Z156" s="125">
        <v>2514.3091899999999</v>
      </c>
      <c r="AA156" s="125">
        <v>7.9</v>
      </c>
      <c r="AB156" s="125">
        <v>6.4</v>
      </c>
    </row>
    <row r="157" spans="26:28">
      <c r="Z157" s="125">
        <v>2513.1402750000002</v>
      </c>
      <c r="AA157" s="125">
        <v>-0.2</v>
      </c>
      <c r="AB157" s="125">
        <v>2.2000000000000002</v>
      </c>
    </row>
    <row r="158" spans="26:28">
      <c r="Z158" s="125">
        <v>2512.5528100000001</v>
      </c>
      <c r="AA158" s="125">
        <v>9.9</v>
      </c>
      <c r="AB158" s="125">
        <v>6.5</v>
      </c>
    </row>
    <row r="159" spans="26:28">
      <c r="Z159" s="125">
        <v>2512.5327600000001</v>
      </c>
      <c r="AA159" s="125">
        <v>10.8</v>
      </c>
      <c r="AB159" s="125">
        <v>8.9</v>
      </c>
    </row>
    <row r="160" spans="26:28">
      <c r="Z160" s="125">
        <v>2512.2280000000001</v>
      </c>
      <c r="AA160" s="125">
        <v>6</v>
      </c>
      <c r="AB160" s="125">
        <v>6.4</v>
      </c>
    </row>
    <row r="161" spans="26:28">
      <c r="Z161" s="125">
        <v>2511.9886029999998</v>
      </c>
      <c r="AA161" s="125">
        <v>2.6</v>
      </c>
      <c r="AB161" s="125">
        <v>4</v>
      </c>
    </row>
    <row r="162" spans="26:28">
      <c r="Z162" s="125">
        <v>2511.8310099999999</v>
      </c>
      <c r="AA162" s="125">
        <v>2.1</v>
      </c>
      <c r="AB162" s="125">
        <v>3.7</v>
      </c>
    </row>
    <row r="163" spans="26:28">
      <c r="Z163" s="125">
        <v>2510.9047</v>
      </c>
      <c r="AA163" s="125">
        <v>-6.9</v>
      </c>
      <c r="AB163" s="125">
        <v>-0.1</v>
      </c>
    </row>
    <row r="164" spans="26:28">
      <c r="Z164" s="125">
        <v>2510.6781350000001</v>
      </c>
      <c r="AA164" s="125">
        <v>-6.9</v>
      </c>
      <c r="AB164" s="125">
        <v>0.4</v>
      </c>
    </row>
    <row r="165" spans="26:28">
      <c r="Z165" s="125">
        <v>2510.3813949999999</v>
      </c>
      <c r="AA165" s="125">
        <v>-3.5</v>
      </c>
      <c r="AB165" s="125">
        <v>2.9</v>
      </c>
    </row>
    <row r="166" spans="26:28">
      <c r="Z166" s="125">
        <v>2510.2631000000001</v>
      </c>
      <c r="AA166" s="125">
        <v>-4.5</v>
      </c>
      <c r="AB166" s="125">
        <v>0.4</v>
      </c>
    </row>
    <row r="167" spans="26:28">
      <c r="Z167" s="125">
        <v>2509.8881649999998</v>
      </c>
      <c r="AA167" s="125">
        <v>-5.2</v>
      </c>
      <c r="AB167" s="125">
        <v>0.3</v>
      </c>
    </row>
    <row r="168" spans="26:28">
      <c r="Z168" s="125">
        <v>2509.4129800000001</v>
      </c>
      <c r="AA168" s="125">
        <v>2.2000000000000002</v>
      </c>
      <c r="AB168" s="125">
        <v>0.4</v>
      </c>
    </row>
    <row r="169" spans="26:28">
      <c r="Z169" s="125">
        <v>2509.3367899999998</v>
      </c>
      <c r="AA169" s="125">
        <v>3.7</v>
      </c>
      <c r="AB169" s="125">
        <v>2.4</v>
      </c>
    </row>
    <row r="170" spans="26:28">
      <c r="AA170" s="125">
        <v>2630</v>
      </c>
    </row>
  </sheetData>
  <phoneticPr fontId="56" type="noConversion"/>
  <pageMargins left="0.75" right="0.75" top="1" bottom="1" header="0.5" footer="0.5"/>
  <pageSetup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9"/>
  <sheetViews>
    <sheetView topLeftCell="E37" workbookViewId="0">
      <selection activeCell="Q47" sqref="Q47:X73"/>
    </sheetView>
  </sheetViews>
  <sheetFormatPr defaultRowHeight="12.75"/>
  <cols>
    <col min="8" max="9" width="9.140625" style="108"/>
    <col min="10" max="10" width="9.140625" style="2"/>
    <col min="11" max="11" width="9.140625" style="108"/>
    <col min="12" max="12" width="9.140625" style="2"/>
  </cols>
  <sheetData>
    <row r="1" spans="2:23" ht="15.75" thickBot="1">
      <c r="B1" t="s">
        <v>783</v>
      </c>
      <c r="C1" t="s">
        <v>784</v>
      </c>
      <c r="D1" t="s">
        <v>785</v>
      </c>
      <c r="E1" t="s">
        <v>786</v>
      </c>
      <c r="F1" t="s">
        <v>787</v>
      </c>
      <c r="G1" t="s">
        <v>788</v>
      </c>
      <c r="H1" s="104" t="s">
        <v>1181</v>
      </c>
      <c r="I1" s="105" t="s">
        <v>1182</v>
      </c>
      <c r="J1" s="105" t="s">
        <v>1183</v>
      </c>
      <c r="K1" s="105" t="s">
        <v>1184</v>
      </c>
      <c r="L1" s="106" t="s">
        <v>1185</v>
      </c>
      <c r="U1" s="107"/>
      <c r="V1" s="107"/>
      <c r="W1" s="107"/>
    </row>
    <row r="2" spans="2:23">
      <c r="B2" t="s">
        <v>719</v>
      </c>
      <c r="U2" s="107"/>
      <c r="V2" s="107"/>
      <c r="W2" s="107"/>
    </row>
    <row r="3" spans="2:23" ht="13.5" thickBot="1">
      <c r="B3" t="s">
        <v>789</v>
      </c>
      <c r="C3" t="s">
        <v>790</v>
      </c>
      <c r="D3" t="s">
        <v>791</v>
      </c>
      <c r="E3" t="s">
        <v>792</v>
      </c>
      <c r="F3" t="s">
        <v>1075</v>
      </c>
      <c r="G3" t="s">
        <v>1076</v>
      </c>
      <c r="H3" s="108">
        <v>11.40915945325969</v>
      </c>
      <c r="I3" s="108">
        <v>22.195641382714939</v>
      </c>
      <c r="J3" s="2">
        <v>42.918623739064742</v>
      </c>
      <c r="K3" s="108">
        <v>3.9262739846426697E-2</v>
      </c>
      <c r="L3" s="2">
        <v>9.7097633499188873E-2</v>
      </c>
      <c r="U3" s="107"/>
      <c r="V3" s="107"/>
      <c r="W3" s="107"/>
    </row>
    <row r="4" spans="2:23" ht="13.5" thickBot="1">
      <c r="B4" t="s">
        <v>1077</v>
      </c>
      <c r="C4" t="s">
        <v>1078</v>
      </c>
      <c r="D4" t="s">
        <v>791</v>
      </c>
      <c r="E4" t="s">
        <v>792</v>
      </c>
      <c r="F4" t="s">
        <v>1079</v>
      </c>
      <c r="G4" t="s">
        <v>1076</v>
      </c>
      <c r="H4" s="108">
        <v>10.052719217960203</v>
      </c>
      <c r="I4" s="108">
        <v>19.658560685610155</v>
      </c>
      <c r="J4" s="2">
        <v>38.255956921546158</v>
      </c>
      <c r="K4" s="108">
        <v>-2.363963275202785E-2</v>
      </c>
      <c r="L4" s="2">
        <v>0.37245082962812148</v>
      </c>
      <c r="P4" s="109" t="s">
        <v>1080</v>
      </c>
      <c r="Q4" s="110" t="s">
        <v>1081</v>
      </c>
      <c r="R4" s="111"/>
      <c r="S4" s="111"/>
      <c r="T4" s="111"/>
      <c r="U4" s="112"/>
      <c r="V4" s="109"/>
    </row>
    <row r="5" spans="2:23" ht="15.75" thickBot="1">
      <c r="B5" t="s">
        <v>1082</v>
      </c>
      <c r="C5" t="s">
        <v>1083</v>
      </c>
      <c r="D5" t="s">
        <v>791</v>
      </c>
      <c r="E5" t="s">
        <v>792</v>
      </c>
      <c r="F5" t="s">
        <v>1084</v>
      </c>
      <c r="G5" t="s">
        <v>1076</v>
      </c>
      <c r="H5" s="108">
        <v>7.4684983902764088</v>
      </c>
      <c r="I5" s="108">
        <v>14.67953144323269</v>
      </c>
      <c r="J5" s="2">
        <v>28.715392188018996</v>
      </c>
      <c r="K5" s="108">
        <v>-6.4742251044028976E-2</v>
      </c>
      <c r="L5" s="2">
        <v>0.49029886926810207</v>
      </c>
      <c r="P5" s="109"/>
      <c r="Q5" s="104" t="s">
        <v>1181</v>
      </c>
      <c r="R5" s="105" t="s">
        <v>1182</v>
      </c>
      <c r="S5" s="105" t="s">
        <v>1183</v>
      </c>
      <c r="T5" s="105" t="s">
        <v>1184</v>
      </c>
      <c r="U5" s="106" t="s">
        <v>1185</v>
      </c>
      <c r="V5" s="109"/>
    </row>
    <row r="6" spans="2:23" ht="13.5" thickBot="1">
      <c r="B6" t="s">
        <v>1085</v>
      </c>
      <c r="C6" t="s">
        <v>1086</v>
      </c>
      <c r="D6" t="s">
        <v>791</v>
      </c>
      <c r="E6" t="s">
        <v>792</v>
      </c>
      <c r="F6" t="s">
        <v>1087</v>
      </c>
      <c r="G6" t="s">
        <v>1076</v>
      </c>
      <c r="H6" s="108">
        <v>6.582919029955292</v>
      </c>
      <c r="I6" s="108">
        <v>12.914562048851053</v>
      </c>
      <c r="J6" s="2">
        <v>25.228244202627593</v>
      </c>
      <c r="K6" s="108">
        <v>-4.7383047449489624E-2</v>
      </c>
      <c r="L6" s="2">
        <v>0.41654135228619538</v>
      </c>
      <c r="P6" s="109"/>
      <c r="Q6" s="113">
        <v>-6.0111241544419422E-2</v>
      </c>
      <c r="R6" s="114">
        <v>-0.3</v>
      </c>
      <c r="S6" s="115">
        <v>-1.2599230492304252</v>
      </c>
      <c r="T6" s="114">
        <v>9.4399999999999998E-2</v>
      </c>
      <c r="U6" s="116">
        <v>-0.69</v>
      </c>
      <c r="V6" s="109"/>
    </row>
    <row r="7" spans="2:23">
      <c r="B7" t="s">
        <v>1088</v>
      </c>
      <c r="C7" t="s">
        <v>790</v>
      </c>
      <c r="D7" t="s">
        <v>791</v>
      </c>
      <c r="E7" t="s">
        <v>792</v>
      </c>
      <c r="F7" t="s">
        <v>1089</v>
      </c>
      <c r="G7" t="s">
        <v>1076</v>
      </c>
      <c r="H7" s="108">
        <v>11.43310908375895</v>
      </c>
      <c r="I7" s="108">
        <v>22.237177956050232</v>
      </c>
      <c r="J7" s="2">
        <v>42.736176928920713</v>
      </c>
      <c r="K7" s="108">
        <v>4.2047792368835601E-2</v>
      </c>
      <c r="L7" s="2">
        <v>-0.1662863484555217</v>
      </c>
      <c r="O7" s="107" t="s">
        <v>1090</v>
      </c>
      <c r="P7" s="109"/>
      <c r="Q7" s="117"/>
      <c r="R7" s="117"/>
      <c r="S7" s="117"/>
      <c r="T7" s="117"/>
      <c r="U7" s="117"/>
      <c r="V7" s="117"/>
    </row>
    <row r="8" spans="2:23">
      <c r="B8" t="s">
        <v>1091</v>
      </c>
      <c r="C8" t="s">
        <v>1092</v>
      </c>
      <c r="D8" t="s">
        <v>791</v>
      </c>
      <c r="E8" t="s">
        <v>792</v>
      </c>
      <c r="F8" t="s">
        <v>1093</v>
      </c>
      <c r="G8" t="s">
        <v>1094</v>
      </c>
      <c r="H8" s="108">
        <v>6.3643647274458317</v>
      </c>
      <c r="I8" s="108">
        <v>12.43957123442101</v>
      </c>
      <c r="J8" s="2">
        <v>24.19958101829593</v>
      </c>
      <c r="K8" s="108">
        <v>-2.2807086774495389E-2</v>
      </c>
      <c r="L8" s="2">
        <v>0.30557063178730459</v>
      </c>
      <c r="O8" s="107" t="s">
        <v>1095</v>
      </c>
      <c r="P8" s="107"/>
      <c r="Q8" s="118">
        <v>-0.05</v>
      </c>
      <c r="R8" s="118">
        <v>-0.3</v>
      </c>
      <c r="S8" s="119">
        <f>-1.26</f>
        <v>-1.26</v>
      </c>
    </row>
    <row r="9" spans="2:23">
      <c r="B9" t="s">
        <v>1096</v>
      </c>
      <c r="C9" t="s">
        <v>1097</v>
      </c>
      <c r="D9" t="s">
        <v>791</v>
      </c>
      <c r="E9" t="s">
        <v>792</v>
      </c>
      <c r="F9" t="s">
        <v>1098</v>
      </c>
      <c r="G9" t="s">
        <v>1094</v>
      </c>
      <c r="H9" s="108">
        <v>15.382570243530381</v>
      </c>
      <c r="I9" s="108">
        <v>30.146880425120116</v>
      </c>
      <c r="J9" s="2">
        <v>58.637567251306564</v>
      </c>
      <c r="K9" s="108">
        <v>-3.123380706118084E-2</v>
      </c>
      <c r="L9" s="2">
        <v>0.26791162978049243</v>
      </c>
    </row>
    <row r="10" spans="2:23">
      <c r="B10" t="s">
        <v>1099</v>
      </c>
      <c r="C10" t="s">
        <v>1100</v>
      </c>
      <c r="D10" t="s">
        <v>791</v>
      </c>
      <c r="E10" t="s">
        <v>792</v>
      </c>
      <c r="F10" t="s">
        <v>1101</v>
      </c>
      <c r="G10" t="s">
        <v>1094</v>
      </c>
      <c r="H10" s="108">
        <v>4.0434784416233924</v>
      </c>
      <c r="I10" s="108">
        <v>7.8986858462568534</v>
      </c>
      <c r="J10" s="2">
        <v>15.41005156154165</v>
      </c>
      <c r="K10" s="108">
        <v>-1.6583448678776591E-2</v>
      </c>
      <c r="L10" s="2">
        <v>0.26935504811189759</v>
      </c>
    </row>
    <row r="11" spans="2:23">
      <c r="B11" t="s">
        <v>1102</v>
      </c>
      <c r="C11" t="s">
        <v>1103</v>
      </c>
      <c r="D11" t="s">
        <v>1104</v>
      </c>
      <c r="E11" t="s">
        <v>792</v>
      </c>
      <c r="F11" t="s">
        <v>1105</v>
      </c>
      <c r="G11" t="s">
        <v>1106</v>
      </c>
      <c r="H11" s="108">
        <v>9.9434420667057566</v>
      </c>
      <c r="I11" s="108">
        <v>19.569793008724218</v>
      </c>
      <c r="J11" s="2">
        <v>38.001384677041187</v>
      </c>
      <c r="K11" s="108">
        <v>-8.7630082600007597E-2</v>
      </c>
      <c r="L11" s="2">
        <v>0.29044841021032397</v>
      </c>
    </row>
    <row r="12" spans="2:23">
      <c r="B12" t="s">
        <v>1107</v>
      </c>
      <c r="C12" t="s">
        <v>1108</v>
      </c>
      <c r="D12" t="s">
        <v>1109</v>
      </c>
      <c r="E12" t="s">
        <v>792</v>
      </c>
      <c r="F12" t="s">
        <v>1110</v>
      </c>
      <c r="G12" t="s">
        <v>1106</v>
      </c>
      <c r="H12" s="108">
        <v>10.908222298119654</v>
      </c>
      <c r="I12" s="108">
        <v>21.380318644828208</v>
      </c>
      <c r="J12" s="2">
        <v>41.636668244773318</v>
      </c>
      <c r="K12" s="108">
        <v>-4.6149749726563272E-2</v>
      </c>
      <c r="L12" s="2">
        <v>0.40325454715730302</v>
      </c>
    </row>
    <row r="13" spans="2:23">
      <c r="B13" t="s">
        <v>1111</v>
      </c>
      <c r="C13" t="s">
        <v>1112</v>
      </c>
      <c r="D13" t="s">
        <v>1104</v>
      </c>
      <c r="E13" t="s">
        <v>792</v>
      </c>
      <c r="F13" t="s">
        <v>1113</v>
      </c>
      <c r="G13" t="s">
        <v>1106</v>
      </c>
      <c r="H13" s="108">
        <v>6.4070730452756379</v>
      </c>
      <c r="I13" s="108">
        <v>12.525726126855034</v>
      </c>
      <c r="J13" s="2">
        <v>24.228413228046975</v>
      </c>
      <c r="K13" s="108">
        <v>-2.4202384405944244E-2</v>
      </c>
      <c r="L13" s="2">
        <v>0.16797881779745438</v>
      </c>
    </row>
    <row r="14" spans="2:23">
      <c r="B14" t="s">
        <v>1114</v>
      </c>
      <c r="C14" t="s">
        <v>1115</v>
      </c>
      <c r="D14" t="s">
        <v>1104</v>
      </c>
      <c r="E14" t="s">
        <v>792</v>
      </c>
      <c r="F14" t="s">
        <v>1116</v>
      </c>
      <c r="G14" t="s">
        <v>1117</v>
      </c>
      <c r="H14" s="108">
        <v>10.32206901585414</v>
      </c>
      <c r="I14" s="108">
        <v>20.163364040579154</v>
      </c>
      <c r="J14" s="2">
        <v>39.017181150946726</v>
      </c>
      <c r="K14" s="108">
        <v>-1.1789559436870434E-2</v>
      </c>
      <c r="L14" s="2">
        <v>0.15204633993777605</v>
      </c>
    </row>
    <row r="15" spans="2:23">
      <c r="B15" t="s">
        <v>1118</v>
      </c>
      <c r="C15" t="s">
        <v>1119</v>
      </c>
      <c r="D15" t="s">
        <v>1109</v>
      </c>
      <c r="E15" t="s">
        <v>792</v>
      </c>
      <c r="F15" t="s">
        <v>1120</v>
      </c>
      <c r="G15" t="s">
        <v>1106</v>
      </c>
      <c r="H15" s="108">
        <v>11.226362506053533</v>
      </c>
      <c r="I15" s="108">
        <v>22.055287961525664</v>
      </c>
      <c r="J15" s="2">
        <v>42.992725212723371</v>
      </c>
      <c r="K15" s="108">
        <v>-7.2015329522212568E-2</v>
      </c>
      <c r="L15" s="2">
        <v>0.44466627943309334</v>
      </c>
    </row>
    <row r="16" spans="2:23">
      <c r="B16" t="s">
        <v>1121</v>
      </c>
      <c r="C16" t="s">
        <v>1122</v>
      </c>
      <c r="D16" t="s">
        <v>1109</v>
      </c>
      <c r="E16" t="s">
        <v>792</v>
      </c>
      <c r="F16" t="s">
        <v>1123</v>
      </c>
      <c r="G16" t="s">
        <v>1106</v>
      </c>
      <c r="H16" s="108">
        <v>2.9069292323962372</v>
      </c>
      <c r="I16" s="108">
        <v>5.5786672420651939</v>
      </c>
      <c r="J16" s="2">
        <v>10.361804462338796</v>
      </c>
      <c r="K16" s="108">
        <v>3.7791596776880709E-2</v>
      </c>
      <c r="L16" s="2">
        <v>-0.3204916145045491</v>
      </c>
    </row>
    <row r="17" spans="2:13">
      <c r="B17" t="s">
        <v>1124</v>
      </c>
      <c r="C17" t="s">
        <v>790</v>
      </c>
      <c r="D17">
        <v>0</v>
      </c>
      <c r="E17" t="s">
        <v>792</v>
      </c>
      <c r="F17" t="s">
        <v>1186</v>
      </c>
      <c r="G17">
        <v>40267</v>
      </c>
      <c r="H17" s="108">
        <v>11.387103514474347</v>
      </c>
      <c r="I17" s="108">
        <v>22.198656134005319</v>
      </c>
      <c r="J17" s="2">
        <v>42.68453044727994</v>
      </c>
      <c r="K17" s="120">
        <v>1.5670648298979017E-2</v>
      </c>
      <c r="L17" s="121">
        <v>-0.14287002970624485</v>
      </c>
      <c r="M17" s="122" t="s">
        <v>1125</v>
      </c>
    </row>
    <row r="18" spans="2:13">
      <c r="B18" t="s">
        <v>1126</v>
      </c>
      <c r="C18" t="s">
        <v>1127</v>
      </c>
      <c r="D18" t="s">
        <v>1128</v>
      </c>
      <c r="E18" t="s">
        <v>792</v>
      </c>
      <c r="F18" t="s">
        <v>1129</v>
      </c>
      <c r="G18">
        <v>40267</v>
      </c>
      <c r="H18" s="108">
        <v>12.521647638357194</v>
      </c>
      <c r="I18" s="108">
        <v>24.384685791954553</v>
      </c>
      <c r="J18" s="2">
        <v>46.88675765347557</v>
      </c>
      <c r="K18" s="108">
        <v>3.6911180316037573E-2</v>
      </c>
      <c r="L18" s="2">
        <v>-0.20436501515012395</v>
      </c>
    </row>
    <row r="19" spans="2:13">
      <c r="B19" t="s">
        <v>1130</v>
      </c>
      <c r="C19" t="s">
        <v>1131</v>
      </c>
      <c r="D19" t="s">
        <v>1128</v>
      </c>
      <c r="E19" t="s">
        <v>792</v>
      </c>
      <c r="F19" t="s">
        <v>1132</v>
      </c>
      <c r="G19">
        <v>40267</v>
      </c>
      <c r="H19" s="108">
        <v>3.5662681297221752</v>
      </c>
      <c r="I19" s="108">
        <v>6.9466943832028392</v>
      </c>
      <c r="J19" s="2">
        <v>13.515495816266821</v>
      </c>
      <c r="K19" s="108">
        <v>-5.2734704227699325E-3</v>
      </c>
      <c r="L19" s="2">
        <v>0.20538090168703604</v>
      </c>
    </row>
    <row r="20" spans="2:13">
      <c r="B20" t="s">
        <v>1133</v>
      </c>
      <c r="C20" t="s">
        <v>1134</v>
      </c>
      <c r="D20" t="s">
        <v>1128</v>
      </c>
      <c r="E20" t="s">
        <v>792</v>
      </c>
      <c r="F20" t="s">
        <v>1135</v>
      </c>
      <c r="G20" t="s">
        <v>1106</v>
      </c>
      <c r="H20" s="108">
        <v>1.6657814043841199</v>
      </c>
      <c r="I20" s="108">
        <v>3.2757322285192458</v>
      </c>
      <c r="J20" s="2">
        <v>6.4913497632051076</v>
      </c>
      <c r="K20" s="108">
        <v>-1.9882766307816269E-2</v>
      </c>
      <c r="L20" s="2">
        <v>0.22537684940917124</v>
      </c>
    </row>
    <row r="21" spans="2:13">
      <c r="B21" t="s">
        <v>1136</v>
      </c>
      <c r="C21" t="s">
        <v>1137</v>
      </c>
      <c r="D21" t="s">
        <v>1104</v>
      </c>
      <c r="E21" t="s">
        <v>792</v>
      </c>
      <c r="F21" t="s">
        <v>1138</v>
      </c>
      <c r="G21" t="s">
        <v>1117</v>
      </c>
      <c r="H21" s="108">
        <v>11.411832900385207</v>
      </c>
      <c r="I21" s="108">
        <v>22.186932101209095</v>
      </c>
      <c r="J21" s="2">
        <v>42.502981836816843</v>
      </c>
      <c r="K21" s="108">
        <v>4.6373973961607362E-2</v>
      </c>
      <c r="L21" s="2">
        <v>-0.30157395098344608</v>
      </c>
    </row>
    <row r="22" spans="2:13">
      <c r="B22" t="s">
        <v>1139</v>
      </c>
      <c r="C22" t="s">
        <v>1140</v>
      </c>
      <c r="D22" t="s">
        <v>1104</v>
      </c>
      <c r="E22" t="s">
        <v>792</v>
      </c>
      <c r="F22" t="s">
        <v>1141</v>
      </c>
      <c r="G22" t="s">
        <v>1117</v>
      </c>
      <c r="H22" s="108">
        <v>10.616482380549428</v>
      </c>
      <c r="I22" s="108">
        <v>20.726452587164204</v>
      </c>
      <c r="J22" s="2">
        <v>40.071106201298107</v>
      </c>
      <c r="K22" s="108">
        <v>-4.5342402159942452E-3</v>
      </c>
      <c r="L22" s="2">
        <v>0.1104810236244802</v>
      </c>
    </row>
    <row r="23" spans="2:13">
      <c r="B23" t="s">
        <v>1142</v>
      </c>
      <c r="C23" t="s">
        <v>1143</v>
      </c>
      <c r="D23" t="s">
        <v>1104</v>
      </c>
      <c r="E23" t="s">
        <v>792</v>
      </c>
      <c r="F23" t="s">
        <v>1144</v>
      </c>
      <c r="G23" t="s">
        <v>1117</v>
      </c>
      <c r="H23" s="108">
        <v>10.206442427676393</v>
      </c>
      <c r="I23" s="108">
        <v>19.987168576270278</v>
      </c>
      <c r="J23" s="2">
        <v>38.734921901284224</v>
      </c>
      <c r="K23" s="108">
        <v>-3.7546026195917293E-2</v>
      </c>
      <c r="L23" s="2">
        <v>0.21246286986384888</v>
      </c>
    </row>
    <row r="24" spans="2:13">
      <c r="B24" t="s">
        <v>1145</v>
      </c>
      <c r="C24" t="s">
        <v>1146</v>
      </c>
      <c r="D24" t="s">
        <v>1104</v>
      </c>
      <c r="E24" t="s">
        <v>792</v>
      </c>
      <c r="F24" t="s">
        <v>1147</v>
      </c>
      <c r="G24" t="s">
        <v>1117</v>
      </c>
      <c r="H24" s="108">
        <v>10.500187430590358</v>
      </c>
      <c r="I24" s="108">
        <v>20.57604999500677</v>
      </c>
      <c r="J24" s="2">
        <v>40.075484924741659</v>
      </c>
      <c r="K24" s="108">
        <v>-4.4135960845602895E-2</v>
      </c>
      <c r="L24" s="2">
        <v>0.407522260009614</v>
      </c>
    </row>
    <row r="25" spans="2:13">
      <c r="B25" t="s">
        <v>1148</v>
      </c>
      <c r="C25" t="s">
        <v>1149</v>
      </c>
      <c r="D25" t="s">
        <v>1104</v>
      </c>
      <c r="E25" t="s">
        <v>792</v>
      </c>
      <c r="F25" t="s">
        <v>1150</v>
      </c>
      <c r="G25" t="s">
        <v>1117</v>
      </c>
      <c r="H25" s="108">
        <v>8.0446262458209503</v>
      </c>
      <c r="I25" s="108">
        <v>15.695502628117538</v>
      </c>
      <c r="J25" s="2">
        <v>30.316994493682614</v>
      </c>
      <c r="K25" s="108">
        <v>-8.0284446237435247E-3</v>
      </c>
      <c r="L25" s="2">
        <v>0.12459542583474104</v>
      </c>
    </row>
    <row r="26" spans="2:13">
      <c r="B26" t="s">
        <v>1151</v>
      </c>
      <c r="C26" t="s">
        <v>1152</v>
      </c>
      <c r="D26" t="s">
        <v>1104</v>
      </c>
      <c r="E26" t="s">
        <v>792</v>
      </c>
      <c r="F26" t="s">
        <v>1153</v>
      </c>
      <c r="G26" t="s">
        <v>1117</v>
      </c>
      <c r="H26" s="108">
        <v>15.216816521749479</v>
      </c>
      <c r="I26" s="108">
        <v>29.809898225320012</v>
      </c>
      <c r="J26" s="2">
        <v>57.768895885101301</v>
      </c>
      <c r="K26" s="108">
        <v>-2.5910162114692881E-2</v>
      </c>
      <c r="L26" s="2">
        <v>6.0411437227614329E-2</v>
      </c>
      <c r="M26" t="s">
        <v>1154</v>
      </c>
    </row>
    <row r="27" spans="2:13">
      <c r="B27" t="s">
        <v>1155</v>
      </c>
      <c r="C27" t="s">
        <v>1156</v>
      </c>
      <c r="D27" t="s">
        <v>1104</v>
      </c>
      <c r="E27" t="s">
        <v>792</v>
      </c>
      <c r="F27" t="s">
        <v>1157</v>
      </c>
      <c r="G27" t="s">
        <v>1158</v>
      </c>
      <c r="H27" s="108">
        <v>9.3186574734769465</v>
      </c>
      <c r="I27" s="108">
        <v>18.278876506149231</v>
      </c>
      <c r="J27" s="2">
        <v>35.564321938366447</v>
      </c>
      <c r="K27" s="108">
        <v>-5.3610164567160723E-2</v>
      </c>
      <c r="L27" s="2">
        <v>0.36146158826976915</v>
      </c>
    </row>
    <row r="28" spans="2:13">
      <c r="B28" t="s">
        <v>1159</v>
      </c>
      <c r="C28" t="s">
        <v>1160</v>
      </c>
      <c r="D28" t="s">
        <v>1104</v>
      </c>
      <c r="E28" t="s">
        <v>792</v>
      </c>
      <c r="F28" t="s">
        <v>1161</v>
      </c>
      <c r="G28" t="s">
        <v>1117</v>
      </c>
      <c r="H28" s="108">
        <v>13.51884341616767</v>
      </c>
      <c r="I28" s="108">
        <v>26.492666888717395</v>
      </c>
      <c r="J28" s="2">
        <v>51.357434289242974</v>
      </c>
      <c r="K28" s="108">
        <v>-3.8357219286844213E-2</v>
      </c>
      <c r="L28" s="2">
        <v>0.14696919976895373</v>
      </c>
    </row>
    <row r="29" spans="2:13">
      <c r="B29" t="s">
        <v>1162</v>
      </c>
      <c r="C29" t="s">
        <v>1163</v>
      </c>
      <c r="D29" t="s">
        <v>1104</v>
      </c>
      <c r="E29" t="s">
        <v>792</v>
      </c>
      <c r="F29" t="s">
        <v>1164</v>
      </c>
      <c r="G29" t="s">
        <v>1158</v>
      </c>
      <c r="H29" s="108">
        <v>11.448926979251496</v>
      </c>
      <c r="I29" s="108">
        <v>22.388585465304345</v>
      </c>
      <c r="J29" s="2">
        <v>43.51884567569823</v>
      </c>
      <c r="K29" s="108">
        <v>-1.9279081564503642E-2</v>
      </c>
      <c r="L29" s="2">
        <v>0.32132801525845167</v>
      </c>
    </row>
    <row r="30" spans="2:13">
      <c r="B30" t="s">
        <v>1165</v>
      </c>
      <c r="C30" t="s">
        <v>1166</v>
      </c>
      <c r="D30" t="s">
        <v>1104</v>
      </c>
      <c r="E30" t="s">
        <v>792</v>
      </c>
      <c r="F30" t="s">
        <v>1167</v>
      </c>
      <c r="G30" t="s">
        <v>1117</v>
      </c>
      <c r="H30" s="108">
        <v>13.52753211932577</v>
      </c>
      <c r="I30" s="108">
        <v>26.672547049048035</v>
      </c>
      <c r="J30" s="2">
        <v>52.347362612343886</v>
      </c>
      <c r="K30" s="108">
        <v>-0.12113551991955696</v>
      </c>
      <c r="L30" s="2">
        <v>0.78502521950922244</v>
      </c>
    </row>
    <row r="31" spans="2:13">
      <c r="B31" t="s">
        <v>1168</v>
      </c>
      <c r="C31" t="s">
        <v>1169</v>
      </c>
      <c r="D31" t="s">
        <v>1104</v>
      </c>
      <c r="E31" t="s">
        <v>792</v>
      </c>
      <c r="F31" t="s">
        <v>1170</v>
      </c>
      <c r="G31">
        <v>40269</v>
      </c>
      <c r="H31" s="108">
        <v>8.0112081567522182</v>
      </c>
      <c r="I31" s="108">
        <v>15.683108650590157</v>
      </c>
      <c r="J31" s="2">
        <v>30.448019372106046</v>
      </c>
      <c r="K31" s="108">
        <v>-3.511164619257201E-2</v>
      </c>
      <c r="L31" s="2">
        <v>0.27963054265365983</v>
      </c>
    </row>
    <row r="32" spans="2:13">
      <c r="B32" t="s">
        <v>1171</v>
      </c>
      <c r="C32" t="s">
        <v>1172</v>
      </c>
      <c r="D32" t="s">
        <v>1104</v>
      </c>
      <c r="E32" t="s">
        <v>792</v>
      </c>
      <c r="F32" t="s">
        <v>1187</v>
      </c>
      <c r="G32">
        <v>40269</v>
      </c>
      <c r="H32" s="108">
        <v>11.382424982004522</v>
      </c>
      <c r="I32" s="108">
        <v>22.197651216908639</v>
      </c>
      <c r="J32" s="2">
        <v>42.665331429104981</v>
      </c>
      <c r="K32" s="120">
        <v>1.1504166505680757E-2</v>
      </c>
      <c r="L32" s="121">
        <v>-0.16011092232284341</v>
      </c>
      <c r="M32" s="122" t="s">
        <v>1125</v>
      </c>
    </row>
    <row r="33" spans="1:22">
      <c r="B33" t="s">
        <v>1173</v>
      </c>
      <c r="C33" t="s">
        <v>1174</v>
      </c>
      <c r="D33" t="s">
        <v>1104</v>
      </c>
      <c r="E33" t="s">
        <v>792</v>
      </c>
      <c r="F33" t="s">
        <v>1175</v>
      </c>
      <c r="G33">
        <v>40269</v>
      </c>
      <c r="H33" s="108">
        <v>7.5928136816119149</v>
      </c>
      <c r="I33" s="108">
        <v>14.886544365177542</v>
      </c>
      <c r="J33" s="2">
        <v>28.728191533469271</v>
      </c>
      <c r="K33" s="108">
        <v>-4.6282521963808776E-2</v>
      </c>
      <c r="L33" s="2">
        <v>0.10238798099747726</v>
      </c>
    </row>
    <row r="34" spans="1:22">
      <c r="B34" t="s">
        <v>1176</v>
      </c>
      <c r="C34" t="s">
        <v>1177</v>
      </c>
      <c r="D34" t="s">
        <v>1104</v>
      </c>
      <c r="E34" t="s">
        <v>792</v>
      </c>
      <c r="F34" t="s">
        <v>1178</v>
      </c>
      <c r="G34" t="s">
        <v>1158</v>
      </c>
      <c r="H34" s="108">
        <v>8.0416186178049429</v>
      </c>
      <c r="I34" s="108">
        <v>15.664283203643095</v>
      </c>
      <c r="J34" s="2">
        <v>30.143731775273864</v>
      </c>
      <c r="K34" s="108">
        <v>4.9210670554042935E-3</v>
      </c>
      <c r="L34" s="2">
        <v>1.1812041125114803E-2</v>
      </c>
    </row>
    <row r="47" spans="1:22">
      <c r="A47">
        <v>75</v>
      </c>
      <c r="B47" t="s">
        <v>1133</v>
      </c>
      <c r="C47" t="s">
        <v>1134</v>
      </c>
      <c r="D47" t="s">
        <v>1128</v>
      </c>
      <c r="E47" t="s">
        <v>792</v>
      </c>
      <c r="F47" t="s">
        <v>1135</v>
      </c>
      <c r="G47" t="s">
        <v>1106</v>
      </c>
      <c r="H47" s="108">
        <v>1.6657814043841199</v>
      </c>
      <c r="I47" s="108">
        <v>3.2757322285192458</v>
      </c>
      <c r="J47" s="2">
        <v>6.4913497632051076</v>
      </c>
      <c r="K47" s="108">
        <v>-1.9882766307816269E-2</v>
      </c>
      <c r="L47" s="2">
        <v>0.22537684940917124</v>
      </c>
      <c r="Q47" s="108">
        <v>1840</v>
      </c>
      <c r="R47" s="2">
        <f>I47</f>
        <v>3.2757322285192458</v>
      </c>
      <c r="S47" s="108">
        <f>K47</f>
        <v>-1.9882766307816269E-2</v>
      </c>
      <c r="T47" s="2">
        <f>L47</f>
        <v>0.22537684940917124</v>
      </c>
      <c r="U47" t="s">
        <v>1188</v>
      </c>
      <c r="V47" t="s">
        <v>1189</v>
      </c>
    </row>
    <row r="48" spans="1:22">
      <c r="A48">
        <v>76</v>
      </c>
      <c r="B48" t="s">
        <v>1077</v>
      </c>
      <c r="C48" t="s">
        <v>1078</v>
      </c>
      <c r="D48" t="s">
        <v>791</v>
      </c>
      <c r="E48" t="s">
        <v>792</v>
      </c>
      <c r="F48" t="s">
        <v>1079</v>
      </c>
      <c r="G48" t="s">
        <v>1076</v>
      </c>
      <c r="H48" s="108">
        <v>10.052719217960203</v>
      </c>
      <c r="I48" s="108">
        <v>19.658560685610155</v>
      </c>
      <c r="J48" s="2">
        <v>38.255956921546158</v>
      </c>
      <c r="K48" s="108">
        <v>-2.363963275202785E-2</v>
      </c>
      <c r="L48" s="2">
        <v>0.37245082962812148</v>
      </c>
      <c r="Q48" s="108">
        <v>1840</v>
      </c>
      <c r="R48" s="2">
        <f t="shared" ref="R48:R73" si="0">I48</f>
        <v>19.658560685610155</v>
      </c>
      <c r="S48" s="108">
        <f t="shared" ref="S48:S73" si="1">K48</f>
        <v>-2.363963275202785E-2</v>
      </c>
      <c r="T48" s="2">
        <f t="shared" ref="T48:T73" si="2">L48</f>
        <v>0.37245082962812148</v>
      </c>
      <c r="U48" t="s">
        <v>1188</v>
      </c>
      <c r="V48" t="s">
        <v>1189</v>
      </c>
    </row>
    <row r="49" spans="1:22">
      <c r="A49">
        <v>77</v>
      </c>
      <c r="B49" t="s">
        <v>1085</v>
      </c>
      <c r="C49" t="s">
        <v>1086</v>
      </c>
      <c r="D49" t="s">
        <v>791</v>
      </c>
      <c r="E49" t="s">
        <v>792</v>
      </c>
      <c r="F49" t="s">
        <v>1087</v>
      </c>
      <c r="G49" t="s">
        <v>1076</v>
      </c>
      <c r="H49" s="108">
        <v>6.582919029955292</v>
      </c>
      <c r="I49" s="108">
        <v>12.914562048851053</v>
      </c>
      <c r="J49" s="2">
        <v>25.228244202627593</v>
      </c>
      <c r="K49" s="108">
        <v>-4.7383047449489624E-2</v>
      </c>
      <c r="L49" s="2">
        <v>0.41654135228619538</v>
      </c>
      <c r="Q49" s="108">
        <v>1840</v>
      </c>
      <c r="R49" s="2">
        <f t="shared" si="0"/>
        <v>12.914562048851053</v>
      </c>
      <c r="S49" s="108">
        <f t="shared" si="1"/>
        <v>-4.7383047449489624E-2</v>
      </c>
      <c r="T49" s="2">
        <f t="shared" si="2"/>
        <v>0.41654135228619538</v>
      </c>
      <c r="U49" t="s">
        <v>1188</v>
      </c>
      <c r="V49" t="s">
        <v>1189</v>
      </c>
    </row>
    <row r="50" spans="1:22">
      <c r="A50">
        <v>78</v>
      </c>
      <c r="B50" t="s">
        <v>1126</v>
      </c>
      <c r="C50" t="s">
        <v>1127</v>
      </c>
      <c r="D50" t="s">
        <v>1128</v>
      </c>
      <c r="E50" t="s">
        <v>792</v>
      </c>
      <c r="F50" t="s">
        <v>1129</v>
      </c>
      <c r="G50">
        <v>40267</v>
      </c>
      <c r="H50" s="108">
        <v>12.521647638357194</v>
      </c>
      <c r="I50" s="108">
        <v>24.384685791954553</v>
      </c>
      <c r="J50" s="2">
        <v>46.88675765347557</v>
      </c>
      <c r="K50" s="108">
        <v>3.6911180316037573E-2</v>
      </c>
      <c r="L50" s="2">
        <v>-0.20436501515012395</v>
      </c>
      <c r="Q50" s="108">
        <v>1840</v>
      </c>
      <c r="R50" s="2">
        <f t="shared" si="0"/>
        <v>24.384685791954553</v>
      </c>
      <c r="S50" s="108">
        <f t="shared" si="1"/>
        <v>3.6911180316037573E-2</v>
      </c>
      <c r="T50" s="2">
        <f t="shared" si="2"/>
        <v>-0.20436501515012395</v>
      </c>
      <c r="U50" t="s">
        <v>1188</v>
      </c>
      <c r="V50" t="s">
        <v>1189</v>
      </c>
    </row>
    <row r="51" spans="1:22">
      <c r="A51">
        <v>79</v>
      </c>
      <c r="B51" t="s">
        <v>1082</v>
      </c>
      <c r="C51" t="s">
        <v>1083</v>
      </c>
      <c r="D51" t="s">
        <v>791</v>
      </c>
      <c r="E51" t="s">
        <v>792</v>
      </c>
      <c r="F51" t="s">
        <v>1084</v>
      </c>
      <c r="G51" t="s">
        <v>1076</v>
      </c>
      <c r="H51" s="108">
        <v>7.4684983902764088</v>
      </c>
      <c r="I51" s="108">
        <v>14.67953144323269</v>
      </c>
      <c r="J51" s="2">
        <v>28.715392188018996</v>
      </c>
      <c r="K51" s="108">
        <v>-6.4742251044028976E-2</v>
      </c>
      <c r="L51" s="2">
        <v>0.49029886926810207</v>
      </c>
      <c r="Q51" s="108">
        <v>1840</v>
      </c>
      <c r="R51" s="2">
        <f t="shared" si="0"/>
        <v>14.67953144323269</v>
      </c>
      <c r="S51" s="108">
        <f t="shared" si="1"/>
        <v>-6.4742251044028976E-2</v>
      </c>
      <c r="T51" s="2">
        <f t="shared" si="2"/>
        <v>0.49029886926810207</v>
      </c>
      <c r="U51" t="s">
        <v>1188</v>
      </c>
      <c r="V51" t="s">
        <v>1189</v>
      </c>
    </row>
    <row r="52" spans="1:22">
      <c r="A52">
        <v>80</v>
      </c>
      <c r="B52" t="s">
        <v>1130</v>
      </c>
      <c r="C52" t="s">
        <v>1131</v>
      </c>
      <c r="D52" t="s">
        <v>1128</v>
      </c>
      <c r="E52" t="s">
        <v>792</v>
      </c>
      <c r="F52" t="s">
        <v>1132</v>
      </c>
      <c r="G52">
        <v>40267</v>
      </c>
      <c r="H52" s="108">
        <v>3.5662681297221752</v>
      </c>
      <c r="I52" s="108">
        <v>6.9466943832028392</v>
      </c>
      <c r="J52" s="2">
        <v>13.515495816266821</v>
      </c>
      <c r="K52" s="108">
        <v>-5.2734704227699325E-3</v>
      </c>
      <c r="L52" s="2">
        <v>0.20538090168703604</v>
      </c>
      <c r="Q52" s="108">
        <v>1840</v>
      </c>
      <c r="R52" s="2">
        <f t="shared" si="0"/>
        <v>6.9466943832028392</v>
      </c>
      <c r="S52" s="108">
        <f t="shared" si="1"/>
        <v>-5.2734704227699325E-3</v>
      </c>
      <c r="T52" s="2">
        <f t="shared" si="2"/>
        <v>0.20538090168703604</v>
      </c>
      <c r="U52" t="s">
        <v>1188</v>
      </c>
      <c r="V52" t="s">
        <v>1189</v>
      </c>
    </row>
    <row r="53" spans="1:22">
      <c r="A53">
        <v>81</v>
      </c>
      <c r="B53" t="s">
        <v>1099</v>
      </c>
      <c r="C53" t="s">
        <v>1100</v>
      </c>
      <c r="D53" t="s">
        <v>791</v>
      </c>
      <c r="E53" t="s">
        <v>792</v>
      </c>
      <c r="F53" t="s">
        <v>1101</v>
      </c>
      <c r="G53" t="s">
        <v>1094</v>
      </c>
      <c r="H53" s="108">
        <v>4.0434784416233924</v>
      </c>
      <c r="I53" s="108">
        <v>7.8986858462568534</v>
      </c>
      <c r="J53" s="2">
        <v>15.41005156154165</v>
      </c>
      <c r="K53" s="108">
        <v>-1.6583448678776591E-2</v>
      </c>
      <c r="L53" s="2">
        <v>0.26935504811189759</v>
      </c>
      <c r="Q53" s="108">
        <v>1840</v>
      </c>
      <c r="R53" s="2">
        <f t="shared" si="0"/>
        <v>7.8986858462568534</v>
      </c>
      <c r="S53" s="108">
        <f t="shared" si="1"/>
        <v>-1.6583448678776591E-2</v>
      </c>
      <c r="T53" s="2">
        <f t="shared" si="2"/>
        <v>0.26935504811189759</v>
      </c>
      <c r="U53" t="s">
        <v>1188</v>
      </c>
      <c r="V53" t="s">
        <v>1189</v>
      </c>
    </row>
    <row r="54" spans="1:22">
      <c r="A54">
        <v>82</v>
      </c>
      <c r="B54" t="s">
        <v>1091</v>
      </c>
      <c r="C54" t="s">
        <v>1092</v>
      </c>
      <c r="D54" t="s">
        <v>791</v>
      </c>
      <c r="E54" t="s">
        <v>792</v>
      </c>
      <c r="F54" t="s">
        <v>1093</v>
      </c>
      <c r="G54" t="s">
        <v>1094</v>
      </c>
      <c r="H54" s="108">
        <v>6.3643647274458317</v>
      </c>
      <c r="I54" s="108">
        <v>12.43957123442101</v>
      </c>
      <c r="J54" s="2">
        <v>24.19958101829593</v>
      </c>
      <c r="K54" s="108">
        <v>-2.2807086774495389E-2</v>
      </c>
      <c r="L54" s="2">
        <v>0.30557063178730459</v>
      </c>
      <c r="Q54" s="108">
        <v>1840</v>
      </c>
      <c r="R54" s="2">
        <f t="shared" si="0"/>
        <v>12.43957123442101</v>
      </c>
      <c r="S54" s="108">
        <f t="shared" si="1"/>
        <v>-2.2807086774495389E-2</v>
      </c>
      <c r="T54" s="2">
        <f t="shared" si="2"/>
        <v>0.30557063178730459</v>
      </c>
      <c r="U54" t="s">
        <v>1188</v>
      </c>
      <c r="V54" t="s">
        <v>1189</v>
      </c>
    </row>
    <row r="55" spans="1:22">
      <c r="A55">
        <v>83</v>
      </c>
      <c r="B55" t="s">
        <v>1121</v>
      </c>
      <c r="C55" t="s">
        <v>1122</v>
      </c>
      <c r="D55" t="s">
        <v>1109</v>
      </c>
      <c r="E55" t="s">
        <v>792</v>
      </c>
      <c r="F55" t="s">
        <v>1123</v>
      </c>
      <c r="G55" t="s">
        <v>1106</v>
      </c>
      <c r="H55" s="108">
        <v>2.9069292323962372</v>
      </c>
      <c r="I55" s="108">
        <v>5.5786672420651939</v>
      </c>
      <c r="J55" s="2">
        <v>10.361804462338796</v>
      </c>
      <c r="K55" s="108">
        <v>3.7791596776880709E-2</v>
      </c>
      <c r="L55" s="2">
        <v>-0.3204916145045491</v>
      </c>
      <c r="Q55" s="108">
        <v>1840</v>
      </c>
      <c r="R55" s="2">
        <f t="shared" si="0"/>
        <v>5.5786672420651939</v>
      </c>
      <c r="S55" s="108">
        <f t="shared" si="1"/>
        <v>3.7791596776880709E-2</v>
      </c>
      <c r="T55" s="2">
        <f t="shared" si="2"/>
        <v>-0.3204916145045491</v>
      </c>
      <c r="U55" t="s">
        <v>1188</v>
      </c>
      <c r="V55" t="s">
        <v>1189</v>
      </c>
    </row>
    <row r="56" spans="1:22">
      <c r="A56">
        <v>84</v>
      </c>
      <c r="B56" t="s">
        <v>1118</v>
      </c>
      <c r="C56" t="s">
        <v>1119</v>
      </c>
      <c r="D56" t="s">
        <v>1109</v>
      </c>
      <c r="E56" t="s">
        <v>792</v>
      </c>
      <c r="F56" t="s">
        <v>1120</v>
      </c>
      <c r="G56" t="s">
        <v>1106</v>
      </c>
      <c r="H56" s="108">
        <v>11.226362506053533</v>
      </c>
      <c r="I56" s="108">
        <v>22.055287961525664</v>
      </c>
      <c r="J56" s="2">
        <v>42.992725212723371</v>
      </c>
      <c r="K56" s="108">
        <v>-7.2015329522212568E-2</v>
      </c>
      <c r="L56" s="2">
        <v>0.44466627943309334</v>
      </c>
      <c r="Q56" s="108">
        <v>1840</v>
      </c>
      <c r="R56" s="2">
        <f t="shared" si="0"/>
        <v>22.055287961525664</v>
      </c>
      <c r="S56" s="108">
        <f t="shared" si="1"/>
        <v>-7.2015329522212568E-2</v>
      </c>
      <c r="T56" s="2">
        <f t="shared" si="2"/>
        <v>0.44466627943309334</v>
      </c>
      <c r="U56" t="s">
        <v>1188</v>
      </c>
      <c r="V56" t="s">
        <v>1189</v>
      </c>
    </row>
    <row r="57" spans="1:22">
      <c r="A57">
        <v>85</v>
      </c>
      <c r="B57" t="s">
        <v>1114</v>
      </c>
      <c r="C57" t="s">
        <v>1115</v>
      </c>
      <c r="D57" t="s">
        <v>1104</v>
      </c>
      <c r="E57" t="s">
        <v>792</v>
      </c>
      <c r="F57" t="s">
        <v>1116</v>
      </c>
      <c r="G57" t="s">
        <v>1117</v>
      </c>
      <c r="H57" s="108">
        <v>10.32206901585414</v>
      </c>
      <c r="I57" s="108">
        <v>20.163364040579154</v>
      </c>
      <c r="J57" s="2">
        <v>39.017181150946726</v>
      </c>
      <c r="K57" s="108">
        <v>-1.1789559436870434E-2</v>
      </c>
      <c r="L57" s="2">
        <v>0.15204633993777605</v>
      </c>
      <c r="Q57" s="108">
        <v>1840</v>
      </c>
      <c r="R57" s="2">
        <f t="shared" si="0"/>
        <v>20.163364040579154</v>
      </c>
      <c r="S57" s="108">
        <f t="shared" si="1"/>
        <v>-1.1789559436870434E-2</v>
      </c>
      <c r="T57" s="2">
        <f t="shared" si="2"/>
        <v>0.15204633993777605</v>
      </c>
      <c r="U57" t="s">
        <v>1188</v>
      </c>
      <c r="V57" t="s">
        <v>1189</v>
      </c>
    </row>
    <row r="58" spans="1:22">
      <c r="A58">
        <v>86</v>
      </c>
      <c r="B58" t="s">
        <v>1096</v>
      </c>
      <c r="C58" t="s">
        <v>1097</v>
      </c>
      <c r="D58" t="s">
        <v>791</v>
      </c>
      <c r="E58" t="s">
        <v>792</v>
      </c>
      <c r="F58" t="s">
        <v>1098</v>
      </c>
      <c r="G58" t="s">
        <v>1094</v>
      </c>
      <c r="H58" s="108">
        <v>15.382570243530381</v>
      </c>
      <c r="I58" s="108">
        <v>30.146880425120116</v>
      </c>
      <c r="J58" s="2">
        <v>58.637567251306564</v>
      </c>
      <c r="K58" s="108">
        <v>-3.123380706118084E-2</v>
      </c>
      <c r="L58" s="2">
        <v>0.26791162978049243</v>
      </c>
      <c r="Q58" s="108">
        <v>1840</v>
      </c>
      <c r="R58" s="2">
        <f t="shared" si="0"/>
        <v>30.146880425120116</v>
      </c>
      <c r="S58" s="108">
        <f t="shared" si="1"/>
        <v>-3.123380706118084E-2</v>
      </c>
      <c r="T58" s="2">
        <f t="shared" si="2"/>
        <v>0.26791162978049243</v>
      </c>
      <c r="U58" t="s">
        <v>1188</v>
      </c>
      <c r="V58" t="s">
        <v>1189</v>
      </c>
    </row>
    <row r="59" spans="1:22">
      <c r="A59">
        <v>87</v>
      </c>
      <c r="B59" t="s">
        <v>1111</v>
      </c>
      <c r="C59" t="s">
        <v>1112</v>
      </c>
      <c r="D59" t="s">
        <v>1104</v>
      </c>
      <c r="E59" t="s">
        <v>792</v>
      </c>
      <c r="F59" t="s">
        <v>1113</v>
      </c>
      <c r="G59" t="s">
        <v>1106</v>
      </c>
      <c r="H59" s="108">
        <v>6.4070730452756379</v>
      </c>
      <c r="I59" s="108">
        <v>12.525726126855034</v>
      </c>
      <c r="J59" s="2">
        <v>24.228413228046975</v>
      </c>
      <c r="K59" s="108">
        <v>-2.4202384405944244E-2</v>
      </c>
      <c r="L59" s="2">
        <v>0.16797881779745438</v>
      </c>
      <c r="Q59" s="108">
        <v>1840</v>
      </c>
      <c r="R59" s="2">
        <f t="shared" si="0"/>
        <v>12.525726126855034</v>
      </c>
      <c r="S59" s="108">
        <f t="shared" si="1"/>
        <v>-2.4202384405944244E-2</v>
      </c>
      <c r="T59" s="2">
        <f t="shared" si="2"/>
        <v>0.16797881779745438</v>
      </c>
      <c r="U59" t="s">
        <v>1188</v>
      </c>
      <c r="V59" t="s">
        <v>1189</v>
      </c>
    </row>
    <row r="60" spans="1:22">
      <c r="A60">
        <v>88</v>
      </c>
      <c r="B60" t="s">
        <v>1107</v>
      </c>
      <c r="C60" t="s">
        <v>1108</v>
      </c>
      <c r="D60" t="s">
        <v>1109</v>
      </c>
      <c r="E60" t="s">
        <v>792</v>
      </c>
      <c r="F60" t="s">
        <v>1110</v>
      </c>
      <c r="G60" t="s">
        <v>1106</v>
      </c>
      <c r="H60" s="108">
        <v>10.908222298119654</v>
      </c>
      <c r="I60" s="108">
        <v>21.380318644828208</v>
      </c>
      <c r="J60" s="2">
        <v>41.636668244773318</v>
      </c>
      <c r="K60" s="108">
        <v>-4.6149749726563272E-2</v>
      </c>
      <c r="L60" s="2">
        <v>0.40325454715730302</v>
      </c>
      <c r="Q60" s="108">
        <v>1840</v>
      </c>
      <c r="R60" s="2">
        <f t="shared" si="0"/>
        <v>21.380318644828208</v>
      </c>
      <c r="S60" s="108">
        <f t="shared" si="1"/>
        <v>-4.6149749726563272E-2</v>
      </c>
      <c r="T60" s="2">
        <f t="shared" si="2"/>
        <v>0.40325454715730302</v>
      </c>
      <c r="U60" t="s">
        <v>1188</v>
      </c>
      <c r="V60" t="s">
        <v>1189</v>
      </c>
    </row>
    <row r="61" spans="1:22">
      <c r="A61">
        <v>89</v>
      </c>
      <c r="B61" t="s">
        <v>1102</v>
      </c>
      <c r="C61" t="s">
        <v>1103</v>
      </c>
      <c r="D61" t="s">
        <v>1104</v>
      </c>
      <c r="E61" t="s">
        <v>792</v>
      </c>
      <c r="F61" t="s">
        <v>1105</v>
      </c>
      <c r="G61" t="s">
        <v>1106</v>
      </c>
      <c r="H61" s="108">
        <v>9.9434420667057566</v>
      </c>
      <c r="I61" s="108">
        <v>19.569793008724218</v>
      </c>
      <c r="J61" s="2">
        <v>38.001384677041187</v>
      </c>
      <c r="K61" s="108">
        <v>-8.7630082600007597E-2</v>
      </c>
      <c r="L61" s="2">
        <v>0.29044841021032397</v>
      </c>
      <c r="Q61" s="108">
        <v>1840</v>
      </c>
      <c r="R61" s="2">
        <f t="shared" si="0"/>
        <v>19.569793008724218</v>
      </c>
      <c r="S61" s="108">
        <f t="shared" si="1"/>
        <v>-8.7630082600007597E-2</v>
      </c>
      <c r="T61" s="2">
        <f t="shared" si="2"/>
        <v>0.29044841021032397</v>
      </c>
      <c r="U61" t="s">
        <v>1188</v>
      </c>
      <c r="V61" t="s">
        <v>1189</v>
      </c>
    </row>
    <row r="62" spans="1:22">
      <c r="A62">
        <v>90</v>
      </c>
      <c r="B62" t="s">
        <v>1139</v>
      </c>
      <c r="C62" t="s">
        <v>1140</v>
      </c>
      <c r="D62" t="s">
        <v>1104</v>
      </c>
      <c r="E62" t="s">
        <v>792</v>
      </c>
      <c r="F62" t="s">
        <v>1141</v>
      </c>
      <c r="G62" t="s">
        <v>1117</v>
      </c>
      <c r="H62" s="108">
        <v>10.616482380549428</v>
      </c>
      <c r="I62" s="108">
        <v>20.726452587164204</v>
      </c>
      <c r="J62" s="2">
        <v>40.071106201298107</v>
      </c>
      <c r="K62" s="108">
        <v>-4.5342402159942452E-3</v>
      </c>
      <c r="L62" s="2">
        <v>0.1104810236244802</v>
      </c>
      <c r="Q62" s="108">
        <v>1840</v>
      </c>
      <c r="R62" s="2">
        <f t="shared" si="0"/>
        <v>20.726452587164204</v>
      </c>
      <c r="S62" s="108">
        <f t="shared" si="1"/>
        <v>-4.5342402159942452E-3</v>
      </c>
      <c r="T62" s="2">
        <f t="shared" si="2"/>
        <v>0.1104810236244802</v>
      </c>
      <c r="U62" t="s">
        <v>1188</v>
      </c>
      <c r="V62" t="s">
        <v>1189</v>
      </c>
    </row>
    <row r="63" spans="1:22">
      <c r="A63">
        <v>91</v>
      </c>
      <c r="B63" t="s">
        <v>1142</v>
      </c>
      <c r="C63" t="s">
        <v>1143</v>
      </c>
      <c r="D63" t="s">
        <v>1104</v>
      </c>
      <c r="E63" t="s">
        <v>792</v>
      </c>
      <c r="F63" t="s">
        <v>1144</v>
      </c>
      <c r="G63" t="s">
        <v>1117</v>
      </c>
      <c r="H63" s="108">
        <v>10.206442427676393</v>
      </c>
      <c r="I63" s="108">
        <v>19.987168576270278</v>
      </c>
      <c r="J63" s="2">
        <v>38.734921901284224</v>
      </c>
      <c r="K63" s="108">
        <v>-3.7546026195917293E-2</v>
      </c>
      <c r="L63" s="2">
        <v>0.21246286986384888</v>
      </c>
      <c r="Q63" s="108">
        <v>1840</v>
      </c>
      <c r="R63" s="2">
        <f t="shared" si="0"/>
        <v>19.987168576270278</v>
      </c>
      <c r="S63" s="108">
        <f t="shared" si="1"/>
        <v>-3.7546026195917293E-2</v>
      </c>
      <c r="T63" s="2">
        <f t="shared" si="2"/>
        <v>0.21246286986384888</v>
      </c>
      <c r="U63" t="s">
        <v>1188</v>
      </c>
      <c r="V63" t="s">
        <v>1189</v>
      </c>
    </row>
    <row r="64" spans="1:22">
      <c r="A64">
        <v>92</v>
      </c>
      <c r="B64" t="s">
        <v>1145</v>
      </c>
      <c r="C64" t="s">
        <v>1146</v>
      </c>
      <c r="D64" t="s">
        <v>1104</v>
      </c>
      <c r="E64" t="s">
        <v>792</v>
      </c>
      <c r="F64" t="s">
        <v>1147</v>
      </c>
      <c r="G64" t="s">
        <v>1117</v>
      </c>
      <c r="H64" s="108">
        <v>10.500187430590358</v>
      </c>
      <c r="I64" s="108">
        <v>20.57604999500677</v>
      </c>
      <c r="J64" s="2">
        <v>40.075484924741659</v>
      </c>
      <c r="K64" s="108">
        <v>-4.4135960845602895E-2</v>
      </c>
      <c r="L64" s="2">
        <v>0.407522260009614</v>
      </c>
      <c r="Q64" s="108">
        <v>1840</v>
      </c>
      <c r="R64" s="2">
        <f t="shared" si="0"/>
        <v>20.57604999500677</v>
      </c>
      <c r="S64" s="108">
        <f t="shared" si="1"/>
        <v>-4.4135960845602895E-2</v>
      </c>
      <c r="T64" s="2">
        <f t="shared" si="2"/>
        <v>0.407522260009614</v>
      </c>
      <c r="U64" t="s">
        <v>1188</v>
      </c>
      <c r="V64" t="s">
        <v>1189</v>
      </c>
    </row>
    <row r="65" spans="1:22">
      <c r="A65">
        <v>93</v>
      </c>
      <c r="B65" t="s">
        <v>1148</v>
      </c>
      <c r="C65" t="s">
        <v>1149</v>
      </c>
      <c r="D65" t="s">
        <v>1104</v>
      </c>
      <c r="E65" t="s">
        <v>792</v>
      </c>
      <c r="F65" t="s">
        <v>1150</v>
      </c>
      <c r="G65" t="s">
        <v>1117</v>
      </c>
      <c r="H65" s="108">
        <v>8.0446262458209503</v>
      </c>
      <c r="I65" s="108">
        <v>15.695502628117538</v>
      </c>
      <c r="J65" s="2">
        <v>30.316994493682614</v>
      </c>
      <c r="K65" s="108">
        <v>-8.0284446237435247E-3</v>
      </c>
      <c r="L65" s="2">
        <v>0.12459542583474104</v>
      </c>
      <c r="Q65" s="108">
        <v>1840</v>
      </c>
      <c r="R65" s="2">
        <f t="shared" si="0"/>
        <v>15.695502628117538</v>
      </c>
      <c r="S65" s="108">
        <f t="shared" si="1"/>
        <v>-8.0284446237435247E-3</v>
      </c>
      <c r="T65" s="2">
        <f t="shared" si="2"/>
        <v>0.12459542583474104</v>
      </c>
      <c r="U65" t="s">
        <v>1188</v>
      </c>
      <c r="V65" t="s">
        <v>1189</v>
      </c>
    </row>
    <row r="66" spans="1:22">
      <c r="A66">
        <v>93</v>
      </c>
      <c r="B66" t="s">
        <v>1176</v>
      </c>
      <c r="C66" t="s">
        <v>1177</v>
      </c>
      <c r="D66" t="s">
        <v>1104</v>
      </c>
      <c r="E66" t="s">
        <v>792</v>
      </c>
      <c r="F66" t="s">
        <v>1178</v>
      </c>
      <c r="G66" t="s">
        <v>1158</v>
      </c>
      <c r="H66" s="108">
        <v>8.0416186178049429</v>
      </c>
      <c r="I66" s="108">
        <v>15.664283203643095</v>
      </c>
      <c r="J66" s="2">
        <v>30.143731775273864</v>
      </c>
      <c r="K66" s="108">
        <v>4.9210670554042935E-3</v>
      </c>
      <c r="L66" s="2">
        <v>1.1812041125114803E-2</v>
      </c>
      <c r="Q66" s="108">
        <v>1840</v>
      </c>
      <c r="R66" s="2">
        <f t="shared" si="0"/>
        <v>15.664283203643095</v>
      </c>
      <c r="S66" s="108">
        <f t="shared" si="1"/>
        <v>4.9210670554042935E-3</v>
      </c>
      <c r="T66" s="2">
        <f t="shared" si="2"/>
        <v>1.1812041125114803E-2</v>
      </c>
      <c r="U66" t="s">
        <v>1188</v>
      </c>
      <c r="V66" t="s">
        <v>1189</v>
      </c>
    </row>
    <row r="67" spans="1:22">
      <c r="A67">
        <v>94</v>
      </c>
      <c r="B67" t="s">
        <v>1151</v>
      </c>
      <c r="C67" t="s">
        <v>1152</v>
      </c>
      <c r="D67" t="s">
        <v>1104</v>
      </c>
      <c r="E67" t="s">
        <v>792</v>
      </c>
      <c r="F67" t="s">
        <v>1153</v>
      </c>
      <c r="G67" t="s">
        <v>1117</v>
      </c>
      <c r="H67" s="108">
        <v>15.216816521749479</v>
      </c>
      <c r="I67" s="108">
        <v>29.809898225320012</v>
      </c>
      <c r="J67" s="2">
        <v>57.768895885101301</v>
      </c>
      <c r="K67" s="108">
        <v>-2.5910162114692881E-2</v>
      </c>
      <c r="L67" s="2">
        <v>6.0411437227614329E-2</v>
      </c>
      <c r="M67" t="s">
        <v>1154</v>
      </c>
      <c r="Q67" s="108">
        <v>1840</v>
      </c>
      <c r="R67" s="2">
        <f t="shared" si="0"/>
        <v>29.809898225320012</v>
      </c>
      <c r="S67" s="108">
        <f t="shared" si="1"/>
        <v>-2.5910162114692881E-2</v>
      </c>
      <c r="T67" s="2">
        <f t="shared" si="2"/>
        <v>6.0411437227614329E-2</v>
      </c>
      <c r="U67" t="s">
        <v>1188</v>
      </c>
      <c r="V67" t="s">
        <v>1189</v>
      </c>
    </row>
    <row r="68" spans="1:22">
      <c r="A68">
        <v>95</v>
      </c>
      <c r="B68" t="s">
        <v>1155</v>
      </c>
      <c r="C68" t="s">
        <v>1156</v>
      </c>
      <c r="D68" t="s">
        <v>1104</v>
      </c>
      <c r="E68" t="s">
        <v>792</v>
      </c>
      <c r="F68" t="s">
        <v>1157</v>
      </c>
      <c r="G68" t="s">
        <v>1158</v>
      </c>
      <c r="H68" s="108">
        <v>9.3186574734769465</v>
      </c>
      <c r="I68" s="108">
        <v>18.278876506149231</v>
      </c>
      <c r="J68" s="2">
        <v>35.564321938366447</v>
      </c>
      <c r="K68" s="108">
        <v>-5.3610164567160723E-2</v>
      </c>
      <c r="L68" s="2">
        <v>0.36146158826976915</v>
      </c>
      <c r="Q68" s="108">
        <v>1840</v>
      </c>
      <c r="R68" s="2">
        <f t="shared" si="0"/>
        <v>18.278876506149231</v>
      </c>
      <c r="S68" s="108">
        <f t="shared" si="1"/>
        <v>-5.3610164567160723E-2</v>
      </c>
      <c r="T68" s="2">
        <f t="shared" si="2"/>
        <v>0.36146158826976915</v>
      </c>
      <c r="U68" t="s">
        <v>1188</v>
      </c>
      <c r="V68" t="s">
        <v>1189</v>
      </c>
    </row>
    <row r="69" spans="1:22">
      <c r="A69">
        <v>96</v>
      </c>
      <c r="B69" t="s">
        <v>1159</v>
      </c>
      <c r="C69" t="s">
        <v>1160</v>
      </c>
      <c r="D69" t="s">
        <v>1104</v>
      </c>
      <c r="E69" t="s">
        <v>792</v>
      </c>
      <c r="F69" t="s">
        <v>1161</v>
      </c>
      <c r="G69" t="s">
        <v>1117</v>
      </c>
      <c r="H69" s="108">
        <v>13.51884341616767</v>
      </c>
      <c r="I69" s="108">
        <v>26.492666888717395</v>
      </c>
      <c r="J69" s="2">
        <v>51.357434289242974</v>
      </c>
      <c r="K69" s="108">
        <v>-3.8357219286844213E-2</v>
      </c>
      <c r="L69" s="2">
        <v>0.14696919976895373</v>
      </c>
      <c r="Q69" s="108">
        <v>1840</v>
      </c>
      <c r="R69" s="2">
        <f t="shared" si="0"/>
        <v>26.492666888717395</v>
      </c>
      <c r="S69" s="108">
        <f t="shared" si="1"/>
        <v>-3.8357219286844213E-2</v>
      </c>
      <c r="T69" s="2">
        <f t="shared" si="2"/>
        <v>0.14696919976895373</v>
      </c>
      <c r="U69" t="s">
        <v>1188</v>
      </c>
      <c r="V69" t="s">
        <v>1189</v>
      </c>
    </row>
    <row r="70" spans="1:22">
      <c r="A70">
        <v>97</v>
      </c>
      <c r="B70" t="s">
        <v>1162</v>
      </c>
      <c r="C70" t="s">
        <v>1163</v>
      </c>
      <c r="D70" t="s">
        <v>1104</v>
      </c>
      <c r="E70" t="s">
        <v>792</v>
      </c>
      <c r="F70" t="s">
        <v>1164</v>
      </c>
      <c r="G70" t="s">
        <v>1158</v>
      </c>
      <c r="H70" s="108">
        <v>11.448926979251496</v>
      </c>
      <c r="I70" s="108">
        <v>22.388585465304345</v>
      </c>
      <c r="J70" s="2">
        <v>43.51884567569823</v>
      </c>
      <c r="K70" s="108">
        <v>-1.9279081564503642E-2</v>
      </c>
      <c r="L70" s="2">
        <v>0.32132801525845167</v>
      </c>
      <c r="Q70" s="108">
        <v>1840</v>
      </c>
      <c r="R70" s="2">
        <f t="shared" si="0"/>
        <v>22.388585465304345</v>
      </c>
      <c r="S70" s="108">
        <f t="shared" si="1"/>
        <v>-1.9279081564503642E-2</v>
      </c>
      <c r="T70" s="2">
        <f t="shared" si="2"/>
        <v>0.32132801525845167</v>
      </c>
      <c r="U70" t="s">
        <v>1188</v>
      </c>
      <c r="V70" t="s">
        <v>1189</v>
      </c>
    </row>
    <row r="71" spans="1:22">
      <c r="A71">
        <v>98</v>
      </c>
      <c r="B71" t="s">
        <v>1165</v>
      </c>
      <c r="C71" t="s">
        <v>1166</v>
      </c>
      <c r="D71" t="s">
        <v>1104</v>
      </c>
      <c r="E71" t="s">
        <v>792</v>
      </c>
      <c r="F71" t="s">
        <v>1167</v>
      </c>
      <c r="G71" t="s">
        <v>1117</v>
      </c>
      <c r="H71" s="108">
        <v>13.52753211932577</v>
      </c>
      <c r="I71" s="108">
        <v>26.672547049048035</v>
      </c>
      <c r="J71" s="2">
        <v>52.347362612343886</v>
      </c>
      <c r="K71" s="108">
        <v>-0.12113551991955696</v>
      </c>
      <c r="L71" s="2">
        <v>0.78502521950922244</v>
      </c>
      <c r="Q71" s="108">
        <v>1840</v>
      </c>
      <c r="R71" s="2">
        <f t="shared" si="0"/>
        <v>26.672547049048035</v>
      </c>
      <c r="S71" s="108">
        <f t="shared" si="1"/>
        <v>-0.12113551991955696</v>
      </c>
      <c r="T71" s="2">
        <f t="shared" si="2"/>
        <v>0.78502521950922244</v>
      </c>
      <c r="U71" t="s">
        <v>1188</v>
      </c>
      <c r="V71" t="s">
        <v>1189</v>
      </c>
    </row>
    <row r="72" spans="1:22">
      <c r="A72">
        <v>99</v>
      </c>
      <c r="B72" t="s">
        <v>1173</v>
      </c>
      <c r="C72" t="s">
        <v>1174</v>
      </c>
      <c r="D72" t="s">
        <v>1104</v>
      </c>
      <c r="E72" t="s">
        <v>792</v>
      </c>
      <c r="F72" t="s">
        <v>1175</v>
      </c>
      <c r="G72">
        <v>40269</v>
      </c>
      <c r="H72" s="108">
        <v>7.5928136816119149</v>
      </c>
      <c r="I72" s="108">
        <v>14.886544365177542</v>
      </c>
      <c r="J72" s="2">
        <v>28.728191533469271</v>
      </c>
      <c r="K72" s="108">
        <v>-4.6282521963808776E-2</v>
      </c>
      <c r="L72" s="2">
        <v>0.10238798099747726</v>
      </c>
      <c r="N72" t="s">
        <v>1179</v>
      </c>
      <c r="O72" t="s">
        <v>1180</v>
      </c>
      <c r="Q72" s="108">
        <v>1840</v>
      </c>
      <c r="R72" s="2">
        <f t="shared" si="0"/>
        <v>14.886544365177542</v>
      </c>
      <c r="S72" s="108">
        <f t="shared" si="1"/>
        <v>-4.6282521963808776E-2</v>
      </c>
      <c r="T72" s="2">
        <f t="shared" si="2"/>
        <v>0.10238798099747726</v>
      </c>
      <c r="U72" t="s">
        <v>1188</v>
      </c>
      <c r="V72" t="s">
        <v>1189</v>
      </c>
    </row>
    <row r="73" spans="1:22">
      <c r="A73">
        <v>100</v>
      </c>
      <c r="B73" t="s">
        <v>1168</v>
      </c>
      <c r="C73" t="s">
        <v>1169</v>
      </c>
      <c r="D73" t="s">
        <v>1104</v>
      </c>
      <c r="E73" t="s">
        <v>792</v>
      </c>
      <c r="F73" t="s">
        <v>1170</v>
      </c>
      <c r="G73">
        <v>40269</v>
      </c>
      <c r="H73" s="108">
        <v>8.0112081567522182</v>
      </c>
      <c r="I73" s="108">
        <v>15.683108650590157</v>
      </c>
      <c r="J73" s="2">
        <v>30.448019372106046</v>
      </c>
      <c r="K73" s="108">
        <v>-3.511164619257201E-2</v>
      </c>
      <c r="L73" s="2">
        <v>0.27963054265365983</v>
      </c>
      <c r="N73">
        <f>SLOPE(K47:K73,L47:L73)</f>
        <v>-0.13326544994163378</v>
      </c>
      <c r="O73">
        <f>INTERCEPT(K47:K73,L47:L73)</f>
        <v>9.8740508684777573E-4</v>
      </c>
      <c r="Q73" s="108">
        <v>1840</v>
      </c>
      <c r="R73" s="2">
        <f t="shared" si="0"/>
        <v>15.683108650590157</v>
      </c>
      <c r="S73" s="108">
        <f t="shared" si="1"/>
        <v>-3.511164619257201E-2</v>
      </c>
      <c r="T73" s="2">
        <f t="shared" si="2"/>
        <v>0.27963054265365983</v>
      </c>
      <c r="U73" t="s">
        <v>1188</v>
      </c>
      <c r="V73" t="s">
        <v>1189</v>
      </c>
    </row>
    <row r="74" spans="1:22">
      <c r="N74">
        <f>SLOPE(L47:L73,K47:K73)</f>
        <v>-5.492976821510422</v>
      </c>
      <c r="O74">
        <f>INTERCEPT(L47:L73,K47:K73)</f>
        <v>6.9048350568716138E-2</v>
      </c>
      <c r="R74" s="2"/>
    </row>
    <row r="75" spans="1:22">
      <c r="N75">
        <f>1/N73</f>
        <v>-7.5038203858387122</v>
      </c>
      <c r="O75">
        <f>-O73/N73</f>
        <v>7.4093104197691835E-3</v>
      </c>
      <c r="R75" s="2"/>
    </row>
    <row r="76" spans="1:22">
      <c r="N76">
        <f>AVERAGE(N74:N75)</f>
        <v>-6.4983986036745671</v>
      </c>
      <c r="O76">
        <f>AVERAGE(O74:O75)</f>
        <v>3.8228830494242659E-2</v>
      </c>
      <c r="R76" s="2"/>
    </row>
    <row r="77" spans="1:22">
      <c r="K77" s="120"/>
      <c r="L77" s="121"/>
    </row>
    <row r="78" spans="1:22">
      <c r="N78">
        <f>-0.15</f>
        <v>-0.15</v>
      </c>
      <c r="O78">
        <f>N78*N$76+O$76</f>
        <v>1.0129886210454278</v>
      </c>
    </row>
    <row r="79" spans="1:22">
      <c r="K79" s="120"/>
      <c r="L79" s="121"/>
      <c r="N79">
        <v>0.05</v>
      </c>
      <c r="O79">
        <f>N79*N$76+O$76</f>
        <v>-0.28669109968948575</v>
      </c>
    </row>
  </sheetData>
  <phoneticPr fontId="0" type="noConversion"/>
  <pageMargins left="0.75" right="0.75" top="1" bottom="1" header="0.5" footer="0.5"/>
  <pageSetup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0"/>
  <sheetViews>
    <sheetView topLeftCell="Y28" workbookViewId="0">
      <selection activeCell="AJ56" sqref="AJ56"/>
    </sheetView>
  </sheetViews>
  <sheetFormatPr defaultRowHeight="15"/>
  <cols>
    <col min="1" max="2" width="15.7109375" style="84" customWidth="1"/>
    <col min="3" max="3" width="15.7109375" style="85" customWidth="1"/>
    <col min="4" max="6" width="7.28515625" style="84" bestFit="1" customWidth="1"/>
    <col min="7" max="7" width="7" style="84" customWidth="1"/>
    <col min="8" max="8" width="7.28515625" style="84" bestFit="1" customWidth="1"/>
    <col min="9" max="9" width="6.5703125" style="84" bestFit="1" customWidth="1"/>
    <col min="10" max="11" width="9.140625" style="84"/>
    <col min="12" max="12" width="9.140625" style="87"/>
    <col min="13" max="13" width="9.140625" style="84"/>
    <col min="14" max="15" width="9.140625" style="87"/>
    <col min="16" max="16384" width="9.140625" style="84"/>
  </cols>
  <sheetData>
    <row r="1" spans="1:47">
      <c r="D1" s="86" t="s">
        <v>718</v>
      </c>
      <c r="K1" s="86" t="s">
        <v>719</v>
      </c>
    </row>
    <row r="2" spans="1:47" ht="17.25">
      <c r="A2" s="86" t="s">
        <v>1225</v>
      </c>
      <c r="B2" s="86" t="s">
        <v>720</v>
      </c>
      <c r="C2" s="88" t="s">
        <v>1811</v>
      </c>
      <c r="D2" s="89" t="s">
        <v>780</v>
      </c>
      <c r="E2" s="89" t="s">
        <v>721</v>
      </c>
      <c r="F2" s="89" t="s">
        <v>781</v>
      </c>
      <c r="G2" s="89" t="s">
        <v>722</v>
      </c>
      <c r="H2" s="89" t="s">
        <v>782</v>
      </c>
      <c r="I2" s="89" t="s">
        <v>721</v>
      </c>
      <c r="K2" s="89" t="s">
        <v>1356</v>
      </c>
      <c r="L2" s="90" t="s">
        <v>1357</v>
      </c>
      <c r="M2" s="89" t="s">
        <v>1358</v>
      </c>
      <c r="N2" s="90" t="s">
        <v>1406</v>
      </c>
      <c r="O2" s="90" t="s">
        <v>1492</v>
      </c>
      <c r="X2" s="122" t="s">
        <v>1357</v>
      </c>
      <c r="Y2" s="122" t="s">
        <v>1406</v>
      </c>
      <c r="Z2" s="122" t="s">
        <v>1492</v>
      </c>
      <c r="AA2" s="122" t="s">
        <v>2225</v>
      </c>
      <c r="AB2" s="122" t="s">
        <v>1225</v>
      </c>
      <c r="AC2" s="122" t="s">
        <v>1309</v>
      </c>
      <c r="AD2" s="122" t="s">
        <v>2226</v>
      </c>
      <c r="AE2" s="122" t="s">
        <v>2227</v>
      </c>
      <c r="AF2" s="122" t="s">
        <v>2231</v>
      </c>
      <c r="AG2" s="122" t="s">
        <v>2228</v>
      </c>
      <c r="AH2" s="122"/>
      <c r="AK2" s="86" t="s">
        <v>1549</v>
      </c>
      <c r="AL2" s="86" t="s">
        <v>1357</v>
      </c>
      <c r="AM2" s="86" t="s">
        <v>1406</v>
      </c>
      <c r="AN2" s="86" t="s">
        <v>1492</v>
      </c>
      <c r="AO2" s="86" t="s">
        <v>2225</v>
      </c>
      <c r="AP2" s="86" t="s">
        <v>1225</v>
      </c>
      <c r="AQ2" s="86" t="s">
        <v>1309</v>
      </c>
      <c r="AR2" s="86" t="s">
        <v>2226</v>
      </c>
      <c r="AS2" s="86" t="s">
        <v>2227</v>
      </c>
      <c r="AT2" s="86" t="s">
        <v>2231</v>
      </c>
      <c r="AU2" s="86" t="s">
        <v>2228</v>
      </c>
    </row>
    <row r="3" spans="1:47">
      <c r="A3" s="84" t="s">
        <v>723</v>
      </c>
      <c r="B3" s="84" t="s">
        <v>724</v>
      </c>
      <c r="C3" s="85">
        <v>3540</v>
      </c>
      <c r="D3" s="91">
        <v>1.448</v>
      </c>
      <c r="E3" s="91">
        <v>8.0000000000000002E-3</v>
      </c>
      <c r="F3" s="91">
        <v>-1.018</v>
      </c>
      <c r="G3" s="91">
        <v>0.01</v>
      </c>
      <c r="H3" s="91">
        <v>0.97299999999999998</v>
      </c>
      <c r="I3" s="91">
        <v>0.13500000000000001</v>
      </c>
      <c r="J3" s="92"/>
      <c r="K3" s="92">
        <v>2.2694374128668926</v>
      </c>
      <c r="L3" s="93">
        <v>6.3722167761872672</v>
      </c>
      <c r="M3" s="92">
        <v>13.306561337824707</v>
      </c>
      <c r="N3" s="93">
        <v>-1.0071990840019307</v>
      </c>
      <c r="O3" s="93">
        <v>1.1646394240283353</v>
      </c>
      <c r="Q3" s="84">
        <f t="shared" ref="Q3:Q25" si="0">C3</f>
        <v>3540</v>
      </c>
      <c r="R3" s="92">
        <f t="shared" ref="R3:R49" si="1">L3</f>
        <v>6.3722167761872672</v>
      </c>
      <c r="S3" s="92">
        <f t="shared" ref="S3:S49" si="2">N3</f>
        <v>-1.0071990840019307</v>
      </c>
      <c r="T3" s="92">
        <f t="shared" ref="T3:T49" si="3">O3</f>
        <v>1.1646394240283353</v>
      </c>
      <c r="U3" s="84" t="s">
        <v>725</v>
      </c>
      <c r="X3" s="92">
        <f>R3</f>
        <v>6.3722167761872672</v>
      </c>
      <c r="Y3" s="92">
        <f>S3</f>
        <v>-1.0071990840019307</v>
      </c>
      <c r="Z3" s="92">
        <f>T3</f>
        <v>1.1646394240283353</v>
      </c>
      <c r="AA3" s="204" t="s">
        <v>1619</v>
      </c>
      <c r="AB3" s="84" t="str">
        <f>A3</f>
        <v>LON-02-A1 1</v>
      </c>
      <c r="AC3" s="84" t="str">
        <f>B3</f>
        <v>Londozi</v>
      </c>
      <c r="AD3" s="84">
        <f>C3</f>
        <v>3540</v>
      </c>
      <c r="AE3" s="84">
        <f>AD3</f>
        <v>3540</v>
      </c>
      <c r="AF3" s="204" t="s">
        <v>1232</v>
      </c>
      <c r="AL3" s="84">
        <v>6.3722167761872672</v>
      </c>
      <c r="AM3" s="84">
        <v>-1.0071990840019307</v>
      </c>
      <c r="AN3" s="84">
        <v>1.1646394240283353</v>
      </c>
      <c r="AO3" s="84" t="s">
        <v>1619</v>
      </c>
      <c r="AP3" s="84" t="s">
        <v>723</v>
      </c>
      <c r="AQ3" s="84" t="s">
        <v>724</v>
      </c>
      <c r="AR3" s="84">
        <v>3540</v>
      </c>
      <c r="AS3" s="84">
        <v>3540</v>
      </c>
      <c r="AT3" s="84" t="s">
        <v>1232</v>
      </c>
    </row>
    <row r="4" spans="1:47">
      <c r="A4" s="84" t="s">
        <v>726</v>
      </c>
      <c r="B4" s="84" t="s">
        <v>724</v>
      </c>
      <c r="C4" s="85">
        <v>3540</v>
      </c>
      <c r="D4" s="91">
        <v>-0.14099999999999999</v>
      </c>
      <c r="E4" s="91">
        <v>3.0000000000000001E-3</v>
      </c>
      <c r="F4" s="91">
        <v>-1.0680000000000001</v>
      </c>
      <c r="G4" s="91">
        <v>1.4E-2</v>
      </c>
      <c r="H4" s="91">
        <v>0.78500000000000003</v>
      </c>
      <c r="I4" s="91">
        <v>1.9E-2</v>
      </c>
      <c r="K4" s="92">
        <v>1.3991543622786651</v>
      </c>
      <c r="L4" s="93">
        <v>4.7754035093403591</v>
      </c>
      <c r="M4" s="92">
        <v>10.067057009912617</v>
      </c>
      <c r="N4" s="93">
        <v>-1.0573371629540862</v>
      </c>
      <c r="O4" s="93">
        <v>0.97429561249606778</v>
      </c>
      <c r="Q4" s="84">
        <f t="shared" si="0"/>
        <v>3540</v>
      </c>
      <c r="R4" s="92">
        <f t="shared" si="1"/>
        <v>4.7754035093403591</v>
      </c>
      <c r="S4" s="92">
        <f t="shared" si="2"/>
        <v>-1.0573371629540862</v>
      </c>
      <c r="T4" s="92">
        <f t="shared" si="3"/>
        <v>0.97429561249606778</v>
      </c>
      <c r="U4" s="84" t="s">
        <v>725</v>
      </c>
      <c r="X4" s="92">
        <f t="shared" ref="X4:X49" si="4">R4</f>
        <v>4.7754035093403591</v>
      </c>
      <c r="Y4" s="92">
        <f t="shared" ref="Y4:Y49" si="5">S4</f>
        <v>-1.0573371629540862</v>
      </c>
      <c r="Z4" s="92">
        <f t="shared" ref="Z4:Z49" si="6">T4</f>
        <v>0.97429561249606778</v>
      </c>
      <c r="AA4" s="204" t="s">
        <v>1619</v>
      </c>
      <c r="AB4" s="84" t="str">
        <f t="shared" ref="AB4:AB49" si="7">A4</f>
        <v>LON-02-A1 2</v>
      </c>
      <c r="AC4" s="84" t="str">
        <f t="shared" ref="AC4:AC49" si="8">B4</f>
        <v>Londozi</v>
      </c>
      <c r="AD4" s="84">
        <f t="shared" ref="AD4:AD49" si="9">C4</f>
        <v>3540</v>
      </c>
      <c r="AE4" s="84">
        <f t="shared" ref="AE4:AE49" si="10">AD4</f>
        <v>3540</v>
      </c>
      <c r="AF4" s="204" t="s">
        <v>1232</v>
      </c>
      <c r="AL4" s="84">
        <v>4.7754035093403591</v>
      </c>
      <c r="AM4" s="84">
        <v>-1.0573371629540862</v>
      </c>
      <c r="AN4" s="84">
        <v>0.97429561249606778</v>
      </c>
      <c r="AO4" s="84" t="s">
        <v>1619</v>
      </c>
      <c r="AP4" s="84" t="s">
        <v>726</v>
      </c>
      <c r="AQ4" s="84" t="s">
        <v>724</v>
      </c>
      <c r="AR4" s="84">
        <v>3540</v>
      </c>
      <c r="AS4" s="84">
        <v>3540</v>
      </c>
      <c r="AT4" s="84" t="s">
        <v>1232</v>
      </c>
    </row>
    <row r="5" spans="1:47">
      <c r="A5" s="84" t="s">
        <v>727</v>
      </c>
      <c r="B5" s="84" t="s">
        <v>724</v>
      </c>
      <c r="C5" s="85">
        <v>3540</v>
      </c>
      <c r="D5" s="91">
        <v>1.494</v>
      </c>
      <c r="E5" s="91">
        <v>8.0000000000000002E-3</v>
      </c>
      <c r="F5" s="91">
        <v>-1.0269999999999999</v>
      </c>
      <c r="G5" s="91">
        <v>1.2E-2</v>
      </c>
      <c r="H5" s="91">
        <v>0.81299999999999994</v>
      </c>
      <c r="I5" s="91">
        <v>9.2999999999999999E-2</v>
      </c>
      <c r="K5" s="92">
        <v>2.2841478389556968</v>
      </c>
      <c r="L5" s="93">
        <v>6.4184429626412687</v>
      </c>
      <c r="M5" s="92">
        <v>13.233385175239309</v>
      </c>
      <c r="N5" s="93">
        <v>-1.0162216513187605</v>
      </c>
      <c r="O5" s="93">
        <v>1.0031281382290036</v>
      </c>
      <c r="Q5" s="84">
        <f t="shared" si="0"/>
        <v>3540</v>
      </c>
      <c r="R5" s="92">
        <f t="shared" si="1"/>
        <v>6.4184429626412687</v>
      </c>
      <c r="S5" s="92">
        <f t="shared" si="2"/>
        <v>-1.0162216513187605</v>
      </c>
      <c r="T5" s="92">
        <f t="shared" si="3"/>
        <v>1.0031281382290036</v>
      </c>
      <c r="U5" s="84" t="s">
        <v>725</v>
      </c>
      <c r="X5" s="92">
        <f t="shared" si="4"/>
        <v>6.4184429626412687</v>
      </c>
      <c r="Y5" s="92">
        <f t="shared" si="5"/>
        <v>-1.0162216513187605</v>
      </c>
      <c r="Z5" s="92">
        <f t="shared" si="6"/>
        <v>1.0031281382290036</v>
      </c>
      <c r="AA5" s="204" t="s">
        <v>1619</v>
      </c>
      <c r="AB5" s="84" t="str">
        <f t="shared" si="7"/>
        <v>LON-02-A1 4</v>
      </c>
      <c r="AC5" s="84" t="str">
        <f t="shared" si="8"/>
        <v>Londozi</v>
      </c>
      <c r="AD5" s="84">
        <f t="shared" si="9"/>
        <v>3540</v>
      </c>
      <c r="AE5" s="84">
        <f t="shared" si="10"/>
        <v>3540</v>
      </c>
      <c r="AF5" s="204" t="s">
        <v>1232</v>
      </c>
      <c r="AL5" s="84">
        <v>6.4184429626412687</v>
      </c>
      <c r="AM5" s="84">
        <v>-1.0162216513187605</v>
      </c>
      <c r="AN5" s="84">
        <v>1.0031281382290036</v>
      </c>
      <c r="AO5" s="84" t="s">
        <v>1619</v>
      </c>
      <c r="AP5" s="84" t="s">
        <v>727</v>
      </c>
      <c r="AQ5" s="84" t="s">
        <v>724</v>
      </c>
      <c r="AR5" s="84">
        <v>3540</v>
      </c>
      <c r="AS5" s="84">
        <v>3540</v>
      </c>
      <c r="AT5" s="84" t="s">
        <v>1232</v>
      </c>
    </row>
    <row r="6" spans="1:47">
      <c r="A6" s="84" t="s">
        <v>728</v>
      </c>
      <c r="B6" s="84" t="s">
        <v>724</v>
      </c>
      <c r="C6" s="85">
        <v>3540</v>
      </c>
      <c r="D6" s="91">
        <v>-0.66700000000000004</v>
      </c>
      <c r="E6" s="91">
        <v>1E-3</v>
      </c>
      <c r="F6" s="91">
        <v>-1.0820000000000001</v>
      </c>
      <c r="G6" s="91">
        <v>8.9999999999999993E-3</v>
      </c>
      <c r="H6" s="91">
        <v>0.81100000000000005</v>
      </c>
      <c r="I6" s="91">
        <v>0.13500000000000001</v>
      </c>
      <c r="K6" s="92">
        <v>1.1134867490629752</v>
      </c>
      <c r="L6" s="93">
        <v>4.2468171164131707</v>
      </c>
      <c r="M6" s="92">
        <v>9.0847327616747631</v>
      </c>
      <c r="N6" s="93">
        <v>-1.0713763854144354</v>
      </c>
      <c r="O6" s="93">
        <v>1.0003621062981694</v>
      </c>
      <c r="Q6" s="84">
        <f t="shared" si="0"/>
        <v>3540</v>
      </c>
      <c r="R6" s="92">
        <f t="shared" si="1"/>
        <v>4.2468171164131707</v>
      </c>
      <c r="S6" s="92">
        <f t="shared" si="2"/>
        <v>-1.0713763854144354</v>
      </c>
      <c r="T6" s="92">
        <f t="shared" si="3"/>
        <v>1.0003621062981694</v>
      </c>
      <c r="U6" s="84" t="s">
        <v>725</v>
      </c>
      <c r="X6" s="92">
        <f t="shared" si="4"/>
        <v>4.2468171164131707</v>
      </c>
      <c r="Y6" s="92">
        <f t="shared" si="5"/>
        <v>-1.0713763854144354</v>
      </c>
      <c r="Z6" s="92">
        <f t="shared" si="6"/>
        <v>1.0003621062981694</v>
      </c>
      <c r="AA6" s="204" t="s">
        <v>1619</v>
      </c>
      <c r="AB6" s="84" t="str">
        <f t="shared" si="7"/>
        <v>LON-02-A1 5</v>
      </c>
      <c r="AC6" s="84" t="str">
        <f t="shared" si="8"/>
        <v>Londozi</v>
      </c>
      <c r="AD6" s="84">
        <f t="shared" si="9"/>
        <v>3540</v>
      </c>
      <c r="AE6" s="84">
        <f t="shared" si="10"/>
        <v>3540</v>
      </c>
      <c r="AF6" s="204" t="s">
        <v>1232</v>
      </c>
      <c r="AL6" s="84">
        <v>4.2468171164131707</v>
      </c>
      <c r="AM6" s="84">
        <v>-1.0713763854144354</v>
      </c>
      <c r="AN6" s="84">
        <v>1.0003621062981694</v>
      </c>
      <c r="AO6" s="84" t="s">
        <v>1619</v>
      </c>
      <c r="AP6" s="84" t="s">
        <v>728</v>
      </c>
      <c r="AQ6" s="84" t="s">
        <v>724</v>
      </c>
      <c r="AR6" s="84">
        <v>3540</v>
      </c>
      <c r="AS6" s="84">
        <v>3540</v>
      </c>
      <c r="AT6" s="84" t="s">
        <v>1232</v>
      </c>
    </row>
    <row r="7" spans="1:47">
      <c r="A7" s="84" t="s">
        <v>729</v>
      </c>
      <c r="B7" s="84" t="s">
        <v>724</v>
      </c>
      <c r="C7" s="85">
        <v>3540</v>
      </c>
      <c r="D7" s="91">
        <v>0.88800000000000001</v>
      </c>
      <c r="E7" s="91">
        <v>3.0000000000000001E-3</v>
      </c>
      <c r="F7" s="91">
        <v>-1.0229999999999999</v>
      </c>
      <c r="G7" s="91">
        <v>1.2999999999999999E-2</v>
      </c>
      <c r="H7" s="91">
        <v>0.748</v>
      </c>
      <c r="I7" s="91">
        <v>5.8000000000000003E-2</v>
      </c>
      <c r="K7" s="92">
        <v>1.9754550364998735</v>
      </c>
      <c r="L7" s="93">
        <v>5.8094632019680681</v>
      </c>
      <c r="M7" s="92">
        <v>12.00412874201473</v>
      </c>
      <c r="N7" s="93">
        <v>-1.01221565379217</v>
      </c>
      <c r="O7" s="93">
        <v>0.9372981047202078</v>
      </c>
      <c r="Q7" s="84">
        <f t="shared" si="0"/>
        <v>3540</v>
      </c>
      <c r="R7" s="92">
        <f t="shared" si="1"/>
        <v>5.8094632019680681</v>
      </c>
      <c r="S7" s="92">
        <f t="shared" si="2"/>
        <v>-1.01221565379217</v>
      </c>
      <c r="T7" s="92">
        <f t="shared" si="3"/>
        <v>0.9372981047202078</v>
      </c>
      <c r="U7" s="84" t="s">
        <v>725</v>
      </c>
      <c r="X7" s="92">
        <f t="shared" si="4"/>
        <v>5.8094632019680681</v>
      </c>
      <c r="Y7" s="92">
        <f t="shared" si="5"/>
        <v>-1.01221565379217</v>
      </c>
      <c r="Z7" s="92">
        <f t="shared" si="6"/>
        <v>0.9372981047202078</v>
      </c>
      <c r="AA7" s="204" t="s">
        <v>1619</v>
      </c>
      <c r="AB7" s="84" t="str">
        <f t="shared" si="7"/>
        <v>LON-02-B1 1</v>
      </c>
      <c r="AC7" s="84" t="str">
        <f t="shared" si="8"/>
        <v>Londozi</v>
      </c>
      <c r="AD7" s="84">
        <f t="shared" si="9"/>
        <v>3540</v>
      </c>
      <c r="AE7" s="84">
        <f t="shared" si="10"/>
        <v>3540</v>
      </c>
      <c r="AF7" s="204" t="s">
        <v>1232</v>
      </c>
      <c r="AL7" s="84">
        <v>5.8094632019680681</v>
      </c>
      <c r="AM7" s="84">
        <v>-1.01221565379217</v>
      </c>
      <c r="AN7" s="84">
        <v>0.9372981047202078</v>
      </c>
      <c r="AO7" s="84" t="s">
        <v>1619</v>
      </c>
      <c r="AP7" s="84" t="s">
        <v>729</v>
      </c>
      <c r="AQ7" s="84" t="s">
        <v>724</v>
      </c>
      <c r="AR7" s="84">
        <v>3540</v>
      </c>
      <c r="AS7" s="84">
        <v>3540</v>
      </c>
      <c r="AT7" s="84" t="s">
        <v>1232</v>
      </c>
    </row>
    <row r="8" spans="1:47">
      <c r="A8" s="84" t="s">
        <v>730</v>
      </c>
      <c r="B8" s="84" t="s">
        <v>724</v>
      </c>
      <c r="C8" s="85">
        <v>3540</v>
      </c>
      <c r="D8" s="91">
        <v>4.46</v>
      </c>
      <c r="E8" s="91">
        <v>6.0000000000000001E-3</v>
      </c>
      <c r="F8" s="91">
        <v>-0.81100000000000005</v>
      </c>
      <c r="G8" s="91">
        <v>1.4E-2</v>
      </c>
      <c r="H8" s="91">
        <v>0.67400000000000004</v>
      </c>
      <c r="I8" s="91">
        <v>0.20499999999999999</v>
      </c>
      <c r="K8" s="92">
        <v>4.0298651723844614</v>
      </c>
      <c r="L8" s="93">
        <v>9.399027071809174</v>
      </c>
      <c r="M8" s="92">
        <v>18.797488928944617</v>
      </c>
      <c r="N8" s="93">
        <v>-0.79965202671794522</v>
      </c>
      <c r="O8" s="93">
        <v>0.86382893391445492</v>
      </c>
      <c r="Q8" s="84">
        <f t="shared" si="0"/>
        <v>3540</v>
      </c>
      <c r="R8" s="92">
        <f t="shared" si="1"/>
        <v>9.399027071809174</v>
      </c>
      <c r="S8" s="92">
        <f t="shared" si="2"/>
        <v>-0.79965202671794522</v>
      </c>
      <c r="T8" s="92">
        <f t="shared" si="3"/>
        <v>0.86382893391445492</v>
      </c>
      <c r="U8" s="84" t="s">
        <v>725</v>
      </c>
      <c r="X8" s="92">
        <f t="shared" si="4"/>
        <v>9.399027071809174</v>
      </c>
      <c r="Y8" s="92">
        <f t="shared" si="5"/>
        <v>-0.79965202671794522</v>
      </c>
      <c r="Z8" s="92">
        <f t="shared" si="6"/>
        <v>0.86382893391445492</v>
      </c>
      <c r="AA8" s="204" t="s">
        <v>1619</v>
      </c>
      <c r="AB8" s="84" t="str">
        <f t="shared" si="7"/>
        <v>LON-02-B1 2</v>
      </c>
      <c r="AC8" s="84" t="str">
        <f t="shared" si="8"/>
        <v>Londozi</v>
      </c>
      <c r="AD8" s="84">
        <f t="shared" si="9"/>
        <v>3540</v>
      </c>
      <c r="AE8" s="84">
        <f t="shared" si="10"/>
        <v>3540</v>
      </c>
      <c r="AF8" s="204" t="s">
        <v>1232</v>
      </c>
      <c r="AL8" s="84">
        <v>9.399027071809174</v>
      </c>
      <c r="AM8" s="84">
        <v>-0.79965202671794522</v>
      </c>
      <c r="AN8" s="84">
        <v>0.86382893391445492</v>
      </c>
      <c r="AO8" s="84" t="s">
        <v>1619</v>
      </c>
      <c r="AP8" s="84" t="s">
        <v>730</v>
      </c>
      <c r="AQ8" s="84" t="s">
        <v>724</v>
      </c>
      <c r="AR8" s="84">
        <v>3540</v>
      </c>
      <c r="AS8" s="84">
        <v>3540</v>
      </c>
      <c r="AT8" s="84" t="s">
        <v>1232</v>
      </c>
    </row>
    <row r="9" spans="1:47">
      <c r="A9" s="84" t="s">
        <v>731</v>
      </c>
      <c r="B9" s="84" t="s">
        <v>724</v>
      </c>
      <c r="C9" s="85">
        <v>3540</v>
      </c>
      <c r="D9" s="91">
        <v>1.4930000000000001</v>
      </c>
      <c r="E9" s="91">
        <v>7.0000000000000001E-3</v>
      </c>
      <c r="F9" s="91">
        <v>-0.93500000000000005</v>
      </c>
      <c r="G9" s="91">
        <v>1.7000000000000001E-2</v>
      </c>
      <c r="H9" s="91">
        <v>0.68799999999999994</v>
      </c>
      <c r="I9" s="91">
        <v>3.4000000000000002E-2</v>
      </c>
      <c r="K9" s="92">
        <v>2.3758658288823842</v>
      </c>
      <c r="L9" s="93">
        <v>6.4174380455441771</v>
      </c>
      <c r="M9" s="92">
        <v>13.105271336145918</v>
      </c>
      <c r="N9" s="93">
        <v>-0.92398773237456489</v>
      </c>
      <c r="O9" s="93">
        <v>0.87693466673122167</v>
      </c>
      <c r="Q9" s="84">
        <f t="shared" si="0"/>
        <v>3540</v>
      </c>
      <c r="R9" s="92">
        <f t="shared" si="1"/>
        <v>6.4174380455441771</v>
      </c>
      <c r="S9" s="92">
        <f t="shared" si="2"/>
        <v>-0.92398773237456489</v>
      </c>
      <c r="T9" s="92">
        <f t="shared" si="3"/>
        <v>0.87693466673122167</v>
      </c>
      <c r="U9" s="84" t="s">
        <v>725</v>
      </c>
      <c r="X9" s="92">
        <f t="shared" si="4"/>
        <v>6.4174380455441771</v>
      </c>
      <c r="Y9" s="92">
        <f t="shared" si="5"/>
        <v>-0.92398773237456489</v>
      </c>
      <c r="Z9" s="92">
        <f t="shared" si="6"/>
        <v>0.87693466673122167</v>
      </c>
      <c r="AA9" s="204" t="s">
        <v>1619</v>
      </c>
      <c r="AB9" s="84" t="str">
        <f t="shared" si="7"/>
        <v>LON-02-B1 3</v>
      </c>
      <c r="AC9" s="84" t="str">
        <f t="shared" si="8"/>
        <v>Londozi</v>
      </c>
      <c r="AD9" s="84">
        <f t="shared" si="9"/>
        <v>3540</v>
      </c>
      <c r="AE9" s="84">
        <f t="shared" si="10"/>
        <v>3540</v>
      </c>
      <c r="AF9" s="204" t="s">
        <v>1232</v>
      </c>
      <c r="AL9" s="84">
        <v>6.4174380455441771</v>
      </c>
      <c r="AM9" s="84">
        <v>-0.92398773237456489</v>
      </c>
      <c r="AN9" s="84">
        <v>0.87693466673122167</v>
      </c>
      <c r="AO9" s="84" t="s">
        <v>1619</v>
      </c>
      <c r="AP9" s="84" t="s">
        <v>731</v>
      </c>
      <c r="AQ9" s="84" t="s">
        <v>724</v>
      </c>
      <c r="AR9" s="84">
        <v>3540</v>
      </c>
      <c r="AS9" s="84">
        <v>3540</v>
      </c>
      <c r="AT9" s="84" t="s">
        <v>1232</v>
      </c>
    </row>
    <row r="10" spans="1:47">
      <c r="A10" s="84" t="s">
        <v>732</v>
      </c>
      <c r="B10" s="84" t="s">
        <v>724</v>
      </c>
      <c r="C10" s="85">
        <v>3540</v>
      </c>
      <c r="D10" s="91">
        <v>1.903</v>
      </c>
      <c r="E10" s="91">
        <v>3.0000000000000001E-3</v>
      </c>
      <c r="F10" s="91">
        <v>-0.94799999999999995</v>
      </c>
      <c r="G10" s="91">
        <v>2E-3</v>
      </c>
      <c r="H10" s="91">
        <v>0.71499999999999997</v>
      </c>
      <c r="I10" s="91">
        <v>2.9000000000000001E-2</v>
      </c>
      <c r="K10" s="92">
        <v>2.5743455493953959</v>
      </c>
      <c r="L10" s="93">
        <v>6.8294540552404914</v>
      </c>
      <c r="M10" s="92">
        <v>13.920166337826112</v>
      </c>
      <c r="N10" s="93">
        <v>-0.93701796437839491</v>
      </c>
      <c r="O10" s="93">
        <v>0.90433426063007971</v>
      </c>
      <c r="Q10" s="84">
        <f t="shared" si="0"/>
        <v>3540</v>
      </c>
      <c r="R10" s="92">
        <f t="shared" si="1"/>
        <v>6.8294540552404914</v>
      </c>
      <c r="S10" s="92">
        <f t="shared" si="2"/>
        <v>-0.93701796437839491</v>
      </c>
      <c r="T10" s="92">
        <f t="shared" si="3"/>
        <v>0.90433426063007971</v>
      </c>
      <c r="U10" s="84" t="s">
        <v>725</v>
      </c>
      <c r="X10" s="92">
        <f t="shared" si="4"/>
        <v>6.8294540552404914</v>
      </c>
      <c r="Y10" s="92">
        <f t="shared" si="5"/>
        <v>-0.93701796437839491</v>
      </c>
      <c r="Z10" s="92">
        <f t="shared" si="6"/>
        <v>0.90433426063007971</v>
      </c>
      <c r="AA10" s="204" t="s">
        <v>1619</v>
      </c>
      <c r="AB10" s="84" t="str">
        <f t="shared" si="7"/>
        <v>LON-02-D2 1</v>
      </c>
      <c r="AC10" s="84" t="str">
        <f t="shared" si="8"/>
        <v>Londozi</v>
      </c>
      <c r="AD10" s="84">
        <f t="shared" si="9"/>
        <v>3540</v>
      </c>
      <c r="AE10" s="84">
        <f t="shared" si="10"/>
        <v>3540</v>
      </c>
      <c r="AF10" s="204" t="s">
        <v>1232</v>
      </c>
      <c r="AL10" s="84">
        <v>6.8294540552404914</v>
      </c>
      <c r="AM10" s="84">
        <v>-0.93701796437839491</v>
      </c>
      <c r="AN10" s="84">
        <v>0.90433426063007971</v>
      </c>
      <c r="AO10" s="84" t="s">
        <v>1619</v>
      </c>
      <c r="AP10" s="84" t="s">
        <v>732</v>
      </c>
      <c r="AQ10" s="84" t="s">
        <v>724</v>
      </c>
      <c r="AR10" s="84">
        <v>3540</v>
      </c>
      <c r="AS10" s="84">
        <v>3540</v>
      </c>
      <c r="AT10" s="84" t="s">
        <v>1232</v>
      </c>
    </row>
    <row r="11" spans="1:47">
      <c r="A11" s="84" t="s">
        <v>733</v>
      </c>
      <c r="B11" s="84" t="s">
        <v>724</v>
      </c>
      <c r="C11" s="85">
        <v>3540</v>
      </c>
      <c r="D11" s="91">
        <v>0.33500000000000002</v>
      </c>
      <c r="E11" s="91">
        <v>3.0000000000000001E-3</v>
      </c>
      <c r="F11" s="91">
        <v>-1.0680000000000001</v>
      </c>
      <c r="G11" s="91">
        <v>2E-3</v>
      </c>
      <c r="H11" s="91">
        <v>0.98</v>
      </c>
      <c r="I11" s="91">
        <v>0.153</v>
      </c>
      <c r="K11" s="92">
        <v>1.6449061134762299</v>
      </c>
      <c r="L11" s="93">
        <v>5.2537440474267338</v>
      </c>
      <c r="M11" s="92">
        <v>11.177030494025741</v>
      </c>
      <c r="N11" s="93">
        <v>-1.0573338832866597</v>
      </c>
      <c r="O11" s="93">
        <v>1.1713213691544322</v>
      </c>
      <c r="Q11" s="84">
        <f t="shared" si="0"/>
        <v>3540</v>
      </c>
      <c r="R11" s="92">
        <f t="shared" si="1"/>
        <v>5.2537440474267338</v>
      </c>
      <c r="S11" s="92">
        <f t="shared" si="2"/>
        <v>-1.0573338832866597</v>
      </c>
      <c r="T11" s="92">
        <f t="shared" si="3"/>
        <v>1.1713213691544322</v>
      </c>
      <c r="U11" s="84" t="s">
        <v>725</v>
      </c>
      <c r="X11" s="92">
        <f t="shared" si="4"/>
        <v>5.2537440474267338</v>
      </c>
      <c r="Y11" s="92">
        <f t="shared" si="5"/>
        <v>-1.0573338832866597</v>
      </c>
      <c r="Z11" s="92">
        <f t="shared" si="6"/>
        <v>1.1713213691544322</v>
      </c>
      <c r="AA11" s="204" t="s">
        <v>1619</v>
      </c>
      <c r="AB11" s="84" t="str">
        <f t="shared" si="7"/>
        <v>LON-02-E1 1</v>
      </c>
      <c r="AC11" s="84" t="str">
        <f t="shared" si="8"/>
        <v>Londozi</v>
      </c>
      <c r="AD11" s="84">
        <f t="shared" si="9"/>
        <v>3540</v>
      </c>
      <c r="AE11" s="84">
        <f t="shared" si="10"/>
        <v>3540</v>
      </c>
      <c r="AF11" s="204" t="s">
        <v>1232</v>
      </c>
      <c r="AL11" s="84">
        <v>5.2537440474267338</v>
      </c>
      <c r="AM11" s="84">
        <v>-1.0573338832866597</v>
      </c>
      <c r="AN11" s="84">
        <v>1.1713213691544322</v>
      </c>
      <c r="AO11" s="84" t="s">
        <v>1619</v>
      </c>
      <c r="AP11" s="84" t="s">
        <v>733</v>
      </c>
      <c r="AQ11" s="84" t="s">
        <v>724</v>
      </c>
      <c r="AR11" s="84">
        <v>3540</v>
      </c>
      <c r="AS11" s="84">
        <v>3540</v>
      </c>
      <c r="AT11" s="84" t="s">
        <v>1232</v>
      </c>
    </row>
    <row r="12" spans="1:47">
      <c r="A12" s="84" t="s">
        <v>734</v>
      </c>
      <c r="B12" s="84" t="s">
        <v>724</v>
      </c>
      <c r="C12" s="85">
        <v>3540</v>
      </c>
      <c r="D12" s="91">
        <v>0.222</v>
      </c>
      <c r="E12" s="91">
        <v>4.0000000000000001E-3</v>
      </c>
      <c r="F12" s="91">
        <v>-1.0489999999999999</v>
      </c>
      <c r="G12" s="91">
        <v>0.01</v>
      </c>
      <c r="H12" s="91">
        <v>0.93500000000000005</v>
      </c>
      <c r="I12" s="91">
        <v>0.114</v>
      </c>
      <c r="K12" s="92">
        <v>1.6056193323239487</v>
      </c>
      <c r="L12" s="93">
        <v>5.1401884154860245</v>
      </c>
      <c r="M12" s="92">
        <v>10.914797329005355</v>
      </c>
      <c r="N12" s="93">
        <v>-1.0382863510256524</v>
      </c>
      <c r="O12" s="93">
        <v>1.1258527906656823</v>
      </c>
      <c r="Q12" s="84">
        <f t="shared" si="0"/>
        <v>3540</v>
      </c>
      <c r="R12" s="92">
        <f t="shared" si="1"/>
        <v>5.1401884154860245</v>
      </c>
      <c r="S12" s="92">
        <f t="shared" si="2"/>
        <v>-1.0382863510256524</v>
      </c>
      <c r="T12" s="92">
        <f t="shared" si="3"/>
        <v>1.1258527906656823</v>
      </c>
      <c r="U12" s="84" t="s">
        <v>725</v>
      </c>
      <c r="X12" s="92">
        <f t="shared" si="4"/>
        <v>5.1401884154860245</v>
      </c>
      <c r="Y12" s="92">
        <f t="shared" si="5"/>
        <v>-1.0382863510256524</v>
      </c>
      <c r="Z12" s="92">
        <f t="shared" si="6"/>
        <v>1.1258527906656823</v>
      </c>
      <c r="AA12" s="204" t="s">
        <v>1619</v>
      </c>
      <c r="AB12" s="84" t="str">
        <f t="shared" si="7"/>
        <v>LON-02-E1 2</v>
      </c>
      <c r="AC12" s="84" t="str">
        <f t="shared" si="8"/>
        <v>Londozi</v>
      </c>
      <c r="AD12" s="84">
        <f t="shared" si="9"/>
        <v>3540</v>
      </c>
      <c r="AE12" s="84">
        <f t="shared" si="10"/>
        <v>3540</v>
      </c>
      <c r="AF12" s="204" t="s">
        <v>1232</v>
      </c>
      <c r="AL12" s="84">
        <v>5.1401884154860245</v>
      </c>
      <c r="AM12" s="84">
        <v>-1.0382863510256524</v>
      </c>
      <c r="AN12" s="84">
        <v>1.1258527906656823</v>
      </c>
      <c r="AO12" s="84" t="s">
        <v>1619</v>
      </c>
      <c r="AP12" s="84" t="s">
        <v>734</v>
      </c>
      <c r="AQ12" s="84" t="s">
        <v>724</v>
      </c>
      <c r="AR12" s="84">
        <v>3540</v>
      </c>
      <c r="AS12" s="84">
        <v>3540</v>
      </c>
      <c r="AT12" s="84" t="s">
        <v>1232</v>
      </c>
    </row>
    <row r="13" spans="1:47">
      <c r="A13" s="84" t="s">
        <v>735</v>
      </c>
      <c r="B13" s="84" t="s">
        <v>724</v>
      </c>
      <c r="C13" s="85">
        <v>3540</v>
      </c>
      <c r="D13" s="91">
        <v>1.847</v>
      </c>
      <c r="E13" s="91">
        <v>1.4E-2</v>
      </c>
      <c r="F13" s="91">
        <v>-1.052</v>
      </c>
      <c r="G13" s="91">
        <v>1.6E-2</v>
      </c>
      <c r="H13" s="91">
        <v>0.873</v>
      </c>
      <c r="I13" s="92">
        <v>0.27600000000000002</v>
      </c>
      <c r="K13" s="92">
        <v>2.4411940373476604</v>
      </c>
      <c r="L13" s="93">
        <v>6.7731786978184605</v>
      </c>
      <c r="M13" s="92">
        <v>13.972077613216394</v>
      </c>
      <c r="N13" s="93">
        <v>-1.0412827877839259</v>
      </c>
      <c r="O13" s="93">
        <v>1.0638229896342555</v>
      </c>
      <c r="Q13" s="84">
        <f t="shared" si="0"/>
        <v>3540</v>
      </c>
      <c r="R13" s="92">
        <f t="shared" si="1"/>
        <v>6.7731786978184605</v>
      </c>
      <c r="S13" s="92">
        <f t="shared" si="2"/>
        <v>-1.0412827877839259</v>
      </c>
      <c r="T13" s="92">
        <f t="shared" si="3"/>
        <v>1.0638229896342555</v>
      </c>
      <c r="U13" s="84" t="s">
        <v>725</v>
      </c>
      <c r="X13" s="92">
        <f t="shared" si="4"/>
        <v>6.7731786978184605</v>
      </c>
      <c r="Y13" s="92">
        <f t="shared" si="5"/>
        <v>-1.0412827877839259</v>
      </c>
      <c r="Z13" s="92">
        <f t="shared" si="6"/>
        <v>1.0638229896342555</v>
      </c>
      <c r="AA13" s="204" t="s">
        <v>1619</v>
      </c>
      <c r="AB13" s="84" t="str">
        <f t="shared" si="7"/>
        <v>LON-02-F1 1</v>
      </c>
      <c r="AC13" s="84" t="str">
        <f t="shared" si="8"/>
        <v>Londozi</v>
      </c>
      <c r="AD13" s="84">
        <f t="shared" si="9"/>
        <v>3540</v>
      </c>
      <c r="AE13" s="84">
        <f t="shared" si="10"/>
        <v>3540</v>
      </c>
      <c r="AF13" s="204" t="s">
        <v>1232</v>
      </c>
      <c r="AL13" s="84">
        <v>6.7731786978184605</v>
      </c>
      <c r="AM13" s="84">
        <v>-1.0412827877839259</v>
      </c>
      <c r="AN13" s="84">
        <v>1.0638229896342555</v>
      </c>
      <c r="AO13" s="84" t="s">
        <v>1619</v>
      </c>
      <c r="AP13" s="84" t="s">
        <v>735</v>
      </c>
      <c r="AQ13" s="84" t="s">
        <v>724</v>
      </c>
      <c r="AR13" s="84">
        <v>3540</v>
      </c>
      <c r="AS13" s="84">
        <v>3540</v>
      </c>
      <c r="AT13" s="84" t="s">
        <v>1232</v>
      </c>
    </row>
    <row r="14" spans="1:47">
      <c r="A14" s="84" t="s">
        <v>736</v>
      </c>
      <c r="B14" s="84" t="s">
        <v>724</v>
      </c>
      <c r="C14" s="85">
        <v>3540</v>
      </c>
      <c r="D14" s="91">
        <v>1.0329999999999999</v>
      </c>
      <c r="E14" s="91">
        <v>7.0000000000000001E-3</v>
      </c>
      <c r="F14" s="91">
        <v>-1.056</v>
      </c>
      <c r="G14" s="91">
        <v>4.0000000000000001E-3</v>
      </c>
      <c r="H14" s="91">
        <v>0.77200000000000002</v>
      </c>
      <c r="I14" s="92">
        <v>9.2999999999999999E-2</v>
      </c>
      <c r="K14" s="92">
        <v>2.0172011520174227</v>
      </c>
      <c r="L14" s="93">
        <v>5.9551761810070492</v>
      </c>
      <c r="M14" s="92">
        <v>12.306727888361291</v>
      </c>
      <c r="N14" s="93">
        <v>-1.0452985633300216</v>
      </c>
      <c r="O14" s="93">
        <v>0.96157732821411379</v>
      </c>
      <c r="Q14" s="84">
        <f t="shared" si="0"/>
        <v>3540</v>
      </c>
      <c r="R14" s="92">
        <f t="shared" si="1"/>
        <v>5.9551761810070492</v>
      </c>
      <c r="S14" s="92">
        <f t="shared" si="2"/>
        <v>-1.0452985633300216</v>
      </c>
      <c r="T14" s="92">
        <f t="shared" si="3"/>
        <v>0.96157732821411379</v>
      </c>
      <c r="U14" s="84" t="s">
        <v>725</v>
      </c>
      <c r="X14" s="92">
        <f t="shared" si="4"/>
        <v>5.9551761810070492</v>
      </c>
      <c r="Y14" s="92">
        <f t="shared" si="5"/>
        <v>-1.0452985633300216</v>
      </c>
      <c r="Z14" s="92">
        <f t="shared" si="6"/>
        <v>0.96157732821411379</v>
      </c>
      <c r="AA14" s="204" t="s">
        <v>1619</v>
      </c>
      <c r="AB14" s="84" t="str">
        <f t="shared" si="7"/>
        <v>LON-02-F1 2</v>
      </c>
      <c r="AC14" s="84" t="str">
        <f t="shared" si="8"/>
        <v>Londozi</v>
      </c>
      <c r="AD14" s="84">
        <f t="shared" si="9"/>
        <v>3540</v>
      </c>
      <c r="AE14" s="84">
        <f t="shared" si="10"/>
        <v>3540</v>
      </c>
      <c r="AF14" s="204" t="s">
        <v>1232</v>
      </c>
      <c r="AL14" s="84">
        <v>5.9551761810070492</v>
      </c>
      <c r="AM14" s="84">
        <v>-1.0452985633300216</v>
      </c>
      <c r="AN14" s="84">
        <v>0.96157732821411379</v>
      </c>
      <c r="AO14" s="84" t="s">
        <v>1619</v>
      </c>
      <c r="AP14" s="84" t="s">
        <v>736</v>
      </c>
      <c r="AQ14" s="84" t="s">
        <v>724</v>
      </c>
      <c r="AR14" s="84">
        <v>3540</v>
      </c>
      <c r="AS14" s="84">
        <v>3540</v>
      </c>
      <c r="AT14" s="84" t="s">
        <v>1232</v>
      </c>
    </row>
    <row r="15" spans="1:47">
      <c r="A15" s="84" t="s">
        <v>737</v>
      </c>
      <c r="B15" s="84" t="s">
        <v>724</v>
      </c>
      <c r="C15" s="85">
        <v>3540</v>
      </c>
      <c r="D15" s="91">
        <v>0.874</v>
      </c>
      <c r="E15" s="91">
        <v>4.0000000000000001E-3</v>
      </c>
      <c r="F15" s="91">
        <v>-1.0569999999999999</v>
      </c>
      <c r="G15" s="91">
        <v>8.0000000000000002E-3</v>
      </c>
      <c r="H15" s="91">
        <v>0.85699999999999998</v>
      </c>
      <c r="I15" s="92">
        <v>6.9000000000000006E-2</v>
      </c>
      <c r="K15" s="92">
        <v>1.9341433395234642</v>
      </c>
      <c r="L15" s="93">
        <v>5.7953943626127824</v>
      </c>
      <c r="M15" s="92">
        <v>12.087293958837675</v>
      </c>
      <c r="N15" s="93">
        <v>-1.0463022010664957</v>
      </c>
      <c r="O15" s="93">
        <v>1.0473336690848267</v>
      </c>
      <c r="Q15" s="84">
        <f t="shared" si="0"/>
        <v>3540</v>
      </c>
      <c r="R15" s="92">
        <f t="shared" si="1"/>
        <v>5.7953943626127824</v>
      </c>
      <c r="S15" s="92">
        <f t="shared" si="2"/>
        <v>-1.0463022010664957</v>
      </c>
      <c r="T15" s="92">
        <f t="shared" si="3"/>
        <v>1.0473336690848267</v>
      </c>
      <c r="U15" s="84" t="s">
        <v>725</v>
      </c>
      <c r="X15" s="92">
        <f t="shared" si="4"/>
        <v>5.7953943626127824</v>
      </c>
      <c r="Y15" s="92">
        <f t="shared" si="5"/>
        <v>-1.0463022010664957</v>
      </c>
      <c r="Z15" s="92">
        <f t="shared" si="6"/>
        <v>1.0473336690848267</v>
      </c>
      <c r="AA15" s="204" t="s">
        <v>1619</v>
      </c>
      <c r="AB15" s="84" t="str">
        <f t="shared" si="7"/>
        <v>LON-02-G1 1</v>
      </c>
      <c r="AC15" s="84" t="str">
        <f t="shared" si="8"/>
        <v>Londozi</v>
      </c>
      <c r="AD15" s="84">
        <f t="shared" si="9"/>
        <v>3540</v>
      </c>
      <c r="AE15" s="84">
        <f t="shared" si="10"/>
        <v>3540</v>
      </c>
      <c r="AF15" s="204" t="s">
        <v>1232</v>
      </c>
      <c r="AL15" s="84">
        <v>5.7953943626127824</v>
      </c>
      <c r="AM15" s="84">
        <v>-1.0463022010664957</v>
      </c>
      <c r="AN15" s="84">
        <v>1.0473336690848267</v>
      </c>
      <c r="AO15" s="84" t="s">
        <v>1619</v>
      </c>
      <c r="AP15" s="84" t="s">
        <v>737</v>
      </c>
      <c r="AQ15" s="84" t="s">
        <v>724</v>
      </c>
      <c r="AR15" s="84">
        <v>3540</v>
      </c>
      <c r="AS15" s="84">
        <v>3540</v>
      </c>
      <c r="AT15" s="84" t="s">
        <v>1232</v>
      </c>
    </row>
    <row r="16" spans="1:47">
      <c r="A16" s="84" t="s">
        <v>738</v>
      </c>
      <c r="B16" s="84" t="s">
        <v>724</v>
      </c>
      <c r="C16" s="85">
        <v>3540</v>
      </c>
      <c r="D16" s="91">
        <v>-3.0000000000000001E-3</v>
      </c>
      <c r="E16" s="91">
        <v>4.0000000000000001E-3</v>
      </c>
      <c r="F16" s="91">
        <v>-1.0840000000000001</v>
      </c>
      <c r="G16" s="91">
        <v>6.0000000000000001E-3</v>
      </c>
      <c r="H16" s="91">
        <v>0.79200000000000004</v>
      </c>
      <c r="I16" s="92">
        <v>7.4999999999999997E-2</v>
      </c>
      <c r="K16" s="92">
        <v>1.4543668754773975</v>
      </c>
      <c r="L16" s="93">
        <v>4.9140820687014752</v>
      </c>
      <c r="M16" s="92">
        <v>10.338809372208324</v>
      </c>
      <c r="N16" s="93">
        <v>-1.0733768948012479</v>
      </c>
      <c r="O16" s="93">
        <v>0.98141010589847255</v>
      </c>
      <c r="Q16" s="84">
        <f t="shared" si="0"/>
        <v>3540</v>
      </c>
      <c r="R16" s="92">
        <f t="shared" si="1"/>
        <v>4.9140820687014752</v>
      </c>
      <c r="S16" s="92">
        <f t="shared" si="2"/>
        <v>-1.0733768948012479</v>
      </c>
      <c r="T16" s="92">
        <f t="shared" si="3"/>
        <v>0.98141010589847255</v>
      </c>
      <c r="U16" s="84" t="s">
        <v>725</v>
      </c>
      <c r="X16" s="92">
        <f t="shared" si="4"/>
        <v>4.9140820687014752</v>
      </c>
      <c r="Y16" s="92">
        <f t="shared" si="5"/>
        <v>-1.0733768948012479</v>
      </c>
      <c r="Z16" s="92">
        <f t="shared" si="6"/>
        <v>0.98141010589847255</v>
      </c>
      <c r="AA16" s="204" t="s">
        <v>1619</v>
      </c>
      <c r="AB16" s="84" t="str">
        <f t="shared" si="7"/>
        <v>LON-02-G1 2</v>
      </c>
      <c r="AC16" s="84" t="str">
        <f t="shared" si="8"/>
        <v>Londozi</v>
      </c>
      <c r="AD16" s="84">
        <f t="shared" si="9"/>
        <v>3540</v>
      </c>
      <c r="AE16" s="84">
        <f t="shared" si="10"/>
        <v>3540</v>
      </c>
      <c r="AF16" s="204" t="s">
        <v>1232</v>
      </c>
      <c r="AL16" s="84">
        <v>4.9140820687014752</v>
      </c>
      <c r="AM16" s="84">
        <v>-1.0733768948012479</v>
      </c>
      <c r="AN16" s="84">
        <v>0.98141010589847255</v>
      </c>
      <c r="AO16" s="84" t="s">
        <v>1619</v>
      </c>
      <c r="AP16" s="84" t="s">
        <v>738</v>
      </c>
      <c r="AQ16" s="84" t="s">
        <v>724</v>
      </c>
      <c r="AR16" s="84">
        <v>3540</v>
      </c>
      <c r="AS16" s="84">
        <v>3540</v>
      </c>
      <c r="AT16" s="84" t="s">
        <v>1232</v>
      </c>
    </row>
    <row r="17" spans="1:47">
      <c r="A17" s="84" t="s">
        <v>739</v>
      </c>
      <c r="B17" s="84" t="s">
        <v>724</v>
      </c>
      <c r="C17" s="85">
        <v>3540</v>
      </c>
      <c r="D17" s="91">
        <v>1.7999999999999999E-2</v>
      </c>
      <c r="E17" s="91">
        <v>0.01</v>
      </c>
      <c r="F17" s="91">
        <v>-1.0489999999999999</v>
      </c>
      <c r="G17" s="91">
        <v>1.6E-2</v>
      </c>
      <c r="H17" s="91">
        <v>0.83599999999999997</v>
      </c>
      <c r="I17" s="92">
        <v>4.2999999999999997E-2</v>
      </c>
      <c r="K17" s="92">
        <v>1.5002983285588023</v>
      </c>
      <c r="L17" s="93">
        <v>4.9351853277348479</v>
      </c>
      <c r="M17" s="92">
        <v>10.423510469950381</v>
      </c>
      <c r="N17" s="93">
        <v>-1.0382877565815463</v>
      </c>
      <c r="O17" s="93">
        <v>1.0258373420040101</v>
      </c>
      <c r="Q17" s="84">
        <f t="shared" si="0"/>
        <v>3540</v>
      </c>
      <c r="R17" s="92">
        <f t="shared" si="1"/>
        <v>4.9351853277348479</v>
      </c>
      <c r="S17" s="92">
        <f t="shared" si="2"/>
        <v>-1.0382877565815463</v>
      </c>
      <c r="T17" s="92">
        <f t="shared" si="3"/>
        <v>1.0258373420040101</v>
      </c>
      <c r="U17" s="84" t="s">
        <v>725</v>
      </c>
      <c r="X17" s="92">
        <f t="shared" si="4"/>
        <v>4.9351853277348479</v>
      </c>
      <c r="Y17" s="92">
        <f t="shared" si="5"/>
        <v>-1.0382877565815463</v>
      </c>
      <c r="Z17" s="92">
        <f t="shared" si="6"/>
        <v>1.0258373420040101</v>
      </c>
      <c r="AA17" s="204" t="s">
        <v>1619</v>
      </c>
      <c r="AB17" s="84" t="str">
        <f t="shared" si="7"/>
        <v>LON-02-I1 2</v>
      </c>
      <c r="AC17" s="84" t="str">
        <f t="shared" si="8"/>
        <v>Londozi</v>
      </c>
      <c r="AD17" s="84">
        <f t="shared" si="9"/>
        <v>3540</v>
      </c>
      <c r="AE17" s="84">
        <f t="shared" si="10"/>
        <v>3540</v>
      </c>
      <c r="AF17" s="204" t="s">
        <v>1232</v>
      </c>
      <c r="AL17" s="84">
        <v>4.9351853277348479</v>
      </c>
      <c r="AM17" s="84">
        <v>-1.0382877565815463</v>
      </c>
      <c r="AN17" s="84">
        <v>1.0258373420040101</v>
      </c>
      <c r="AO17" s="84" t="s">
        <v>1619</v>
      </c>
      <c r="AP17" s="84" t="s">
        <v>739</v>
      </c>
      <c r="AQ17" s="84" t="s">
        <v>724</v>
      </c>
      <c r="AR17" s="84">
        <v>3540</v>
      </c>
      <c r="AS17" s="84">
        <v>3540</v>
      </c>
      <c r="AT17" s="84" t="s">
        <v>1232</v>
      </c>
    </row>
    <row r="18" spans="1:47">
      <c r="A18" s="84" t="s">
        <v>740</v>
      </c>
      <c r="B18" s="84" t="s">
        <v>724</v>
      </c>
      <c r="C18" s="85">
        <v>3540</v>
      </c>
      <c r="D18" s="91">
        <v>1.0960000000000001</v>
      </c>
      <c r="E18" s="91">
        <v>5.0000000000000001E-3</v>
      </c>
      <c r="F18" s="91">
        <v>-1.0249999999999999</v>
      </c>
      <c r="G18" s="91">
        <v>1.7000000000000001E-2</v>
      </c>
      <c r="H18" s="91">
        <v>0.80200000000000005</v>
      </c>
      <c r="I18" s="92">
        <v>5.8999999999999997E-2</v>
      </c>
      <c r="K18" s="92">
        <v>2.080790691734391</v>
      </c>
      <c r="L18" s="93">
        <v>6.0184859581067229</v>
      </c>
      <c r="M18" s="92">
        <v>12.457972542510243</v>
      </c>
      <c r="N18" s="93">
        <v>-1.0142193066260408</v>
      </c>
      <c r="O18" s="93">
        <v>0.99188546681561185</v>
      </c>
      <c r="Q18" s="84">
        <f t="shared" si="0"/>
        <v>3540</v>
      </c>
      <c r="R18" s="92">
        <f t="shared" si="1"/>
        <v>6.0184859581067229</v>
      </c>
      <c r="S18" s="92">
        <f t="shared" si="2"/>
        <v>-1.0142193066260408</v>
      </c>
      <c r="T18" s="92">
        <f t="shared" si="3"/>
        <v>0.99188546681561185</v>
      </c>
      <c r="U18" s="84" t="s">
        <v>725</v>
      </c>
      <c r="X18" s="92">
        <f t="shared" si="4"/>
        <v>6.0184859581067229</v>
      </c>
      <c r="Y18" s="92">
        <f t="shared" si="5"/>
        <v>-1.0142193066260408</v>
      </c>
      <c r="Z18" s="92">
        <f t="shared" si="6"/>
        <v>0.99188546681561185</v>
      </c>
      <c r="AA18" s="204" t="s">
        <v>1619</v>
      </c>
      <c r="AB18" s="84" t="str">
        <f t="shared" si="7"/>
        <v>LON-02-I1 3</v>
      </c>
      <c r="AC18" s="84" t="str">
        <f t="shared" si="8"/>
        <v>Londozi</v>
      </c>
      <c r="AD18" s="84">
        <f t="shared" si="9"/>
        <v>3540</v>
      </c>
      <c r="AE18" s="84">
        <f t="shared" si="10"/>
        <v>3540</v>
      </c>
      <c r="AF18" s="204" t="s">
        <v>1232</v>
      </c>
      <c r="AL18" s="84">
        <v>6.0184859581067229</v>
      </c>
      <c r="AM18" s="84">
        <v>-1.0142193066260408</v>
      </c>
      <c r="AN18" s="84">
        <v>0.99188546681561185</v>
      </c>
      <c r="AO18" s="84" t="s">
        <v>1619</v>
      </c>
      <c r="AP18" s="84" t="s">
        <v>740</v>
      </c>
      <c r="AQ18" s="84" t="s">
        <v>724</v>
      </c>
      <c r="AR18" s="84">
        <v>3540</v>
      </c>
      <c r="AS18" s="84">
        <v>3540</v>
      </c>
      <c r="AT18" s="84" t="s">
        <v>1232</v>
      </c>
    </row>
    <row r="19" spans="1:47">
      <c r="A19" s="84" t="s">
        <v>741</v>
      </c>
      <c r="B19" s="84" t="s">
        <v>724</v>
      </c>
      <c r="C19" s="85">
        <v>3540</v>
      </c>
      <c r="D19" s="92">
        <v>-2E-3</v>
      </c>
      <c r="E19" s="92">
        <v>2E-3</v>
      </c>
      <c r="F19" s="92">
        <v>-1.1599999999999999</v>
      </c>
      <c r="G19" s="92">
        <v>7.0000000000000001E-3</v>
      </c>
      <c r="H19" s="92">
        <v>1.034</v>
      </c>
      <c r="I19" s="92">
        <v>7.3999999999999996E-2</v>
      </c>
      <c r="K19" s="92">
        <v>1.3786899425027865</v>
      </c>
      <c r="L19" s="93">
        <v>4.9150869857983448</v>
      </c>
      <c r="M19" s="92">
        <v>10.585037394399421</v>
      </c>
      <c r="N19" s="93">
        <v>-1.1495701309875983</v>
      </c>
      <c r="O19" s="93">
        <v>1.2257203424146379</v>
      </c>
      <c r="Q19" s="84">
        <f t="shared" si="0"/>
        <v>3540</v>
      </c>
      <c r="R19" s="92">
        <f t="shared" si="1"/>
        <v>4.9150869857983448</v>
      </c>
      <c r="S19" s="92">
        <f t="shared" si="2"/>
        <v>-1.1495701309875983</v>
      </c>
      <c r="T19" s="92">
        <f t="shared" si="3"/>
        <v>1.2257203424146379</v>
      </c>
      <c r="U19" s="84" t="s">
        <v>725</v>
      </c>
      <c r="X19" s="92">
        <f t="shared" si="4"/>
        <v>4.9150869857983448</v>
      </c>
      <c r="Y19" s="92">
        <f t="shared" si="5"/>
        <v>-1.1495701309875983</v>
      </c>
      <c r="Z19" s="92">
        <f t="shared" si="6"/>
        <v>1.2257203424146379</v>
      </c>
      <c r="AA19" s="204" t="s">
        <v>1619</v>
      </c>
      <c r="AB19" s="84" t="str">
        <f t="shared" si="7"/>
        <v>LON-01-A1</v>
      </c>
      <c r="AC19" s="84" t="str">
        <f t="shared" si="8"/>
        <v>Londozi</v>
      </c>
      <c r="AD19" s="84">
        <f t="shared" si="9"/>
        <v>3540</v>
      </c>
      <c r="AE19" s="84">
        <f t="shared" si="10"/>
        <v>3540</v>
      </c>
      <c r="AF19" s="204" t="s">
        <v>1232</v>
      </c>
      <c r="AL19" s="84">
        <v>4.9150869857983448</v>
      </c>
      <c r="AM19" s="84">
        <v>-1.1495701309875983</v>
      </c>
      <c r="AN19" s="84">
        <v>1.2257203424146379</v>
      </c>
      <c r="AO19" s="84" t="s">
        <v>1619</v>
      </c>
      <c r="AP19" s="84" t="s">
        <v>741</v>
      </c>
      <c r="AQ19" s="84" t="s">
        <v>724</v>
      </c>
      <c r="AR19" s="84">
        <v>3540</v>
      </c>
      <c r="AS19" s="84">
        <v>3540</v>
      </c>
      <c r="AT19" s="84" t="s">
        <v>1232</v>
      </c>
    </row>
    <row r="20" spans="1:47">
      <c r="A20" s="84" t="s">
        <v>742</v>
      </c>
      <c r="B20" s="84" t="s">
        <v>724</v>
      </c>
      <c r="C20" s="85">
        <v>3540</v>
      </c>
      <c r="D20" s="92">
        <v>0.628</v>
      </c>
      <c r="E20" s="92">
        <v>6.0000000000000001E-3</v>
      </c>
      <c r="F20" s="92">
        <v>-1.135</v>
      </c>
      <c r="G20" s="92">
        <v>3.0000000000000001E-3</v>
      </c>
      <c r="H20" s="92">
        <v>0.96699999999999997</v>
      </c>
      <c r="I20" s="92">
        <v>4.5999999999999999E-2</v>
      </c>
      <c r="K20" s="92">
        <v>1.7289791162318213</v>
      </c>
      <c r="L20" s="93">
        <v>5.5481847567950826</v>
      </c>
      <c r="M20" s="92">
        <v>11.726163655365385</v>
      </c>
      <c r="N20" s="93">
        <v>-1.1245022239043667</v>
      </c>
      <c r="O20" s="93">
        <v>1.1582985647002886</v>
      </c>
      <c r="Q20" s="84">
        <f t="shared" si="0"/>
        <v>3540</v>
      </c>
      <c r="R20" s="92">
        <f t="shared" si="1"/>
        <v>5.5481847567950826</v>
      </c>
      <c r="S20" s="92">
        <f t="shared" si="2"/>
        <v>-1.1245022239043667</v>
      </c>
      <c r="T20" s="92">
        <f t="shared" si="3"/>
        <v>1.1582985647002886</v>
      </c>
      <c r="U20" s="84" t="s">
        <v>725</v>
      </c>
      <c r="X20" s="92">
        <f t="shared" si="4"/>
        <v>5.5481847567950826</v>
      </c>
      <c r="Y20" s="92">
        <f t="shared" si="5"/>
        <v>-1.1245022239043667</v>
      </c>
      <c r="Z20" s="92">
        <f t="shared" si="6"/>
        <v>1.1582985647002886</v>
      </c>
      <c r="AA20" s="204" t="s">
        <v>1619</v>
      </c>
      <c r="AB20" s="84" t="str">
        <f t="shared" si="7"/>
        <v>LON-01-A2</v>
      </c>
      <c r="AC20" s="84" t="str">
        <f t="shared" si="8"/>
        <v>Londozi</v>
      </c>
      <c r="AD20" s="84">
        <f t="shared" si="9"/>
        <v>3540</v>
      </c>
      <c r="AE20" s="84">
        <f t="shared" si="10"/>
        <v>3540</v>
      </c>
      <c r="AF20" s="204" t="s">
        <v>1232</v>
      </c>
      <c r="AL20" s="84">
        <v>5.5481847567950826</v>
      </c>
      <c r="AM20" s="84">
        <v>-1.1245022239043667</v>
      </c>
      <c r="AN20" s="84">
        <v>1.1582985647002886</v>
      </c>
      <c r="AO20" s="84" t="s">
        <v>1619</v>
      </c>
      <c r="AP20" s="84" t="s">
        <v>742</v>
      </c>
      <c r="AQ20" s="84" t="s">
        <v>724</v>
      </c>
      <c r="AR20" s="84">
        <v>3540</v>
      </c>
      <c r="AS20" s="84">
        <v>3540</v>
      </c>
      <c r="AT20" s="84" t="s">
        <v>1232</v>
      </c>
    </row>
    <row r="21" spans="1:47">
      <c r="A21" s="84" t="s">
        <v>743</v>
      </c>
      <c r="B21" s="84" t="s">
        <v>724</v>
      </c>
      <c r="C21" s="85">
        <v>3540</v>
      </c>
      <c r="D21" s="92">
        <v>-1.3180000000000001</v>
      </c>
      <c r="E21" s="92">
        <v>2E-3</v>
      </c>
      <c r="F21" s="92">
        <v>-1.0409999999999999</v>
      </c>
      <c r="G21" s="92">
        <v>3.0000000000000001E-3</v>
      </c>
      <c r="H21" s="92">
        <v>0.72399999999999998</v>
      </c>
      <c r="I21" s="92">
        <v>8.4000000000000005E-2</v>
      </c>
      <c r="K21" s="92">
        <v>0.81831161170886624</v>
      </c>
      <c r="L21" s="93">
        <v>3.5926160863832823</v>
      </c>
      <c r="M21" s="92">
        <v>7.7493115948958913</v>
      </c>
      <c r="N21" s="93">
        <v>-1.0302766236596206</v>
      </c>
      <c r="O21" s="93">
        <v>0.91230695975053067</v>
      </c>
      <c r="Q21" s="84">
        <f t="shared" si="0"/>
        <v>3540</v>
      </c>
      <c r="R21" s="92">
        <f t="shared" si="1"/>
        <v>3.5926160863832823</v>
      </c>
      <c r="S21" s="92">
        <f t="shared" si="2"/>
        <v>-1.0302766236596206</v>
      </c>
      <c r="T21" s="92">
        <f t="shared" si="3"/>
        <v>0.91230695975053067</v>
      </c>
      <c r="U21" s="84" t="s">
        <v>725</v>
      </c>
      <c r="X21" s="92">
        <f t="shared" si="4"/>
        <v>3.5926160863832823</v>
      </c>
      <c r="Y21" s="92">
        <f t="shared" si="5"/>
        <v>-1.0302766236596206</v>
      </c>
      <c r="Z21" s="92">
        <f t="shared" si="6"/>
        <v>0.91230695975053067</v>
      </c>
      <c r="AA21" s="204" t="s">
        <v>1619</v>
      </c>
      <c r="AB21" s="84" t="str">
        <f t="shared" si="7"/>
        <v>LON-01-A3</v>
      </c>
      <c r="AC21" s="84" t="str">
        <f t="shared" si="8"/>
        <v>Londozi</v>
      </c>
      <c r="AD21" s="84">
        <f t="shared" si="9"/>
        <v>3540</v>
      </c>
      <c r="AE21" s="84">
        <f t="shared" si="10"/>
        <v>3540</v>
      </c>
      <c r="AF21" s="204" t="s">
        <v>1232</v>
      </c>
      <c r="AL21" s="84">
        <v>3.5926160863832823</v>
      </c>
      <c r="AM21" s="84">
        <v>-1.0302766236596206</v>
      </c>
      <c r="AN21" s="84">
        <v>0.91230695975053067</v>
      </c>
      <c r="AO21" s="84" t="s">
        <v>1619</v>
      </c>
      <c r="AP21" s="84" t="s">
        <v>743</v>
      </c>
      <c r="AQ21" s="84" t="s">
        <v>724</v>
      </c>
      <c r="AR21" s="84">
        <v>3540</v>
      </c>
      <c r="AS21" s="84">
        <v>3540</v>
      </c>
      <c r="AT21" s="84" t="s">
        <v>1232</v>
      </c>
    </row>
    <row r="22" spans="1:47">
      <c r="A22" s="84" t="s">
        <v>744</v>
      </c>
      <c r="B22" s="84" t="s">
        <v>724</v>
      </c>
      <c r="C22" s="85">
        <v>3540</v>
      </c>
      <c r="D22" s="92">
        <v>-1.141</v>
      </c>
      <c r="E22" s="92">
        <v>6.0000000000000001E-3</v>
      </c>
      <c r="F22" s="92">
        <v>-1.0069999999999999</v>
      </c>
      <c r="G22" s="92">
        <v>1.6E-2</v>
      </c>
      <c r="H22" s="92">
        <v>0.79</v>
      </c>
      <c r="I22" s="92">
        <v>0.01</v>
      </c>
      <c r="K22" s="92">
        <v>0.943839384336842</v>
      </c>
      <c r="L22" s="93">
        <v>3.7704864125205351</v>
      </c>
      <c r="M22" s="92">
        <v>8.1550758421373715</v>
      </c>
      <c r="N22" s="93">
        <v>-0.99618895248387851</v>
      </c>
      <c r="O22" s="93">
        <v>0.9789980190051395</v>
      </c>
      <c r="Q22" s="84">
        <f t="shared" si="0"/>
        <v>3540</v>
      </c>
      <c r="R22" s="92">
        <f t="shared" si="1"/>
        <v>3.7704864125205351</v>
      </c>
      <c r="S22" s="92">
        <f t="shared" si="2"/>
        <v>-0.99618895248387851</v>
      </c>
      <c r="T22" s="92">
        <f t="shared" si="3"/>
        <v>0.9789980190051395</v>
      </c>
      <c r="U22" s="84" t="s">
        <v>725</v>
      </c>
      <c r="X22" s="92">
        <f t="shared" si="4"/>
        <v>3.7704864125205351</v>
      </c>
      <c r="Y22" s="92">
        <f t="shared" si="5"/>
        <v>-0.99618895248387851</v>
      </c>
      <c r="Z22" s="92">
        <f t="shared" si="6"/>
        <v>0.9789980190051395</v>
      </c>
      <c r="AA22" s="204" t="s">
        <v>1619</v>
      </c>
      <c r="AB22" s="84" t="str">
        <f t="shared" si="7"/>
        <v>LON-01-A4</v>
      </c>
      <c r="AC22" s="84" t="str">
        <f t="shared" si="8"/>
        <v>Londozi</v>
      </c>
      <c r="AD22" s="84">
        <f t="shared" si="9"/>
        <v>3540</v>
      </c>
      <c r="AE22" s="84">
        <f t="shared" si="10"/>
        <v>3540</v>
      </c>
      <c r="AF22" s="204" t="s">
        <v>1232</v>
      </c>
      <c r="AL22" s="84">
        <v>3.7704864125205351</v>
      </c>
      <c r="AM22" s="84">
        <v>-0.99618895248387851</v>
      </c>
      <c r="AN22" s="84">
        <v>0.9789980190051395</v>
      </c>
      <c r="AO22" s="84" t="s">
        <v>1619</v>
      </c>
      <c r="AP22" s="84" t="s">
        <v>744</v>
      </c>
      <c r="AQ22" s="84" t="s">
        <v>724</v>
      </c>
      <c r="AR22" s="84">
        <v>3540</v>
      </c>
      <c r="AS22" s="84">
        <v>3540</v>
      </c>
      <c r="AT22" s="84" t="s">
        <v>1232</v>
      </c>
    </row>
    <row r="23" spans="1:47">
      <c r="A23" s="84" t="s">
        <v>745</v>
      </c>
      <c r="B23" s="84" t="s">
        <v>724</v>
      </c>
      <c r="C23" s="85">
        <v>3540</v>
      </c>
      <c r="D23" s="92">
        <v>-0.13200000000000001</v>
      </c>
      <c r="E23" s="92">
        <v>3.0000000000000001E-3</v>
      </c>
      <c r="F23" s="92">
        <v>-1.0620000000000001</v>
      </c>
      <c r="G23" s="92">
        <v>1.7000000000000001E-2</v>
      </c>
      <c r="H23" s="92">
        <v>0.873</v>
      </c>
      <c r="I23" s="92">
        <v>7.4999999999999997E-2</v>
      </c>
      <c r="K23" s="92">
        <v>1.4098167112559512</v>
      </c>
      <c r="L23" s="93">
        <v>4.784447763211741</v>
      </c>
      <c r="M23" s="92">
        <v>10.173158069045396</v>
      </c>
      <c r="N23" s="93">
        <v>-1.0513218449041961</v>
      </c>
      <c r="O23" s="93">
        <v>1.0631386821380318</v>
      </c>
      <c r="Q23" s="84">
        <f t="shared" si="0"/>
        <v>3540</v>
      </c>
      <c r="R23" s="92">
        <f t="shared" si="1"/>
        <v>4.784447763211741</v>
      </c>
      <c r="S23" s="92">
        <f t="shared" si="2"/>
        <v>-1.0513218449041961</v>
      </c>
      <c r="T23" s="92">
        <f t="shared" si="3"/>
        <v>1.0631386821380318</v>
      </c>
      <c r="U23" s="84" t="s">
        <v>725</v>
      </c>
      <c r="X23" s="92">
        <f t="shared" si="4"/>
        <v>4.784447763211741</v>
      </c>
      <c r="Y23" s="92">
        <f t="shared" si="5"/>
        <v>-1.0513218449041961</v>
      </c>
      <c r="Z23" s="92">
        <f t="shared" si="6"/>
        <v>1.0631386821380318</v>
      </c>
      <c r="AA23" s="204" t="s">
        <v>1619</v>
      </c>
      <c r="AB23" s="84" t="str">
        <f t="shared" si="7"/>
        <v>LON-01-B1</v>
      </c>
      <c r="AC23" s="84" t="str">
        <f t="shared" si="8"/>
        <v>Londozi</v>
      </c>
      <c r="AD23" s="84">
        <f t="shared" si="9"/>
        <v>3540</v>
      </c>
      <c r="AE23" s="84">
        <f t="shared" si="10"/>
        <v>3540</v>
      </c>
      <c r="AF23" s="204" t="s">
        <v>1232</v>
      </c>
      <c r="AL23" s="84">
        <v>4.784447763211741</v>
      </c>
      <c r="AM23" s="84">
        <v>-1.0513218449041961</v>
      </c>
      <c r="AN23" s="84">
        <v>1.0631386821380318</v>
      </c>
      <c r="AO23" s="84" t="s">
        <v>1619</v>
      </c>
      <c r="AP23" s="84" t="s">
        <v>745</v>
      </c>
      <c r="AQ23" s="84" t="s">
        <v>724</v>
      </c>
      <c r="AR23" s="84">
        <v>3540</v>
      </c>
      <c r="AS23" s="84">
        <v>3540</v>
      </c>
      <c r="AT23" s="84" t="s">
        <v>1232</v>
      </c>
    </row>
    <row r="24" spans="1:47">
      <c r="A24" s="84" t="s">
        <v>746</v>
      </c>
      <c r="B24" s="84" t="s">
        <v>724</v>
      </c>
      <c r="C24" s="85">
        <v>3540</v>
      </c>
      <c r="D24" s="92">
        <v>0.93300000000000005</v>
      </c>
      <c r="E24" s="92">
        <v>5.0000000000000001E-3</v>
      </c>
      <c r="F24" s="92">
        <v>-1.06</v>
      </c>
      <c r="G24" s="92">
        <v>8.9999999999999993E-3</v>
      </c>
      <c r="H24" s="92">
        <v>0.83199999999999996</v>
      </c>
      <c r="I24" s="92">
        <v>8.6999999999999994E-2</v>
      </c>
      <c r="K24" s="92">
        <v>1.9615846310634399</v>
      </c>
      <c r="L24" s="93">
        <v>5.8546844713252</v>
      </c>
      <c r="M24" s="92">
        <v>12.175317348721126</v>
      </c>
      <c r="N24" s="93">
        <v>-1.0493094227281841</v>
      </c>
      <c r="O24" s="93">
        <v>1.0221154461100834</v>
      </c>
      <c r="Q24" s="84">
        <f t="shared" si="0"/>
        <v>3540</v>
      </c>
      <c r="R24" s="92">
        <f t="shared" si="1"/>
        <v>5.8546844713252</v>
      </c>
      <c r="S24" s="92">
        <f t="shared" si="2"/>
        <v>-1.0493094227281841</v>
      </c>
      <c r="T24" s="92">
        <f t="shared" si="3"/>
        <v>1.0221154461100834</v>
      </c>
      <c r="U24" s="84" t="s">
        <v>725</v>
      </c>
      <c r="X24" s="92">
        <f t="shared" si="4"/>
        <v>5.8546844713252</v>
      </c>
      <c r="Y24" s="92">
        <f t="shared" si="5"/>
        <v>-1.0493094227281841</v>
      </c>
      <c r="Z24" s="92">
        <f t="shared" si="6"/>
        <v>1.0221154461100834</v>
      </c>
      <c r="AA24" s="204" t="s">
        <v>1619</v>
      </c>
      <c r="AB24" s="84" t="str">
        <f t="shared" si="7"/>
        <v>LON-01-D1</v>
      </c>
      <c r="AC24" s="84" t="str">
        <f t="shared" si="8"/>
        <v>Londozi</v>
      </c>
      <c r="AD24" s="84">
        <f t="shared" si="9"/>
        <v>3540</v>
      </c>
      <c r="AE24" s="84">
        <f t="shared" si="10"/>
        <v>3540</v>
      </c>
      <c r="AF24" s="204" t="s">
        <v>1232</v>
      </c>
      <c r="AL24" s="84">
        <v>5.8546844713252</v>
      </c>
      <c r="AM24" s="84">
        <v>-1.0493094227281841</v>
      </c>
      <c r="AN24" s="84">
        <v>1.0221154461100834</v>
      </c>
      <c r="AO24" s="84" t="s">
        <v>1619</v>
      </c>
      <c r="AP24" s="84" t="s">
        <v>746</v>
      </c>
      <c r="AQ24" s="84" t="s">
        <v>724</v>
      </c>
      <c r="AR24" s="84">
        <v>3540</v>
      </c>
      <c r="AS24" s="84">
        <v>3540</v>
      </c>
      <c r="AT24" s="84" t="s">
        <v>1232</v>
      </c>
    </row>
    <row r="25" spans="1:47">
      <c r="A25" s="84" t="s">
        <v>747</v>
      </c>
      <c r="B25" s="84" t="s">
        <v>724</v>
      </c>
      <c r="C25" s="85">
        <v>3540</v>
      </c>
      <c r="D25" s="92">
        <v>0.12</v>
      </c>
      <c r="E25" s="92">
        <v>0.01</v>
      </c>
      <c r="F25" s="92">
        <v>-1.054</v>
      </c>
      <c r="G25" s="92">
        <v>2.4E-2</v>
      </c>
      <c r="H25" s="92">
        <v>0.81299999999999994</v>
      </c>
      <c r="I25" s="92">
        <v>0.106</v>
      </c>
      <c r="K25" s="92">
        <v>1.5479474194821652</v>
      </c>
      <c r="L25" s="93">
        <v>5.0376868716102141</v>
      </c>
      <c r="M25" s="92">
        <v>10.595952906459205</v>
      </c>
      <c r="N25" s="93">
        <v>-1.043299767146566</v>
      </c>
      <c r="O25" s="93">
        <v>1.0026530519180454</v>
      </c>
      <c r="Q25" s="84">
        <f t="shared" si="0"/>
        <v>3540</v>
      </c>
      <c r="R25" s="92">
        <f t="shared" si="1"/>
        <v>5.0376868716102141</v>
      </c>
      <c r="S25" s="92">
        <f t="shared" si="2"/>
        <v>-1.043299767146566</v>
      </c>
      <c r="T25" s="92">
        <f t="shared" si="3"/>
        <v>1.0026530519180454</v>
      </c>
      <c r="U25" s="84" t="s">
        <v>725</v>
      </c>
      <c r="X25" s="92">
        <f t="shared" si="4"/>
        <v>5.0376868716102141</v>
      </c>
      <c r="Y25" s="92">
        <f t="shared" si="5"/>
        <v>-1.043299767146566</v>
      </c>
      <c r="Z25" s="92">
        <f t="shared" si="6"/>
        <v>1.0026530519180454</v>
      </c>
      <c r="AA25" s="204" t="s">
        <v>1619</v>
      </c>
      <c r="AB25" s="84" t="str">
        <f t="shared" si="7"/>
        <v>LON-01-E1</v>
      </c>
      <c r="AC25" s="84" t="str">
        <f t="shared" si="8"/>
        <v>Londozi</v>
      </c>
      <c r="AD25" s="84">
        <f t="shared" si="9"/>
        <v>3540</v>
      </c>
      <c r="AE25" s="84">
        <f t="shared" si="10"/>
        <v>3540</v>
      </c>
      <c r="AF25" s="204" t="s">
        <v>1232</v>
      </c>
      <c r="AL25" s="84">
        <v>5.0376868716102141</v>
      </c>
      <c r="AM25" s="84">
        <v>-1.043299767146566</v>
      </c>
      <c r="AN25" s="84">
        <v>1.0026530519180454</v>
      </c>
      <c r="AO25" s="84" t="s">
        <v>1619</v>
      </c>
      <c r="AP25" s="84" t="s">
        <v>747</v>
      </c>
      <c r="AQ25" s="84" t="s">
        <v>724</v>
      </c>
      <c r="AR25" s="84">
        <v>3540</v>
      </c>
      <c r="AS25" s="84">
        <v>3540</v>
      </c>
      <c r="AT25" s="84" t="s">
        <v>1232</v>
      </c>
    </row>
    <row r="26" spans="1:47">
      <c r="A26" s="84" t="s">
        <v>748</v>
      </c>
      <c r="B26" s="84" t="s">
        <v>749</v>
      </c>
      <c r="C26" s="85" t="s">
        <v>750</v>
      </c>
      <c r="D26" s="92">
        <v>-0.40600000000000003</v>
      </c>
      <c r="E26" s="92">
        <v>6.0000000000000001E-3</v>
      </c>
      <c r="F26" s="92">
        <v>-0.89500000000000002</v>
      </c>
      <c r="G26" s="92">
        <v>2.1000000000000001E-2</v>
      </c>
      <c r="H26" s="92">
        <v>0.745</v>
      </c>
      <c r="I26" s="92">
        <v>8.4000000000000005E-2</v>
      </c>
      <c r="K26" s="92">
        <v>1.4357540803029423</v>
      </c>
      <c r="L26" s="93">
        <v>4.5091004786830258</v>
      </c>
      <c r="M26" s="92">
        <v>9.5184944215138678</v>
      </c>
      <c r="N26" s="93">
        <v>-0.88389910688091433</v>
      </c>
      <c r="O26" s="93">
        <v>0.93382227263960615</v>
      </c>
      <c r="Q26" s="84">
        <v>3400</v>
      </c>
      <c r="R26" s="92">
        <f t="shared" si="1"/>
        <v>4.5091004786830258</v>
      </c>
      <c r="S26" s="92">
        <f t="shared" si="2"/>
        <v>-0.88389910688091433</v>
      </c>
      <c r="T26" s="92">
        <f t="shared" si="3"/>
        <v>0.93382227263960615</v>
      </c>
      <c r="U26" s="84" t="s">
        <v>725</v>
      </c>
      <c r="V26" s="94" t="s">
        <v>751</v>
      </c>
      <c r="X26" s="92">
        <f t="shared" si="4"/>
        <v>4.5091004786830258</v>
      </c>
      <c r="Y26" s="92">
        <f t="shared" si="5"/>
        <v>-0.88389910688091433</v>
      </c>
      <c r="Z26" s="92">
        <f t="shared" si="6"/>
        <v>0.93382227263960615</v>
      </c>
      <c r="AA26" s="204" t="s">
        <v>1619</v>
      </c>
      <c r="AB26" s="84" t="str">
        <f t="shared" si="7"/>
        <v>VER-01 A</v>
      </c>
      <c r="AC26" s="84" t="str">
        <f t="shared" si="8"/>
        <v>Vergelegen</v>
      </c>
      <c r="AD26" s="84" t="str">
        <f t="shared" si="9"/>
        <v>3400*</v>
      </c>
      <c r="AE26" s="84">
        <v>3400</v>
      </c>
      <c r="AF26" s="204" t="s">
        <v>1232</v>
      </c>
      <c r="AG26" s="205" t="str">
        <f>V26</f>
        <v>* Approximate age; poor age constraints</v>
      </c>
      <c r="AL26" s="84">
        <v>4.5091004786830258</v>
      </c>
      <c r="AM26" s="84">
        <v>-0.88389910688091433</v>
      </c>
      <c r="AN26" s="84">
        <v>0.93382227263960615</v>
      </c>
      <c r="AO26" s="84" t="s">
        <v>1619</v>
      </c>
      <c r="AP26" s="84" t="s">
        <v>748</v>
      </c>
      <c r="AQ26" s="84" t="s">
        <v>749</v>
      </c>
      <c r="AR26" s="84" t="s">
        <v>750</v>
      </c>
      <c r="AS26" s="84">
        <v>3400</v>
      </c>
      <c r="AT26" s="84" t="s">
        <v>1232</v>
      </c>
      <c r="AU26" s="84" t="s">
        <v>751</v>
      </c>
    </row>
    <row r="27" spans="1:47">
      <c r="A27" s="84" t="s">
        <v>752</v>
      </c>
      <c r="B27" s="84" t="s">
        <v>749</v>
      </c>
      <c r="C27" s="85">
        <v>3400</v>
      </c>
      <c r="D27" s="92">
        <v>1.7999999999999999E-2</v>
      </c>
      <c r="E27" s="92">
        <v>4.0000000000000001E-3</v>
      </c>
      <c r="F27" s="92">
        <v>-0.89100000000000001</v>
      </c>
      <c r="G27" s="92">
        <v>1.6E-2</v>
      </c>
      <c r="H27" s="92">
        <v>0.63900000000000001</v>
      </c>
      <c r="I27" s="92">
        <v>0.09</v>
      </c>
      <c r="K27" s="92">
        <v>1.6587000707444233</v>
      </c>
      <c r="L27" s="93">
        <v>4.9351853277348479</v>
      </c>
      <c r="M27" s="92">
        <v>10.2246301041371</v>
      </c>
      <c r="N27" s="93">
        <v>-0.87988601439592529</v>
      </c>
      <c r="O27" s="93">
        <v>0.82695697619072916</v>
      </c>
      <c r="Q27" s="84">
        <f t="shared" ref="Q27:Q38" si="11">C27</f>
        <v>3400</v>
      </c>
      <c r="R27" s="92">
        <f t="shared" si="1"/>
        <v>4.9351853277348479</v>
      </c>
      <c r="S27" s="92">
        <f t="shared" si="2"/>
        <v>-0.87988601439592529</v>
      </c>
      <c r="T27" s="92">
        <f t="shared" si="3"/>
        <v>0.82695697619072916</v>
      </c>
      <c r="U27" s="84" t="s">
        <v>725</v>
      </c>
      <c r="X27" s="92">
        <f t="shared" si="4"/>
        <v>4.9351853277348479</v>
      </c>
      <c r="Y27" s="92">
        <f t="shared" si="5"/>
        <v>-0.87988601439592529</v>
      </c>
      <c r="Z27" s="92">
        <f t="shared" si="6"/>
        <v>0.82695697619072916</v>
      </c>
      <c r="AA27" s="204" t="s">
        <v>1619</v>
      </c>
      <c r="AB27" s="84" t="str">
        <f t="shared" si="7"/>
        <v>VER-01 B</v>
      </c>
      <c r="AC27" s="84" t="str">
        <f t="shared" si="8"/>
        <v>Vergelegen</v>
      </c>
      <c r="AD27" s="84">
        <f t="shared" si="9"/>
        <v>3400</v>
      </c>
      <c r="AE27" s="84">
        <f t="shared" si="10"/>
        <v>3400</v>
      </c>
      <c r="AF27" s="204" t="s">
        <v>1232</v>
      </c>
      <c r="AL27" s="84">
        <v>4.9351853277348479</v>
      </c>
      <c r="AM27" s="84">
        <v>-0.87988601439592529</v>
      </c>
      <c r="AN27" s="84">
        <v>0.82695697619072916</v>
      </c>
      <c r="AO27" s="84" t="s">
        <v>1619</v>
      </c>
      <c r="AP27" s="84" t="s">
        <v>752</v>
      </c>
      <c r="AQ27" s="84" t="s">
        <v>749</v>
      </c>
      <c r="AR27" s="84">
        <v>3400</v>
      </c>
      <c r="AS27" s="84">
        <v>3400</v>
      </c>
      <c r="AT27" s="84" t="s">
        <v>1232</v>
      </c>
    </row>
    <row r="28" spans="1:47">
      <c r="A28" s="84" t="s">
        <v>753</v>
      </c>
      <c r="B28" s="84" t="s">
        <v>749</v>
      </c>
      <c r="C28" s="85">
        <v>3400</v>
      </c>
      <c r="D28" s="92">
        <v>-0.92200000000000004</v>
      </c>
      <c r="E28" s="92">
        <v>4.0000000000000001E-3</v>
      </c>
      <c r="F28" s="92">
        <v>-0.879</v>
      </c>
      <c r="G28" s="92">
        <v>4.0000000000000001E-3</v>
      </c>
      <c r="H28" s="92">
        <v>0.69099999999999995</v>
      </c>
      <c r="I28" s="92">
        <v>2.9000000000000001E-2</v>
      </c>
      <c r="K28" s="92">
        <v>1.1852932324185605</v>
      </c>
      <c r="L28" s="93">
        <v>3.990563256724089</v>
      </c>
      <c r="M28" s="92">
        <v>8.4748125692093446</v>
      </c>
      <c r="N28" s="93">
        <v>-0.86786198071098219</v>
      </c>
      <c r="O28" s="93">
        <v>0.87912866175487991</v>
      </c>
      <c r="Q28" s="84">
        <f t="shared" si="11"/>
        <v>3400</v>
      </c>
      <c r="R28" s="92">
        <f t="shared" si="1"/>
        <v>3.990563256724089</v>
      </c>
      <c r="S28" s="92">
        <f t="shared" si="2"/>
        <v>-0.86786198071098219</v>
      </c>
      <c r="T28" s="92">
        <f t="shared" si="3"/>
        <v>0.87912866175487991</v>
      </c>
      <c r="U28" s="84" t="s">
        <v>725</v>
      </c>
      <c r="X28" s="92">
        <f t="shared" si="4"/>
        <v>3.990563256724089</v>
      </c>
      <c r="Y28" s="92">
        <f t="shared" si="5"/>
        <v>-0.86786198071098219</v>
      </c>
      <c r="Z28" s="92">
        <f t="shared" si="6"/>
        <v>0.87912866175487991</v>
      </c>
      <c r="AA28" s="204" t="s">
        <v>1619</v>
      </c>
      <c r="AB28" s="84" t="str">
        <f t="shared" si="7"/>
        <v>VER-01 C</v>
      </c>
      <c r="AC28" s="84" t="str">
        <f t="shared" si="8"/>
        <v>Vergelegen</v>
      </c>
      <c r="AD28" s="84">
        <f t="shared" si="9"/>
        <v>3400</v>
      </c>
      <c r="AE28" s="84">
        <f t="shared" si="10"/>
        <v>3400</v>
      </c>
      <c r="AF28" s="204" t="s">
        <v>1232</v>
      </c>
      <c r="AL28" s="84">
        <v>3.990563256724089</v>
      </c>
      <c r="AM28" s="84">
        <v>-0.86786198071098219</v>
      </c>
      <c r="AN28" s="84">
        <v>0.87912866175487991</v>
      </c>
      <c r="AO28" s="84" t="s">
        <v>1619</v>
      </c>
      <c r="AP28" s="84" t="s">
        <v>753</v>
      </c>
      <c r="AQ28" s="84" t="s">
        <v>749</v>
      </c>
      <c r="AR28" s="84">
        <v>3400</v>
      </c>
      <c r="AS28" s="84">
        <v>3400</v>
      </c>
      <c r="AT28" s="84" t="s">
        <v>1232</v>
      </c>
    </row>
    <row r="29" spans="1:47">
      <c r="A29" s="84" t="s">
        <v>754</v>
      </c>
      <c r="B29" s="84" t="s">
        <v>749</v>
      </c>
      <c r="C29" s="85">
        <v>3400</v>
      </c>
      <c r="D29" s="92">
        <v>-1.996</v>
      </c>
      <c r="E29" s="92">
        <v>7.0000000000000001E-3</v>
      </c>
      <c r="F29" s="92">
        <v>-1.0069999999999999</v>
      </c>
      <c r="G29" s="92">
        <v>5.0000000000000001E-3</v>
      </c>
      <c r="H29" s="92">
        <v>0.79</v>
      </c>
      <c r="I29" s="92">
        <v>0.01</v>
      </c>
      <c r="K29" s="92">
        <v>0.50205856409313299</v>
      </c>
      <c r="L29" s="93">
        <v>2.911282294739248</v>
      </c>
      <c r="M29" s="92">
        <v>6.5173852833739776</v>
      </c>
      <c r="N29" s="93">
        <v>-0.99619484824708948</v>
      </c>
      <c r="O29" s="93">
        <v>0.97870301830504935</v>
      </c>
      <c r="Q29" s="84">
        <f t="shared" si="11"/>
        <v>3400</v>
      </c>
      <c r="R29" s="92">
        <f t="shared" si="1"/>
        <v>2.911282294739248</v>
      </c>
      <c r="S29" s="92">
        <f t="shared" si="2"/>
        <v>-0.99619484824708948</v>
      </c>
      <c r="T29" s="92">
        <f t="shared" si="3"/>
        <v>0.97870301830504935</v>
      </c>
      <c r="U29" s="84" t="s">
        <v>725</v>
      </c>
      <c r="X29" s="92">
        <f t="shared" si="4"/>
        <v>2.911282294739248</v>
      </c>
      <c r="Y29" s="92">
        <f t="shared" si="5"/>
        <v>-0.99619484824708948</v>
      </c>
      <c r="Z29" s="92">
        <f t="shared" si="6"/>
        <v>0.97870301830504935</v>
      </c>
      <c r="AA29" s="204" t="s">
        <v>1619</v>
      </c>
      <c r="AB29" s="84" t="str">
        <f t="shared" si="7"/>
        <v>VER-01 D</v>
      </c>
      <c r="AC29" s="84" t="str">
        <f t="shared" si="8"/>
        <v>Vergelegen</v>
      </c>
      <c r="AD29" s="84">
        <f t="shared" si="9"/>
        <v>3400</v>
      </c>
      <c r="AE29" s="84">
        <f t="shared" si="10"/>
        <v>3400</v>
      </c>
      <c r="AF29" s="204" t="s">
        <v>1232</v>
      </c>
      <c r="AL29" s="84">
        <v>2.911282294739248</v>
      </c>
      <c r="AM29" s="84">
        <v>-0.99619484824708948</v>
      </c>
      <c r="AN29" s="84">
        <v>0.97870301830504935</v>
      </c>
      <c r="AO29" s="84" t="s">
        <v>1619</v>
      </c>
      <c r="AP29" s="84" t="s">
        <v>754</v>
      </c>
      <c r="AQ29" s="84" t="s">
        <v>749</v>
      </c>
      <c r="AR29" s="84">
        <v>3400</v>
      </c>
      <c r="AS29" s="84">
        <v>3400</v>
      </c>
      <c r="AT29" s="84" t="s">
        <v>1232</v>
      </c>
    </row>
    <row r="30" spans="1:47">
      <c r="A30" s="95" t="s">
        <v>755</v>
      </c>
      <c r="B30" s="84" t="s">
        <v>749</v>
      </c>
      <c r="C30" s="85">
        <v>3400</v>
      </c>
      <c r="D30" s="96">
        <v>-0.32200000000000001</v>
      </c>
      <c r="E30" s="96">
        <v>8.9999999999999993E-3</v>
      </c>
      <c r="F30" s="96">
        <v>-0.879</v>
      </c>
      <c r="G30" s="96">
        <v>1.4999999999999999E-2</v>
      </c>
      <c r="H30" s="96">
        <v>0.55200000000000005</v>
      </c>
      <c r="I30" s="96">
        <v>5.0999999999999997E-2</v>
      </c>
      <c r="K30" s="96">
        <v>1.4951724176675008</v>
      </c>
      <c r="L30" s="93">
        <v>4.5935135148158501</v>
      </c>
      <c r="M30" s="96">
        <v>9.4847228333909683</v>
      </c>
      <c r="N30" s="93">
        <v>-0.86785784523368825</v>
      </c>
      <c r="O30" s="93">
        <v>0.73900910083413152</v>
      </c>
      <c r="Q30" s="84">
        <f t="shared" si="11"/>
        <v>3400</v>
      </c>
      <c r="R30" s="92">
        <f t="shared" si="1"/>
        <v>4.5935135148158501</v>
      </c>
      <c r="S30" s="92">
        <f t="shared" si="2"/>
        <v>-0.86785784523368825</v>
      </c>
      <c r="T30" s="92">
        <f t="shared" si="3"/>
        <v>0.73900910083413152</v>
      </c>
      <c r="U30" s="84" t="s">
        <v>725</v>
      </c>
      <c r="X30" s="92">
        <f t="shared" si="4"/>
        <v>4.5935135148158501</v>
      </c>
      <c r="Y30" s="92">
        <f t="shared" si="5"/>
        <v>-0.86785784523368825</v>
      </c>
      <c r="Z30" s="92">
        <f t="shared" si="6"/>
        <v>0.73900910083413152</v>
      </c>
      <c r="AA30" s="204" t="s">
        <v>1619</v>
      </c>
      <c r="AB30" s="84" t="str">
        <f t="shared" si="7"/>
        <v>VER-01 E</v>
      </c>
      <c r="AC30" s="84" t="str">
        <f t="shared" si="8"/>
        <v>Vergelegen</v>
      </c>
      <c r="AD30" s="84">
        <f t="shared" si="9"/>
        <v>3400</v>
      </c>
      <c r="AE30" s="84">
        <f t="shared" si="10"/>
        <v>3400</v>
      </c>
      <c r="AF30" s="204" t="s">
        <v>1232</v>
      </c>
      <c r="AL30" s="84">
        <v>4.5935135148158501</v>
      </c>
      <c r="AM30" s="84">
        <v>-0.86785784523368825</v>
      </c>
      <c r="AN30" s="84">
        <v>0.73900910083413152</v>
      </c>
      <c r="AO30" s="84" t="s">
        <v>1619</v>
      </c>
      <c r="AP30" s="84" t="s">
        <v>755</v>
      </c>
      <c r="AQ30" s="84" t="s">
        <v>749</v>
      </c>
      <c r="AR30" s="84">
        <v>3400</v>
      </c>
      <c r="AS30" s="84">
        <v>3400</v>
      </c>
      <c r="AT30" s="84" t="s">
        <v>1232</v>
      </c>
    </row>
    <row r="31" spans="1:47">
      <c r="A31" s="84" t="s">
        <v>756</v>
      </c>
      <c r="B31" s="84" t="s">
        <v>749</v>
      </c>
      <c r="C31" s="85">
        <v>3400</v>
      </c>
      <c r="D31" s="92">
        <v>-1.4690000000000001</v>
      </c>
      <c r="E31" s="92">
        <v>4.0000000000000001E-3</v>
      </c>
      <c r="F31" s="92">
        <v>-0.876</v>
      </c>
      <c r="G31" s="92">
        <v>5.0000000000000001E-3</v>
      </c>
      <c r="H31" s="92">
        <v>0.45</v>
      </c>
      <c r="I31" s="92">
        <v>6.2E-2</v>
      </c>
      <c r="K31" s="92">
        <v>0.90571567615493898</v>
      </c>
      <c r="L31" s="93">
        <v>3.4408736047633059</v>
      </c>
      <c r="M31" s="92">
        <v>7.1834210775045815</v>
      </c>
      <c r="N31" s="93">
        <v>-0.86485812392078643</v>
      </c>
      <c r="O31" s="93">
        <v>0.63563952086242992</v>
      </c>
      <c r="Q31" s="84">
        <f t="shared" si="11"/>
        <v>3400</v>
      </c>
      <c r="R31" s="92">
        <f t="shared" si="1"/>
        <v>3.4408736047633059</v>
      </c>
      <c r="S31" s="92">
        <f t="shared" si="2"/>
        <v>-0.86485812392078643</v>
      </c>
      <c r="T31" s="92">
        <f t="shared" si="3"/>
        <v>0.63563952086242992</v>
      </c>
      <c r="U31" s="84" t="s">
        <v>725</v>
      </c>
      <c r="X31" s="92">
        <f t="shared" si="4"/>
        <v>3.4408736047633059</v>
      </c>
      <c r="Y31" s="92">
        <f t="shared" si="5"/>
        <v>-0.86485812392078643</v>
      </c>
      <c r="Z31" s="92">
        <f t="shared" si="6"/>
        <v>0.63563952086242992</v>
      </c>
      <c r="AA31" s="204" t="s">
        <v>1619</v>
      </c>
      <c r="AB31" s="84" t="str">
        <f t="shared" si="7"/>
        <v>VER-01 F</v>
      </c>
      <c r="AC31" s="84" t="str">
        <f t="shared" si="8"/>
        <v>Vergelegen</v>
      </c>
      <c r="AD31" s="84">
        <f t="shared" si="9"/>
        <v>3400</v>
      </c>
      <c r="AE31" s="84">
        <f t="shared" si="10"/>
        <v>3400</v>
      </c>
      <c r="AF31" s="204" t="s">
        <v>1232</v>
      </c>
      <c r="AL31" s="84">
        <v>3.4408736047633059</v>
      </c>
      <c r="AM31" s="84">
        <v>-0.86485812392078643</v>
      </c>
      <c r="AN31" s="84">
        <v>0.63563952086242992</v>
      </c>
      <c r="AO31" s="84" t="s">
        <v>1619</v>
      </c>
      <c r="AP31" s="84" t="s">
        <v>756</v>
      </c>
      <c r="AQ31" s="84" t="s">
        <v>749</v>
      </c>
      <c r="AR31" s="84">
        <v>3400</v>
      </c>
      <c r="AS31" s="84">
        <v>3400</v>
      </c>
      <c r="AT31" s="84" t="s">
        <v>1232</v>
      </c>
    </row>
    <row r="32" spans="1:47">
      <c r="A32" s="84" t="s">
        <v>757</v>
      </c>
      <c r="B32" s="84" t="s">
        <v>749</v>
      </c>
      <c r="C32" s="85">
        <v>3400</v>
      </c>
      <c r="D32" s="92">
        <v>-0.42499999999999999</v>
      </c>
      <c r="E32" s="92">
        <v>6.0000000000000001E-3</v>
      </c>
      <c r="F32" s="92">
        <v>-0.41399999999999998</v>
      </c>
      <c r="G32" s="92">
        <v>1.0999999999999999E-2</v>
      </c>
      <c r="H32" s="92">
        <v>0.29299999999999998</v>
      </c>
      <c r="I32" s="92">
        <v>0.16700000000000001</v>
      </c>
      <c r="K32" s="92">
        <v>1.9081652480457123</v>
      </c>
      <c r="L32" s="93">
        <v>4.4900070538433923</v>
      </c>
      <c r="M32" s="92">
        <v>9.0257491337311091</v>
      </c>
      <c r="N32" s="93">
        <v>-0.40167621256292918</v>
      </c>
      <c r="O32" s="93">
        <v>0.47750136838975443</v>
      </c>
      <c r="Q32" s="84">
        <f t="shared" si="11"/>
        <v>3400</v>
      </c>
      <c r="R32" s="92">
        <f t="shared" si="1"/>
        <v>4.4900070538433923</v>
      </c>
      <c r="S32" s="92">
        <f t="shared" si="2"/>
        <v>-0.40167621256292918</v>
      </c>
      <c r="T32" s="92">
        <f t="shared" si="3"/>
        <v>0.47750136838975443</v>
      </c>
      <c r="U32" s="84" t="s">
        <v>725</v>
      </c>
      <c r="X32" s="92">
        <f t="shared" si="4"/>
        <v>4.4900070538433923</v>
      </c>
      <c r="Y32" s="92">
        <f t="shared" si="5"/>
        <v>-0.40167621256292918</v>
      </c>
      <c r="Z32" s="92">
        <f t="shared" si="6"/>
        <v>0.47750136838975443</v>
      </c>
      <c r="AA32" s="204" t="s">
        <v>1619</v>
      </c>
      <c r="AB32" s="84" t="str">
        <f t="shared" si="7"/>
        <v>VER-02 1</v>
      </c>
      <c r="AC32" s="84" t="str">
        <f t="shared" si="8"/>
        <v>Vergelegen</v>
      </c>
      <c r="AD32" s="84">
        <f t="shared" si="9"/>
        <v>3400</v>
      </c>
      <c r="AE32" s="84">
        <f t="shared" si="10"/>
        <v>3400</v>
      </c>
      <c r="AF32" s="204" t="s">
        <v>1232</v>
      </c>
      <c r="AL32" s="84">
        <v>4.4900070538433923</v>
      </c>
      <c r="AM32" s="84">
        <v>-0.40167621256292918</v>
      </c>
      <c r="AN32" s="84">
        <v>0.47750136838975443</v>
      </c>
      <c r="AO32" s="84" t="s">
        <v>1619</v>
      </c>
      <c r="AP32" s="84" t="s">
        <v>757</v>
      </c>
      <c r="AQ32" s="84" t="s">
        <v>749</v>
      </c>
      <c r="AR32" s="84">
        <v>3400</v>
      </c>
      <c r="AS32" s="84">
        <v>3400</v>
      </c>
      <c r="AT32" s="84" t="s">
        <v>1232</v>
      </c>
    </row>
    <row r="33" spans="1:47">
      <c r="A33" s="84" t="s">
        <v>758</v>
      </c>
      <c r="B33" s="84" t="s">
        <v>749</v>
      </c>
      <c r="C33" s="85">
        <v>3400</v>
      </c>
      <c r="D33" s="92">
        <v>-0.48299999999999998</v>
      </c>
      <c r="E33" s="92">
        <v>2E-3</v>
      </c>
      <c r="F33" s="92">
        <v>-0.44500000000000001</v>
      </c>
      <c r="G33" s="92">
        <v>0.01</v>
      </c>
      <c r="H33" s="92">
        <v>0.36299999999999999</v>
      </c>
      <c r="I33" s="92">
        <v>6.3E-2</v>
      </c>
      <c r="K33" s="92">
        <v>1.8471338795720271</v>
      </c>
      <c r="L33" s="93">
        <v>4.4317218622278443</v>
      </c>
      <c r="M33" s="92">
        <v>8.985210883108552</v>
      </c>
      <c r="N33" s="93">
        <v>-0.4327554351271079</v>
      </c>
      <c r="O33" s="93">
        <v>0.54814948683223896</v>
      </c>
      <c r="Q33" s="84">
        <f t="shared" si="11"/>
        <v>3400</v>
      </c>
      <c r="R33" s="92">
        <f t="shared" si="1"/>
        <v>4.4317218622278443</v>
      </c>
      <c r="S33" s="92">
        <f t="shared" si="2"/>
        <v>-0.4327554351271079</v>
      </c>
      <c r="T33" s="92">
        <f t="shared" si="3"/>
        <v>0.54814948683223896</v>
      </c>
      <c r="U33" s="84" t="s">
        <v>725</v>
      </c>
      <c r="X33" s="92">
        <f t="shared" si="4"/>
        <v>4.4317218622278443</v>
      </c>
      <c r="Y33" s="92">
        <f t="shared" si="5"/>
        <v>-0.4327554351271079</v>
      </c>
      <c r="Z33" s="92">
        <f t="shared" si="6"/>
        <v>0.54814948683223896</v>
      </c>
      <c r="AA33" s="204" t="s">
        <v>1619</v>
      </c>
      <c r="AB33" s="84" t="str">
        <f t="shared" si="7"/>
        <v>VER-02 2</v>
      </c>
      <c r="AC33" s="84" t="str">
        <f t="shared" si="8"/>
        <v>Vergelegen</v>
      </c>
      <c r="AD33" s="84">
        <f t="shared" si="9"/>
        <v>3400</v>
      </c>
      <c r="AE33" s="84">
        <f t="shared" si="10"/>
        <v>3400</v>
      </c>
      <c r="AF33" s="204" t="s">
        <v>1232</v>
      </c>
      <c r="AL33" s="84">
        <v>4.4317218622278443</v>
      </c>
      <c r="AM33" s="84">
        <v>-0.4327554351271079</v>
      </c>
      <c r="AN33" s="84">
        <v>0.54814948683223896</v>
      </c>
      <c r="AO33" s="84" t="s">
        <v>1619</v>
      </c>
      <c r="AP33" s="84" t="s">
        <v>758</v>
      </c>
      <c r="AQ33" s="84" t="s">
        <v>749</v>
      </c>
      <c r="AR33" s="84">
        <v>3400</v>
      </c>
      <c r="AS33" s="84">
        <v>3400</v>
      </c>
      <c r="AT33" s="84" t="s">
        <v>1232</v>
      </c>
    </row>
    <row r="34" spans="1:47">
      <c r="A34" s="84" t="s">
        <v>759</v>
      </c>
      <c r="B34" s="84" t="s">
        <v>760</v>
      </c>
      <c r="C34" s="85">
        <v>3260</v>
      </c>
      <c r="D34" s="91">
        <v>-0.76400000000000001</v>
      </c>
      <c r="E34" s="91">
        <v>1.0999999999999999E-2</v>
      </c>
      <c r="F34" s="91">
        <v>-0.58799999999999997</v>
      </c>
      <c r="G34" s="91">
        <v>1.2999999999999999E-2</v>
      </c>
      <c r="H34" s="91">
        <v>0.27700000000000002</v>
      </c>
      <c r="I34" s="92">
        <v>5.5E-2</v>
      </c>
      <c r="K34" s="92">
        <v>1.5586434212888634</v>
      </c>
      <c r="L34" s="93">
        <v>4.1493401580214861</v>
      </c>
      <c r="M34" s="92">
        <v>8.3596964022898401</v>
      </c>
      <c r="N34" s="93">
        <v>-0.5761209740151596</v>
      </c>
      <c r="O34" s="93">
        <v>0.46123158044597545</v>
      </c>
      <c r="Q34" s="84">
        <f t="shared" si="11"/>
        <v>3260</v>
      </c>
      <c r="R34" s="92">
        <f t="shared" si="1"/>
        <v>4.1493401580214861</v>
      </c>
      <c r="S34" s="92">
        <f t="shared" si="2"/>
        <v>-0.5761209740151596</v>
      </c>
      <c r="T34" s="92">
        <f t="shared" si="3"/>
        <v>0.46123158044597545</v>
      </c>
      <c r="U34" s="84" t="s">
        <v>725</v>
      </c>
      <c r="X34" s="92">
        <f t="shared" si="4"/>
        <v>4.1493401580214861</v>
      </c>
      <c r="Y34" s="92">
        <f t="shared" si="5"/>
        <v>-0.5761209740151596</v>
      </c>
      <c r="Z34" s="92">
        <f t="shared" si="6"/>
        <v>0.46123158044597545</v>
      </c>
      <c r="AA34" s="204" t="s">
        <v>1619</v>
      </c>
      <c r="AB34" s="84" t="str">
        <f t="shared" si="7"/>
        <v>TR-03-1</v>
      </c>
      <c r="AC34" s="84" t="str">
        <f t="shared" si="8"/>
        <v>Amo</v>
      </c>
      <c r="AD34" s="84">
        <f t="shared" si="9"/>
        <v>3260</v>
      </c>
      <c r="AE34" s="84">
        <f t="shared" si="10"/>
        <v>3260</v>
      </c>
      <c r="AF34" s="204" t="s">
        <v>1232</v>
      </c>
      <c r="AL34" s="84">
        <v>4.1493401580214861</v>
      </c>
      <c r="AM34" s="84">
        <v>-0.5761209740151596</v>
      </c>
      <c r="AN34" s="84">
        <v>0.46123158044597545</v>
      </c>
      <c r="AO34" s="84" t="s">
        <v>1619</v>
      </c>
      <c r="AP34" s="84" t="s">
        <v>759</v>
      </c>
      <c r="AQ34" s="84" t="s">
        <v>760</v>
      </c>
      <c r="AR34" s="84">
        <v>3260</v>
      </c>
      <c r="AS34" s="84">
        <v>3260</v>
      </c>
      <c r="AT34" s="84" t="s">
        <v>1232</v>
      </c>
    </row>
    <row r="35" spans="1:47">
      <c r="A35" s="84" t="s">
        <v>761</v>
      </c>
      <c r="B35" s="84" t="s">
        <v>760</v>
      </c>
      <c r="C35" s="85">
        <v>3260</v>
      </c>
      <c r="D35" s="92">
        <v>-2.0030000000000001</v>
      </c>
      <c r="E35" s="92">
        <v>0.01</v>
      </c>
      <c r="F35" s="92">
        <v>-0.56200000000000006</v>
      </c>
      <c r="G35" s="92">
        <v>4.0000000000000001E-3</v>
      </c>
      <c r="H35" s="92">
        <v>0.26900000000000002</v>
      </c>
      <c r="I35" s="92">
        <v>9.9000000000000005E-2</v>
      </c>
      <c r="K35" s="92">
        <v>0.94457237675071859</v>
      </c>
      <c r="L35" s="93">
        <v>2.9042478750616052</v>
      </c>
      <c r="M35" s="92">
        <v>5.9780095525512333</v>
      </c>
      <c r="N35" s="93">
        <v>-0.55006340745933358</v>
      </c>
      <c r="O35" s="93">
        <v>0.4527276568822014</v>
      </c>
      <c r="Q35" s="84">
        <f t="shared" si="11"/>
        <v>3260</v>
      </c>
      <c r="R35" s="92">
        <f t="shared" si="1"/>
        <v>2.9042478750616052</v>
      </c>
      <c r="S35" s="92">
        <f t="shared" si="2"/>
        <v>-0.55006340745933358</v>
      </c>
      <c r="T35" s="92">
        <f t="shared" si="3"/>
        <v>0.4527276568822014</v>
      </c>
      <c r="U35" s="84" t="s">
        <v>725</v>
      </c>
      <c r="X35" s="92">
        <f t="shared" si="4"/>
        <v>2.9042478750616052</v>
      </c>
      <c r="Y35" s="92">
        <f t="shared" si="5"/>
        <v>-0.55006340745933358</v>
      </c>
      <c r="Z35" s="92">
        <f t="shared" si="6"/>
        <v>0.4527276568822014</v>
      </c>
      <c r="AA35" s="204" t="s">
        <v>1619</v>
      </c>
      <c r="AB35" s="84" t="str">
        <f t="shared" si="7"/>
        <v>TR-03-2</v>
      </c>
      <c r="AC35" s="84" t="str">
        <f t="shared" si="8"/>
        <v>Amo</v>
      </c>
      <c r="AD35" s="84">
        <f t="shared" si="9"/>
        <v>3260</v>
      </c>
      <c r="AE35" s="84">
        <f t="shared" si="10"/>
        <v>3260</v>
      </c>
      <c r="AF35" s="204" t="s">
        <v>1232</v>
      </c>
      <c r="AL35" s="84">
        <v>2.9042478750616052</v>
      </c>
      <c r="AM35" s="84">
        <v>-0.55006340745933358</v>
      </c>
      <c r="AN35" s="84">
        <v>0.4527276568822014</v>
      </c>
      <c r="AO35" s="84" t="s">
        <v>1619</v>
      </c>
      <c r="AP35" s="84" t="s">
        <v>761</v>
      </c>
      <c r="AQ35" s="84" t="s">
        <v>760</v>
      </c>
      <c r="AR35" s="84">
        <v>3260</v>
      </c>
      <c r="AS35" s="84">
        <v>3260</v>
      </c>
      <c r="AT35" s="84" t="s">
        <v>1232</v>
      </c>
    </row>
    <row r="36" spans="1:47">
      <c r="A36" s="84" t="s">
        <v>762</v>
      </c>
      <c r="B36" s="84" t="s">
        <v>763</v>
      </c>
      <c r="C36" s="85">
        <v>3260</v>
      </c>
      <c r="D36" s="91">
        <v>-0.317</v>
      </c>
      <c r="E36" s="91">
        <v>7.0000000000000001E-3</v>
      </c>
      <c r="F36" s="91">
        <v>-0.55600000000000005</v>
      </c>
      <c r="G36" s="91">
        <v>1.6E-2</v>
      </c>
      <c r="H36" s="91">
        <v>0.38300000000000001</v>
      </c>
      <c r="I36" s="92">
        <v>5.8999999999999997E-2</v>
      </c>
      <c r="K36" s="92">
        <v>1.8215756482489187</v>
      </c>
      <c r="L36" s="93">
        <v>4.5985381002999759</v>
      </c>
      <c r="M36" s="92">
        <v>9.323697647389162</v>
      </c>
      <c r="N36" s="93">
        <v>-0.54403652770074196</v>
      </c>
      <c r="O36" s="93">
        <v>0.5683977222290526</v>
      </c>
      <c r="Q36" s="84">
        <f t="shared" si="11"/>
        <v>3260</v>
      </c>
      <c r="R36" s="92">
        <f t="shared" si="1"/>
        <v>4.5985381002999759</v>
      </c>
      <c r="S36" s="92">
        <f t="shared" si="2"/>
        <v>-0.54403652770074196</v>
      </c>
      <c r="T36" s="92">
        <f t="shared" si="3"/>
        <v>0.5683977222290526</v>
      </c>
      <c r="U36" s="84" t="s">
        <v>725</v>
      </c>
      <c r="X36" s="92">
        <f t="shared" si="4"/>
        <v>4.5985381002999759</v>
      </c>
      <c r="Y36" s="92">
        <f t="shared" si="5"/>
        <v>-0.54403652770074196</v>
      </c>
      <c r="Z36" s="92">
        <f t="shared" si="6"/>
        <v>0.5683977222290526</v>
      </c>
      <c r="AA36" s="204" t="s">
        <v>1619</v>
      </c>
      <c r="AB36" s="84" t="str">
        <f t="shared" si="7"/>
        <v>TR-04-1</v>
      </c>
      <c r="AC36" s="84" t="str">
        <f t="shared" si="8"/>
        <v>Stentor</v>
      </c>
      <c r="AD36" s="84">
        <f t="shared" si="9"/>
        <v>3260</v>
      </c>
      <c r="AE36" s="84">
        <f t="shared" si="10"/>
        <v>3260</v>
      </c>
      <c r="AF36" s="204" t="s">
        <v>1232</v>
      </c>
      <c r="AL36" s="84">
        <v>4.5985381002999759</v>
      </c>
      <c r="AM36" s="84">
        <v>-0.54403652770074196</v>
      </c>
      <c r="AN36" s="84">
        <v>0.5683977222290526</v>
      </c>
      <c r="AO36" s="84" t="s">
        <v>1619</v>
      </c>
      <c r="AP36" s="84" t="s">
        <v>762</v>
      </c>
      <c r="AQ36" s="84" t="s">
        <v>763</v>
      </c>
      <c r="AR36" s="84">
        <v>3260</v>
      </c>
      <c r="AS36" s="84">
        <v>3260</v>
      </c>
      <c r="AT36" s="84" t="s">
        <v>1232</v>
      </c>
    </row>
    <row r="37" spans="1:47">
      <c r="A37" s="97" t="s">
        <v>764</v>
      </c>
      <c r="B37" s="97" t="s">
        <v>763</v>
      </c>
      <c r="C37" s="98">
        <v>3260</v>
      </c>
      <c r="D37" s="92">
        <v>-0.24099999999999999</v>
      </c>
      <c r="E37" s="92">
        <v>1.0999999999999999E-2</v>
      </c>
      <c r="F37" s="92">
        <v>-0.443</v>
      </c>
      <c r="G37" s="92">
        <v>7.0000000000000001E-3</v>
      </c>
      <c r="H37" s="92">
        <v>5.0999999999999997E-2</v>
      </c>
      <c r="I37" s="92">
        <v>0.14699999999999999</v>
      </c>
      <c r="K37" s="92">
        <v>1.9741078011790147</v>
      </c>
      <c r="L37" s="93">
        <v>4.6749117996582878</v>
      </c>
      <c r="M37" s="92">
        <v>9.1342703991701413</v>
      </c>
      <c r="N37" s="93">
        <v>-0.43074868201786742</v>
      </c>
      <c r="O37" s="93">
        <v>0.23325503362126021</v>
      </c>
      <c r="Q37" s="84">
        <f t="shared" si="11"/>
        <v>3260</v>
      </c>
      <c r="R37" s="92">
        <f t="shared" si="1"/>
        <v>4.6749117996582878</v>
      </c>
      <c r="S37" s="92">
        <f t="shared" si="2"/>
        <v>-0.43074868201786742</v>
      </c>
      <c r="T37" s="92">
        <f t="shared" si="3"/>
        <v>0.23325503362126021</v>
      </c>
      <c r="U37" s="84" t="s">
        <v>725</v>
      </c>
      <c r="X37" s="92">
        <f t="shared" si="4"/>
        <v>4.6749117996582878</v>
      </c>
      <c r="Y37" s="92">
        <f t="shared" si="5"/>
        <v>-0.43074868201786742</v>
      </c>
      <c r="Z37" s="92">
        <f t="shared" si="6"/>
        <v>0.23325503362126021</v>
      </c>
      <c r="AA37" s="204" t="s">
        <v>1619</v>
      </c>
      <c r="AB37" s="84" t="str">
        <f t="shared" si="7"/>
        <v>TR-04-2 1</v>
      </c>
      <c r="AC37" s="84" t="str">
        <f t="shared" si="8"/>
        <v>Stentor</v>
      </c>
      <c r="AD37" s="84">
        <f t="shared" si="9"/>
        <v>3260</v>
      </c>
      <c r="AE37" s="84">
        <f t="shared" si="10"/>
        <v>3260</v>
      </c>
      <c r="AF37" s="204" t="s">
        <v>1232</v>
      </c>
      <c r="AL37" s="84">
        <v>4.6749117996582878</v>
      </c>
      <c r="AM37" s="84">
        <v>-0.43074868201786742</v>
      </c>
      <c r="AN37" s="84">
        <v>0.23325503362126021</v>
      </c>
      <c r="AO37" s="84" t="s">
        <v>1619</v>
      </c>
      <c r="AP37" s="84" t="s">
        <v>764</v>
      </c>
      <c r="AQ37" s="84" t="s">
        <v>763</v>
      </c>
      <c r="AR37" s="84">
        <v>3260</v>
      </c>
      <c r="AS37" s="84">
        <v>3260</v>
      </c>
      <c r="AT37" s="84" t="s">
        <v>1232</v>
      </c>
    </row>
    <row r="38" spans="1:47">
      <c r="A38" s="97" t="s">
        <v>765</v>
      </c>
      <c r="B38" s="97" t="s">
        <v>763</v>
      </c>
      <c r="C38" s="98">
        <v>3260</v>
      </c>
      <c r="D38" s="99">
        <v>0.73499999999999999</v>
      </c>
      <c r="E38" s="99">
        <v>8.9999999999999993E-3</v>
      </c>
      <c r="F38" s="99">
        <v>-0.48499999999999999</v>
      </c>
      <c r="G38" s="99">
        <v>2.1000000000000001E-2</v>
      </c>
      <c r="H38" s="99">
        <v>0.13900000000000001</v>
      </c>
      <c r="I38" s="99">
        <v>0.11799999999999999</v>
      </c>
      <c r="K38" s="99">
        <v>2.4358587162400802</v>
      </c>
      <c r="L38" s="100">
        <v>5.6557108861545746</v>
      </c>
      <c r="M38" s="99">
        <v>11.095626771249645</v>
      </c>
      <c r="N38" s="100">
        <v>-0.47284875003672511</v>
      </c>
      <c r="O38" s="100">
        <v>0.32243229436756948</v>
      </c>
      <c r="Q38" s="84">
        <f t="shared" si="11"/>
        <v>3260</v>
      </c>
      <c r="R38" s="92">
        <f t="shared" si="1"/>
        <v>5.6557108861545746</v>
      </c>
      <c r="S38" s="92">
        <f t="shared" si="2"/>
        <v>-0.47284875003672511</v>
      </c>
      <c r="T38" s="92">
        <f t="shared" si="3"/>
        <v>0.32243229436756948</v>
      </c>
      <c r="U38" s="84" t="s">
        <v>725</v>
      </c>
      <c r="X38" s="92">
        <f t="shared" si="4"/>
        <v>5.6557108861545746</v>
      </c>
      <c r="Y38" s="92">
        <f t="shared" si="5"/>
        <v>-0.47284875003672511</v>
      </c>
      <c r="Z38" s="92">
        <f t="shared" si="6"/>
        <v>0.32243229436756948</v>
      </c>
      <c r="AA38" s="204" t="s">
        <v>1619</v>
      </c>
      <c r="AB38" s="84" t="str">
        <f t="shared" si="7"/>
        <v>TR-04-2 2</v>
      </c>
      <c r="AC38" s="84" t="str">
        <f t="shared" si="8"/>
        <v>Stentor</v>
      </c>
      <c r="AD38" s="84">
        <f t="shared" si="9"/>
        <v>3260</v>
      </c>
      <c r="AE38" s="84">
        <f t="shared" si="10"/>
        <v>3260</v>
      </c>
      <c r="AF38" s="204" t="s">
        <v>1232</v>
      </c>
      <c r="AL38" s="84">
        <v>5.6557108861545746</v>
      </c>
      <c r="AM38" s="84">
        <v>-0.47284875003672511</v>
      </c>
      <c r="AN38" s="84">
        <v>0.32243229436756948</v>
      </c>
      <c r="AO38" s="84" t="s">
        <v>1619</v>
      </c>
      <c r="AP38" s="84" t="s">
        <v>765</v>
      </c>
      <c r="AQ38" s="84" t="s">
        <v>763</v>
      </c>
      <c r="AR38" s="84">
        <v>3260</v>
      </c>
      <c r="AS38" s="84">
        <v>3260</v>
      </c>
      <c r="AT38" s="84" t="s">
        <v>1232</v>
      </c>
    </row>
    <row r="39" spans="1:47">
      <c r="A39" s="84" t="s">
        <v>766</v>
      </c>
      <c r="B39" s="97" t="s">
        <v>767</v>
      </c>
      <c r="C39" s="85" t="s">
        <v>768</v>
      </c>
      <c r="D39" s="92">
        <v>-1.4490000000000001</v>
      </c>
      <c r="E39" s="92">
        <v>6.0000000000000001E-3</v>
      </c>
      <c r="F39" s="92">
        <v>-0.41699999999999998</v>
      </c>
      <c r="G39" s="92">
        <v>1.4E-2</v>
      </c>
      <c r="H39" s="92">
        <v>0.16200000000000001</v>
      </c>
      <c r="I39" s="92">
        <v>0.17499999999999999</v>
      </c>
      <c r="K39" s="92">
        <v>1.376216267045649</v>
      </c>
      <c r="L39" s="93">
        <v>3.460971946699809</v>
      </c>
      <c r="M39" s="92">
        <v>6.9309844487213113</v>
      </c>
      <c r="N39" s="93">
        <v>-0.40469089953920623</v>
      </c>
      <c r="O39" s="93">
        <v>0.34489746095589524</v>
      </c>
      <c r="Q39" s="84">
        <v>3245</v>
      </c>
      <c r="R39" s="92">
        <f t="shared" si="1"/>
        <v>3.460971946699809</v>
      </c>
      <c r="S39" s="92">
        <f t="shared" si="2"/>
        <v>-0.40469089953920623</v>
      </c>
      <c r="T39" s="92">
        <f t="shared" si="3"/>
        <v>0.34489746095589524</v>
      </c>
      <c r="U39" s="84" t="s">
        <v>725</v>
      </c>
      <c r="V39" s="94" t="s">
        <v>769</v>
      </c>
      <c r="X39" s="92">
        <f t="shared" si="4"/>
        <v>3.460971946699809</v>
      </c>
      <c r="Y39" s="92">
        <f t="shared" si="5"/>
        <v>-0.40469089953920623</v>
      </c>
      <c r="Z39" s="92">
        <f t="shared" si="6"/>
        <v>0.34489746095589524</v>
      </c>
      <c r="AA39" s="204" t="s">
        <v>1619</v>
      </c>
      <c r="AB39" s="84" t="str">
        <f t="shared" si="7"/>
        <v>FT-155.5 1</v>
      </c>
      <c r="AC39" s="84" t="str">
        <f t="shared" si="8"/>
        <v>Barite Valley</v>
      </c>
      <c r="AD39" s="84" t="str">
        <f t="shared" si="9"/>
        <v>3245**</v>
      </c>
      <c r="AE39" s="84">
        <v>3245</v>
      </c>
      <c r="AF39" s="204" t="s">
        <v>1232</v>
      </c>
      <c r="AG39" s="205" t="str">
        <f>V39</f>
        <v>** Average age; age of Barite Valley is betwen 3.26 and 3.23 Ga.</v>
      </c>
      <c r="AL39" s="84">
        <v>3.460971946699809</v>
      </c>
      <c r="AM39" s="84">
        <v>-0.40469089953920623</v>
      </c>
      <c r="AN39" s="84">
        <v>0.34489746095589524</v>
      </c>
      <c r="AO39" s="84" t="s">
        <v>1619</v>
      </c>
      <c r="AP39" s="84" t="s">
        <v>766</v>
      </c>
      <c r="AQ39" s="84" t="s">
        <v>767</v>
      </c>
      <c r="AR39" s="84" t="s">
        <v>768</v>
      </c>
      <c r="AS39" s="84">
        <v>3245</v>
      </c>
      <c r="AT39" s="84" t="s">
        <v>1232</v>
      </c>
      <c r="AU39" s="84" t="s">
        <v>769</v>
      </c>
    </row>
    <row r="40" spans="1:47">
      <c r="A40" s="84" t="s">
        <v>770</v>
      </c>
      <c r="B40" s="97" t="s">
        <v>767</v>
      </c>
      <c r="C40" s="85">
        <v>3245</v>
      </c>
      <c r="D40" s="92">
        <v>-0.91800000000000004</v>
      </c>
      <c r="E40" s="92">
        <v>7.0000000000000001E-3</v>
      </c>
      <c r="F40" s="92">
        <v>-0.48799999999999999</v>
      </c>
      <c r="G40" s="92">
        <v>0.01</v>
      </c>
      <c r="H40" s="92">
        <v>0.42799999999999999</v>
      </c>
      <c r="I40" s="92">
        <v>7.4999999999999997E-2</v>
      </c>
      <c r="K40" s="92">
        <v>1.5793535772381517</v>
      </c>
      <c r="L40" s="93">
        <v>3.9945829251113452</v>
      </c>
      <c r="M40" s="92">
        <v>8.2169684219981498</v>
      </c>
      <c r="N40" s="93">
        <v>-0.47586776836094913</v>
      </c>
      <c r="O40" s="93">
        <v>0.6136197065964577</v>
      </c>
      <c r="Q40" s="84">
        <f t="shared" ref="Q40:Q49" si="12">C40</f>
        <v>3245</v>
      </c>
      <c r="R40" s="92">
        <f t="shared" si="1"/>
        <v>3.9945829251113452</v>
      </c>
      <c r="S40" s="92">
        <f t="shared" si="2"/>
        <v>-0.47586776836094913</v>
      </c>
      <c r="T40" s="92">
        <f t="shared" si="3"/>
        <v>0.6136197065964577</v>
      </c>
      <c r="U40" s="84" t="s">
        <v>725</v>
      </c>
      <c r="X40" s="92">
        <f t="shared" si="4"/>
        <v>3.9945829251113452</v>
      </c>
      <c r="Y40" s="92">
        <f t="shared" si="5"/>
        <v>-0.47586776836094913</v>
      </c>
      <c r="Z40" s="92">
        <f t="shared" si="6"/>
        <v>0.6136197065964577</v>
      </c>
      <c r="AA40" s="204" t="s">
        <v>1619</v>
      </c>
      <c r="AB40" s="84" t="str">
        <f t="shared" si="7"/>
        <v>FT-155.5 2</v>
      </c>
      <c r="AC40" s="84" t="str">
        <f t="shared" si="8"/>
        <v>Barite Valley</v>
      </c>
      <c r="AD40" s="84">
        <f t="shared" si="9"/>
        <v>3245</v>
      </c>
      <c r="AE40" s="84">
        <f t="shared" si="10"/>
        <v>3245</v>
      </c>
      <c r="AF40" s="204" t="s">
        <v>1232</v>
      </c>
      <c r="AL40" s="84">
        <v>3.9945829251113452</v>
      </c>
      <c r="AM40" s="84">
        <v>-0.47586776836094913</v>
      </c>
      <c r="AN40" s="84">
        <v>0.6136197065964577</v>
      </c>
      <c r="AO40" s="84" t="s">
        <v>1619</v>
      </c>
      <c r="AP40" s="84" t="s">
        <v>770</v>
      </c>
      <c r="AQ40" s="84" t="s">
        <v>767</v>
      </c>
      <c r="AR40" s="84">
        <v>3245</v>
      </c>
      <c r="AS40" s="84">
        <v>3245</v>
      </c>
      <c r="AT40" s="84" t="s">
        <v>1232</v>
      </c>
    </row>
    <row r="41" spans="1:47">
      <c r="A41" s="97" t="s">
        <v>771</v>
      </c>
      <c r="B41" s="97" t="s">
        <v>767</v>
      </c>
      <c r="C41" s="85">
        <v>3245</v>
      </c>
      <c r="D41" s="92">
        <v>-0.34300000000000003</v>
      </c>
      <c r="E41" s="92">
        <v>8.9999999999999993E-3</v>
      </c>
      <c r="F41" s="92">
        <v>-0.59499999999999997</v>
      </c>
      <c r="G41" s="92">
        <v>1.4E-2</v>
      </c>
      <c r="H41" s="92">
        <v>0.57299999999999995</v>
      </c>
      <c r="I41" s="92">
        <v>0.03</v>
      </c>
      <c r="K41" s="92">
        <v>1.7690502886142934</v>
      </c>
      <c r="L41" s="93">
        <v>4.5724102557826996</v>
      </c>
      <c r="M41" s="92">
        <v>9.4656544870566073</v>
      </c>
      <c r="N41" s="93">
        <v>-0.58313587108949072</v>
      </c>
      <c r="O41" s="93">
        <v>0.76020229221729352</v>
      </c>
      <c r="Q41" s="84">
        <f t="shared" si="12"/>
        <v>3245</v>
      </c>
      <c r="R41" s="92">
        <f t="shared" si="1"/>
        <v>4.5724102557826996</v>
      </c>
      <c r="S41" s="92">
        <f t="shared" si="2"/>
        <v>-0.58313587108949072</v>
      </c>
      <c r="T41" s="92">
        <f t="shared" si="3"/>
        <v>0.76020229221729352</v>
      </c>
      <c r="U41" s="84" t="s">
        <v>725</v>
      </c>
      <c r="X41" s="92">
        <f t="shared" si="4"/>
        <v>4.5724102557826996</v>
      </c>
      <c r="Y41" s="92">
        <f t="shared" si="5"/>
        <v>-0.58313587108949072</v>
      </c>
      <c r="Z41" s="92">
        <f t="shared" si="6"/>
        <v>0.76020229221729352</v>
      </c>
      <c r="AA41" s="204" t="s">
        <v>1619</v>
      </c>
      <c r="AB41" s="84" t="str">
        <f t="shared" si="7"/>
        <v>FT-173</v>
      </c>
      <c r="AC41" s="84" t="str">
        <f t="shared" si="8"/>
        <v>Barite Valley</v>
      </c>
      <c r="AD41" s="84">
        <f t="shared" si="9"/>
        <v>3245</v>
      </c>
      <c r="AE41" s="84">
        <f t="shared" si="10"/>
        <v>3245</v>
      </c>
      <c r="AF41" s="204" t="s">
        <v>1232</v>
      </c>
      <c r="AL41" s="84">
        <v>4.5724102557826996</v>
      </c>
      <c r="AM41" s="84">
        <v>-0.58313587108949072</v>
      </c>
      <c r="AN41" s="84">
        <v>0.76020229221729352</v>
      </c>
      <c r="AO41" s="84" t="s">
        <v>1619</v>
      </c>
      <c r="AP41" s="84" t="s">
        <v>771</v>
      </c>
      <c r="AQ41" s="84" t="s">
        <v>767</v>
      </c>
      <c r="AR41" s="84">
        <v>3245</v>
      </c>
      <c r="AS41" s="84">
        <v>3245</v>
      </c>
      <c r="AT41" s="84" t="s">
        <v>1232</v>
      </c>
    </row>
    <row r="42" spans="1:47">
      <c r="A42" s="94" t="s">
        <v>772</v>
      </c>
      <c r="B42" s="97" t="s">
        <v>767</v>
      </c>
      <c r="C42" s="85">
        <v>3245</v>
      </c>
      <c r="D42" s="92">
        <v>-0.81299999999999994</v>
      </c>
      <c r="E42" s="92">
        <v>7.0000000000000001E-3</v>
      </c>
      <c r="F42" s="92">
        <v>-0.47799999999999998</v>
      </c>
      <c r="G42" s="92">
        <v>0.02</v>
      </c>
      <c r="H42" s="92">
        <v>0.28899999999999998</v>
      </c>
      <c r="I42" s="92">
        <v>0.21299999999999999</v>
      </c>
      <c r="K42" s="92">
        <v>1.6436142702467293</v>
      </c>
      <c r="L42" s="93">
        <v>4.1000992202773201</v>
      </c>
      <c r="M42" s="92">
        <v>8.2778890041246278</v>
      </c>
      <c r="N42" s="93">
        <v>-0.46584161784624101</v>
      </c>
      <c r="O42" s="93">
        <v>0.47332920213594143</v>
      </c>
      <c r="Q42" s="84">
        <f t="shared" si="12"/>
        <v>3245</v>
      </c>
      <c r="R42" s="92">
        <f t="shared" si="1"/>
        <v>4.1000992202773201</v>
      </c>
      <c r="S42" s="92">
        <f t="shared" si="2"/>
        <v>-0.46584161784624101</v>
      </c>
      <c r="T42" s="92">
        <f t="shared" si="3"/>
        <v>0.47332920213594143</v>
      </c>
      <c r="U42" s="84" t="s">
        <v>725</v>
      </c>
      <c r="X42" s="92">
        <f t="shared" si="4"/>
        <v>4.1000992202773201</v>
      </c>
      <c r="Y42" s="92">
        <f t="shared" si="5"/>
        <v>-0.46584161784624101</v>
      </c>
      <c r="Z42" s="92">
        <f t="shared" si="6"/>
        <v>0.47332920213594143</v>
      </c>
      <c r="AA42" s="204" t="s">
        <v>1619</v>
      </c>
      <c r="AB42" s="84" t="str">
        <f t="shared" si="7"/>
        <v>FT-179</v>
      </c>
      <c r="AC42" s="84" t="str">
        <f t="shared" si="8"/>
        <v>Barite Valley</v>
      </c>
      <c r="AD42" s="84">
        <f t="shared" si="9"/>
        <v>3245</v>
      </c>
      <c r="AE42" s="84">
        <f t="shared" si="10"/>
        <v>3245</v>
      </c>
      <c r="AF42" s="204" t="s">
        <v>1232</v>
      </c>
      <c r="AL42" s="84">
        <v>4.1000992202773201</v>
      </c>
      <c r="AM42" s="84">
        <v>-0.46584161784624101</v>
      </c>
      <c r="AN42" s="84">
        <v>0.47332920213594143</v>
      </c>
      <c r="AO42" s="84" t="s">
        <v>1619</v>
      </c>
      <c r="AP42" s="84" t="s">
        <v>772</v>
      </c>
      <c r="AQ42" s="84" t="s">
        <v>767</v>
      </c>
      <c r="AR42" s="84">
        <v>3245</v>
      </c>
      <c r="AS42" s="84">
        <v>3245</v>
      </c>
      <c r="AT42" s="84" t="s">
        <v>1232</v>
      </c>
    </row>
    <row r="43" spans="1:47">
      <c r="A43" s="94" t="s">
        <v>773</v>
      </c>
      <c r="B43" s="97" t="s">
        <v>767</v>
      </c>
      <c r="C43" s="85">
        <v>3245</v>
      </c>
      <c r="D43" s="92">
        <v>1.331</v>
      </c>
      <c r="E43" s="92">
        <v>0.01</v>
      </c>
      <c r="F43" s="92">
        <v>-0.42099999999999999</v>
      </c>
      <c r="G43" s="92">
        <v>1.7000000000000001E-2</v>
      </c>
      <c r="H43" s="92">
        <v>-0.17</v>
      </c>
      <c r="I43" s="92">
        <v>0.112</v>
      </c>
      <c r="K43" s="92">
        <v>2.8075878469506765</v>
      </c>
      <c r="L43" s="93">
        <v>6.2546414758593016</v>
      </c>
      <c r="M43" s="92">
        <v>11.92794891243909</v>
      </c>
      <c r="N43" s="93">
        <v>-0.40868191441312263</v>
      </c>
      <c r="O43" s="93">
        <v>1.068900817147167E-2</v>
      </c>
      <c r="Q43" s="84">
        <f t="shared" si="12"/>
        <v>3245</v>
      </c>
      <c r="R43" s="92">
        <f t="shared" si="1"/>
        <v>6.2546414758593016</v>
      </c>
      <c r="S43" s="92">
        <f t="shared" si="2"/>
        <v>-0.40868191441312263</v>
      </c>
      <c r="T43" s="92">
        <f t="shared" si="3"/>
        <v>1.068900817147167E-2</v>
      </c>
      <c r="U43" s="84" t="s">
        <v>725</v>
      </c>
      <c r="X43" s="92">
        <f t="shared" si="4"/>
        <v>6.2546414758593016</v>
      </c>
      <c r="Y43" s="92">
        <f t="shared" si="5"/>
        <v>-0.40868191441312263</v>
      </c>
      <c r="Z43" s="92">
        <f t="shared" si="6"/>
        <v>1.068900817147167E-2</v>
      </c>
      <c r="AA43" s="204" t="s">
        <v>1619</v>
      </c>
      <c r="AB43" s="84" t="str">
        <f t="shared" si="7"/>
        <v>FT-188.2 1</v>
      </c>
      <c r="AC43" s="84" t="str">
        <f t="shared" si="8"/>
        <v>Barite Valley</v>
      </c>
      <c r="AD43" s="84">
        <f t="shared" si="9"/>
        <v>3245</v>
      </c>
      <c r="AE43" s="84">
        <f t="shared" si="10"/>
        <v>3245</v>
      </c>
      <c r="AF43" s="204" t="s">
        <v>1232</v>
      </c>
      <c r="AL43" s="84">
        <v>6.2546414758593016</v>
      </c>
      <c r="AM43" s="84">
        <v>-0.40868191441312263</v>
      </c>
      <c r="AN43" s="84">
        <v>1.068900817147167E-2</v>
      </c>
      <c r="AO43" s="84" t="s">
        <v>1619</v>
      </c>
      <c r="AP43" s="84" t="s">
        <v>773</v>
      </c>
      <c r="AQ43" s="84" t="s">
        <v>767</v>
      </c>
      <c r="AR43" s="84">
        <v>3245</v>
      </c>
      <c r="AS43" s="84">
        <v>3245</v>
      </c>
      <c r="AT43" s="84" t="s">
        <v>1232</v>
      </c>
    </row>
    <row r="44" spans="1:47">
      <c r="A44" s="101" t="s">
        <v>774</v>
      </c>
      <c r="B44" s="97" t="s">
        <v>767</v>
      </c>
      <c r="C44" s="85">
        <v>3245</v>
      </c>
      <c r="D44" s="102">
        <v>-0.61499999999999999</v>
      </c>
      <c r="E44" s="84">
        <v>4.0000000000000001E-3</v>
      </c>
      <c r="F44" s="102">
        <v>-0.35499999999999998</v>
      </c>
      <c r="G44" s="84">
        <v>1.4E-2</v>
      </c>
      <c r="H44" s="102">
        <v>0.33100000000000002</v>
      </c>
      <c r="I44" s="92">
        <v>4.3999999999999997E-2</v>
      </c>
      <c r="K44" s="92">
        <v>1.8691917150557291</v>
      </c>
      <c r="L44" s="93">
        <v>4.2990728054477234</v>
      </c>
      <c r="M44" s="92">
        <v>8.6998366624921886</v>
      </c>
      <c r="N44" s="93">
        <v>-0.34252750441443602</v>
      </c>
      <c r="O44" s="93">
        <v>0.51579846087967951</v>
      </c>
      <c r="Q44" s="84">
        <f t="shared" si="12"/>
        <v>3245</v>
      </c>
      <c r="R44" s="92">
        <f t="shared" si="1"/>
        <v>4.2990728054477234</v>
      </c>
      <c r="S44" s="92">
        <f t="shared" si="2"/>
        <v>-0.34252750441443602</v>
      </c>
      <c r="T44" s="92">
        <f t="shared" si="3"/>
        <v>0.51579846087967951</v>
      </c>
      <c r="U44" s="84" t="s">
        <v>725</v>
      </c>
      <c r="X44" s="92">
        <f t="shared" si="4"/>
        <v>4.2990728054477234</v>
      </c>
      <c r="Y44" s="92">
        <f t="shared" si="5"/>
        <v>-0.34252750441443602</v>
      </c>
      <c r="Z44" s="92">
        <f t="shared" si="6"/>
        <v>0.51579846087967951</v>
      </c>
      <c r="AA44" s="204" t="s">
        <v>1619</v>
      </c>
      <c r="AB44" s="84" t="str">
        <f t="shared" si="7"/>
        <v>BV-07-1</v>
      </c>
      <c r="AC44" s="84" t="str">
        <f t="shared" si="8"/>
        <v>Barite Valley</v>
      </c>
      <c r="AD44" s="84">
        <f t="shared" si="9"/>
        <v>3245</v>
      </c>
      <c r="AE44" s="84">
        <f t="shared" si="10"/>
        <v>3245</v>
      </c>
      <c r="AF44" s="204" t="s">
        <v>1232</v>
      </c>
      <c r="AL44" s="84">
        <v>4.2990728054477234</v>
      </c>
      <c r="AM44" s="84">
        <v>-0.34252750441443602</v>
      </c>
      <c r="AN44" s="84">
        <v>0.51579846087967951</v>
      </c>
      <c r="AO44" s="84" t="s">
        <v>1619</v>
      </c>
      <c r="AP44" s="84" t="s">
        <v>774</v>
      </c>
      <c r="AQ44" s="84" t="s">
        <v>767</v>
      </c>
      <c r="AR44" s="84">
        <v>3245</v>
      </c>
      <c r="AS44" s="84">
        <v>3245</v>
      </c>
      <c r="AT44" s="84" t="s">
        <v>1232</v>
      </c>
    </row>
    <row r="45" spans="1:47">
      <c r="A45" s="94" t="s">
        <v>775</v>
      </c>
      <c r="B45" s="97" t="s">
        <v>767</v>
      </c>
      <c r="C45" s="85">
        <v>3245</v>
      </c>
      <c r="D45" s="92">
        <v>1.48</v>
      </c>
      <c r="E45" s="84">
        <v>4.0000000000000001E-3</v>
      </c>
      <c r="F45" s="92">
        <v>-0.45200000000000001</v>
      </c>
      <c r="G45" s="84">
        <v>3.4000000000000002E-2</v>
      </c>
      <c r="H45" s="92">
        <v>5.0999999999999997E-2</v>
      </c>
      <c r="I45" s="92">
        <v>0.14000000000000001</v>
      </c>
      <c r="K45" s="92">
        <v>2.8533867500142307</v>
      </c>
      <c r="L45" s="93">
        <v>6.4043741232855389</v>
      </c>
      <c r="M45" s="92">
        <v>12.43722204908404</v>
      </c>
      <c r="N45" s="93">
        <v>-0.43975971127929725</v>
      </c>
      <c r="O45" s="93">
        <v>0.23385000136078027</v>
      </c>
      <c r="Q45" s="84">
        <f t="shared" si="12"/>
        <v>3245</v>
      </c>
      <c r="R45" s="92">
        <f t="shared" si="1"/>
        <v>6.4043741232855389</v>
      </c>
      <c r="S45" s="92">
        <f t="shared" si="2"/>
        <v>-0.43975971127929725</v>
      </c>
      <c r="T45" s="92">
        <f t="shared" si="3"/>
        <v>0.23385000136078027</v>
      </c>
      <c r="U45" s="84" t="s">
        <v>725</v>
      </c>
      <c r="X45" s="92">
        <f t="shared" si="4"/>
        <v>6.4043741232855389</v>
      </c>
      <c r="Y45" s="92">
        <f t="shared" si="5"/>
        <v>-0.43975971127929725</v>
      </c>
      <c r="Z45" s="92">
        <f t="shared" si="6"/>
        <v>0.23385000136078027</v>
      </c>
      <c r="AA45" s="204" t="s">
        <v>1619</v>
      </c>
      <c r="AB45" s="84" t="str">
        <f t="shared" si="7"/>
        <v>BV-07-2</v>
      </c>
      <c r="AC45" s="84" t="str">
        <f t="shared" si="8"/>
        <v>Barite Valley</v>
      </c>
      <c r="AD45" s="84">
        <f t="shared" si="9"/>
        <v>3245</v>
      </c>
      <c r="AE45" s="84">
        <f t="shared" si="10"/>
        <v>3245</v>
      </c>
      <c r="AF45" s="204" t="s">
        <v>1232</v>
      </c>
      <c r="AL45" s="84">
        <v>6.4043741232855389</v>
      </c>
      <c r="AM45" s="84">
        <v>-0.43975971127929725</v>
      </c>
      <c r="AN45" s="84">
        <v>0.23385000136078027</v>
      </c>
      <c r="AO45" s="84" t="s">
        <v>1619</v>
      </c>
      <c r="AP45" s="84" t="s">
        <v>775</v>
      </c>
      <c r="AQ45" s="84" t="s">
        <v>767</v>
      </c>
      <c r="AR45" s="84">
        <v>3245</v>
      </c>
      <c r="AS45" s="84">
        <v>3245</v>
      </c>
      <c r="AT45" s="84" t="s">
        <v>1232</v>
      </c>
    </row>
    <row r="46" spans="1:47">
      <c r="A46" s="94" t="s">
        <v>776</v>
      </c>
      <c r="B46" s="97" t="s">
        <v>767</v>
      </c>
      <c r="C46" s="85">
        <v>3245</v>
      </c>
      <c r="D46" s="92">
        <v>-1.677</v>
      </c>
      <c r="E46" s="92">
        <v>6.0000000000000001E-3</v>
      </c>
      <c r="F46" s="92">
        <v>-0.75800000000000001</v>
      </c>
      <c r="G46" s="92">
        <v>8.0000000000000002E-3</v>
      </c>
      <c r="H46" s="92">
        <v>0.40200000000000002</v>
      </c>
      <c r="I46" s="92">
        <v>0.11899999999999999</v>
      </c>
      <c r="K46" s="92">
        <v>0.91654131429486085</v>
      </c>
      <c r="L46" s="93">
        <v>3.2318508486248732</v>
      </c>
      <c r="M46" s="92">
        <v>6.736555601112526</v>
      </c>
      <c r="N46" s="93">
        <v>-0.74655952291169392</v>
      </c>
      <c r="O46" s="93">
        <v>0.58710959470276158</v>
      </c>
      <c r="Q46" s="84">
        <f t="shared" si="12"/>
        <v>3245</v>
      </c>
      <c r="R46" s="92">
        <f t="shared" si="1"/>
        <v>3.2318508486248732</v>
      </c>
      <c r="S46" s="92">
        <f t="shared" si="2"/>
        <v>-0.74655952291169392</v>
      </c>
      <c r="T46" s="92">
        <f t="shared" si="3"/>
        <v>0.58710959470276158</v>
      </c>
      <c r="U46" s="84" t="s">
        <v>725</v>
      </c>
      <c r="X46" s="92">
        <f t="shared" si="4"/>
        <v>3.2318508486248732</v>
      </c>
      <c r="Y46" s="92">
        <f t="shared" si="5"/>
        <v>-0.74655952291169392</v>
      </c>
      <c r="Z46" s="92">
        <f t="shared" si="6"/>
        <v>0.58710959470276158</v>
      </c>
      <c r="AA46" s="204" t="s">
        <v>1619</v>
      </c>
      <c r="AB46" s="84" t="str">
        <f t="shared" si="7"/>
        <v>BV-01-2</v>
      </c>
      <c r="AC46" s="84" t="str">
        <f t="shared" si="8"/>
        <v>Barite Valley</v>
      </c>
      <c r="AD46" s="84">
        <f t="shared" si="9"/>
        <v>3245</v>
      </c>
      <c r="AE46" s="84">
        <f t="shared" si="10"/>
        <v>3245</v>
      </c>
      <c r="AF46" s="204" t="s">
        <v>1232</v>
      </c>
      <c r="AL46" s="84">
        <v>3.2318508486248732</v>
      </c>
      <c r="AM46" s="84">
        <v>-0.74655952291169392</v>
      </c>
      <c r="AN46" s="84">
        <v>0.58710959470276158</v>
      </c>
      <c r="AO46" s="84" t="s">
        <v>1619</v>
      </c>
      <c r="AP46" s="84" t="s">
        <v>776</v>
      </c>
      <c r="AQ46" s="84" t="s">
        <v>767</v>
      </c>
      <c r="AR46" s="84">
        <v>3245</v>
      </c>
      <c r="AS46" s="84">
        <v>3245</v>
      </c>
      <c r="AT46" s="84" t="s">
        <v>1232</v>
      </c>
    </row>
    <row r="47" spans="1:47">
      <c r="A47" s="94" t="s">
        <v>777</v>
      </c>
      <c r="B47" s="97" t="s">
        <v>767</v>
      </c>
      <c r="C47" s="85">
        <v>3245</v>
      </c>
      <c r="D47" s="92">
        <v>-0.92900000000000005</v>
      </c>
      <c r="E47" s="92">
        <v>8.0000000000000002E-3</v>
      </c>
      <c r="F47" s="92">
        <v>-0.71499999999999997</v>
      </c>
      <c r="G47" s="92">
        <v>5.0000000000000001E-3</v>
      </c>
      <c r="H47" s="92">
        <v>0.55200000000000005</v>
      </c>
      <c r="I47" s="92">
        <v>5.0999999999999997E-2</v>
      </c>
      <c r="K47" s="92">
        <v>1.3460944409064979</v>
      </c>
      <c r="L47" s="93">
        <v>3.9835288370462241</v>
      </c>
      <c r="M47" s="92">
        <v>8.3210700495754963</v>
      </c>
      <c r="N47" s="93">
        <v>-0.70344503074704079</v>
      </c>
      <c r="O47" s="93">
        <v>0.73879948957134012</v>
      </c>
      <c r="Q47" s="84">
        <f t="shared" si="12"/>
        <v>3245</v>
      </c>
      <c r="R47" s="92">
        <f t="shared" si="1"/>
        <v>3.9835288370462241</v>
      </c>
      <c r="S47" s="92">
        <f t="shared" si="2"/>
        <v>-0.70344503074704079</v>
      </c>
      <c r="T47" s="92">
        <f t="shared" si="3"/>
        <v>0.73879948957134012</v>
      </c>
      <c r="U47" s="84" t="s">
        <v>725</v>
      </c>
      <c r="X47" s="92">
        <f t="shared" si="4"/>
        <v>3.9835288370462241</v>
      </c>
      <c r="Y47" s="92">
        <f t="shared" si="5"/>
        <v>-0.70344503074704079</v>
      </c>
      <c r="Z47" s="92">
        <f t="shared" si="6"/>
        <v>0.73879948957134012</v>
      </c>
      <c r="AA47" s="204" t="s">
        <v>1619</v>
      </c>
      <c r="AB47" s="84" t="str">
        <f t="shared" si="7"/>
        <v>BV-01-3</v>
      </c>
      <c r="AC47" s="84" t="str">
        <f t="shared" si="8"/>
        <v>Barite Valley</v>
      </c>
      <c r="AD47" s="84">
        <f t="shared" si="9"/>
        <v>3245</v>
      </c>
      <c r="AE47" s="84">
        <f t="shared" si="10"/>
        <v>3245</v>
      </c>
      <c r="AF47" s="204" t="s">
        <v>1232</v>
      </c>
      <c r="AL47" s="84">
        <v>3.9835288370462241</v>
      </c>
      <c r="AM47" s="84">
        <v>-0.70344503074704079</v>
      </c>
      <c r="AN47" s="84">
        <v>0.73879948957134012</v>
      </c>
      <c r="AO47" s="84" t="s">
        <v>1619</v>
      </c>
      <c r="AP47" s="84" t="s">
        <v>777</v>
      </c>
      <c r="AQ47" s="84" t="s">
        <v>767</v>
      </c>
      <c r="AR47" s="84">
        <v>3245</v>
      </c>
      <c r="AS47" s="84">
        <v>3245</v>
      </c>
      <c r="AT47" s="84" t="s">
        <v>1232</v>
      </c>
    </row>
    <row r="48" spans="1:47">
      <c r="A48" s="94" t="s">
        <v>778</v>
      </c>
      <c r="B48" s="97" t="s">
        <v>767</v>
      </c>
      <c r="C48" s="85">
        <v>3245</v>
      </c>
      <c r="D48" s="92">
        <v>-1.008</v>
      </c>
      <c r="E48" s="92">
        <v>8.9999999999999993E-3</v>
      </c>
      <c r="F48" s="92">
        <v>-0.65400000000000003</v>
      </c>
      <c r="G48" s="92">
        <v>8.9999999999999993E-3</v>
      </c>
      <c r="H48" s="92">
        <v>0.51600000000000001</v>
      </c>
      <c r="I48" s="92">
        <v>0.14000000000000001</v>
      </c>
      <c r="K48" s="92">
        <v>1.3664419222410018</v>
      </c>
      <c r="L48" s="93">
        <v>3.9041403863975255</v>
      </c>
      <c r="M48" s="92">
        <v>8.1333258141915721</v>
      </c>
      <c r="N48" s="93">
        <v>-0.64229047234731773</v>
      </c>
      <c r="O48" s="93">
        <v>0.70242859730607066</v>
      </c>
      <c r="Q48" s="84">
        <f t="shared" si="12"/>
        <v>3245</v>
      </c>
      <c r="R48" s="92">
        <f t="shared" si="1"/>
        <v>3.9041403863975255</v>
      </c>
      <c r="S48" s="92">
        <f t="shared" si="2"/>
        <v>-0.64229047234731773</v>
      </c>
      <c r="T48" s="92">
        <f t="shared" si="3"/>
        <v>0.70242859730607066</v>
      </c>
      <c r="U48" s="84" t="s">
        <v>725</v>
      </c>
      <c r="X48" s="92">
        <f t="shared" si="4"/>
        <v>3.9041403863975255</v>
      </c>
      <c r="Y48" s="92">
        <f t="shared" si="5"/>
        <v>-0.64229047234731773</v>
      </c>
      <c r="Z48" s="92">
        <f t="shared" si="6"/>
        <v>0.70242859730607066</v>
      </c>
      <c r="AA48" s="204" t="s">
        <v>1619</v>
      </c>
      <c r="AB48" s="84" t="str">
        <f t="shared" si="7"/>
        <v>BV-01-4</v>
      </c>
      <c r="AC48" s="84" t="str">
        <f t="shared" si="8"/>
        <v>Barite Valley</v>
      </c>
      <c r="AD48" s="84">
        <f t="shared" si="9"/>
        <v>3245</v>
      </c>
      <c r="AE48" s="84">
        <f t="shared" si="10"/>
        <v>3245</v>
      </c>
      <c r="AF48" s="204" t="s">
        <v>1232</v>
      </c>
      <c r="AL48" s="84">
        <v>3.9041403863975255</v>
      </c>
      <c r="AM48" s="84">
        <v>-0.64229047234731773</v>
      </c>
      <c r="AN48" s="84">
        <v>0.70242859730607066</v>
      </c>
      <c r="AO48" s="84" t="s">
        <v>1619</v>
      </c>
      <c r="AP48" s="84" t="s">
        <v>778</v>
      </c>
      <c r="AQ48" s="84" t="s">
        <v>767</v>
      </c>
      <c r="AR48" s="84">
        <v>3245</v>
      </c>
      <c r="AS48" s="84">
        <v>3245</v>
      </c>
      <c r="AT48" s="84" t="s">
        <v>1232</v>
      </c>
    </row>
    <row r="49" spans="1:46">
      <c r="A49" s="94" t="s">
        <v>779</v>
      </c>
      <c r="B49" s="97" t="s">
        <v>767</v>
      </c>
      <c r="C49" s="85">
        <v>3245</v>
      </c>
      <c r="D49" s="92">
        <v>-1.25</v>
      </c>
      <c r="E49" s="92">
        <v>5.0000000000000001E-3</v>
      </c>
      <c r="F49" s="92">
        <v>-0.71299999999999997</v>
      </c>
      <c r="G49" s="92">
        <v>5.0000000000000001E-3</v>
      </c>
      <c r="H49" s="92">
        <v>0.376</v>
      </c>
      <c r="I49" s="92">
        <v>5.5E-2</v>
      </c>
      <c r="K49" s="92">
        <v>1.18227653719849</v>
      </c>
      <c r="L49" s="93">
        <v>3.6609504489670819</v>
      </c>
      <c r="M49" s="92">
        <v>7.528272409686787</v>
      </c>
      <c r="N49" s="93">
        <v>-0.7014421583850794</v>
      </c>
      <c r="O49" s="93">
        <v>0.56100876637521502</v>
      </c>
      <c r="Q49" s="84">
        <f t="shared" si="12"/>
        <v>3245</v>
      </c>
      <c r="R49" s="92">
        <f t="shared" si="1"/>
        <v>3.6609504489670819</v>
      </c>
      <c r="S49" s="92">
        <f t="shared" si="2"/>
        <v>-0.7014421583850794</v>
      </c>
      <c r="T49" s="92">
        <f t="shared" si="3"/>
        <v>0.56100876637521502</v>
      </c>
      <c r="U49" s="84" t="s">
        <v>725</v>
      </c>
      <c r="X49" s="92">
        <f t="shared" si="4"/>
        <v>3.6609504489670819</v>
      </c>
      <c r="Y49" s="92">
        <f t="shared" si="5"/>
        <v>-0.7014421583850794</v>
      </c>
      <c r="Z49" s="92">
        <f t="shared" si="6"/>
        <v>0.56100876637521502</v>
      </c>
      <c r="AA49" s="204" t="s">
        <v>1619</v>
      </c>
      <c r="AB49" s="84" t="str">
        <f t="shared" si="7"/>
        <v>BV-01-5</v>
      </c>
      <c r="AC49" s="84" t="str">
        <f t="shared" si="8"/>
        <v>Barite Valley</v>
      </c>
      <c r="AD49" s="84">
        <f t="shared" si="9"/>
        <v>3245</v>
      </c>
      <c r="AE49" s="84">
        <f t="shared" si="10"/>
        <v>3245</v>
      </c>
      <c r="AF49" s="204" t="s">
        <v>1232</v>
      </c>
      <c r="AL49" s="84">
        <v>3.6609504489670819</v>
      </c>
      <c r="AM49" s="84">
        <v>-0.7014421583850794</v>
      </c>
      <c r="AN49" s="84">
        <v>0.56100876637521502</v>
      </c>
      <c r="AO49" s="84" t="s">
        <v>1619</v>
      </c>
      <c r="AP49" s="84" t="s">
        <v>779</v>
      </c>
      <c r="AQ49" s="84" t="s">
        <v>767</v>
      </c>
      <c r="AR49" s="84">
        <v>3245</v>
      </c>
      <c r="AS49" s="84">
        <v>3245</v>
      </c>
      <c r="AT49" s="84" t="s">
        <v>1232</v>
      </c>
    </row>
    <row r="50" spans="1:46">
      <c r="D50" s="91"/>
      <c r="E50" s="91"/>
      <c r="F50" s="91"/>
      <c r="G50" s="91"/>
      <c r="H50" s="91"/>
      <c r="I50" s="103"/>
    </row>
    <row r="51" spans="1:46">
      <c r="A51" s="94" t="s">
        <v>751</v>
      </c>
      <c r="D51" s="91"/>
      <c r="E51" s="91"/>
      <c r="F51" s="91"/>
      <c r="G51" s="91"/>
      <c r="H51" s="91"/>
      <c r="I51" s="103"/>
    </row>
    <row r="52" spans="1:46">
      <c r="A52" s="94" t="s">
        <v>769</v>
      </c>
      <c r="D52" s="91"/>
      <c r="E52" s="91"/>
      <c r="F52" s="91"/>
      <c r="G52" s="91"/>
      <c r="H52" s="91"/>
      <c r="I52" s="91"/>
      <c r="K52" s="92"/>
      <c r="L52" s="93"/>
      <c r="M52" s="92"/>
      <c r="N52" s="93"/>
      <c r="O52" s="93"/>
    </row>
    <row r="53" spans="1:46">
      <c r="D53" s="92"/>
      <c r="E53" s="92"/>
      <c r="F53" s="92"/>
      <c r="G53" s="92"/>
      <c r="H53" s="92"/>
      <c r="I53" s="92"/>
      <c r="K53" s="92"/>
      <c r="L53" s="93"/>
      <c r="M53" s="92"/>
      <c r="N53" s="93"/>
      <c r="O53" s="93"/>
    </row>
    <row r="54" spans="1:46">
      <c r="D54" s="91"/>
      <c r="F54" s="91"/>
      <c r="G54" s="91"/>
      <c r="H54" s="91"/>
      <c r="I54" s="92"/>
      <c r="K54" s="92"/>
      <c r="L54" s="93"/>
      <c r="M54" s="92"/>
      <c r="N54" s="93"/>
      <c r="O54" s="93"/>
    </row>
    <row r="55" spans="1:46">
      <c r="D55" s="91"/>
      <c r="F55" s="91"/>
      <c r="G55" s="91"/>
      <c r="H55" s="91"/>
      <c r="I55" s="92"/>
      <c r="K55" s="92"/>
      <c r="L55" s="93"/>
      <c r="M55" s="92"/>
      <c r="N55" s="93"/>
      <c r="O55" s="93"/>
    </row>
    <row r="56" spans="1:46">
      <c r="D56" s="92"/>
      <c r="F56" s="92"/>
      <c r="G56" s="92"/>
      <c r="H56" s="92"/>
      <c r="I56" s="92"/>
      <c r="K56" s="92"/>
      <c r="L56" s="93"/>
      <c r="M56" s="92"/>
      <c r="N56" s="93"/>
      <c r="O56" s="93"/>
    </row>
    <row r="57" spans="1:46">
      <c r="D57" s="92"/>
      <c r="F57" s="92"/>
      <c r="G57" s="92"/>
      <c r="H57" s="92"/>
      <c r="I57" s="92"/>
      <c r="K57" s="92"/>
      <c r="L57" s="93"/>
      <c r="M57" s="92"/>
      <c r="N57" s="93"/>
      <c r="O57" s="93"/>
    </row>
    <row r="58" spans="1:46">
      <c r="D58" s="92"/>
      <c r="F58" s="92"/>
      <c r="G58" s="92"/>
      <c r="H58" s="92"/>
      <c r="I58" s="92"/>
      <c r="K58" s="92"/>
      <c r="L58" s="93"/>
      <c r="M58" s="92"/>
      <c r="N58" s="93"/>
      <c r="O58" s="93"/>
    </row>
    <row r="60" spans="1:46">
      <c r="A60" s="94"/>
      <c r="B60" s="94"/>
      <c r="C60" s="94"/>
    </row>
  </sheetData>
  <phoneticPr fontId="29" type="noConversion"/>
  <pageMargins left="0.7" right="0.7" top="0.75" bottom="0.75" header="0.3" footer="0.3"/>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R39" sqref="R39"/>
    </sheetView>
  </sheetViews>
  <sheetFormatPr defaultRowHeight="12.75"/>
  <sheetData>
    <row r="1" spans="1:19" ht="15">
      <c r="E1" s="255" t="s">
        <v>2280</v>
      </c>
      <c r="F1" t="s">
        <v>1309</v>
      </c>
      <c r="G1" t="s">
        <v>2544</v>
      </c>
      <c r="I1" t="s">
        <v>2545</v>
      </c>
      <c r="J1" t="s">
        <v>2546</v>
      </c>
      <c r="K1" t="s">
        <v>2547</v>
      </c>
      <c r="L1" t="s">
        <v>2546</v>
      </c>
      <c r="M1" t="s">
        <v>2548</v>
      </c>
      <c r="N1" t="s">
        <v>2549</v>
      </c>
      <c r="O1" t="s">
        <v>2550</v>
      </c>
      <c r="P1" t="s">
        <v>2551</v>
      </c>
    </row>
    <row r="2" spans="1:19">
      <c r="A2">
        <f t="shared" ref="A2:A65" si="0">H2</f>
        <v>3227</v>
      </c>
      <c r="B2">
        <f t="shared" ref="B2:B65" si="1">K2</f>
        <v>-15.74</v>
      </c>
      <c r="C2">
        <f t="shared" ref="C2:C65" si="2">M2</f>
        <v>-1.07</v>
      </c>
      <c r="E2" s="256" t="s">
        <v>2809</v>
      </c>
      <c r="F2" s="256" t="s">
        <v>2578</v>
      </c>
      <c r="G2" s="256" t="s">
        <v>2554</v>
      </c>
      <c r="H2" s="257">
        <v>3227</v>
      </c>
      <c r="I2" s="256">
        <v>-9.1999999999999993</v>
      </c>
      <c r="J2" s="256">
        <v>0.35</v>
      </c>
      <c r="K2" s="256">
        <v>-15.74</v>
      </c>
      <c r="L2" s="256">
        <v>0.81</v>
      </c>
      <c r="M2" s="256">
        <v>-1.07</v>
      </c>
      <c r="N2" s="256">
        <v>0.34</v>
      </c>
      <c r="O2" s="256">
        <v>8.5399999999999991</v>
      </c>
      <c r="P2" s="256" t="s">
        <v>2739</v>
      </c>
      <c r="Q2" s="256" t="s">
        <v>1415</v>
      </c>
      <c r="R2" s="256" t="s">
        <v>1232</v>
      </c>
      <c r="S2" s="256"/>
    </row>
    <row r="3" spans="1:19">
      <c r="A3">
        <f t="shared" si="0"/>
        <v>3227</v>
      </c>
      <c r="B3">
        <f t="shared" si="1"/>
        <v>-15.96</v>
      </c>
      <c r="C3">
        <f t="shared" si="2"/>
        <v>0.08</v>
      </c>
      <c r="E3" s="256" t="s">
        <v>2740</v>
      </c>
      <c r="F3" s="256" t="s">
        <v>2578</v>
      </c>
      <c r="G3" s="256" t="s">
        <v>2554</v>
      </c>
      <c r="H3" s="257">
        <v>3227</v>
      </c>
      <c r="I3" s="256">
        <v>-8.2899999999999991</v>
      </c>
      <c r="J3" s="256">
        <v>0.33</v>
      </c>
      <c r="K3" s="256">
        <v>-15.96</v>
      </c>
      <c r="L3" s="256">
        <v>0.63</v>
      </c>
      <c r="M3" s="256">
        <v>0.08</v>
      </c>
      <c r="N3" s="256">
        <v>0.54</v>
      </c>
      <c r="O3" s="256">
        <v>15.08</v>
      </c>
      <c r="P3" s="256" t="s">
        <v>2739</v>
      </c>
      <c r="Q3" s="256" t="s">
        <v>1415</v>
      </c>
      <c r="R3" s="256" t="s">
        <v>1232</v>
      </c>
      <c r="S3" s="256"/>
    </row>
    <row r="4" spans="1:19">
      <c r="A4">
        <f t="shared" si="0"/>
        <v>3227</v>
      </c>
      <c r="B4">
        <f t="shared" si="1"/>
        <v>-15.51</v>
      </c>
      <c r="C4">
        <f t="shared" si="2"/>
        <v>0.1</v>
      </c>
      <c r="E4" s="256" t="s">
        <v>2741</v>
      </c>
      <c r="F4" s="256" t="s">
        <v>2578</v>
      </c>
      <c r="G4" s="256" t="s">
        <v>2554</v>
      </c>
      <c r="H4" s="257">
        <v>3227</v>
      </c>
      <c r="I4" s="256">
        <v>-8.0399999999999991</v>
      </c>
      <c r="J4" s="256">
        <v>0.33</v>
      </c>
      <c r="K4" s="256">
        <v>-15.51</v>
      </c>
      <c r="L4" s="256">
        <v>0.63</v>
      </c>
      <c r="M4" s="256">
        <v>0.1</v>
      </c>
      <c r="N4" s="256">
        <v>0.54</v>
      </c>
      <c r="O4" s="256">
        <v>16.989999999999998</v>
      </c>
      <c r="P4" s="256" t="s">
        <v>2739</v>
      </c>
      <c r="Q4" s="256" t="s">
        <v>1415</v>
      </c>
      <c r="R4" s="256" t="s">
        <v>1232</v>
      </c>
      <c r="S4" s="256"/>
    </row>
    <row r="5" spans="1:19">
      <c r="A5">
        <f t="shared" si="0"/>
        <v>3227</v>
      </c>
      <c r="B5">
        <f t="shared" si="1"/>
        <v>-18.510000000000002</v>
      </c>
      <c r="C5">
        <f t="shared" si="2"/>
        <v>1.8</v>
      </c>
      <c r="E5" s="256" t="s">
        <v>2817</v>
      </c>
      <c r="F5" s="256" t="s">
        <v>2578</v>
      </c>
      <c r="G5" s="256" t="s">
        <v>2554</v>
      </c>
      <c r="H5" s="257">
        <v>3227</v>
      </c>
      <c r="I5" s="256">
        <v>-7.73</v>
      </c>
      <c r="J5" s="256">
        <v>0.2</v>
      </c>
      <c r="K5" s="256">
        <v>-18.510000000000002</v>
      </c>
      <c r="L5" s="256">
        <v>0.16</v>
      </c>
      <c r="M5" s="256">
        <v>1.8</v>
      </c>
      <c r="N5" s="256">
        <v>0.43</v>
      </c>
      <c r="O5" s="256">
        <v>2.83</v>
      </c>
      <c r="P5" s="256" t="s">
        <v>2739</v>
      </c>
      <c r="Q5" s="256" t="s">
        <v>1415</v>
      </c>
      <c r="R5" s="256" t="s">
        <v>1232</v>
      </c>
      <c r="S5" s="256"/>
    </row>
    <row r="6" spans="1:19">
      <c r="A6">
        <f t="shared" si="0"/>
        <v>3227</v>
      </c>
      <c r="B6">
        <f t="shared" si="1"/>
        <v>-16.72</v>
      </c>
      <c r="C6">
        <f t="shared" si="2"/>
        <v>1.3</v>
      </c>
      <c r="E6" s="256" t="s">
        <v>2804</v>
      </c>
      <c r="F6" s="256" t="s">
        <v>2578</v>
      </c>
      <c r="G6" s="256" t="s">
        <v>2554</v>
      </c>
      <c r="H6" s="257">
        <v>3227</v>
      </c>
      <c r="I6" s="256">
        <v>-7.32</v>
      </c>
      <c r="J6" s="256">
        <v>0.37</v>
      </c>
      <c r="K6" s="256">
        <v>-16.72</v>
      </c>
      <c r="L6" s="256">
        <v>0.81</v>
      </c>
      <c r="M6" s="256">
        <v>1.3</v>
      </c>
      <c r="N6" s="256">
        <v>0.42</v>
      </c>
      <c r="O6" s="256">
        <v>7.34</v>
      </c>
      <c r="P6" s="256" t="s">
        <v>2739</v>
      </c>
      <c r="Q6" s="256" t="s">
        <v>1415</v>
      </c>
      <c r="R6" s="256" t="s">
        <v>1232</v>
      </c>
      <c r="S6" s="256"/>
    </row>
    <row r="7" spans="1:19">
      <c r="A7">
        <f t="shared" si="0"/>
        <v>3227</v>
      </c>
      <c r="B7">
        <f t="shared" si="1"/>
        <v>-16.72</v>
      </c>
      <c r="C7">
        <f t="shared" si="2"/>
        <v>1.3</v>
      </c>
      <c r="E7" s="256" t="s">
        <v>2805</v>
      </c>
      <c r="F7" s="256" t="s">
        <v>2578</v>
      </c>
      <c r="G7" s="256" t="s">
        <v>2554</v>
      </c>
      <c r="H7" s="257">
        <v>3227</v>
      </c>
      <c r="I7" s="256">
        <v>-7.32</v>
      </c>
      <c r="J7" s="256">
        <v>0.37</v>
      </c>
      <c r="K7" s="256">
        <v>-16.72</v>
      </c>
      <c r="L7" s="256">
        <v>0.81</v>
      </c>
      <c r="M7" s="256">
        <v>1.3</v>
      </c>
      <c r="N7" s="256">
        <v>0.41</v>
      </c>
      <c r="O7" s="256">
        <v>2.68</v>
      </c>
      <c r="P7" s="256" t="s">
        <v>2739</v>
      </c>
      <c r="Q7" s="256" t="s">
        <v>1415</v>
      </c>
      <c r="R7" s="256" t="s">
        <v>1232</v>
      </c>
      <c r="S7" s="256"/>
    </row>
    <row r="8" spans="1:19">
      <c r="A8">
        <f t="shared" si="0"/>
        <v>3227</v>
      </c>
      <c r="B8">
        <f t="shared" si="1"/>
        <v>-12.65</v>
      </c>
      <c r="C8">
        <f t="shared" si="2"/>
        <v>-0.67</v>
      </c>
      <c r="E8" s="256" t="s">
        <v>2795</v>
      </c>
      <c r="F8" s="256" t="s">
        <v>2578</v>
      </c>
      <c r="G8" s="256" t="s">
        <v>2554</v>
      </c>
      <c r="H8" s="257">
        <v>3227</v>
      </c>
      <c r="I8" s="256">
        <v>-7.21</v>
      </c>
      <c r="J8" s="256">
        <v>0.35</v>
      </c>
      <c r="K8" s="256">
        <v>-12.65</v>
      </c>
      <c r="L8" s="256">
        <v>0.81</v>
      </c>
      <c r="M8" s="256">
        <v>-0.67</v>
      </c>
      <c r="N8" s="256">
        <v>0.34</v>
      </c>
      <c r="O8" s="256">
        <v>9.2200000000000006</v>
      </c>
      <c r="P8" s="256" t="s">
        <v>2739</v>
      </c>
      <c r="Q8" s="256" t="s">
        <v>1415</v>
      </c>
      <c r="R8" s="256" t="s">
        <v>1232</v>
      </c>
      <c r="S8" s="256"/>
    </row>
    <row r="9" spans="1:19">
      <c r="A9">
        <f t="shared" si="0"/>
        <v>3227</v>
      </c>
      <c r="B9">
        <f t="shared" si="1"/>
        <v>-12.77</v>
      </c>
      <c r="C9">
        <f t="shared" si="2"/>
        <v>-0.55000000000000004</v>
      </c>
      <c r="E9" s="256" t="s">
        <v>2816</v>
      </c>
      <c r="F9" s="256" t="s">
        <v>2578</v>
      </c>
      <c r="G9" s="256" t="s">
        <v>2554</v>
      </c>
      <c r="H9" s="257">
        <v>3227</v>
      </c>
      <c r="I9" s="256">
        <v>-7.16</v>
      </c>
      <c r="J9" s="256">
        <v>0.27</v>
      </c>
      <c r="K9" s="256">
        <v>-12.77</v>
      </c>
      <c r="L9" s="256">
        <v>0.16</v>
      </c>
      <c r="M9" s="256">
        <v>-0.55000000000000004</v>
      </c>
      <c r="N9" s="256">
        <v>0.56999999999999995</v>
      </c>
      <c r="O9" s="256">
        <v>11.48</v>
      </c>
      <c r="P9" s="256" t="s">
        <v>2739</v>
      </c>
      <c r="Q9" s="256" t="s">
        <v>1415</v>
      </c>
      <c r="R9" s="256" t="s">
        <v>1232</v>
      </c>
      <c r="S9" s="256"/>
    </row>
    <row r="10" spans="1:19">
      <c r="A10">
        <f t="shared" si="0"/>
        <v>3227</v>
      </c>
      <c r="B10">
        <f t="shared" si="1"/>
        <v>-13.86</v>
      </c>
      <c r="C10">
        <f t="shared" si="2"/>
        <v>0.26</v>
      </c>
      <c r="E10" s="256" t="s">
        <v>2801</v>
      </c>
      <c r="F10" s="256" t="s">
        <v>2578</v>
      </c>
      <c r="G10" s="256" t="s">
        <v>2554</v>
      </c>
      <c r="H10" s="257">
        <v>3227</v>
      </c>
      <c r="I10" s="256">
        <v>-6.91</v>
      </c>
      <c r="J10" s="256">
        <v>0.35</v>
      </c>
      <c r="K10" s="256">
        <v>-13.86</v>
      </c>
      <c r="L10" s="256">
        <v>0.81</v>
      </c>
      <c r="M10" s="256">
        <v>0.26</v>
      </c>
      <c r="N10" s="256">
        <v>0.35</v>
      </c>
      <c r="O10" s="256">
        <v>7.75</v>
      </c>
      <c r="P10" s="256" t="s">
        <v>2739</v>
      </c>
      <c r="Q10" s="256" t="s">
        <v>1415</v>
      </c>
      <c r="R10" s="256" t="s">
        <v>1232</v>
      </c>
      <c r="S10" s="256"/>
    </row>
    <row r="11" spans="1:19">
      <c r="A11">
        <f t="shared" si="0"/>
        <v>3227</v>
      </c>
      <c r="B11">
        <f t="shared" si="1"/>
        <v>-12.01</v>
      </c>
      <c r="C11">
        <f t="shared" si="2"/>
        <v>-0.65</v>
      </c>
      <c r="E11" s="256" t="s">
        <v>2813</v>
      </c>
      <c r="F11" s="256" t="s">
        <v>2578</v>
      </c>
      <c r="G11" s="256" t="s">
        <v>2554</v>
      </c>
      <c r="H11" s="257">
        <v>3227</v>
      </c>
      <c r="I11" s="256">
        <v>-6.87</v>
      </c>
      <c r="J11" s="256">
        <v>0.35</v>
      </c>
      <c r="K11" s="256">
        <v>-12.01</v>
      </c>
      <c r="L11" s="256">
        <v>0.81</v>
      </c>
      <c r="M11" s="256">
        <v>-0.65</v>
      </c>
      <c r="N11" s="256">
        <v>0.35</v>
      </c>
      <c r="O11" s="256">
        <v>6.54</v>
      </c>
      <c r="P11" s="256" t="s">
        <v>2739</v>
      </c>
      <c r="Q11" s="256" t="s">
        <v>1415</v>
      </c>
      <c r="R11" s="256" t="s">
        <v>1232</v>
      </c>
      <c r="S11" s="256"/>
    </row>
    <row r="12" spans="1:19">
      <c r="A12">
        <f t="shared" si="0"/>
        <v>3227</v>
      </c>
      <c r="B12">
        <f t="shared" si="1"/>
        <v>-11.73</v>
      </c>
      <c r="C12">
        <f t="shared" si="2"/>
        <v>-0.77</v>
      </c>
      <c r="E12" s="256" t="s">
        <v>2812</v>
      </c>
      <c r="F12" s="256" t="s">
        <v>2578</v>
      </c>
      <c r="G12" s="256" t="s">
        <v>2554</v>
      </c>
      <c r="H12" s="257">
        <v>3227</v>
      </c>
      <c r="I12" s="256">
        <v>-6.84</v>
      </c>
      <c r="J12" s="256">
        <v>0.35</v>
      </c>
      <c r="K12" s="256">
        <v>-11.73</v>
      </c>
      <c r="L12" s="256">
        <v>0.81</v>
      </c>
      <c r="M12" s="256">
        <v>-0.77</v>
      </c>
      <c r="N12" s="256">
        <v>0.35</v>
      </c>
      <c r="O12" s="256">
        <v>8.5299999999999994</v>
      </c>
      <c r="P12" s="256" t="s">
        <v>2739</v>
      </c>
      <c r="Q12" s="256" t="s">
        <v>1415</v>
      </c>
      <c r="R12" s="256" t="s">
        <v>1232</v>
      </c>
      <c r="S12" s="256"/>
    </row>
    <row r="13" spans="1:19">
      <c r="A13">
        <f t="shared" si="0"/>
        <v>3227</v>
      </c>
      <c r="B13">
        <f t="shared" si="1"/>
        <v>-12.46</v>
      </c>
      <c r="C13">
        <f t="shared" si="2"/>
        <v>-0.38</v>
      </c>
      <c r="E13" s="256" t="s">
        <v>2808</v>
      </c>
      <c r="F13" s="256" t="s">
        <v>2578</v>
      </c>
      <c r="G13" s="256" t="s">
        <v>2554</v>
      </c>
      <c r="H13" s="257">
        <v>3227</v>
      </c>
      <c r="I13" s="256">
        <v>-6.83</v>
      </c>
      <c r="J13" s="256">
        <v>0.35</v>
      </c>
      <c r="K13" s="256">
        <v>-12.46</v>
      </c>
      <c r="L13" s="256">
        <v>0.81</v>
      </c>
      <c r="M13" s="256">
        <v>-0.38</v>
      </c>
      <c r="N13" s="256">
        <v>0.35</v>
      </c>
      <c r="O13" s="256">
        <v>7.68</v>
      </c>
      <c r="P13" s="256" t="s">
        <v>2739</v>
      </c>
      <c r="Q13" s="256" t="s">
        <v>1415</v>
      </c>
      <c r="R13" s="256" t="s">
        <v>1232</v>
      </c>
      <c r="S13" s="256"/>
    </row>
    <row r="14" spans="1:19">
      <c r="A14">
        <f t="shared" si="0"/>
        <v>3227</v>
      </c>
      <c r="B14">
        <f t="shared" si="1"/>
        <v>-11.79</v>
      </c>
      <c r="C14">
        <f t="shared" si="2"/>
        <v>-0.53</v>
      </c>
      <c r="E14" t="s">
        <v>2660</v>
      </c>
      <c r="F14" s="256" t="s">
        <v>2578</v>
      </c>
      <c r="G14" s="256" t="s">
        <v>2554</v>
      </c>
      <c r="H14" s="257">
        <v>3227</v>
      </c>
      <c r="I14">
        <v>-6.63</v>
      </c>
      <c r="J14">
        <v>0.33</v>
      </c>
      <c r="K14">
        <v>-11.79</v>
      </c>
      <c r="L14">
        <v>0.63</v>
      </c>
      <c r="M14">
        <v>-0.53</v>
      </c>
      <c r="N14">
        <v>0.52</v>
      </c>
      <c r="O14">
        <v>19.97</v>
      </c>
      <c r="P14" t="s">
        <v>2579</v>
      </c>
      <c r="Q14" t="s">
        <v>2580</v>
      </c>
    </row>
    <row r="15" spans="1:19">
      <c r="A15">
        <f t="shared" si="0"/>
        <v>3227</v>
      </c>
      <c r="B15">
        <f t="shared" si="1"/>
        <v>-11.76</v>
      </c>
      <c r="C15">
        <f t="shared" si="2"/>
        <v>-0.44</v>
      </c>
      <c r="E15" s="256" t="s">
        <v>2815</v>
      </c>
      <c r="F15" s="256" t="s">
        <v>2578</v>
      </c>
      <c r="G15" s="256" t="s">
        <v>2554</v>
      </c>
      <c r="H15" s="257">
        <v>3227</v>
      </c>
      <c r="I15" s="256">
        <v>-6.52</v>
      </c>
      <c r="J15" s="256">
        <v>0.16</v>
      </c>
      <c r="K15" s="256">
        <v>-11.76</v>
      </c>
      <c r="L15" s="256">
        <v>0.17</v>
      </c>
      <c r="M15" s="256">
        <v>-0.44</v>
      </c>
      <c r="N15" s="256">
        <v>0.38</v>
      </c>
      <c r="O15" s="256">
        <v>10.41</v>
      </c>
      <c r="P15" s="256" t="s">
        <v>2739</v>
      </c>
      <c r="Q15" s="256" t="s">
        <v>1415</v>
      </c>
      <c r="R15" s="256" t="s">
        <v>1232</v>
      </c>
      <c r="S15" s="256"/>
    </row>
    <row r="16" spans="1:19">
      <c r="A16">
        <f t="shared" si="0"/>
        <v>3227</v>
      </c>
      <c r="B16">
        <f t="shared" si="1"/>
        <v>-11.5</v>
      </c>
      <c r="C16">
        <f t="shared" si="2"/>
        <v>-0.53</v>
      </c>
      <c r="E16" t="s">
        <v>2661</v>
      </c>
      <c r="F16" s="256" t="s">
        <v>2578</v>
      </c>
      <c r="G16" s="256" t="s">
        <v>2554</v>
      </c>
      <c r="H16" s="257">
        <v>3227</v>
      </c>
      <c r="I16">
        <v>-6.49</v>
      </c>
      <c r="J16">
        <v>0.33</v>
      </c>
      <c r="K16">
        <v>-11.5</v>
      </c>
      <c r="L16">
        <v>0.63</v>
      </c>
      <c r="M16">
        <v>-0.53</v>
      </c>
      <c r="N16">
        <v>0.53</v>
      </c>
      <c r="O16">
        <v>20.399999999999999</v>
      </c>
      <c r="P16" t="s">
        <v>2579</v>
      </c>
      <c r="Q16" t="s">
        <v>2580</v>
      </c>
    </row>
    <row r="17" spans="1:19">
      <c r="A17">
        <f t="shared" si="0"/>
        <v>3227</v>
      </c>
      <c r="B17">
        <f t="shared" si="1"/>
        <v>-11.58</v>
      </c>
      <c r="C17">
        <f t="shared" si="2"/>
        <v>-0.69</v>
      </c>
      <c r="E17" t="s">
        <v>2768</v>
      </c>
      <c r="F17" s="256" t="s">
        <v>2578</v>
      </c>
      <c r="G17" s="256" t="s">
        <v>2554</v>
      </c>
      <c r="H17" s="257">
        <v>3227</v>
      </c>
      <c r="I17">
        <v>-6.33</v>
      </c>
      <c r="J17">
        <v>0.34</v>
      </c>
      <c r="K17">
        <v>-11.58</v>
      </c>
      <c r="L17">
        <v>0.65</v>
      </c>
      <c r="M17">
        <v>-0.69</v>
      </c>
      <c r="N17">
        <v>0.68</v>
      </c>
      <c r="O17">
        <v>9.5</v>
      </c>
      <c r="P17" t="s">
        <v>2739</v>
      </c>
      <c r="Q17" t="s">
        <v>1415</v>
      </c>
      <c r="R17" t="s">
        <v>1232</v>
      </c>
    </row>
    <row r="18" spans="1:19">
      <c r="A18">
        <f t="shared" si="0"/>
        <v>3227</v>
      </c>
      <c r="B18">
        <f t="shared" si="1"/>
        <v>-10.96</v>
      </c>
      <c r="C18">
        <f t="shared" si="2"/>
        <v>-0.59</v>
      </c>
      <c r="E18" t="s">
        <v>2663</v>
      </c>
      <c r="F18" s="256" t="s">
        <v>2578</v>
      </c>
      <c r="G18" s="256" t="s">
        <v>2554</v>
      </c>
      <c r="H18" s="257">
        <v>3227</v>
      </c>
      <c r="I18">
        <v>-6.27</v>
      </c>
      <c r="J18">
        <v>0.33</v>
      </c>
      <c r="K18">
        <v>-10.96</v>
      </c>
      <c r="L18">
        <v>0.63</v>
      </c>
      <c r="M18">
        <v>-0.59</v>
      </c>
      <c r="N18">
        <v>0.53</v>
      </c>
      <c r="O18">
        <v>21.15</v>
      </c>
      <c r="P18" t="s">
        <v>2579</v>
      </c>
      <c r="Q18" t="s">
        <v>2580</v>
      </c>
    </row>
    <row r="19" spans="1:19">
      <c r="A19">
        <f t="shared" si="0"/>
        <v>3227</v>
      </c>
      <c r="B19">
        <f t="shared" si="1"/>
        <v>-12.34</v>
      </c>
      <c r="C19">
        <f t="shared" si="2"/>
        <v>0.35</v>
      </c>
      <c r="E19" s="256" t="s">
        <v>2798</v>
      </c>
      <c r="F19" s="256" t="s">
        <v>2578</v>
      </c>
      <c r="G19" s="256" t="s">
        <v>2554</v>
      </c>
      <c r="H19" s="257">
        <v>3227</v>
      </c>
      <c r="I19" s="256">
        <v>-6.04</v>
      </c>
      <c r="J19" s="256">
        <v>0.41</v>
      </c>
      <c r="K19" s="256">
        <v>-12.34</v>
      </c>
      <c r="L19" s="256">
        <v>0.84</v>
      </c>
      <c r="M19" s="256">
        <v>0.35</v>
      </c>
      <c r="N19" s="256">
        <v>0.72</v>
      </c>
      <c r="O19" s="256">
        <v>9.89</v>
      </c>
      <c r="P19" s="256" t="s">
        <v>2739</v>
      </c>
      <c r="Q19" s="256" t="s">
        <v>1415</v>
      </c>
      <c r="R19" s="256" t="s">
        <v>1232</v>
      </c>
      <c r="S19" s="256"/>
    </row>
    <row r="20" spans="1:19">
      <c r="A20">
        <f t="shared" si="0"/>
        <v>3227</v>
      </c>
      <c r="B20">
        <f t="shared" si="1"/>
        <v>-11.86</v>
      </c>
      <c r="C20">
        <f t="shared" si="2"/>
        <v>0.13</v>
      </c>
      <c r="E20" s="256" t="s">
        <v>2585</v>
      </c>
      <c r="F20" s="256" t="s">
        <v>2578</v>
      </c>
      <c r="G20" s="256" t="s">
        <v>2554</v>
      </c>
      <c r="H20" s="257">
        <v>3227</v>
      </c>
      <c r="I20" s="256">
        <v>-6.01</v>
      </c>
      <c r="J20" s="256">
        <v>0.33</v>
      </c>
      <c r="K20" s="256">
        <v>-11.86</v>
      </c>
      <c r="L20" s="256">
        <v>0.63</v>
      </c>
      <c r="M20" s="256">
        <v>0.13</v>
      </c>
      <c r="N20" s="256">
        <v>0.55000000000000004</v>
      </c>
      <c r="O20" s="256">
        <v>18</v>
      </c>
      <c r="P20" s="256" t="s">
        <v>2579</v>
      </c>
      <c r="Q20" s="256" t="s">
        <v>2580</v>
      </c>
      <c r="R20" s="256"/>
      <c r="S20" s="256"/>
    </row>
    <row r="21" spans="1:19">
      <c r="A21">
        <f t="shared" si="0"/>
        <v>3227</v>
      </c>
      <c r="B21">
        <f t="shared" si="1"/>
        <v>-11.25</v>
      </c>
      <c r="C21">
        <f t="shared" si="2"/>
        <v>0</v>
      </c>
      <c r="E21" s="256" t="s">
        <v>2747</v>
      </c>
      <c r="F21" s="256" t="s">
        <v>2578</v>
      </c>
      <c r="G21" s="256" t="s">
        <v>2554</v>
      </c>
      <c r="H21" s="257">
        <v>3227</v>
      </c>
      <c r="I21" s="256">
        <v>-5.94</v>
      </c>
      <c r="J21" s="256">
        <v>0.33</v>
      </c>
      <c r="K21" s="256">
        <v>-11.25</v>
      </c>
      <c r="L21" s="256">
        <v>0.63</v>
      </c>
      <c r="M21" s="256">
        <v>0</v>
      </c>
      <c r="N21" s="256">
        <v>0.54</v>
      </c>
      <c r="O21" s="256">
        <v>18.920000000000002</v>
      </c>
      <c r="P21" s="256" t="s">
        <v>2739</v>
      </c>
      <c r="Q21" s="256" t="s">
        <v>1415</v>
      </c>
      <c r="R21" s="256" t="s">
        <v>1232</v>
      </c>
      <c r="S21" s="256"/>
    </row>
    <row r="22" spans="1:19">
      <c r="A22">
        <f t="shared" si="0"/>
        <v>3227</v>
      </c>
      <c r="B22">
        <f t="shared" si="1"/>
        <v>-11.3</v>
      </c>
      <c r="C22">
        <f t="shared" si="2"/>
        <v>-0.08</v>
      </c>
      <c r="E22" s="256" t="s">
        <v>2586</v>
      </c>
      <c r="F22" s="256" t="s">
        <v>2578</v>
      </c>
      <c r="G22" s="256" t="s">
        <v>2554</v>
      </c>
      <c r="H22" s="257">
        <v>3227</v>
      </c>
      <c r="I22" s="256">
        <v>-5.93</v>
      </c>
      <c r="J22" s="256">
        <v>0.33</v>
      </c>
      <c r="K22" s="256">
        <v>-11.3</v>
      </c>
      <c r="L22" s="256">
        <v>0.64</v>
      </c>
      <c r="M22" s="256">
        <v>-0.08</v>
      </c>
      <c r="N22" s="256">
        <v>0.6</v>
      </c>
      <c r="O22" s="256">
        <v>25.97</v>
      </c>
      <c r="P22" s="256" t="s">
        <v>2579</v>
      </c>
      <c r="Q22" s="256" t="s">
        <v>2580</v>
      </c>
      <c r="R22" s="256"/>
      <c r="S22" s="256"/>
    </row>
    <row r="23" spans="1:19">
      <c r="A23">
        <f t="shared" si="0"/>
        <v>3227</v>
      </c>
      <c r="B23">
        <f t="shared" si="1"/>
        <v>-10.9</v>
      </c>
      <c r="C23">
        <f t="shared" si="2"/>
        <v>-0.53</v>
      </c>
      <c r="E23" s="256" t="s">
        <v>3045</v>
      </c>
      <c r="F23" s="256" t="s">
        <v>2578</v>
      </c>
      <c r="G23" s="256" t="s">
        <v>3046</v>
      </c>
      <c r="H23" s="257">
        <v>3227</v>
      </c>
      <c r="I23" s="256">
        <v>-5.93</v>
      </c>
      <c r="J23" s="256">
        <v>0.33</v>
      </c>
      <c r="K23" s="256">
        <v>-10.9</v>
      </c>
      <c r="L23" s="256">
        <v>0.64</v>
      </c>
      <c r="M23" s="256">
        <v>-0.53</v>
      </c>
      <c r="N23" s="256">
        <v>0.61</v>
      </c>
      <c r="O23" s="256">
        <v>16.489999999999998</v>
      </c>
      <c r="P23" s="256" t="s">
        <v>3020</v>
      </c>
      <c r="Q23" s="256" t="s">
        <v>3021</v>
      </c>
      <c r="R23" s="256" t="s">
        <v>3022</v>
      </c>
      <c r="S23" s="256"/>
    </row>
    <row r="24" spans="1:19">
      <c r="A24">
        <f t="shared" si="0"/>
        <v>3227</v>
      </c>
      <c r="B24">
        <f t="shared" si="1"/>
        <v>-10.53</v>
      </c>
      <c r="C24">
        <f t="shared" si="2"/>
        <v>-0.42</v>
      </c>
      <c r="E24" t="s">
        <v>2662</v>
      </c>
      <c r="F24" s="256" t="s">
        <v>2578</v>
      </c>
      <c r="G24" s="256" t="s">
        <v>2554</v>
      </c>
      <c r="H24" s="257">
        <v>3227</v>
      </c>
      <c r="I24">
        <v>-5.88</v>
      </c>
      <c r="J24">
        <v>0.33</v>
      </c>
      <c r="K24">
        <v>-10.53</v>
      </c>
      <c r="L24">
        <v>0.63</v>
      </c>
      <c r="M24">
        <v>-0.42</v>
      </c>
      <c r="N24">
        <v>0.53</v>
      </c>
      <c r="O24">
        <v>20.58</v>
      </c>
      <c r="P24" t="s">
        <v>2579</v>
      </c>
      <c r="Q24" t="s">
        <v>2580</v>
      </c>
    </row>
    <row r="25" spans="1:19">
      <c r="A25">
        <f t="shared" si="0"/>
        <v>3227</v>
      </c>
      <c r="B25">
        <f t="shared" si="1"/>
        <v>-10.95</v>
      </c>
      <c r="C25">
        <f t="shared" si="2"/>
        <v>-0.02</v>
      </c>
      <c r="E25" s="256" t="s">
        <v>2748</v>
      </c>
      <c r="F25" s="256" t="s">
        <v>2578</v>
      </c>
      <c r="G25" s="256" t="s">
        <v>2554</v>
      </c>
      <c r="H25" s="257">
        <v>3227</v>
      </c>
      <c r="I25" s="256">
        <v>-5.81</v>
      </c>
      <c r="J25" s="256">
        <v>0.33</v>
      </c>
      <c r="K25" s="256">
        <v>-10.95</v>
      </c>
      <c r="L25" s="256">
        <v>0.63</v>
      </c>
      <c r="M25" s="256">
        <v>-0.02</v>
      </c>
      <c r="N25" s="256">
        <v>0.56000000000000005</v>
      </c>
      <c r="O25" s="256">
        <v>17.89</v>
      </c>
      <c r="P25" s="256" t="s">
        <v>2739</v>
      </c>
      <c r="Q25" s="256" t="s">
        <v>1415</v>
      </c>
      <c r="R25" s="256" t="s">
        <v>1232</v>
      </c>
      <c r="S25" s="256"/>
    </row>
    <row r="26" spans="1:19">
      <c r="A26">
        <f t="shared" si="0"/>
        <v>3227</v>
      </c>
      <c r="B26">
        <f t="shared" si="1"/>
        <v>-9.7100000000000009</v>
      </c>
      <c r="C26">
        <f t="shared" si="2"/>
        <v>-1.1100000000000001</v>
      </c>
      <c r="E26" s="256" t="s">
        <v>2781</v>
      </c>
      <c r="F26" s="256" t="s">
        <v>2578</v>
      </c>
      <c r="G26" s="256" t="s">
        <v>2554</v>
      </c>
      <c r="H26" s="257">
        <v>3227</v>
      </c>
      <c r="I26" s="256">
        <v>-5.78</v>
      </c>
      <c r="J26" s="256">
        <v>0.33</v>
      </c>
      <c r="K26" s="256">
        <v>-9.7100000000000009</v>
      </c>
      <c r="L26" s="256">
        <v>0.64</v>
      </c>
      <c r="M26" s="256">
        <v>-1.1100000000000001</v>
      </c>
      <c r="N26" s="256">
        <v>0.57999999999999996</v>
      </c>
      <c r="O26" s="256">
        <v>13.12</v>
      </c>
      <c r="P26" s="256" t="s">
        <v>2739</v>
      </c>
      <c r="Q26" s="256" t="s">
        <v>1415</v>
      </c>
      <c r="R26" s="256" t="s">
        <v>1232</v>
      </c>
      <c r="S26" s="256"/>
    </row>
    <row r="27" spans="1:19">
      <c r="A27">
        <f t="shared" si="0"/>
        <v>3227</v>
      </c>
      <c r="B27">
        <f t="shared" si="1"/>
        <v>-9.69</v>
      </c>
      <c r="C27">
        <f t="shared" si="2"/>
        <v>-0.69</v>
      </c>
      <c r="E27" s="256" t="s">
        <v>2810</v>
      </c>
      <c r="F27" s="256" t="s">
        <v>2578</v>
      </c>
      <c r="G27" s="256" t="s">
        <v>2554</v>
      </c>
      <c r="H27" s="257">
        <v>3227</v>
      </c>
      <c r="I27" s="256">
        <v>-5.72</v>
      </c>
      <c r="J27" s="256">
        <v>0.35</v>
      </c>
      <c r="K27" s="256">
        <v>-9.69</v>
      </c>
      <c r="L27" s="256">
        <v>0.88</v>
      </c>
      <c r="M27" s="256">
        <v>-0.69</v>
      </c>
      <c r="N27" s="256">
        <v>0.76</v>
      </c>
      <c r="O27" s="256">
        <v>9.24</v>
      </c>
      <c r="P27" s="256" t="s">
        <v>2739</v>
      </c>
      <c r="Q27" s="256" t="s">
        <v>1415</v>
      </c>
      <c r="R27" s="256" t="s">
        <v>1232</v>
      </c>
      <c r="S27" s="256"/>
    </row>
    <row r="28" spans="1:19">
      <c r="A28">
        <f t="shared" si="0"/>
        <v>3227</v>
      </c>
      <c r="B28">
        <f t="shared" si="1"/>
        <v>-11.59</v>
      </c>
      <c r="C28">
        <f t="shared" si="2"/>
        <v>0.39</v>
      </c>
      <c r="E28" s="256" t="s">
        <v>2584</v>
      </c>
      <c r="F28" s="256" t="s">
        <v>2578</v>
      </c>
      <c r="G28" s="256" t="s">
        <v>2554</v>
      </c>
      <c r="H28" s="257">
        <v>3227</v>
      </c>
      <c r="I28" s="256">
        <v>-5.62</v>
      </c>
      <c r="J28" s="256">
        <v>0.34</v>
      </c>
      <c r="K28" s="256">
        <v>-11.59</v>
      </c>
      <c r="L28" s="256">
        <v>0.67</v>
      </c>
      <c r="M28" s="256">
        <v>0.39</v>
      </c>
      <c r="N28" s="256">
        <v>0.75</v>
      </c>
      <c r="O28" s="256">
        <v>16.07</v>
      </c>
      <c r="P28" s="256" t="s">
        <v>2579</v>
      </c>
      <c r="Q28" s="256" t="s">
        <v>2580</v>
      </c>
      <c r="R28" s="256"/>
      <c r="S28" s="256"/>
    </row>
    <row r="29" spans="1:19">
      <c r="A29">
        <f t="shared" si="0"/>
        <v>3227</v>
      </c>
      <c r="B29">
        <f t="shared" si="1"/>
        <v>-10.130000000000001</v>
      </c>
      <c r="C29">
        <f t="shared" si="2"/>
        <v>-0.56000000000000005</v>
      </c>
      <c r="E29" s="256" t="s">
        <v>3047</v>
      </c>
      <c r="F29" s="256" t="s">
        <v>2578</v>
      </c>
      <c r="G29" s="256" t="s">
        <v>3048</v>
      </c>
      <c r="H29" s="257">
        <v>3227</v>
      </c>
      <c r="I29" s="256">
        <v>-5.56</v>
      </c>
      <c r="J29" s="256">
        <v>0.34</v>
      </c>
      <c r="K29" s="256">
        <v>-10.130000000000001</v>
      </c>
      <c r="L29" s="256">
        <v>0.65</v>
      </c>
      <c r="M29" s="256">
        <v>-0.56000000000000005</v>
      </c>
      <c r="N29" s="256">
        <v>0.66</v>
      </c>
      <c r="O29" s="256">
        <v>15.45</v>
      </c>
      <c r="P29" s="256" t="s">
        <v>3020</v>
      </c>
      <c r="Q29" s="256" t="s">
        <v>3021</v>
      </c>
      <c r="R29" s="256" t="s">
        <v>3022</v>
      </c>
      <c r="S29" s="256"/>
    </row>
    <row r="30" spans="1:19">
      <c r="A30">
        <f t="shared" si="0"/>
        <v>3227</v>
      </c>
      <c r="B30">
        <f t="shared" si="1"/>
        <v>-10.220000000000001</v>
      </c>
      <c r="C30">
        <f t="shared" si="2"/>
        <v>-7.0000000000000007E-2</v>
      </c>
      <c r="E30" s="256" t="s">
        <v>2800</v>
      </c>
      <c r="F30" s="256" t="s">
        <v>2578</v>
      </c>
      <c r="G30" s="256" t="s">
        <v>2554</v>
      </c>
      <c r="H30" s="257">
        <v>3227</v>
      </c>
      <c r="I30" s="256">
        <v>-5.37</v>
      </c>
      <c r="J30" s="256">
        <v>0.35</v>
      </c>
      <c r="K30" s="256">
        <v>-10.220000000000001</v>
      </c>
      <c r="L30" s="256">
        <v>0.81</v>
      </c>
      <c r="M30" s="256">
        <v>-7.0000000000000007E-2</v>
      </c>
      <c r="N30" s="256">
        <v>0.38</v>
      </c>
      <c r="O30" s="256">
        <v>9.76</v>
      </c>
      <c r="P30" s="256" t="s">
        <v>2739</v>
      </c>
      <c r="Q30" s="256" t="s">
        <v>1415</v>
      </c>
      <c r="R30" s="256" t="s">
        <v>1232</v>
      </c>
      <c r="S30" s="256"/>
    </row>
    <row r="31" spans="1:19">
      <c r="A31">
        <f t="shared" si="0"/>
        <v>3227</v>
      </c>
      <c r="B31">
        <f t="shared" si="1"/>
        <v>-9.99</v>
      </c>
      <c r="C31">
        <f t="shared" si="2"/>
        <v>-0.06</v>
      </c>
      <c r="E31" s="256" t="s">
        <v>2745</v>
      </c>
      <c r="F31" s="256" t="s">
        <v>2578</v>
      </c>
      <c r="G31" s="256" t="s">
        <v>2554</v>
      </c>
      <c r="H31" s="257">
        <v>3227</v>
      </c>
      <c r="I31" s="256">
        <v>-5.35</v>
      </c>
      <c r="J31" s="256">
        <v>0.33</v>
      </c>
      <c r="K31" s="256">
        <v>-9.99</v>
      </c>
      <c r="L31" s="256">
        <v>0.63</v>
      </c>
      <c r="M31" s="256">
        <v>-0.06</v>
      </c>
      <c r="N31" s="256">
        <v>0.53</v>
      </c>
      <c r="O31" s="256">
        <v>20.309999999999999</v>
      </c>
      <c r="P31" s="256" t="s">
        <v>2739</v>
      </c>
      <c r="Q31" s="256" t="s">
        <v>1415</v>
      </c>
      <c r="R31" s="256" t="s">
        <v>1232</v>
      </c>
      <c r="S31" s="256"/>
    </row>
    <row r="32" spans="1:19">
      <c r="A32">
        <f t="shared" si="0"/>
        <v>3227</v>
      </c>
      <c r="B32">
        <f t="shared" si="1"/>
        <v>-10.1</v>
      </c>
      <c r="C32">
        <f t="shared" si="2"/>
        <v>0</v>
      </c>
      <c r="E32" s="256" t="s">
        <v>2746</v>
      </c>
      <c r="F32" s="256" t="s">
        <v>2578</v>
      </c>
      <c r="G32" s="256" t="s">
        <v>2554</v>
      </c>
      <c r="H32" s="257">
        <v>3227</v>
      </c>
      <c r="I32" s="256">
        <v>-5.35</v>
      </c>
      <c r="J32" s="256">
        <v>0.33</v>
      </c>
      <c r="K32" s="256">
        <v>-10.1</v>
      </c>
      <c r="L32" s="256">
        <v>0.63</v>
      </c>
      <c r="M32" s="256">
        <v>0</v>
      </c>
      <c r="N32" s="256">
        <v>0.55000000000000004</v>
      </c>
      <c r="O32" s="256">
        <v>20.45</v>
      </c>
      <c r="P32" s="256" t="s">
        <v>2739</v>
      </c>
      <c r="Q32" s="256" t="s">
        <v>1415</v>
      </c>
      <c r="R32" s="256" t="s">
        <v>1232</v>
      </c>
      <c r="S32" s="256"/>
    </row>
    <row r="33" spans="1:19">
      <c r="A33">
        <f t="shared" si="0"/>
        <v>3227</v>
      </c>
      <c r="B33">
        <f t="shared" si="1"/>
        <v>-11.77</v>
      </c>
      <c r="C33">
        <f t="shared" si="2"/>
        <v>0.75</v>
      </c>
      <c r="E33" s="256" t="s">
        <v>2814</v>
      </c>
      <c r="F33" s="256" t="s">
        <v>2578</v>
      </c>
      <c r="G33" s="256" t="s">
        <v>2554</v>
      </c>
      <c r="H33" s="257">
        <v>3227</v>
      </c>
      <c r="I33" s="256">
        <v>-5.34</v>
      </c>
      <c r="J33" s="256">
        <v>0.17</v>
      </c>
      <c r="K33" s="256">
        <v>-11.77</v>
      </c>
      <c r="L33" s="256">
        <v>0.21</v>
      </c>
      <c r="M33" s="256">
        <v>0.75</v>
      </c>
      <c r="N33" s="256">
        <v>0.46</v>
      </c>
      <c r="O33" s="256">
        <v>4.72</v>
      </c>
      <c r="P33" s="256" t="s">
        <v>2739</v>
      </c>
      <c r="Q33" s="256" t="s">
        <v>1415</v>
      </c>
      <c r="R33" s="256" t="s">
        <v>1232</v>
      </c>
      <c r="S33" s="256"/>
    </row>
    <row r="34" spans="1:19">
      <c r="A34">
        <f t="shared" si="0"/>
        <v>3227</v>
      </c>
      <c r="B34">
        <f t="shared" si="1"/>
        <v>-9.4</v>
      </c>
      <c r="C34">
        <f t="shared" si="2"/>
        <v>-0.43</v>
      </c>
      <c r="E34" t="s">
        <v>2659</v>
      </c>
      <c r="F34" s="256" t="s">
        <v>2578</v>
      </c>
      <c r="G34" s="256" t="s">
        <v>2554</v>
      </c>
      <c r="H34" s="257">
        <v>3227</v>
      </c>
      <c r="I34">
        <v>-5.31</v>
      </c>
      <c r="J34">
        <v>0.33</v>
      </c>
      <c r="K34">
        <v>-9.4</v>
      </c>
      <c r="L34">
        <v>0.63</v>
      </c>
      <c r="M34">
        <v>-0.43</v>
      </c>
      <c r="N34">
        <v>0.53</v>
      </c>
      <c r="O34">
        <v>20.37</v>
      </c>
      <c r="P34" t="s">
        <v>2579</v>
      </c>
      <c r="Q34" t="s">
        <v>2580</v>
      </c>
    </row>
    <row r="35" spans="1:19">
      <c r="A35">
        <f t="shared" si="0"/>
        <v>3227</v>
      </c>
      <c r="B35">
        <f t="shared" si="1"/>
        <v>-9.67</v>
      </c>
      <c r="C35">
        <f t="shared" si="2"/>
        <v>-0.55000000000000004</v>
      </c>
      <c r="E35" s="256" t="s">
        <v>3051</v>
      </c>
      <c r="F35" s="256" t="s">
        <v>2578</v>
      </c>
      <c r="G35" s="256" t="s">
        <v>3052</v>
      </c>
      <c r="H35" s="257">
        <v>3227</v>
      </c>
      <c r="I35" s="256">
        <v>-5.31</v>
      </c>
      <c r="J35" s="256">
        <v>0.34</v>
      </c>
      <c r="K35" s="256">
        <v>-9.67</v>
      </c>
      <c r="L35" s="256">
        <v>0.65</v>
      </c>
      <c r="M35" s="256">
        <v>-0.55000000000000004</v>
      </c>
      <c r="N35" s="256">
        <v>0.68</v>
      </c>
      <c r="O35" s="256">
        <v>15.54</v>
      </c>
      <c r="P35" s="256" t="s">
        <v>3020</v>
      </c>
      <c r="Q35" s="256" t="s">
        <v>3021</v>
      </c>
      <c r="R35" s="256" t="s">
        <v>3022</v>
      </c>
      <c r="S35" s="256"/>
    </row>
    <row r="36" spans="1:19">
      <c r="A36">
        <f t="shared" si="0"/>
        <v>3227</v>
      </c>
      <c r="B36">
        <f t="shared" si="1"/>
        <v>-13.53</v>
      </c>
      <c r="C36">
        <f t="shared" si="2"/>
        <v>1.86</v>
      </c>
      <c r="E36" s="256" t="s">
        <v>2807</v>
      </c>
      <c r="F36" s="256" t="s">
        <v>2578</v>
      </c>
      <c r="G36" s="256" t="s">
        <v>2554</v>
      </c>
      <c r="H36" s="257">
        <v>3227</v>
      </c>
      <c r="I36" s="256">
        <v>-5.27</v>
      </c>
      <c r="J36" s="256">
        <v>0.48</v>
      </c>
      <c r="K36" s="256">
        <v>-13.53</v>
      </c>
      <c r="L36" s="256">
        <v>0.61</v>
      </c>
      <c r="M36" s="256">
        <v>1.86</v>
      </c>
      <c r="N36" s="256">
        <v>0.63</v>
      </c>
      <c r="O36" s="256">
        <v>5.78</v>
      </c>
      <c r="P36" s="256" t="s">
        <v>2739</v>
      </c>
      <c r="Q36" s="256" t="s">
        <v>1415</v>
      </c>
      <c r="R36" s="256" t="s">
        <v>1232</v>
      </c>
      <c r="S36" s="256"/>
    </row>
    <row r="37" spans="1:19">
      <c r="A37">
        <f t="shared" si="0"/>
        <v>3227</v>
      </c>
      <c r="B37">
        <f t="shared" si="1"/>
        <v>-13.53</v>
      </c>
      <c r="C37">
        <f t="shared" si="2"/>
        <v>1.43</v>
      </c>
      <c r="E37" t="s">
        <v>2767</v>
      </c>
      <c r="F37" s="256" t="s">
        <v>2578</v>
      </c>
      <c r="G37" s="256" t="s">
        <v>2554</v>
      </c>
      <c r="H37" s="257">
        <v>3227</v>
      </c>
      <c r="I37">
        <v>-5.21</v>
      </c>
      <c r="J37">
        <v>0.34</v>
      </c>
      <c r="K37">
        <v>-13.53</v>
      </c>
      <c r="L37">
        <v>0.67</v>
      </c>
      <c r="M37">
        <v>1.43</v>
      </c>
      <c r="N37">
        <v>0.73</v>
      </c>
      <c r="O37">
        <v>6.7</v>
      </c>
      <c r="P37" t="s">
        <v>2739</v>
      </c>
      <c r="Q37" t="s">
        <v>1415</v>
      </c>
      <c r="R37" t="s">
        <v>1232</v>
      </c>
    </row>
    <row r="38" spans="1:19">
      <c r="A38">
        <f t="shared" si="0"/>
        <v>3227</v>
      </c>
      <c r="B38">
        <f t="shared" si="1"/>
        <v>-11.09</v>
      </c>
      <c r="C38">
        <f t="shared" si="2"/>
        <v>0.56000000000000005</v>
      </c>
      <c r="E38" s="256" t="s">
        <v>2796</v>
      </c>
      <c r="F38" s="256" t="s">
        <v>2578</v>
      </c>
      <c r="G38" s="256" t="s">
        <v>2554</v>
      </c>
      <c r="H38" s="257">
        <v>3227</v>
      </c>
      <c r="I38" s="256">
        <v>-5.18</v>
      </c>
      <c r="J38" s="256">
        <v>0.35</v>
      </c>
      <c r="K38" s="256">
        <v>-11.09</v>
      </c>
      <c r="L38" s="256">
        <v>0.81</v>
      </c>
      <c r="M38" s="256">
        <v>0.56000000000000005</v>
      </c>
      <c r="N38" s="256">
        <v>0.36</v>
      </c>
      <c r="O38" s="256">
        <v>6.57</v>
      </c>
      <c r="P38" s="256" t="s">
        <v>2739</v>
      </c>
      <c r="Q38" s="256" t="s">
        <v>1415</v>
      </c>
      <c r="R38" s="256" t="s">
        <v>1232</v>
      </c>
      <c r="S38" s="256"/>
    </row>
    <row r="39" spans="1:19">
      <c r="A39">
        <f t="shared" si="0"/>
        <v>3227</v>
      </c>
      <c r="B39">
        <f t="shared" si="1"/>
        <v>-9.99</v>
      </c>
      <c r="C39">
        <f t="shared" si="2"/>
        <v>0.15</v>
      </c>
      <c r="E39" s="256" t="s">
        <v>2581</v>
      </c>
      <c r="F39" s="256" t="s">
        <v>2578</v>
      </c>
      <c r="G39" s="256" t="s">
        <v>2554</v>
      </c>
      <c r="H39" s="257">
        <v>3227</v>
      </c>
      <c r="I39" s="256">
        <v>-5.03</v>
      </c>
      <c r="J39" s="256">
        <v>0.33</v>
      </c>
      <c r="K39" s="256">
        <v>-9.99</v>
      </c>
      <c r="L39" s="256">
        <v>0.63</v>
      </c>
      <c r="M39" s="256">
        <v>0.15</v>
      </c>
      <c r="N39" s="256">
        <v>0.56999999999999995</v>
      </c>
      <c r="O39" s="256">
        <v>10.73</v>
      </c>
      <c r="P39" s="256" t="s">
        <v>2579</v>
      </c>
      <c r="Q39" s="256" t="s">
        <v>2580</v>
      </c>
      <c r="R39" s="256"/>
      <c r="S39" s="256"/>
    </row>
    <row r="40" spans="1:19">
      <c r="A40">
        <f t="shared" si="0"/>
        <v>3227</v>
      </c>
      <c r="B40">
        <f t="shared" si="1"/>
        <v>-8.5500000000000007</v>
      </c>
      <c r="C40">
        <f t="shared" si="2"/>
        <v>-0.57999999999999996</v>
      </c>
      <c r="E40" t="s">
        <v>2626</v>
      </c>
      <c r="F40" s="256" t="s">
        <v>2578</v>
      </c>
      <c r="G40" s="256" t="s">
        <v>2554</v>
      </c>
      <c r="H40" s="257">
        <v>3227</v>
      </c>
      <c r="I40">
        <v>-5.01</v>
      </c>
      <c r="J40">
        <v>0.33</v>
      </c>
      <c r="K40">
        <v>-8.5500000000000007</v>
      </c>
      <c r="L40">
        <v>0.63</v>
      </c>
      <c r="M40">
        <v>-0.57999999999999996</v>
      </c>
      <c r="N40">
        <v>0.53</v>
      </c>
      <c r="O40">
        <v>15.56</v>
      </c>
      <c r="P40" t="s">
        <v>2579</v>
      </c>
      <c r="Q40" t="s">
        <v>2580</v>
      </c>
    </row>
    <row r="41" spans="1:19">
      <c r="A41">
        <f t="shared" si="0"/>
        <v>3227</v>
      </c>
      <c r="B41">
        <f t="shared" si="1"/>
        <v>-8.35</v>
      </c>
      <c r="C41">
        <f t="shared" si="2"/>
        <v>-0.65</v>
      </c>
      <c r="E41" s="256" t="s">
        <v>2811</v>
      </c>
      <c r="F41" s="256" t="s">
        <v>2578</v>
      </c>
      <c r="G41" s="256" t="s">
        <v>2554</v>
      </c>
      <c r="H41" s="257">
        <v>3227</v>
      </c>
      <c r="I41" s="256">
        <v>-4.99</v>
      </c>
      <c r="J41" s="256">
        <v>0.35</v>
      </c>
      <c r="K41" s="256">
        <v>-8.35</v>
      </c>
      <c r="L41" s="256">
        <v>0.81</v>
      </c>
      <c r="M41" s="256">
        <v>-0.65</v>
      </c>
      <c r="N41" s="256">
        <v>0.34</v>
      </c>
      <c r="O41" s="256">
        <v>9.2899999999999991</v>
      </c>
      <c r="P41" s="256" t="s">
        <v>2739</v>
      </c>
      <c r="Q41" s="256" t="s">
        <v>1415</v>
      </c>
      <c r="R41" s="256" t="s">
        <v>1232</v>
      </c>
      <c r="S41" s="256"/>
    </row>
    <row r="42" spans="1:19">
      <c r="A42">
        <f t="shared" si="0"/>
        <v>3227</v>
      </c>
      <c r="B42">
        <f t="shared" si="1"/>
        <v>-8.32</v>
      </c>
      <c r="C42">
        <f t="shared" si="2"/>
        <v>-0.98</v>
      </c>
      <c r="E42" s="256" t="s">
        <v>2782</v>
      </c>
      <c r="F42" s="256" t="s">
        <v>2578</v>
      </c>
      <c r="G42" s="256" t="s">
        <v>2554</v>
      </c>
      <c r="H42" s="257">
        <v>3227</v>
      </c>
      <c r="I42" s="256">
        <v>-4.9400000000000004</v>
      </c>
      <c r="J42" s="256">
        <v>0.34</v>
      </c>
      <c r="K42" s="256">
        <v>-8.32</v>
      </c>
      <c r="L42" s="256">
        <v>0.64</v>
      </c>
      <c r="M42" s="256">
        <v>-0.98</v>
      </c>
      <c r="N42" s="256">
        <v>0.62</v>
      </c>
      <c r="O42" s="256">
        <v>10.64</v>
      </c>
      <c r="P42" s="256" t="s">
        <v>2739</v>
      </c>
      <c r="Q42" s="256" t="s">
        <v>1415</v>
      </c>
      <c r="R42" s="256" t="s">
        <v>1232</v>
      </c>
      <c r="S42" s="256"/>
    </row>
    <row r="43" spans="1:19">
      <c r="A43">
        <f t="shared" si="0"/>
        <v>3227</v>
      </c>
      <c r="B43">
        <f t="shared" si="1"/>
        <v>-9.3800000000000008</v>
      </c>
      <c r="C43">
        <f t="shared" si="2"/>
        <v>-0.28999999999999998</v>
      </c>
      <c r="E43" s="256" t="s">
        <v>3018</v>
      </c>
      <c r="F43" s="256" t="s">
        <v>2578</v>
      </c>
      <c r="G43" s="256" t="s">
        <v>3019</v>
      </c>
      <c r="H43" s="257">
        <v>3227</v>
      </c>
      <c r="I43" s="256">
        <v>-4.91</v>
      </c>
      <c r="J43" s="256">
        <v>0.34</v>
      </c>
      <c r="K43" s="256">
        <v>-9.3800000000000008</v>
      </c>
      <c r="L43" s="256">
        <v>0.64</v>
      </c>
      <c r="M43" s="256">
        <v>-0.28999999999999998</v>
      </c>
      <c r="N43" s="256">
        <v>0.61</v>
      </c>
      <c r="O43" s="256">
        <v>15.42</v>
      </c>
      <c r="P43" s="256" t="s">
        <v>3020</v>
      </c>
      <c r="Q43" s="256" t="s">
        <v>3021</v>
      </c>
      <c r="R43" s="256" t="s">
        <v>3022</v>
      </c>
      <c r="S43" s="256"/>
    </row>
    <row r="44" spans="1:19">
      <c r="A44">
        <f t="shared" si="0"/>
        <v>3227</v>
      </c>
      <c r="B44">
        <f t="shared" si="1"/>
        <v>-9.7799999999999994</v>
      </c>
      <c r="C44">
        <f t="shared" si="2"/>
        <v>0.31</v>
      </c>
      <c r="E44" s="256" t="s">
        <v>2760</v>
      </c>
      <c r="F44" s="256" t="s">
        <v>2578</v>
      </c>
      <c r="G44" s="256" t="s">
        <v>2554</v>
      </c>
      <c r="H44" s="257">
        <v>3227</v>
      </c>
      <c r="I44" s="256">
        <v>-4.87</v>
      </c>
      <c r="J44" s="256">
        <v>0.34</v>
      </c>
      <c r="K44" s="256">
        <v>-9.7799999999999994</v>
      </c>
      <c r="L44" s="256">
        <v>0.64</v>
      </c>
      <c r="M44" s="256">
        <v>0.31</v>
      </c>
      <c r="N44" s="256">
        <v>0.62</v>
      </c>
      <c r="O44" s="256">
        <v>10.039999999999999</v>
      </c>
      <c r="P44" s="256" t="s">
        <v>2739</v>
      </c>
      <c r="Q44" s="256" t="s">
        <v>1415</v>
      </c>
      <c r="R44" s="256" t="s">
        <v>1232</v>
      </c>
      <c r="S44" s="256"/>
    </row>
    <row r="45" spans="1:19">
      <c r="A45">
        <f t="shared" si="0"/>
        <v>3227</v>
      </c>
      <c r="B45">
        <f t="shared" si="1"/>
        <v>-10.130000000000001</v>
      </c>
      <c r="C45">
        <f t="shared" si="2"/>
        <v>0.4</v>
      </c>
      <c r="E45" s="256" t="s">
        <v>2803</v>
      </c>
      <c r="F45" s="256" t="s">
        <v>2578</v>
      </c>
      <c r="G45" s="256" t="s">
        <v>2554</v>
      </c>
      <c r="H45" s="257">
        <v>3227</v>
      </c>
      <c r="I45" s="256">
        <v>-4.8600000000000003</v>
      </c>
      <c r="J45" s="256">
        <v>0.36</v>
      </c>
      <c r="K45" s="256">
        <v>-10.130000000000001</v>
      </c>
      <c r="L45" s="256">
        <v>0.81</v>
      </c>
      <c r="M45" s="256">
        <v>0.4</v>
      </c>
      <c r="N45" s="256">
        <v>0.37</v>
      </c>
      <c r="O45" s="256">
        <v>4.16</v>
      </c>
      <c r="P45" s="256" t="s">
        <v>2739</v>
      </c>
      <c r="Q45" s="256" t="s">
        <v>1415</v>
      </c>
      <c r="R45" s="256" t="s">
        <v>1232</v>
      </c>
      <c r="S45" s="256"/>
    </row>
    <row r="46" spans="1:19">
      <c r="A46">
        <f t="shared" si="0"/>
        <v>3227</v>
      </c>
      <c r="B46">
        <f t="shared" si="1"/>
        <v>-11.59</v>
      </c>
      <c r="C46">
        <f t="shared" si="2"/>
        <v>1.18</v>
      </c>
      <c r="E46" s="256" t="s">
        <v>2794</v>
      </c>
      <c r="F46" s="256" t="s">
        <v>2578</v>
      </c>
      <c r="G46" s="256" t="s">
        <v>2554</v>
      </c>
      <c r="H46" s="257">
        <v>3227</v>
      </c>
      <c r="I46" s="256">
        <v>-4.82</v>
      </c>
      <c r="J46" s="256">
        <v>0.35</v>
      </c>
      <c r="K46" s="256">
        <v>-11.59</v>
      </c>
      <c r="L46" s="256">
        <v>0.81</v>
      </c>
      <c r="M46" s="256">
        <v>1.18</v>
      </c>
      <c r="N46" s="256">
        <v>0.36</v>
      </c>
      <c r="O46" s="256">
        <v>7.01</v>
      </c>
      <c r="P46" s="256" t="s">
        <v>2739</v>
      </c>
      <c r="Q46" s="256" t="s">
        <v>1415</v>
      </c>
      <c r="R46" s="256" t="s">
        <v>1232</v>
      </c>
      <c r="S46" s="256"/>
    </row>
    <row r="47" spans="1:19">
      <c r="A47">
        <f t="shared" si="0"/>
        <v>3227</v>
      </c>
      <c r="B47">
        <f t="shared" si="1"/>
        <v>-9.15</v>
      </c>
      <c r="C47">
        <f t="shared" si="2"/>
        <v>0.05</v>
      </c>
      <c r="E47" s="256" t="s">
        <v>2751</v>
      </c>
      <c r="F47" s="256" t="s">
        <v>2578</v>
      </c>
      <c r="G47" s="256" t="s">
        <v>2554</v>
      </c>
      <c r="H47" s="257">
        <v>3227</v>
      </c>
      <c r="I47" s="256">
        <v>-4.8099999999999996</v>
      </c>
      <c r="J47" s="256">
        <v>0.39</v>
      </c>
      <c r="K47" s="256">
        <v>-9.15</v>
      </c>
      <c r="L47" s="256">
        <v>0.72</v>
      </c>
      <c r="M47" s="256">
        <v>0.05</v>
      </c>
      <c r="N47" s="256">
        <v>0.99</v>
      </c>
      <c r="O47" s="256">
        <v>17.93</v>
      </c>
      <c r="P47" s="256" t="s">
        <v>2739</v>
      </c>
      <c r="Q47" s="256" t="s">
        <v>1415</v>
      </c>
      <c r="R47" s="256" t="s">
        <v>1232</v>
      </c>
      <c r="S47" s="256"/>
    </row>
    <row r="48" spans="1:19">
      <c r="A48">
        <f t="shared" si="0"/>
        <v>3227</v>
      </c>
      <c r="B48">
        <f t="shared" si="1"/>
        <v>-7.77</v>
      </c>
      <c r="C48">
        <f t="shared" si="2"/>
        <v>-1.1000000000000001</v>
      </c>
      <c r="E48" s="256" t="s">
        <v>2780</v>
      </c>
      <c r="F48" s="256" t="s">
        <v>2578</v>
      </c>
      <c r="G48" s="256" t="s">
        <v>2554</v>
      </c>
      <c r="H48" s="257">
        <v>3227</v>
      </c>
      <c r="I48" s="256">
        <v>-4.7699999999999996</v>
      </c>
      <c r="J48" s="256">
        <v>0.34</v>
      </c>
      <c r="K48" s="256">
        <v>-7.77</v>
      </c>
      <c r="L48" s="256">
        <v>0.66</v>
      </c>
      <c r="M48" s="256">
        <v>-1.1000000000000001</v>
      </c>
      <c r="N48" s="256">
        <v>0.69</v>
      </c>
      <c r="O48" s="256">
        <v>12.51</v>
      </c>
      <c r="P48" s="256" t="s">
        <v>2739</v>
      </c>
      <c r="Q48" s="256" t="s">
        <v>1415</v>
      </c>
      <c r="R48" s="256" t="s">
        <v>1232</v>
      </c>
      <c r="S48" s="256"/>
    </row>
    <row r="49" spans="1:19">
      <c r="A49">
        <f t="shared" si="0"/>
        <v>3227</v>
      </c>
      <c r="B49">
        <f t="shared" si="1"/>
        <v>-8.94</v>
      </c>
      <c r="C49">
        <f t="shared" si="2"/>
        <v>-0.45</v>
      </c>
      <c r="E49" t="s">
        <v>2771</v>
      </c>
      <c r="F49" s="256" t="s">
        <v>2578</v>
      </c>
      <c r="G49" s="256" t="s">
        <v>2554</v>
      </c>
      <c r="H49" s="257">
        <v>3227</v>
      </c>
      <c r="I49">
        <v>-4.7300000000000004</v>
      </c>
      <c r="J49">
        <v>0.34</v>
      </c>
      <c r="K49">
        <v>-8.94</v>
      </c>
      <c r="L49">
        <v>0.64</v>
      </c>
      <c r="M49">
        <v>-0.45</v>
      </c>
      <c r="N49">
        <v>0.6</v>
      </c>
      <c r="O49">
        <v>12.08</v>
      </c>
      <c r="P49" t="s">
        <v>2739</v>
      </c>
      <c r="Q49" t="s">
        <v>1415</v>
      </c>
      <c r="R49" t="s">
        <v>1232</v>
      </c>
    </row>
    <row r="50" spans="1:19">
      <c r="A50">
        <f t="shared" si="0"/>
        <v>3227</v>
      </c>
      <c r="B50">
        <f t="shared" si="1"/>
        <v>-8.8699999999999992</v>
      </c>
      <c r="C50">
        <f t="shared" si="2"/>
        <v>-0.35</v>
      </c>
      <c r="E50" s="256" t="s">
        <v>2776</v>
      </c>
      <c r="F50" s="256" t="s">
        <v>2578</v>
      </c>
      <c r="G50" s="256" t="s">
        <v>2554</v>
      </c>
      <c r="H50" s="257">
        <v>3227</v>
      </c>
      <c r="I50" s="256">
        <v>-4.59</v>
      </c>
      <c r="J50" s="256">
        <v>0.33</v>
      </c>
      <c r="K50" s="256">
        <v>-8.8699999999999992</v>
      </c>
      <c r="L50" s="256">
        <v>0.63</v>
      </c>
      <c r="M50" s="256">
        <v>-0.35</v>
      </c>
      <c r="N50" s="256">
        <v>0.55000000000000004</v>
      </c>
      <c r="O50" s="256">
        <v>10.49</v>
      </c>
      <c r="P50" s="256" t="s">
        <v>2739</v>
      </c>
      <c r="Q50" s="256" t="s">
        <v>1415</v>
      </c>
      <c r="R50" s="256" t="s">
        <v>1232</v>
      </c>
      <c r="S50" s="256"/>
    </row>
    <row r="51" spans="1:19">
      <c r="A51">
        <f t="shared" si="0"/>
        <v>3227</v>
      </c>
      <c r="B51">
        <f t="shared" si="1"/>
        <v>-7.85</v>
      </c>
      <c r="C51">
        <f t="shared" si="2"/>
        <v>-0.5</v>
      </c>
      <c r="E51" t="s">
        <v>2629</v>
      </c>
      <c r="F51" s="256" t="s">
        <v>2578</v>
      </c>
      <c r="G51" s="256" t="s">
        <v>2554</v>
      </c>
      <c r="H51" s="257">
        <v>3227</v>
      </c>
      <c r="I51">
        <v>-4.58</v>
      </c>
      <c r="J51">
        <v>0.33</v>
      </c>
      <c r="K51">
        <v>-7.85</v>
      </c>
      <c r="L51">
        <v>0.63</v>
      </c>
      <c r="M51">
        <v>-0.5</v>
      </c>
      <c r="N51">
        <v>0.53</v>
      </c>
      <c r="O51">
        <v>15.8</v>
      </c>
      <c r="P51" t="s">
        <v>2579</v>
      </c>
      <c r="Q51" t="s">
        <v>2580</v>
      </c>
    </row>
    <row r="52" spans="1:19">
      <c r="A52">
        <f t="shared" si="0"/>
        <v>3227</v>
      </c>
      <c r="B52">
        <f t="shared" si="1"/>
        <v>-8.64</v>
      </c>
      <c r="C52">
        <f t="shared" si="2"/>
        <v>-7.0000000000000007E-2</v>
      </c>
      <c r="E52" t="s">
        <v>2793</v>
      </c>
      <c r="F52" s="256" t="s">
        <v>2578</v>
      </c>
      <c r="G52" s="256" t="s">
        <v>2554</v>
      </c>
      <c r="H52" s="257">
        <v>3227</v>
      </c>
      <c r="I52">
        <v>-4.57</v>
      </c>
      <c r="J52">
        <v>0.15</v>
      </c>
      <c r="K52">
        <v>-8.64</v>
      </c>
      <c r="L52">
        <v>0.15</v>
      </c>
      <c r="M52">
        <v>-7.0000000000000007E-2</v>
      </c>
      <c r="N52">
        <v>0.31</v>
      </c>
      <c r="O52">
        <v>7.87</v>
      </c>
      <c r="P52" t="s">
        <v>2739</v>
      </c>
      <c r="Q52" t="s">
        <v>1415</v>
      </c>
      <c r="R52" t="s">
        <v>1232</v>
      </c>
    </row>
    <row r="53" spans="1:19">
      <c r="A53">
        <f t="shared" si="0"/>
        <v>3227</v>
      </c>
      <c r="B53">
        <f t="shared" si="1"/>
        <v>-7.96</v>
      </c>
      <c r="C53">
        <f t="shared" si="2"/>
        <v>-0.68</v>
      </c>
      <c r="E53" s="256" t="s">
        <v>3031</v>
      </c>
      <c r="F53" s="256" t="s">
        <v>2578</v>
      </c>
      <c r="G53" s="256" t="s">
        <v>3032</v>
      </c>
      <c r="H53" s="257">
        <v>3227</v>
      </c>
      <c r="I53" s="256">
        <v>-4.5599999999999996</v>
      </c>
      <c r="J53" s="256">
        <v>0.34</v>
      </c>
      <c r="K53" s="256">
        <v>-7.96</v>
      </c>
      <c r="L53" s="256">
        <v>0.64</v>
      </c>
      <c r="M53" s="256">
        <v>-0.68</v>
      </c>
      <c r="N53" s="256">
        <v>0.62</v>
      </c>
      <c r="O53" s="256">
        <v>15.18</v>
      </c>
      <c r="P53" s="256" t="s">
        <v>3020</v>
      </c>
      <c r="Q53" s="256" t="s">
        <v>3021</v>
      </c>
      <c r="R53" s="256" t="s">
        <v>3022</v>
      </c>
      <c r="S53" s="256"/>
    </row>
    <row r="54" spans="1:19">
      <c r="A54">
        <f t="shared" si="0"/>
        <v>3227</v>
      </c>
      <c r="B54">
        <f t="shared" si="1"/>
        <v>-9.83</v>
      </c>
      <c r="C54">
        <f t="shared" si="2"/>
        <v>0.57999999999999996</v>
      </c>
      <c r="E54" s="256" t="s">
        <v>2582</v>
      </c>
      <c r="F54" s="256" t="s">
        <v>2578</v>
      </c>
      <c r="G54" s="256" t="s">
        <v>2554</v>
      </c>
      <c r="H54" s="257">
        <v>3227</v>
      </c>
      <c r="I54" s="256">
        <v>-4.51</v>
      </c>
      <c r="J54" s="256">
        <v>0.33</v>
      </c>
      <c r="K54" s="256">
        <v>-9.83</v>
      </c>
      <c r="L54" s="256">
        <v>0.63</v>
      </c>
      <c r="M54" s="256">
        <v>0.57999999999999996</v>
      </c>
      <c r="N54" s="256">
        <v>0.54</v>
      </c>
      <c r="O54" s="256">
        <v>12.06</v>
      </c>
      <c r="P54" s="256" t="s">
        <v>2579</v>
      </c>
      <c r="Q54" s="256" t="s">
        <v>2580</v>
      </c>
      <c r="R54" s="256"/>
      <c r="S54" s="256"/>
    </row>
    <row r="55" spans="1:19">
      <c r="A55">
        <f t="shared" si="0"/>
        <v>3227</v>
      </c>
      <c r="B55">
        <f t="shared" si="1"/>
        <v>-9.09</v>
      </c>
      <c r="C55">
        <f t="shared" si="2"/>
        <v>0.23</v>
      </c>
      <c r="E55" s="256" t="s">
        <v>2672</v>
      </c>
      <c r="F55" s="256" t="s">
        <v>2578</v>
      </c>
      <c r="G55" s="256" t="s">
        <v>2554</v>
      </c>
      <c r="H55" s="257">
        <v>3227</v>
      </c>
      <c r="I55" s="256">
        <v>-4.49</v>
      </c>
      <c r="J55" s="256">
        <v>0.33</v>
      </c>
      <c r="K55" s="256">
        <v>-9.09</v>
      </c>
      <c r="L55" s="256">
        <v>0.63</v>
      </c>
      <c r="M55" s="256">
        <v>0.23</v>
      </c>
      <c r="N55" s="256">
        <v>0.53</v>
      </c>
      <c r="O55" s="256">
        <v>15.2</v>
      </c>
      <c r="P55" s="256" t="s">
        <v>2665</v>
      </c>
      <c r="Q55" s="256" t="s">
        <v>2666</v>
      </c>
      <c r="R55" s="256"/>
      <c r="S55" s="256"/>
    </row>
    <row r="56" spans="1:19">
      <c r="A56">
        <f t="shared" si="0"/>
        <v>3227</v>
      </c>
      <c r="B56">
        <f t="shared" si="1"/>
        <v>-8.76</v>
      </c>
      <c r="C56">
        <f t="shared" si="2"/>
        <v>7.0000000000000007E-2</v>
      </c>
      <c r="E56" s="256" t="s">
        <v>2601</v>
      </c>
      <c r="F56" s="256" t="s">
        <v>2578</v>
      </c>
      <c r="G56" s="256" t="s">
        <v>2554</v>
      </c>
      <c r="H56" s="257">
        <v>3227</v>
      </c>
      <c r="I56" s="256">
        <v>-4.4800000000000004</v>
      </c>
      <c r="J56" s="256">
        <v>0.33</v>
      </c>
      <c r="K56" s="256">
        <v>-8.76</v>
      </c>
      <c r="L56" s="256">
        <v>0.63</v>
      </c>
      <c r="M56" s="256">
        <v>7.0000000000000007E-2</v>
      </c>
      <c r="N56" s="256">
        <v>0.54</v>
      </c>
      <c r="O56" s="256">
        <v>15.31</v>
      </c>
      <c r="P56" s="256" t="s">
        <v>2579</v>
      </c>
      <c r="Q56" s="256" t="s">
        <v>2580</v>
      </c>
      <c r="R56" s="256"/>
      <c r="S56" s="256"/>
    </row>
    <row r="57" spans="1:19">
      <c r="A57">
        <f t="shared" si="0"/>
        <v>3227</v>
      </c>
      <c r="B57">
        <f t="shared" si="1"/>
        <v>-8.0500000000000007</v>
      </c>
      <c r="C57">
        <f t="shared" si="2"/>
        <v>-0.54</v>
      </c>
      <c r="E57" s="256" t="s">
        <v>3049</v>
      </c>
      <c r="F57" s="256" t="s">
        <v>2578</v>
      </c>
      <c r="G57" s="256" t="s">
        <v>3050</v>
      </c>
      <c r="H57" s="257">
        <v>3227</v>
      </c>
      <c r="I57" s="256">
        <v>-4.47</v>
      </c>
      <c r="J57" s="256">
        <v>0.34</v>
      </c>
      <c r="K57" s="256">
        <v>-8.0500000000000007</v>
      </c>
      <c r="L57" s="256">
        <v>0.65</v>
      </c>
      <c r="M57" s="256">
        <v>-0.54</v>
      </c>
      <c r="N57" s="256">
        <v>0.62</v>
      </c>
      <c r="O57" s="256">
        <v>15.56</v>
      </c>
      <c r="P57" s="256" t="s">
        <v>3020</v>
      </c>
      <c r="Q57" s="256" t="s">
        <v>3021</v>
      </c>
      <c r="R57" s="256" t="s">
        <v>3022</v>
      </c>
      <c r="S57" s="256"/>
    </row>
    <row r="58" spans="1:19">
      <c r="A58">
        <f t="shared" si="0"/>
        <v>3227</v>
      </c>
      <c r="B58">
        <f t="shared" si="1"/>
        <v>-8.32</v>
      </c>
      <c r="C58">
        <f t="shared" si="2"/>
        <v>-0.13</v>
      </c>
      <c r="E58" s="256" t="s">
        <v>2806</v>
      </c>
      <c r="F58" s="256" t="s">
        <v>2578</v>
      </c>
      <c r="G58" s="256" t="s">
        <v>2554</v>
      </c>
      <c r="H58" s="257">
        <v>3227</v>
      </c>
      <c r="I58" s="256">
        <v>-4.46</v>
      </c>
      <c r="J58" s="256">
        <v>0.35</v>
      </c>
      <c r="K58" s="256">
        <v>-8.32</v>
      </c>
      <c r="L58" s="256">
        <v>0.81</v>
      </c>
      <c r="M58" s="256">
        <v>-0.13</v>
      </c>
      <c r="N58" s="256">
        <v>0.33</v>
      </c>
      <c r="O58" s="256">
        <v>8.7799999999999994</v>
      </c>
      <c r="P58" s="256" t="s">
        <v>2739</v>
      </c>
      <c r="Q58" s="256" t="s">
        <v>1415</v>
      </c>
      <c r="R58" s="256" t="s">
        <v>1232</v>
      </c>
      <c r="S58" s="256"/>
    </row>
    <row r="59" spans="1:19">
      <c r="A59">
        <f t="shared" si="0"/>
        <v>3227</v>
      </c>
      <c r="B59">
        <f t="shared" si="1"/>
        <v>-12.09</v>
      </c>
      <c r="C59">
        <f t="shared" si="2"/>
        <v>1.81</v>
      </c>
      <c r="E59" t="s">
        <v>2818</v>
      </c>
      <c r="F59" s="256" t="s">
        <v>2578</v>
      </c>
      <c r="G59" s="256" t="s">
        <v>2554</v>
      </c>
      <c r="H59" s="257">
        <v>3227</v>
      </c>
      <c r="I59">
        <v>-4.45</v>
      </c>
      <c r="J59">
        <v>0.15</v>
      </c>
      <c r="K59">
        <v>-12.09</v>
      </c>
      <c r="L59">
        <v>0.3</v>
      </c>
      <c r="M59">
        <v>1.81</v>
      </c>
      <c r="N59">
        <v>0.62</v>
      </c>
      <c r="O59">
        <v>4.28</v>
      </c>
      <c r="P59" t="s">
        <v>2739</v>
      </c>
      <c r="Q59" t="s">
        <v>1415</v>
      </c>
      <c r="R59" t="s">
        <v>1232</v>
      </c>
    </row>
    <row r="60" spans="1:19">
      <c r="A60">
        <f t="shared" si="0"/>
        <v>3227</v>
      </c>
      <c r="B60">
        <f t="shared" si="1"/>
        <v>-8.93</v>
      </c>
      <c r="C60">
        <f t="shared" si="2"/>
        <v>0.24</v>
      </c>
      <c r="E60" s="256" t="s">
        <v>2622</v>
      </c>
      <c r="F60" s="256" t="s">
        <v>2578</v>
      </c>
      <c r="G60" s="256" t="s">
        <v>2554</v>
      </c>
      <c r="H60" s="257">
        <v>3227</v>
      </c>
      <c r="I60" s="256">
        <v>-4.3899999999999997</v>
      </c>
      <c r="J60" s="256">
        <v>0.34</v>
      </c>
      <c r="K60" s="256">
        <v>-8.93</v>
      </c>
      <c r="L60" s="256">
        <v>0.64</v>
      </c>
      <c r="M60" s="256">
        <v>0.24</v>
      </c>
      <c r="N60" s="256">
        <v>0.61</v>
      </c>
      <c r="O60" s="256">
        <v>24.14</v>
      </c>
      <c r="P60" s="256" t="s">
        <v>2579</v>
      </c>
      <c r="Q60" s="256" t="s">
        <v>2580</v>
      </c>
      <c r="R60" s="256"/>
      <c r="S60" s="256"/>
    </row>
    <row r="61" spans="1:19">
      <c r="A61">
        <f t="shared" si="0"/>
        <v>3227</v>
      </c>
      <c r="B61">
        <f t="shared" si="1"/>
        <v>-7.68</v>
      </c>
      <c r="C61">
        <f t="shared" si="2"/>
        <v>-0.76</v>
      </c>
      <c r="E61" t="s">
        <v>2769</v>
      </c>
      <c r="F61" s="256" t="s">
        <v>2578</v>
      </c>
      <c r="G61" s="256" t="s">
        <v>2554</v>
      </c>
      <c r="H61" s="257">
        <v>3227</v>
      </c>
      <c r="I61">
        <v>-4.3899999999999997</v>
      </c>
      <c r="J61">
        <v>0.33</v>
      </c>
      <c r="K61">
        <v>-7.68</v>
      </c>
      <c r="L61">
        <v>0.63</v>
      </c>
      <c r="M61">
        <v>-0.76</v>
      </c>
      <c r="N61">
        <v>0.56999999999999995</v>
      </c>
      <c r="O61">
        <v>12.01</v>
      </c>
      <c r="P61" t="s">
        <v>2739</v>
      </c>
      <c r="Q61" t="s">
        <v>1415</v>
      </c>
      <c r="R61" t="s">
        <v>1232</v>
      </c>
    </row>
    <row r="62" spans="1:19">
      <c r="A62">
        <f t="shared" si="0"/>
        <v>3227</v>
      </c>
      <c r="B62">
        <f t="shared" si="1"/>
        <v>-7.11</v>
      </c>
      <c r="C62">
        <f t="shared" si="2"/>
        <v>-1.06</v>
      </c>
      <c r="E62" t="s">
        <v>2788</v>
      </c>
      <c r="F62" s="256" t="s">
        <v>2578</v>
      </c>
      <c r="G62" s="256" t="s">
        <v>2554</v>
      </c>
      <c r="H62" s="257">
        <v>3227</v>
      </c>
      <c r="I62">
        <v>-4.3899999999999997</v>
      </c>
      <c r="J62">
        <v>0.33</v>
      </c>
      <c r="K62">
        <v>-7.11</v>
      </c>
      <c r="L62">
        <v>0.64</v>
      </c>
      <c r="M62">
        <v>-1.06</v>
      </c>
      <c r="N62">
        <v>0.56999999999999995</v>
      </c>
      <c r="O62">
        <v>9.19</v>
      </c>
      <c r="P62" t="s">
        <v>2739</v>
      </c>
      <c r="Q62" t="s">
        <v>1415</v>
      </c>
      <c r="R62" t="s">
        <v>1232</v>
      </c>
    </row>
    <row r="63" spans="1:19">
      <c r="A63">
        <f t="shared" si="0"/>
        <v>3227</v>
      </c>
      <c r="B63">
        <f t="shared" si="1"/>
        <v>-7.55</v>
      </c>
      <c r="C63">
        <f t="shared" si="2"/>
        <v>-0.67</v>
      </c>
      <c r="E63" s="256" t="s">
        <v>3041</v>
      </c>
      <c r="F63" s="256" t="s">
        <v>2578</v>
      </c>
      <c r="G63" s="256" t="s">
        <v>3042</v>
      </c>
      <c r="H63" s="257">
        <v>3227</v>
      </c>
      <c r="I63" s="256">
        <v>-4.34</v>
      </c>
      <c r="J63" s="256">
        <v>0.33</v>
      </c>
      <c r="K63" s="256">
        <v>-7.55</v>
      </c>
      <c r="L63" s="256">
        <v>0.64</v>
      </c>
      <c r="M63" s="256">
        <v>-0.67</v>
      </c>
      <c r="N63" s="256">
        <v>0.6</v>
      </c>
      <c r="O63" s="256">
        <v>13.98</v>
      </c>
      <c r="P63" s="256" t="s">
        <v>3020</v>
      </c>
      <c r="Q63" s="256" t="s">
        <v>3021</v>
      </c>
      <c r="R63" s="256" t="s">
        <v>3022</v>
      </c>
      <c r="S63" s="256"/>
    </row>
    <row r="64" spans="1:19">
      <c r="A64">
        <f t="shared" si="0"/>
        <v>3227</v>
      </c>
      <c r="B64">
        <f t="shared" si="1"/>
        <v>-8.6999999999999993</v>
      </c>
      <c r="C64">
        <f t="shared" si="2"/>
        <v>0.25</v>
      </c>
      <c r="E64" s="256" t="s">
        <v>2600</v>
      </c>
      <c r="F64" s="256" t="s">
        <v>2578</v>
      </c>
      <c r="G64" s="256" t="s">
        <v>2554</v>
      </c>
      <c r="H64" s="257">
        <v>3227</v>
      </c>
      <c r="I64" s="256">
        <v>-4.26</v>
      </c>
      <c r="J64" s="256">
        <v>0.33</v>
      </c>
      <c r="K64" s="256">
        <v>-8.6999999999999993</v>
      </c>
      <c r="L64" s="256">
        <v>0.63</v>
      </c>
      <c r="M64" s="256">
        <v>0.25</v>
      </c>
      <c r="N64" s="256">
        <v>0.53</v>
      </c>
      <c r="O64" s="256">
        <v>18.440000000000001</v>
      </c>
      <c r="P64" s="256" t="s">
        <v>2579</v>
      </c>
      <c r="Q64" s="256" t="s">
        <v>2580</v>
      </c>
      <c r="R64" s="256"/>
      <c r="S64" s="256"/>
    </row>
    <row r="65" spans="1:19">
      <c r="A65">
        <f t="shared" si="0"/>
        <v>3227</v>
      </c>
      <c r="B65">
        <f t="shared" si="1"/>
        <v>-7.1</v>
      </c>
      <c r="C65">
        <f t="shared" si="2"/>
        <v>-0.52</v>
      </c>
      <c r="E65" t="s">
        <v>2628</v>
      </c>
      <c r="F65" s="256" t="s">
        <v>2578</v>
      </c>
      <c r="G65" s="256" t="s">
        <v>2554</v>
      </c>
      <c r="H65" s="257">
        <v>3227</v>
      </c>
      <c r="I65">
        <v>-4.21</v>
      </c>
      <c r="J65">
        <v>0.33</v>
      </c>
      <c r="K65">
        <v>-7.1</v>
      </c>
      <c r="L65">
        <v>0.68</v>
      </c>
      <c r="M65">
        <v>-0.52</v>
      </c>
      <c r="N65">
        <v>0.72</v>
      </c>
      <c r="O65">
        <v>12.68</v>
      </c>
      <c r="P65" t="s">
        <v>2579</v>
      </c>
      <c r="Q65" t="s">
        <v>2580</v>
      </c>
    </row>
    <row r="66" spans="1:19">
      <c r="A66">
        <f t="shared" ref="A66:A129" si="3">H66</f>
        <v>3227</v>
      </c>
      <c r="B66">
        <f t="shared" ref="B66:B129" si="4">K66</f>
        <v>-8.32</v>
      </c>
      <c r="C66">
        <f t="shared" ref="C66:C129" si="5">M66</f>
        <v>0.2</v>
      </c>
      <c r="E66" s="256" t="s">
        <v>2620</v>
      </c>
      <c r="F66" s="256" t="s">
        <v>2578</v>
      </c>
      <c r="G66" s="256" t="s">
        <v>2554</v>
      </c>
      <c r="H66" s="257">
        <v>3227</v>
      </c>
      <c r="I66" s="256">
        <v>-4.1100000000000003</v>
      </c>
      <c r="J66" s="256">
        <v>0.33</v>
      </c>
      <c r="K66" s="256">
        <v>-8.32</v>
      </c>
      <c r="L66" s="256">
        <v>0.63</v>
      </c>
      <c r="M66" s="256">
        <v>0.2</v>
      </c>
      <c r="N66" s="256">
        <v>0.55000000000000004</v>
      </c>
      <c r="O66" s="256">
        <v>27.77</v>
      </c>
      <c r="P66" s="256" t="s">
        <v>2579</v>
      </c>
      <c r="Q66" s="256" t="s">
        <v>2580</v>
      </c>
      <c r="R66" s="256"/>
      <c r="S66" s="256"/>
    </row>
    <row r="67" spans="1:19">
      <c r="A67">
        <f t="shared" si="3"/>
        <v>3227</v>
      </c>
      <c r="B67">
        <f t="shared" si="4"/>
        <v>-7.85</v>
      </c>
      <c r="C67">
        <f t="shared" si="5"/>
        <v>-0.03</v>
      </c>
      <c r="E67" t="s">
        <v>2648</v>
      </c>
      <c r="F67" s="256" t="s">
        <v>2578</v>
      </c>
      <c r="G67" s="256" t="s">
        <v>2554</v>
      </c>
      <c r="H67" s="257">
        <v>3227</v>
      </c>
      <c r="I67">
        <v>-4.1100000000000003</v>
      </c>
      <c r="J67">
        <v>0.45</v>
      </c>
      <c r="K67">
        <v>-7.85</v>
      </c>
      <c r="L67">
        <v>0.63</v>
      </c>
      <c r="M67">
        <v>-0.03</v>
      </c>
      <c r="N67">
        <v>0.82</v>
      </c>
      <c r="O67">
        <v>25.51</v>
      </c>
      <c r="P67" t="s">
        <v>2579</v>
      </c>
      <c r="Q67" t="s">
        <v>2580</v>
      </c>
    </row>
    <row r="68" spans="1:19">
      <c r="A68">
        <f t="shared" si="3"/>
        <v>3227</v>
      </c>
      <c r="B68">
        <f t="shared" si="4"/>
        <v>-7.88</v>
      </c>
      <c r="C68">
        <f t="shared" si="5"/>
        <v>-0.34</v>
      </c>
      <c r="E68" t="s">
        <v>2766</v>
      </c>
      <c r="F68" s="256" t="s">
        <v>2578</v>
      </c>
      <c r="G68" s="256" t="s">
        <v>2554</v>
      </c>
      <c r="H68" s="257">
        <v>3227</v>
      </c>
      <c r="I68">
        <v>-4.08</v>
      </c>
      <c r="J68">
        <v>0.33</v>
      </c>
      <c r="K68">
        <v>-7.88</v>
      </c>
      <c r="L68">
        <v>0.63</v>
      </c>
      <c r="M68">
        <v>-0.34</v>
      </c>
      <c r="N68">
        <v>0.56000000000000005</v>
      </c>
      <c r="O68">
        <v>11.88</v>
      </c>
      <c r="P68" t="s">
        <v>2739</v>
      </c>
      <c r="Q68" t="s">
        <v>1415</v>
      </c>
      <c r="R68" t="s">
        <v>1232</v>
      </c>
    </row>
    <row r="69" spans="1:19">
      <c r="A69">
        <f t="shared" si="3"/>
        <v>3227</v>
      </c>
      <c r="B69">
        <f t="shared" si="4"/>
        <v>-10.220000000000001</v>
      </c>
      <c r="C69">
        <f t="shared" si="5"/>
        <v>1.28</v>
      </c>
      <c r="E69" s="256" t="s">
        <v>2797</v>
      </c>
      <c r="F69" s="256" t="s">
        <v>2578</v>
      </c>
      <c r="G69" s="256" t="s">
        <v>2554</v>
      </c>
      <c r="H69" s="257">
        <v>3227</v>
      </c>
      <c r="I69" s="256">
        <v>-4.0199999999999996</v>
      </c>
      <c r="J69" s="256">
        <v>0.37</v>
      </c>
      <c r="K69" s="256">
        <v>-10.220000000000001</v>
      </c>
      <c r="L69" s="256">
        <v>0.81</v>
      </c>
      <c r="M69" s="256">
        <v>1.28</v>
      </c>
      <c r="N69" s="256">
        <v>0.4</v>
      </c>
      <c r="O69" s="256">
        <v>3.72</v>
      </c>
      <c r="P69" s="256" t="s">
        <v>2739</v>
      </c>
      <c r="Q69" s="256" t="s">
        <v>1415</v>
      </c>
      <c r="R69" s="256" t="s">
        <v>1232</v>
      </c>
      <c r="S69" s="256"/>
    </row>
    <row r="70" spans="1:19">
      <c r="A70">
        <f t="shared" si="3"/>
        <v>3227</v>
      </c>
      <c r="B70">
        <f t="shared" si="4"/>
        <v>-7.33</v>
      </c>
      <c r="C70">
        <f t="shared" si="5"/>
        <v>-0.45</v>
      </c>
      <c r="E70" s="256" t="s">
        <v>3043</v>
      </c>
      <c r="F70" s="256" t="s">
        <v>2578</v>
      </c>
      <c r="G70" s="256" t="s">
        <v>3044</v>
      </c>
      <c r="H70" s="257">
        <v>3227</v>
      </c>
      <c r="I70" s="256">
        <v>-4.01</v>
      </c>
      <c r="J70" s="256">
        <v>0.33</v>
      </c>
      <c r="K70" s="256">
        <v>-7.33</v>
      </c>
      <c r="L70" s="256">
        <v>0.63</v>
      </c>
      <c r="M70" s="256">
        <v>-0.45</v>
      </c>
      <c r="N70" s="256">
        <v>0.53</v>
      </c>
      <c r="O70" s="256">
        <v>8.36</v>
      </c>
      <c r="P70" s="256" t="s">
        <v>3020</v>
      </c>
      <c r="Q70" s="256" t="s">
        <v>3021</v>
      </c>
      <c r="R70" s="256" t="s">
        <v>3022</v>
      </c>
      <c r="S70" s="256"/>
    </row>
    <row r="71" spans="1:19">
      <c r="A71">
        <f t="shared" si="3"/>
        <v>3227</v>
      </c>
      <c r="B71">
        <f t="shared" si="4"/>
        <v>-7.58</v>
      </c>
      <c r="C71">
        <f t="shared" si="5"/>
        <v>0.02</v>
      </c>
      <c r="E71" s="256" t="s">
        <v>2592</v>
      </c>
      <c r="F71" s="256" t="s">
        <v>2578</v>
      </c>
      <c r="G71" s="256" t="s">
        <v>2554</v>
      </c>
      <c r="H71" s="257">
        <v>3227</v>
      </c>
      <c r="I71" s="256">
        <v>-3.92</v>
      </c>
      <c r="J71" s="256">
        <v>0.33</v>
      </c>
      <c r="K71" s="256">
        <v>-7.58</v>
      </c>
      <c r="L71" s="256">
        <v>0.63</v>
      </c>
      <c r="M71" s="256">
        <v>0.02</v>
      </c>
      <c r="N71" s="256">
        <v>0.54</v>
      </c>
      <c r="O71" s="256">
        <v>24.58</v>
      </c>
      <c r="P71" s="256" t="s">
        <v>2579</v>
      </c>
      <c r="Q71" s="256" t="s">
        <v>2580</v>
      </c>
      <c r="R71" s="256"/>
      <c r="S71" s="256"/>
    </row>
    <row r="72" spans="1:19">
      <c r="A72">
        <f t="shared" si="3"/>
        <v>3227</v>
      </c>
      <c r="B72">
        <f t="shared" si="4"/>
        <v>-7.92</v>
      </c>
      <c r="C72">
        <f t="shared" si="5"/>
        <v>0.2</v>
      </c>
      <c r="E72" s="256" t="s">
        <v>2591</v>
      </c>
      <c r="F72" s="256" t="s">
        <v>2578</v>
      </c>
      <c r="G72" s="256" t="s">
        <v>2554</v>
      </c>
      <c r="H72" s="257">
        <v>3227</v>
      </c>
      <c r="I72" s="256">
        <v>-3.91</v>
      </c>
      <c r="J72" s="256">
        <v>0.33</v>
      </c>
      <c r="K72" s="256">
        <v>-7.92</v>
      </c>
      <c r="L72" s="256">
        <v>0.63</v>
      </c>
      <c r="M72" s="256">
        <v>0.2</v>
      </c>
      <c r="N72" s="256">
        <v>0.55000000000000004</v>
      </c>
      <c r="O72" s="256">
        <v>25.27</v>
      </c>
      <c r="P72" s="256" t="s">
        <v>2579</v>
      </c>
      <c r="Q72" s="256" t="s">
        <v>2580</v>
      </c>
      <c r="R72" s="256"/>
      <c r="S72" s="256"/>
    </row>
    <row r="73" spans="1:19">
      <c r="A73">
        <f t="shared" si="3"/>
        <v>3227</v>
      </c>
      <c r="B73">
        <f t="shared" si="4"/>
        <v>-7.78</v>
      </c>
      <c r="C73">
        <f t="shared" si="5"/>
        <v>0.14000000000000001</v>
      </c>
      <c r="E73" s="256" t="s">
        <v>2598</v>
      </c>
      <c r="F73" s="256" t="s">
        <v>2578</v>
      </c>
      <c r="G73" s="256" t="s">
        <v>2554</v>
      </c>
      <c r="H73" s="257">
        <v>3227</v>
      </c>
      <c r="I73" s="256">
        <v>-3.89</v>
      </c>
      <c r="J73" s="256">
        <v>0.33</v>
      </c>
      <c r="K73" s="256">
        <v>-7.78</v>
      </c>
      <c r="L73" s="256">
        <v>0.63</v>
      </c>
      <c r="M73" s="256">
        <v>0.14000000000000001</v>
      </c>
      <c r="N73" s="256">
        <v>0.53</v>
      </c>
      <c r="O73" s="256">
        <v>24.13</v>
      </c>
      <c r="P73" s="256" t="s">
        <v>2579</v>
      </c>
      <c r="Q73" s="256" t="s">
        <v>2580</v>
      </c>
      <c r="R73" s="256"/>
      <c r="S73" s="256"/>
    </row>
    <row r="74" spans="1:19">
      <c r="A74">
        <f t="shared" si="3"/>
        <v>3227</v>
      </c>
      <c r="B74">
        <f t="shared" si="4"/>
        <v>-6.25</v>
      </c>
      <c r="C74">
        <f t="shared" si="5"/>
        <v>-0.63</v>
      </c>
      <c r="E74" t="s">
        <v>3055</v>
      </c>
      <c r="F74" s="256" t="s">
        <v>2578</v>
      </c>
      <c r="G74" s="256" t="s">
        <v>3056</v>
      </c>
      <c r="H74" s="257">
        <v>3227</v>
      </c>
      <c r="I74">
        <v>-3.88</v>
      </c>
      <c r="J74">
        <v>0.33</v>
      </c>
      <c r="K74">
        <v>-6.25</v>
      </c>
      <c r="L74">
        <v>0.63</v>
      </c>
      <c r="M74">
        <v>-0.63</v>
      </c>
      <c r="N74">
        <v>0.53</v>
      </c>
      <c r="O74">
        <v>17.329999999999998</v>
      </c>
      <c r="P74" t="s">
        <v>3020</v>
      </c>
      <c r="Q74" t="s">
        <v>3021</v>
      </c>
      <c r="R74" t="s">
        <v>3022</v>
      </c>
    </row>
    <row r="75" spans="1:19">
      <c r="A75">
        <f t="shared" si="3"/>
        <v>3227</v>
      </c>
      <c r="B75">
        <f t="shared" si="4"/>
        <v>-9.58</v>
      </c>
      <c r="C75">
        <f t="shared" si="5"/>
        <v>1.1100000000000001</v>
      </c>
      <c r="E75" s="256" t="s">
        <v>2607</v>
      </c>
      <c r="F75" s="256" t="s">
        <v>2578</v>
      </c>
      <c r="G75" s="256" t="s">
        <v>2554</v>
      </c>
      <c r="H75" s="257">
        <v>3227</v>
      </c>
      <c r="I75" s="256">
        <v>-3.86</v>
      </c>
      <c r="J75" s="256">
        <v>0.34</v>
      </c>
      <c r="K75" s="256">
        <v>-9.58</v>
      </c>
      <c r="L75" s="256">
        <v>0.65</v>
      </c>
      <c r="M75" s="256">
        <v>1.1100000000000001</v>
      </c>
      <c r="N75" s="256">
        <v>0.65</v>
      </c>
      <c r="O75" s="256">
        <v>10.26</v>
      </c>
      <c r="P75" s="256" t="s">
        <v>2579</v>
      </c>
      <c r="Q75" s="256" t="s">
        <v>2580</v>
      </c>
      <c r="R75" s="256"/>
      <c r="S75" s="256"/>
    </row>
    <row r="76" spans="1:19">
      <c r="A76">
        <f t="shared" si="3"/>
        <v>3227</v>
      </c>
      <c r="B76">
        <f t="shared" si="4"/>
        <v>-7.39</v>
      </c>
      <c r="C76">
        <f t="shared" si="5"/>
        <v>0.11</v>
      </c>
      <c r="E76" s="256" t="s">
        <v>2754</v>
      </c>
      <c r="F76" s="256" t="s">
        <v>2578</v>
      </c>
      <c r="G76" s="256" t="s">
        <v>2554</v>
      </c>
      <c r="H76" s="257">
        <v>3227</v>
      </c>
      <c r="I76" s="256">
        <v>-3.84</v>
      </c>
      <c r="J76" s="256">
        <v>0.34</v>
      </c>
      <c r="K76" s="256">
        <v>-7.39</v>
      </c>
      <c r="L76" s="256">
        <v>0.65</v>
      </c>
      <c r="M76" s="256">
        <v>0.11</v>
      </c>
      <c r="N76" s="256">
        <v>0.67</v>
      </c>
      <c r="O76" s="256">
        <v>17.489999999999998</v>
      </c>
      <c r="P76" s="256" t="s">
        <v>2739</v>
      </c>
      <c r="Q76" s="256" t="s">
        <v>1415</v>
      </c>
      <c r="R76" s="256" t="s">
        <v>1232</v>
      </c>
      <c r="S76" s="256"/>
    </row>
    <row r="77" spans="1:19">
      <c r="A77">
        <f t="shared" si="3"/>
        <v>3227</v>
      </c>
      <c r="B77">
        <f t="shared" si="4"/>
        <v>-7.42</v>
      </c>
      <c r="C77">
        <f t="shared" si="5"/>
        <v>0.16</v>
      </c>
      <c r="E77" s="256" t="s">
        <v>2763</v>
      </c>
      <c r="F77" s="256" t="s">
        <v>2578</v>
      </c>
      <c r="G77" s="256" t="s">
        <v>2554</v>
      </c>
      <c r="H77" s="257">
        <v>3227</v>
      </c>
      <c r="I77" s="256">
        <v>-3.81</v>
      </c>
      <c r="J77" s="256">
        <v>0.34</v>
      </c>
      <c r="K77" s="256">
        <v>-7.42</v>
      </c>
      <c r="L77" s="256">
        <v>0.64</v>
      </c>
      <c r="M77" s="256">
        <v>0.16</v>
      </c>
      <c r="N77" s="256">
        <v>0.59</v>
      </c>
      <c r="O77" s="256">
        <v>11.67</v>
      </c>
      <c r="P77" s="256" t="s">
        <v>2739</v>
      </c>
      <c r="Q77" s="256" t="s">
        <v>1415</v>
      </c>
      <c r="R77" s="256" t="s">
        <v>1232</v>
      </c>
      <c r="S77" s="256"/>
    </row>
    <row r="78" spans="1:19">
      <c r="A78">
        <f t="shared" si="3"/>
        <v>3227</v>
      </c>
      <c r="B78">
        <f t="shared" si="4"/>
        <v>-7.22</v>
      </c>
      <c r="C78">
        <f t="shared" si="5"/>
        <v>-0.03</v>
      </c>
      <c r="E78" t="s">
        <v>2641</v>
      </c>
      <c r="F78" s="256" t="s">
        <v>2578</v>
      </c>
      <c r="G78" s="256" t="s">
        <v>2554</v>
      </c>
      <c r="H78" s="257">
        <v>3227</v>
      </c>
      <c r="I78">
        <v>-3.78</v>
      </c>
      <c r="J78">
        <v>0.33</v>
      </c>
      <c r="K78">
        <v>-7.22</v>
      </c>
      <c r="L78">
        <v>0.63</v>
      </c>
      <c r="M78">
        <v>-0.03</v>
      </c>
      <c r="N78">
        <v>0.55000000000000004</v>
      </c>
      <c r="O78">
        <v>15.51</v>
      </c>
      <c r="P78" t="s">
        <v>2579</v>
      </c>
      <c r="Q78" t="s">
        <v>2580</v>
      </c>
    </row>
    <row r="79" spans="1:19">
      <c r="A79">
        <f t="shared" si="3"/>
        <v>3227</v>
      </c>
      <c r="B79">
        <f t="shared" si="4"/>
        <v>-7.12</v>
      </c>
      <c r="C79">
        <f t="shared" si="5"/>
        <v>-0.08</v>
      </c>
      <c r="E79" t="s">
        <v>2653</v>
      </c>
      <c r="F79" s="256" t="s">
        <v>2578</v>
      </c>
      <c r="G79" s="256" t="s">
        <v>2554</v>
      </c>
      <c r="H79" s="257">
        <v>3227</v>
      </c>
      <c r="I79">
        <v>-3.78</v>
      </c>
      <c r="J79">
        <v>0.33</v>
      </c>
      <c r="K79">
        <v>-7.12</v>
      </c>
      <c r="L79">
        <v>0.63</v>
      </c>
      <c r="M79">
        <v>-0.08</v>
      </c>
      <c r="N79">
        <v>0.53</v>
      </c>
      <c r="O79">
        <v>21.85</v>
      </c>
      <c r="P79" t="s">
        <v>2579</v>
      </c>
      <c r="Q79" t="s">
        <v>2580</v>
      </c>
    </row>
    <row r="80" spans="1:19">
      <c r="A80">
        <f t="shared" si="3"/>
        <v>3227</v>
      </c>
      <c r="B80">
        <f t="shared" si="4"/>
        <v>-8.11</v>
      </c>
      <c r="C80">
        <f t="shared" si="5"/>
        <v>0.44</v>
      </c>
      <c r="E80" s="256" t="s">
        <v>2595</v>
      </c>
      <c r="F80" s="256" t="s">
        <v>2578</v>
      </c>
      <c r="G80" s="256" t="s">
        <v>2554</v>
      </c>
      <c r="H80" s="257">
        <v>3227</v>
      </c>
      <c r="I80" s="256">
        <v>-3.77</v>
      </c>
      <c r="J80" s="256">
        <v>0.33</v>
      </c>
      <c r="K80" s="256">
        <v>-8.11</v>
      </c>
      <c r="L80" s="256">
        <v>0.63</v>
      </c>
      <c r="M80" s="256">
        <v>0.44</v>
      </c>
      <c r="N80" s="256">
        <v>0.54</v>
      </c>
      <c r="O80" s="256">
        <v>21.74</v>
      </c>
      <c r="P80" s="256" t="s">
        <v>2579</v>
      </c>
      <c r="Q80" s="256" t="s">
        <v>2580</v>
      </c>
      <c r="R80" s="256"/>
      <c r="S80" s="256"/>
    </row>
    <row r="81" spans="1:19">
      <c r="A81">
        <f t="shared" si="3"/>
        <v>3227</v>
      </c>
      <c r="B81">
        <f t="shared" si="4"/>
        <v>-7.12</v>
      </c>
      <c r="C81">
        <f t="shared" si="5"/>
        <v>-0.08</v>
      </c>
      <c r="E81" t="s">
        <v>2643</v>
      </c>
      <c r="F81" s="256" t="s">
        <v>2578</v>
      </c>
      <c r="G81" s="256" t="s">
        <v>2554</v>
      </c>
      <c r="H81" s="257">
        <v>3227</v>
      </c>
      <c r="I81">
        <v>-3.77</v>
      </c>
      <c r="J81">
        <v>0.33</v>
      </c>
      <c r="K81">
        <v>-7.12</v>
      </c>
      <c r="L81">
        <v>0.63</v>
      </c>
      <c r="M81">
        <v>-0.08</v>
      </c>
      <c r="N81">
        <v>0.53</v>
      </c>
      <c r="O81">
        <v>25.4</v>
      </c>
      <c r="P81" t="s">
        <v>2579</v>
      </c>
      <c r="Q81" t="s">
        <v>2580</v>
      </c>
    </row>
    <row r="82" spans="1:19">
      <c r="A82">
        <f t="shared" si="3"/>
        <v>3227</v>
      </c>
      <c r="B82">
        <f t="shared" si="4"/>
        <v>-9.26</v>
      </c>
      <c r="C82">
        <f t="shared" si="5"/>
        <v>1.04</v>
      </c>
      <c r="E82" s="256" t="s">
        <v>2599</v>
      </c>
      <c r="F82" s="256" t="s">
        <v>2578</v>
      </c>
      <c r="G82" s="256" t="s">
        <v>2554</v>
      </c>
      <c r="H82" s="257">
        <v>3227</v>
      </c>
      <c r="I82" s="256">
        <v>-3.76</v>
      </c>
      <c r="J82" s="256">
        <v>0.34</v>
      </c>
      <c r="K82" s="256">
        <v>-9.26</v>
      </c>
      <c r="L82" s="256">
        <v>0.65</v>
      </c>
      <c r="M82" s="256">
        <v>1.04</v>
      </c>
      <c r="N82" s="256">
        <v>0.64</v>
      </c>
      <c r="O82" s="256">
        <v>13.73</v>
      </c>
      <c r="P82" s="256" t="s">
        <v>2579</v>
      </c>
      <c r="Q82" s="256" t="s">
        <v>2580</v>
      </c>
      <c r="R82" s="256"/>
      <c r="S82" s="256"/>
    </row>
    <row r="83" spans="1:19">
      <c r="A83">
        <f t="shared" si="3"/>
        <v>3227</v>
      </c>
      <c r="B83">
        <f t="shared" si="4"/>
        <v>-9.42</v>
      </c>
      <c r="C83">
        <f t="shared" si="5"/>
        <v>1.1399999999999999</v>
      </c>
      <c r="E83" s="256" t="s">
        <v>2590</v>
      </c>
      <c r="F83" s="256" t="s">
        <v>2578</v>
      </c>
      <c r="G83" s="256" t="s">
        <v>2554</v>
      </c>
      <c r="H83" s="257">
        <v>3227</v>
      </c>
      <c r="I83" s="256">
        <v>-3.74</v>
      </c>
      <c r="J83" s="256">
        <v>0.33</v>
      </c>
      <c r="K83" s="256">
        <v>-9.42</v>
      </c>
      <c r="L83" s="256">
        <v>0.65</v>
      </c>
      <c r="M83" s="256">
        <v>1.1399999999999999</v>
      </c>
      <c r="N83" s="256">
        <v>0.63</v>
      </c>
      <c r="O83" s="256">
        <v>21.15</v>
      </c>
      <c r="P83" s="256" t="s">
        <v>2579</v>
      </c>
      <c r="Q83" s="256" t="s">
        <v>2580</v>
      </c>
      <c r="R83" s="256"/>
      <c r="S83" s="256"/>
    </row>
    <row r="84" spans="1:19">
      <c r="A84">
        <f t="shared" si="3"/>
        <v>3227</v>
      </c>
      <c r="B84">
        <f t="shared" si="4"/>
        <v>-6.92</v>
      </c>
      <c r="C84">
        <f t="shared" si="5"/>
        <v>0.06</v>
      </c>
      <c r="E84" s="256" t="s">
        <v>2750</v>
      </c>
      <c r="F84" s="256" t="s">
        <v>2578</v>
      </c>
      <c r="G84" s="256" t="s">
        <v>2554</v>
      </c>
      <c r="H84" s="257">
        <v>3227</v>
      </c>
      <c r="I84" s="256">
        <v>-3.65</v>
      </c>
      <c r="J84" s="256">
        <v>0.34</v>
      </c>
      <c r="K84" s="256">
        <v>-6.92</v>
      </c>
      <c r="L84" s="256">
        <v>0.64</v>
      </c>
      <c r="M84" s="256">
        <v>0.06</v>
      </c>
      <c r="N84" s="256">
        <v>0.61</v>
      </c>
      <c r="O84" s="256">
        <v>22.21</v>
      </c>
      <c r="P84" s="256" t="s">
        <v>2739</v>
      </c>
      <c r="Q84" s="256" t="s">
        <v>1415</v>
      </c>
      <c r="R84" s="256" t="s">
        <v>1232</v>
      </c>
      <c r="S84" s="256"/>
    </row>
    <row r="85" spans="1:19">
      <c r="A85">
        <f t="shared" si="3"/>
        <v>3227</v>
      </c>
      <c r="B85">
        <f t="shared" si="4"/>
        <v>-7.28</v>
      </c>
      <c r="C85">
        <f t="shared" si="5"/>
        <v>0.28000000000000003</v>
      </c>
      <c r="E85" s="256" t="s">
        <v>2791</v>
      </c>
      <c r="F85" s="256" t="s">
        <v>2578</v>
      </c>
      <c r="G85" s="256" t="s">
        <v>2554</v>
      </c>
      <c r="H85" s="257">
        <v>3227</v>
      </c>
      <c r="I85" s="256">
        <v>-3.61</v>
      </c>
      <c r="J85" s="256">
        <v>0.33</v>
      </c>
      <c r="K85" s="256">
        <v>-7.28</v>
      </c>
      <c r="L85" s="256">
        <v>0.64</v>
      </c>
      <c r="M85" s="256">
        <v>0.28000000000000003</v>
      </c>
      <c r="N85" s="256">
        <v>0.59</v>
      </c>
      <c r="O85" s="256">
        <v>13.39</v>
      </c>
      <c r="P85" s="256" t="s">
        <v>2739</v>
      </c>
      <c r="Q85" s="256" t="s">
        <v>1415</v>
      </c>
      <c r="R85" s="256" t="s">
        <v>1232</v>
      </c>
      <c r="S85" s="256"/>
    </row>
    <row r="86" spans="1:19">
      <c r="A86">
        <f t="shared" si="3"/>
        <v>3227</v>
      </c>
      <c r="B86">
        <f t="shared" si="4"/>
        <v>-8.35</v>
      </c>
      <c r="C86">
        <f t="shared" si="5"/>
        <v>0.73</v>
      </c>
      <c r="E86" s="256" t="s">
        <v>2802</v>
      </c>
      <c r="F86" s="256" t="s">
        <v>2578</v>
      </c>
      <c r="G86" s="256" t="s">
        <v>2554</v>
      </c>
      <c r="H86" s="257">
        <v>3227</v>
      </c>
      <c r="I86" s="256">
        <v>-3.61</v>
      </c>
      <c r="J86" s="256">
        <v>0.35</v>
      </c>
      <c r="K86" s="256">
        <v>-8.35</v>
      </c>
      <c r="L86" s="256">
        <v>0.81</v>
      </c>
      <c r="M86" s="256">
        <v>0.73</v>
      </c>
      <c r="N86" s="256">
        <v>0.34</v>
      </c>
      <c r="O86" s="256">
        <v>4.13</v>
      </c>
      <c r="P86" s="256" t="s">
        <v>2739</v>
      </c>
      <c r="Q86" s="256" t="s">
        <v>1415</v>
      </c>
      <c r="R86" s="256" t="s">
        <v>1232</v>
      </c>
      <c r="S86" s="256"/>
    </row>
    <row r="87" spans="1:19">
      <c r="A87">
        <f t="shared" si="3"/>
        <v>3227</v>
      </c>
      <c r="B87">
        <f t="shared" si="4"/>
        <v>-7.1</v>
      </c>
      <c r="C87">
        <f t="shared" si="5"/>
        <v>0.1</v>
      </c>
      <c r="E87" s="256" t="s">
        <v>2583</v>
      </c>
      <c r="F87" s="256" t="s">
        <v>2578</v>
      </c>
      <c r="G87" s="256" t="s">
        <v>2554</v>
      </c>
      <c r="H87" s="257">
        <v>3227</v>
      </c>
      <c r="I87" s="256">
        <v>-3.58</v>
      </c>
      <c r="J87" s="256">
        <v>0.33</v>
      </c>
      <c r="K87" s="256">
        <v>-7.1</v>
      </c>
      <c r="L87" s="256">
        <v>0.63</v>
      </c>
      <c r="M87" s="256">
        <v>0.1</v>
      </c>
      <c r="N87" s="256">
        <v>0.55000000000000004</v>
      </c>
      <c r="O87" s="256">
        <v>20.5</v>
      </c>
      <c r="P87" s="256" t="s">
        <v>2579</v>
      </c>
      <c r="Q87" s="256" t="s">
        <v>2580</v>
      </c>
      <c r="R87" s="256"/>
      <c r="S87" s="256"/>
    </row>
    <row r="88" spans="1:19">
      <c r="A88">
        <f t="shared" si="3"/>
        <v>3227</v>
      </c>
      <c r="B88">
        <f t="shared" si="4"/>
        <v>-7.11</v>
      </c>
      <c r="C88">
        <f t="shared" si="5"/>
        <v>0.28000000000000003</v>
      </c>
      <c r="E88" s="256" t="s">
        <v>2764</v>
      </c>
      <c r="F88" s="256" t="s">
        <v>2578</v>
      </c>
      <c r="G88" s="256" t="s">
        <v>2554</v>
      </c>
      <c r="H88" s="257">
        <v>3227</v>
      </c>
      <c r="I88" s="256">
        <v>-3.52</v>
      </c>
      <c r="J88" s="256">
        <v>0.35</v>
      </c>
      <c r="K88" s="256">
        <v>-7.11</v>
      </c>
      <c r="L88" s="256">
        <v>0.64</v>
      </c>
      <c r="M88" s="256">
        <v>0.28000000000000003</v>
      </c>
      <c r="N88" s="256">
        <v>0.62</v>
      </c>
      <c r="O88" s="256">
        <v>7.78</v>
      </c>
      <c r="P88" s="256" t="s">
        <v>2739</v>
      </c>
      <c r="Q88" s="256" t="s">
        <v>1415</v>
      </c>
      <c r="R88" s="256" t="s">
        <v>1232</v>
      </c>
      <c r="S88" s="256"/>
    </row>
    <row r="89" spans="1:19">
      <c r="A89">
        <f t="shared" si="3"/>
        <v>3227</v>
      </c>
      <c r="B89">
        <f t="shared" si="4"/>
        <v>-6.75</v>
      </c>
      <c r="C89">
        <f t="shared" si="5"/>
        <v>0</v>
      </c>
      <c r="E89" s="256" t="s">
        <v>2737</v>
      </c>
      <c r="F89" s="256" t="s">
        <v>2578</v>
      </c>
      <c r="G89" s="256" t="s">
        <v>2554</v>
      </c>
      <c r="H89" s="257">
        <v>3227</v>
      </c>
      <c r="I89" s="256">
        <v>-3.5</v>
      </c>
      <c r="J89" s="256">
        <v>0.33</v>
      </c>
      <c r="K89" s="256">
        <v>-6.75</v>
      </c>
      <c r="L89" s="256">
        <v>0.63</v>
      </c>
      <c r="M89" s="256">
        <v>0</v>
      </c>
      <c r="N89" s="256">
        <v>0.54</v>
      </c>
      <c r="O89" s="256">
        <v>23.22</v>
      </c>
      <c r="P89" s="256" t="s">
        <v>2729</v>
      </c>
      <c r="Q89" s="256" t="s">
        <v>2556</v>
      </c>
      <c r="R89" s="256"/>
      <c r="S89" s="256"/>
    </row>
    <row r="90" spans="1:19">
      <c r="A90">
        <f t="shared" si="3"/>
        <v>3227</v>
      </c>
      <c r="B90">
        <f t="shared" si="4"/>
        <v>-5.79</v>
      </c>
      <c r="C90">
        <f t="shared" si="5"/>
        <v>-0.72</v>
      </c>
      <c r="E90" s="256" t="s">
        <v>3037</v>
      </c>
      <c r="F90" s="256" t="s">
        <v>2578</v>
      </c>
      <c r="G90" s="256" t="s">
        <v>3038</v>
      </c>
      <c r="H90" s="257">
        <v>3227</v>
      </c>
      <c r="I90" s="256">
        <v>-3.49</v>
      </c>
      <c r="J90" s="256">
        <v>0.33</v>
      </c>
      <c r="K90" s="256">
        <v>-5.79</v>
      </c>
      <c r="L90" s="256">
        <v>0.63</v>
      </c>
      <c r="M90" s="256">
        <v>-0.72</v>
      </c>
      <c r="N90" s="256">
        <v>0.54</v>
      </c>
      <c r="O90" s="256">
        <v>11.07</v>
      </c>
      <c r="P90" s="256" t="s">
        <v>3020</v>
      </c>
      <c r="Q90" s="256" t="s">
        <v>3021</v>
      </c>
      <c r="R90" s="256" t="s">
        <v>3022</v>
      </c>
      <c r="S90" s="256"/>
    </row>
    <row r="91" spans="1:19">
      <c r="A91">
        <f t="shared" si="3"/>
        <v>3227</v>
      </c>
      <c r="B91">
        <f t="shared" si="4"/>
        <v>-6.31</v>
      </c>
      <c r="C91">
        <f t="shared" si="5"/>
        <v>-0.48</v>
      </c>
      <c r="E91" s="256" t="s">
        <v>2777</v>
      </c>
      <c r="F91" s="256" t="s">
        <v>2578</v>
      </c>
      <c r="G91" s="256" t="s">
        <v>2554</v>
      </c>
      <c r="H91" s="257">
        <v>3227</v>
      </c>
      <c r="I91" s="256">
        <v>-3.4</v>
      </c>
      <c r="J91" s="256">
        <v>0.33</v>
      </c>
      <c r="K91" s="256">
        <v>-6.31</v>
      </c>
      <c r="L91" s="256">
        <v>0.63</v>
      </c>
      <c r="M91" s="256">
        <v>-0.48</v>
      </c>
      <c r="N91" s="256">
        <v>0.53</v>
      </c>
      <c r="O91" s="256">
        <v>10.08</v>
      </c>
      <c r="P91" s="256" t="s">
        <v>2739</v>
      </c>
      <c r="Q91" s="256" t="s">
        <v>1415</v>
      </c>
      <c r="R91" s="256" t="s">
        <v>1232</v>
      </c>
      <c r="S91" s="256"/>
    </row>
    <row r="92" spans="1:19">
      <c r="A92">
        <f t="shared" si="3"/>
        <v>3227</v>
      </c>
      <c r="B92">
        <f t="shared" si="4"/>
        <v>-7.8</v>
      </c>
      <c r="C92">
        <f t="shared" si="5"/>
        <v>0.67</v>
      </c>
      <c r="E92" s="256" t="s">
        <v>2613</v>
      </c>
      <c r="F92" s="256" t="s">
        <v>2578</v>
      </c>
      <c r="G92" s="256" t="s">
        <v>2554</v>
      </c>
      <c r="H92" s="257">
        <v>3227</v>
      </c>
      <c r="I92" s="256">
        <v>-3.38</v>
      </c>
      <c r="J92" s="256">
        <v>0.33</v>
      </c>
      <c r="K92" s="256">
        <v>-7.8</v>
      </c>
      <c r="L92" s="256">
        <v>0.63</v>
      </c>
      <c r="M92" s="256">
        <v>0.67</v>
      </c>
      <c r="N92" s="256">
        <v>0.53</v>
      </c>
      <c r="O92" s="256">
        <v>20.98</v>
      </c>
      <c r="P92" s="256" t="s">
        <v>2579</v>
      </c>
      <c r="Q92" s="256" t="s">
        <v>2580</v>
      </c>
      <c r="R92" s="256"/>
      <c r="S92" s="256"/>
    </row>
    <row r="93" spans="1:19">
      <c r="A93">
        <f t="shared" si="3"/>
        <v>3227</v>
      </c>
      <c r="B93">
        <f t="shared" si="4"/>
        <v>-6.41</v>
      </c>
      <c r="C93">
        <f t="shared" si="5"/>
        <v>-0.39</v>
      </c>
      <c r="E93" t="s">
        <v>2790</v>
      </c>
      <c r="F93" s="256" t="s">
        <v>2578</v>
      </c>
      <c r="G93" s="256" t="s">
        <v>2554</v>
      </c>
      <c r="H93" s="257">
        <v>3227</v>
      </c>
      <c r="I93">
        <v>-3.37</v>
      </c>
      <c r="J93">
        <v>0.33</v>
      </c>
      <c r="K93">
        <v>-6.41</v>
      </c>
      <c r="L93">
        <v>0.63</v>
      </c>
      <c r="M93">
        <v>-0.39</v>
      </c>
      <c r="N93">
        <v>0.56000000000000005</v>
      </c>
      <c r="O93">
        <v>9.77</v>
      </c>
      <c r="P93" t="s">
        <v>2739</v>
      </c>
      <c r="Q93" t="s">
        <v>1415</v>
      </c>
      <c r="R93" t="s">
        <v>1232</v>
      </c>
    </row>
    <row r="94" spans="1:19">
      <c r="A94">
        <f t="shared" si="3"/>
        <v>3227</v>
      </c>
      <c r="B94">
        <f t="shared" si="4"/>
        <v>-6.6</v>
      </c>
      <c r="C94">
        <f t="shared" si="5"/>
        <v>0.22</v>
      </c>
      <c r="E94" s="256" t="s">
        <v>2744</v>
      </c>
      <c r="F94" s="256" t="s">
        <v>2578</v>
      </c>
      <c r="G94" s="256" t="s">
        <v>2554</v>
      </c>
      <c r="H94" s="257">
        <v>3227</v>
      </c>
      <c r="I94" s="256">
        <v>-3.33</v>
      </c>
      <c r="J94" s="256">
        <v>0.33</v>
      </c>
      <c r="K94" s="256">
        <v>-6.6</v>
      </c>
      <c r="L94" s="256">
        <v>0.63</v>
      </c>
      <c r="M94" s="256">
        <v>0.22</v>
      </c>
      <c r="N94" s="256">
        <v>0.53</v>
      </c>
      <c r="O94" s="256">
        <v>21.43</v>
      </c>
      <c r="P94" s="256" t="s">
        <v>2739</v>
      </c>
      <c r="Q94" s="256" t="s">
        <v>1415</v>
      </c>
      <c r="R94" s="256" t="s">
        <v>1232</v>
      </c>
      <c r="S94" s="256"/>
    </row>
    <row r="95" spans="1:19">
      <c r="A95">
        <f t="shared" si="3"/>
        <v>3227</v>
      </c>
      <c r="B95">
        <f t="shared" si="4"/>
        <v>-5.87</v>
      </c>
      <c r="C95">
        <f t="shared" si="5"/>
        <v>-0.52</v>
      </c>
      <c r="E95" s="256" t="s">
        <v>3033</v>
      </c>
      <c r="F95" s="256" t="s">
        <v>2578</v>
      </c>
      <c r="G95" s="256" t="s">
        <v>3034</v>
      </c>
      <c r="H95" s="257">
        <v>3227</v>
      </c>
      <c r="I95" s="256">
        <v>-3.33</v>
      </c>
      <c r="J95" s="256">
        <v>0.34</v>
      </c>
      <c r="K95" s="256">
        <v>-5.87</v>
      </c>
      <c r="L95" s="256">
        <v>0.65</v>
      </c>
      <c r="M95" s="256">
        <v>-0.52</v>
      </c>
      <c r="N95" s="256">
        <v>0.64</v>
      </c>
      <c r="O95" s="256">
        <v>15.17</v>
      </c>
      <c r="P95" s="256" t="s">
        <v>3020</v>
      </c>
      <c r="Q95" s="256" t="s">
        <v>3021</v>
      </c>
      <c r="R95" s="256" t="s">
        <v>3022</v>
      </c>
      <c r="S95" s="256"/>
    </row>
    <row r="96" spans="1:19">
      <c r="A96">
        <f t="shared" si="3"/>
        <v>3227</v>
      </c>
      <c r="B96">
        <f t="shared" si="4"/>
        <v>-8.44</v>
      </c>
      <c r="C96">
        <f t="shared" si="5"/>
        <v>1.06</v>
      </c>
      <c r="E96" s="256" t="s">
        <v>2612</v>
      </c>
      <c r="F96" s="256" t="s">
        <v>2578</v>
      </c>
      <c r="G96" s="256" t="s">
        <v>2554</v>
      </c>
      <c r="H96" s="257">
        <v>3227</v>
      </c>
      <c r="I96" s="256">
        <v>-3.32</v>
      </c>
      <c r="J96" s="256">
        <v>0.33</v>
      </c>
      <c r="K96" s="256">
        <v>-8.44</v>
      </c>
      <c r="L96" s="256">
        <v>0.63</v>
      </c>
      <c r="M96" s="256">
        <v>1.06</v>
      </c>
      <c r="N96" s="256">
        <v>0.55000000000000004</v>
      </c>
      <c r="O96" s="256">
        <v>9.3800000000000008</v>
      </c>
      <c r="P96" s="256" t="s">
        <v>2579</v>
      </c>
      <c r="Q96" s="256" t="s">
        <v>2580</v>
      </c>
      <c r="R96" s="256"/>
      <c r="S96" s="256"/>
    </row>
    <row r="97" spans="1:19">
      <c r="A97">
        <f t="shared" si="3"/>
        <v>3227</v>
      </c>
      <c r="B97">
        <f t="shared" si="4"/>
        <v>-7.09</v>
      </c>
      <c r="C97">
        <f t="shared" si="5"/>
        <v>0.4</v>
      </c>
      <c r="E97" s="256" t="s">
        <v>2618</v>
      </c>
      <c r="F97" s="256" t="s">
        <v>2578</v>
      </c>
      <c r="G97" s="256" t="s">
        <v>2554</v>
      </c>
      <c r="H97" s="257">
        <v>3227</v>
      </c>
      <c r="I97" s="256">
        <v>-3.28</v>
      </c>
      <c r="J97" s="256">
        <v>0.33</v>
      </c>
      <c r="K97" s="256">
        <v>-7.09</v>
      </c>
      <c r="L97" s="256">
        <v>0.63</v>
      </c>
      <c r="M97" s="256">
        <v>0.4</v>
      </c>
      <c r="N97" s="256">
        <v>0.53</v>
      </c>
      <c r="O97" s="256">
        <v>21.44</v>
      </c>
      <c r="P97" s="256" t="s">
        <v>2579</v>
      </c>
      <c r="Q97" s="256" t="s">
        <v>2580</v>
      </c>
      <c r="R97" s="256"/>
      <c r="S97" s="256"/>
    </row>
    <row r="98" spans="1:19">
      <c r="A98">
        <f t="shared" si="3"/>
        <v>3227</v>
      </c>
      <c r="B98">
        <f t="shared" si="4"/>
        <v>-29.6</v>
      </c>
      <c r="C98">
        <f t="shared" si="5"/>
        <v>12.01</v>
      </c>
      <c r="E98" t="s">
        <v>2640</v>
      </c>
      <c r="F98" s="256" t="s">
        <v>2578</v>
      </c>
      <c r="G98" s="256" t="s">
        <v>2554</v>
      </c>
      <c r="H98" s="257">
        <v>3227</v>
      </c>
      <c r="I98">
        <v>-3.28</v>
      </c>
      <c r="J98">
        <v>0.33</v>
      </c>
      <c r="K98">
        <v>-29.6</v>
      </c>
      <c r="L98">
        <v>1.1499999999999999</v>
      </c>
      <c r="M98">
        <v>12.01</v>
      </c>
      <c r="N98">
        <v>2.0299999999999998</v>
      </c>
      <c r="O98">
        <v>7.97</v>
      </c>
      <c r="P98" t="s">
        <v>2579</v>
      </c>
      <c r="Q98" t="s">
        <v>2580</v>
      </c>
    </row>
    <row r="99" spans="1:19">
      <c r="A99">
        <f t="shared" si="3"/>
        <v>3227</v>
      </c>
      <c r="B99">
        <f t="shared" si="4"/>
        <v>-6.26</v>
      </c>
      <c r="C99">
        <f t="shared" si="5"/>
        <v>-0.01</v>
      </c>
      <c r="E99" t="s">
        <v>2646</v>
      </c>
      <c r="F99" s="256" t="s">
        <v>2578</v>
      </c>
      <c r="G99" s="256" t="s">
        <v>2554</v>
      </c>
      <c r="H99" s="257">
        <v>3227</v>
      </c>
      <c r="I99">
        <v>-3.26</v>
      </c>
      <c r="J99">
        <v>0.33</v>
      </c>
      <c r="K99">
        <v>-6.26</v>
      </c>
      <c r="L99">
        <v>0.63</v>
      </c>
      <c r="M99">
        <v>-0.01</v>
      </c>
      <c r="N99">
        <v>0.53</v>
      </c>
      <c r="O99">
        <v>17.91</v>
      </c>
      <c r="P99" t="s">
        <v>2579</v>
      </c>
      <c r="Q99" t="s">
        <v>2580</v>
      </c>
    </row>
    <row r="100" spans="1:19">
      <c r="A100">
        <f t="shared" si="3"/>
        <v>3227</v>
      </c>
      <c r="B100">
        <f t="shared" si="4"/>
        <v>-6.44</v>
      </c>
      <c r="C100">
        <f t="shared" si="5"/>
        <v>0.1</v>
      </c>
      <c r="E100" t="s">
        <v>2647</v>
      </c>
      <c r="F100" s="256" t="s">
        <v>2578</v>
      </c>
      <c r="G100" s="256" t="s">
        <v>2554</v>
      </c>
      <c r="H100" s="257">
        <v>3227</v>
      </c>
      <c r="I100">
        <v>-3.25</v>
      </c>
      <c r="J100">
        <v>0.33</v>
      </c>
      <c r="K100">
        <v>-6.44</v>
      </c>
      <c r="L100">
        <v>0.63</v>
      </c>
      <c r="M100">
        <v>0.1</v>
      </c>
      <c r="N100">
        <v>0.53</v>
      </c>
      <c r="O100">
        <v>23.12</v>
      </c>
      <c r="P100" t="s">
        <v>2579</v>
      </c>
      <c r="Q100" t="s">
        <v>2580</v>
      </c>
    </row>
    <row r="101" spans="1:19">
      <c r="A101">
        <f t="shared" si="3"/>
        <v>3227</v>
      </c>
      <c r="B101">
        <f t="shared" si="4"/>
        <v>-4.91</v>
      </c>
      <c r="C101">
        <f t="shared" si="5"/>
        <v>-1.03</v>
      </c>
      <c r="E101" t="s">
        <v>2785</v>
      </c>
      <c r="F101" s="256" t="s">
        <v>2578</v>
      </c>
      <c r="G101" s="256" t="s">
        <v>2554</v>
      </c>
      <c r="H101" s="257">
        <v>3227</v>
      </c>
      <c r="I101">
        <v>-3.23</v>
      </c>
      <c r="J101">
        <v>0.33</v>
      </c>
      <c r="K101">
        <v>-4.91</v>
      </c>
      <c r="L101">
        <v>0.63</v>
      </c>
      <c r="M101">
        <v>-1.03</v>
      </c>
      <c r="N101">
        <v>0.53</v>
      </c>
      <c r="O101">
        <v>9.56</v>
      </c>
      <c r="P101" t="s">
        <v>2739</v>
      </c>
      <c r="Q101" t="s">
        <v>1415</v>
      </c>
      <c r="R101" t="s">
        <v>1232</v>
      </c>
    </row>
    <row r="102" spans="1:19">
      <c r="A102">
        <f t="shared" si="3"/>
        <v>3227</v>
      </c>
      <c r="B102">
        <f t="shared" si="4"/>
        <v>-7.91</v>
      </c>
      <c r="C102">
        <f t="shared" si="5"/>
        <v>0.56999999999999995</v>
      </c>
      <c r="E102" s="256" t="s">
        <v>2773</v>
      </c>
      <c r="F102" s="256" t="s">
        <v>2578</v>
      </c>
      <c r="G102" s="256" t="s">
        <v>2554</v>
      </c>
      <c r="H102" s="257">
        <v>3227</v>
      </c>
      <c r="I102" s="256">
        <v>-3.18</v>
      </c>
      <c r="J102" s="256">
        <v>0.34</v>
      </c>
      <c r="K102" s="256">
        <v>-7.91</v>
      </c>
      <c r="L102" s="256">
        <v>0.65</v>
      </c>
      <c r="M102" s="256">
        <v>0.56999999999999995</v>
      </c>
      <c r="N102" s="256">
        <v>0.66</v>
      </c>
      <c r="O102" s="256">
        <v>10.25</v>
      </c>
      <c r="P102" s="256" t="s">
        <v>2739</v>
      </c>
      <c r="Q102" s="256" t="s">
        <v>1415</v>
      </c>
      <c r="R102" s="256" t="s">
        <v>1232</v>
      </c>
      <c r="S102" s="256"/>
    </row>
    <row r="103" spans="1:19">
      <c r="A103">
        <f t="shared" si="3"/>
        <v>3227</v>
      </c>
      <c r="B103">
        <f t="shared" si="4"/>
        <v>-6.73</v>
      </c>
      <c r="C103">
        <f t="shared" si="5"/>
        <v>0.32</v>
      </c>
      <c r="E103" s="256" t="s">
        <v>2681</v>
      </c>
      <c r="F103" s="256" t="s">
        <v>2578</v>
      </c>
      <c r="G103" s="256" t="s">
        <v>2554</v>
      </c>
      <c r="H103" s="257">
        <v>3227</v>
      </c>
      <c r="I103" s="256">
        <v>-3.17</v>
      </c>
      <c r="J103" s="256">
        <v>0.33</v>
      </c>
      <c r="K103" s="256">
        <v>-6.73</v>
      </c>
      <c r="L103" s="256">
        <v>0.63</v>
      </c>
      <c r="M103" s="256">
        <v>0.32</v>
      </c>
      <c r="N103" s="256">
        <v>0.53</v>
      </c>
      <c r="O103" s="256">
        <v>12.88</v>
      </c>
      <c r="P103" s="256" t="s">
        <v>2665</v>
      </c>
      <c r="Q103" s="256" t="s">
        <v>2666</v>
      </c>
      <c r="R103" s="256"/>
      <c r="S103" s="256"/>
    </row>
    <row r="104" spans="1:19">
      <c r="A104">
        <f t="shared" si="3"/>
        <v>3227</v>
      </c>
      <c r="B104">
        <f t="shared" si="4"/>
        <v>-6.85</v>
      </c>
      <c r="C104">
        <f t="shared" si="5"/>
        <v>0.4</v>
      </c>
      <c r="E104" s="256" t="s">
        <v>2593</v>
      </c>
      <c r="F104" s="256" t="s">
        <v>2578</v>
      </c>
      <c r="G104" s="256" t="s">
        <v>2554</v>
      </c>
      <c r="H104" s="257">
        <v>3227</v>
      </c>
      <c r="I104" s="256">
        <v>-3.16</v>
      </c>
      <c r="J104" s="256">
        <v>0.33</v>
      </c>
      <c r="K104" s="256">
        <v>-6.85</v>
      </c>
      <c r="L104" s="256">
        <v>0.63</v>
      </c>
      <c r="M104" s="256">
        <v>0.4</v>
      </c>
      <c r="N104" s="256">
        <v>0.55000000000000004</v>
      </c>
      <c r="O104" s="256">
        <v>10.77</v>
      </c>
      <c r="P104" s="256" t="s">
        <v>2579</v>
      </c>
      <c r="Q104" s="256" t="s">
        <v>2580</v>
      </c>
      <c r="R104" s="256"/>
      <c r="S104" s="256"/>
    </row>
    <row r="105" spans="1:19">
      <c r="A105">
        <f t="shared" si="3"/>
        <v>3227</v>
      </c>
      <c r="B105">
        <f t="shared" si="4"/>
        <v>-7.44</v>
      </c>
      <c r="C105">
        <f t="shared" si="5"/>
        <v>0.75</v>
      </c>
      <c r="E105" s="256" t="s">
        <v>2623</v>
      </c>
      <c r="F105" s="256" t="s">
        <v>2578</v>
      </c>
      <c r="G105" s="256" t="s">
        <v>2554</v>
      </c>
      <c r="H105" s="257">
        <v>3227</v>
      </c>
      <c r="I105" s="256">
        <v>-3.12</v>
      </c>
      <c r="J105" s="256">
        <v>0.33</v>
      </c>
      <c r="K105" s="256">
        <v>-7.44</v>
      </c>
      <c r="L105" s="256">
        <v>0.63</v>
      </c>
      <c r="M105" s="256">
        <v>0.75</v>
      </c>
      <c r="N105" s="256">
        <v>0.54</v>
      </c>
      <c r="O105" s="256">
        <v>8.36</v>
      </c>
      <c r="P105" s="256" t="s">
        <v>2579</v>
      </c>
      <c r="Q105" s="256" t="s">
        <v>2580</v>
      </c>
      <c r="R105" s="256"/>
      <c r="S105" s="256"/>
    </row>
    <row r="106" spans="1:19">
      <c r="A106">
        <f t="shared" si="3"/>
        <v>3227</v>
      </c>
      <c r="B106">
        <f t="shared" si="4"/>
        <v>-5.44</v>
      </c>
      <c r="C106">
        <f t="shared" si="5"/>
        <v>-0.28000000000000003</v>
      </c>
      <c r="E106" t="s">
        <v>2723</v>
      </c>
      <c r="F106" t="s">
        <v>2566</v>
      </c>
      <c r="G106" t="s">
        <v>2554</v>
      </c>
      <c r="H106" s="257">
        <v>3227</v>
      </c>
      <c r="I106">
        <v>-3.11</v>
      </c>
      <c r="J106">
        <v>0.35</v>
      </c>
      <c r="K106">
        <v>-5.44</v>
      </c>
      <c r="L106">
        <v>0.68</v>
      </c>
      <c r="M106">
        <v>-0.28000000000000003</v>
      </c>
      <c r="N106">
        <v>0.79</v>
      </c>
      <c r="O106">
        <v>10.35</v>
      </c>
      <c r="P106" t="s">
        <v>2689</v>
      </c>
      <c r="Q106" t="s">
        <v>2690</v>
      </c>
    </row>
    <row r="107" spans="1:19">
      <c r="A107">
        <f t="shared" si="3"/>
        <v>3227</v>
      </c>
      <c r="B107">
        <f t="shared" si="4"/>
        <v>-8.68</v>
      </c>
      <c r="C107">
        <f t="shared" si="5"/>
        <v>1.4</v>
      </c>
      <c r="E107" s="256" t="s">
        <v>2616</v>
      </c>
      <c r="F107" s="256" t="s">
        <v>2578</v>
      </c>
      <c r="G107" s="256" t="s">
        <v>2554</v>
      </c>
      <c r="H107" s="257">
        <v>3227</v>
      </c>
      <c r="I107" s="256">
        <v>-3.1</v>
      </c>
      <c r="J107" s="256">
        <v>0.33</v>
      </c>
      <c r="K107" s="256">
        <v>-8.68</v>
      </c>
      <c r="L107" s="256">
        <v>0.63</v>
      </c>
      <c r="M107" s="256">
        <v>1.4</v>
      </c>
      <c r="N107" s="256">
        <v>0.53</v>
      </c>
      <c r="O107" s="256">
        <v>16.23</v>
      </c>
      <c r="P107" s="256" t="s">
        <v>2579</v>
      </c>
      <c r="Q107" s="256" t="s">
        <v>2580</v>
      </c>
      <c r="R107" s="256"/>
      <c r="S107" s="256"/>
    </row>
    <row r="108" spans="1:19">
      <c r="A108">
        <f t="shared" si="3"/>
        <v>3227</v>
      </c>
      <c r="B108">
        <f t="shared" si="4"/>
        <v>-5.36</v>
      </c>
      <c r="C108">
        <f t="shared" si="5"/>
        <v>-0.27</v>
      </c>
      <c r="E108" s="256" t="s">
        <v>3025</v>
      </c>
      <c r="F108" s="256" t="s">
        <v>2578</v>
      </c>
      <c r="G108" s="256" t="s">
        <v>3026</v>
      </c>
      <c r="H108" s="257">
        <v>3227</v>
      </c>
      <c r="I108" s="256">
        <v>-3.06</v>
      </c>
      <c r="J108" s="256">
        <v>0.33</v>
      </c>
      <c r="K108" s="256">
        <v>-5.36</v>
      </c>
      <c r="L108" s="256">
        <v>0.63</v>
      </c>
      <c r="M108" s="256">
        <v>-0.27</v>
      </c>
      <c r="N108" s="256">
        <v>0.54</v>
      </c>
      <c r="O108" s="256">
        <v>16.86</v>
      </c>
      <c r="P108" s="256" t="s">
        <v>3020</v>
      </c>
      <c r="Q108" s="256" t="s">
        <v>3021</v>
      </c>
      <c r="R108" s="256" t="s">
        <v>3022</v>
      </c>
      <c r="S108" s="256"/>
    </row>
    <row r="109" spans="1:19">
      <c r="A109">
        <f t="shared" si="3"/>
        <v>3227</v>
      </c>
      <c r="B109">
        <f t="shared" si="4"/>
        <v>-6</v>
      </c>
      <c r="C109">
        <f t="shared" si="5"/>
        <v>-0.15</v>
      </c>
      <c r="E109" s="256" t="s">
        <v>3053</v>
      </c>
      <c r="F109" s="256" t="s">
        <v>2578</v>
      </c>
      <c r="G109" s="256" t="s">
        <v>3054</v>
      </c>
      <c r="H109" s="257">
        <v>3227</v>
      </c>
      <c r="I109" s="256">
        <v>-3.03</v>
      </c>
      <c r="J109" s="256">
        <v>0.33</v>
      </c>
      <c r="K109" s="256">
        <v>-6</v>
      </c>
      <c r="L109" s="256">
        <v>0.64</v>
      </c>
      <c r="M109" s="256">
        <v>-0.15</v>
      </c>
      <c r="N109" s="256">
        <v>0.6</v>
      </c>
      <c r="O109" s="256">
        <v>13.82</v>
      </c>
      <c r="P109" s="256" t="s">
        <v>3020</v>
      </c>
      <c r="Q109" s="256" t="s">
        <v>3021</v>
      </c>
      <c r="R109" s="256" t="s">
        <v>3022</v>
      </c>
      <c r="S109" s="256"/>
    </row>
    <row r="110" spans="1:19">
      <c r="A110">
        <f t="shared" si="3"/>
        <v>3227</v>
      </c>
      <c r="B110">
        <f t="shared" si="4"/>
        <v>-5.55</v>
      </c>
      <c r="C110">
        <f t="shared" si="5"/>
        <v>-0.12</v>
      </c>
      <c r="E110" t="s">
        <v>2652</v>
      </c>
      <c r="F110" s="256" t="s">
        <v>2578</v>
      </c>
      <c r="G110" s="256" t="s">
        <v>2554</v>
      </c>
      <c r="H110" s="257">
        <v>3227</v>
      </c>
      <c r="I110">
        <v>-3.01</v>
      </c>
      <c r="J110">
        <v>0.33</v>
      </c>
      <c r="K110">
        <v>-5.55</v>
      </c>
      <c r="L110">
        <v>0.63</v>
      </c>
      <c r="M110">
        <v>-0.12</v>
      </c>
      <c r="N110">
        <v>0.53</v>
      </c>
      <c r="O110">
        <v>14.34</v>
      </c>
      <c r="P110" t="s">
        <v>2579</v>
      </c>
      <c r="Q110" t="s">
        <v>2580</v>
      </c>
    </row>
    <row r="111" spans="1:19">
      <c r="A111">
        <f t="shared" si="3"/>
        <v>3227</v>
      </c>
      <c r="B111">
        <f t="shared" si="4"/>
        <v>-4.66</v>
      </c>
      <c r="C111">
        <f t="shared" si="5"/>
        <v>-0.93</v>
      </c>
      <c r="E111" t="s">
        <v>2784</v>
      </c>
      <c r="F111" s="256" t="s">
        <v>2578</v>
      </c>
      <c r="G111" s="256" t="s">
        <v>2554</v>
      </c>
      <c r="H111" s="257">
        <v>3227</v>
      </c>
      <c r="I111">
        <v>-3</v>
      </c>
      <c r="J111">
        <v>0.38</v>
      </c>
      <c r="K111">
        <v>-4.66</v>
      </c>
      <c r="L111">
        <v>0.64</v>
      </c>
      <c r="M111">
        <v>-0.93</v>
      </c>
      <c r="N111">
        <v>0.7</v>
      </c>
      <c r="O111">
        <v>10.64</v>
      </c>
      <c r="P111" t="s">
        <v>2739</v>
      </c>
      <c r="Q111" t="s">
        <v>1415</v>
      </c>
      <c r="R111" t="s">
        <v>1232</v>
      </c>
    </row>
    <row r="112" spans="1:19">
      <c r="A112">
        <f t="shared" si="3"/>
        <v>3227</v>
      </c>
      <c r="B112">
        <f t="shared" si="4"/>
        <v>-26.7</v>
      </c>
      <c r="C112">
        <f t="shared" si="5"/>
        <v>10.8</v>
      </c>
      <c r="E112" s="256" t="s">
        <v>2588</v>
      </c>
      <c r="F112" s="256" t="s">
        <v>2578</v>
      </c>
      <c r="G112" s="256" t="s">
        <v>2554</v>
      </c>
      <c r="H112" s="257">
        <v>3227</v>
      </c>
      <c r="I112" s="256">
        <v>-2.98</v>
      </c>
      <c r="J112" s="256">
        <v>0.33</v>
      </c>
      <c r="K112" s="256">
        <v>-26.7</v>
      </c>
      <c r="L112" s="256">
        <v>0.98</v>
      </c>
      <c r="M112" s="256">
        <v>10.8</v>
      </c>
      <c r="N112" s="256">
        <v>1.61</v>
      </c>
      <c r="O112" s="256">
        <v>19.05</v>
      </c>
      <c r="P112" s="256" t="s">
        <v>2579</v>
      </c>
      <c r="Q112" s="256" t="s">
        <v>2580</v>
      </c>
      <c r="R112" s="256"/>
      <c r="S112" s="256"/>
    </row>
    <row r="113" spans="1:19">
      <c r="A113">
        <f t="shared" si="3"/>
        <v>3227</v>
      </c>
      <c r="B113">
        <f t="shared" si="4"/>
        <v>-5.8</v>
      </c>
      <c r="C113">
        <f t="shared" si="5"/>
        <v>0.21</v>
      </c>
      <c r="E113" s="256" t="s">
        <v>2743</v>
      </c>
      <c r="F113" s="256" t="s">
        <v>2578</v>
      </c>
      <c r="G113" s="256" t="s">
        <v>2554</v>
      </c>
      <c r="H113" s="257">
        <v>3227</v>
      </c>
      <c r="I113" s="256">
        <v>-2.93</v>
      </c>
      <c r="J113" s="256">
        <v>0.33</v>
      </c>
      <c r="K113" s="256">
        <v>-5.8</v>
      </c>
      <c r="L113" s="256">
        <v>0.63</v>
      </c>
      <c r="M113" s="256">
        <v>0.21</v>
      </c>
      <c r="N113" s="256">
        <v>0.53</v>
      </c>
      <c r="O113" s="256">
        <v>20</v>
      </c>
      <c r="P113" s="256" t="s">
        <v>2739</v>
      </c>
      <c r="Q113" s="256" t="s">
        <v>1415</v>
      </c>
      <c r="R113" s="256" t="s">
        <v>1232</v>
      </c>
      <c r="S113" s="256"/>
    </row>
    <row r="114" spans="1:19">
      <c r="A114">
        <f t="shared" si="3"/>
        <v>3227</v>
      </c>
      <c r="B114">
        <f t="shared" si="4"/>
        <v>-4.96</v>
      </c>
      <c r="C114">
        <f t="shared" si="5"/>
        <v>-0.59</v>
      </c>
      <c r="E114" s="256" t="s">
        <v>3029</v>
      </c>
      <c r="F114" s="256" t="s">
        <v>2578</v>
      </c>
      <c r="G114" s="256" t="s">
        <v>3030</v>
      </c>
      <c r="H114" s="257">
        <v>3227</v>
      </c>
      <c r="I114" s="256">
        <v>-2.93</v>
      </c>
      <c r="J114" s="256">
        <v>0.34</v>
      </c>
      <c r="K114" s="256">
        <v>-4.96</v>
      </c>
      <c r="L114" s="256">
        <v>0.64</v>
      </c>
      <c r="M114" s="256">
        <v>-0.59</v>
      </c>
      <c r="N114" s="256">
        <v>0.61</v>
      </c>
      <c r="O114" s="256">
        <v>15.34</v>
      </c>
      <c r="P114" s="256" t="s">
        <v>3020</v>
      </c>
      <c r="Q114" s="256" t="s">
        <v>3021</v>
      </c>
      <c r="R114" s="256" t="s">
        <v>3022</v>
      </c>
      <c r="S114" s="256"/>
    </row>
    <row r="115" spans="1:19">
      <c r="A115">
        <f t="shared" si="3"/>
        <v>3227</v>
      </c>
      <c r="B115">
        <f t="shared" si="4"/>
        <v>-18.350000000000001</v>
      </c>
      <c r="C115">
        <f t="shared" si="5"/>
        <v>6.59</v>
      </c>
      <c r="E115" s="256" t="s">
        <v>2619</v>
      </c>
      <c r="F115" s="256" t="s">
        <v>2578</v>
      </c>
      <c r="G115" s="256" t="s">
        <v>2554</v>
      </c>
      <c r="H115" s="257">
        <v>3227</v>
      </c>
      <c r="I115" s="256">
        <v>-2.9</v>
      </c>
      <c r="J115" s="256">
        <v>0.34</v>
      </c>
      <c r="K115" s="256">
        <v>-18.350000000000001</v>
      </c>
      <c r="L115" s="256">
        <v>0.68</v>
      </c>
      <c r="M115" s="256">
        <v>6.59</v>
      </c>
      <c r="N115" s="256">
        <v>0.78</v>
      </c>
      <c r="O115" s="256">
        <v>9.5299999999999994</v>
      </c>
      <c r="P115" s="256" t="s">
        <v>2579</v>
      </c>
      <c r="Q115" s="256" t="s">
        <v>2580</v>
      </c>
      <c r="R115" s="256"/>
      <c r="S115" s="256"/>
    </row>
    <row r="116" spans="1:19">
      <c r="A116">
        <f t="shared" si="3"/>
        <v>3227</v>
      </c>
      <c r="B116">
        <f t="shared" si="4"/>
        <v>-5.74</v>
      </c>
      <c r="C116">
        <f t="shared" si="5"/>
        <v>0.24</v>
      </c>
      <c r="E116" s="256" t="s">
        <v>2761</v>
      </c>
      <c r="F116" s="256" t="s">
        <v>2578</v>
      </c>
      <c r="G116" s="256" t="s">
        <v>2554</v>
      </c>
      <c r="H116" s="257">
        <v>3227</v>
      </c>
      <c r="I116" s="256">
        <v>-2.86</v>
      </c>
      <c r="J116" s="256">
        <v>0.33</v>
      </c>
      <c r="K116" s="256">
        <v>-5.74</v>
      </c>
      <c r="L116" s="256">
        <v>0.64</v>
      </c>
      <c r="M116" s="256">
        <v>0.24</v>
      </c>
      <c r="N116" s="256">
        <v>0.56999999999999995</v>
      </c>
      <c r="O116" s="256">
        <v>13.55</v>
      </c>
      <c r="P116" s="256" t="s">
        <v>2739</v>
      </c>
      <c r="Q116" s="256" t="s">
        <v>1415</v>
      </c>
      <c r="R116" s="256" t="s">
        <v>1232</v>
      </c>
      <c r="S116" s="256"/>
    </row>
    <row r="117" spans="1:19">
      <c r="A117">
        <f t="shared" si="3"/>
        <v>3227</v>
      </c>
      <c r="B117">
        <f t="shared" si="4"/>
        <v>-4.49</v>
      </c>
      <c r="C117">
        <f t="shared" si="5"/>
        <v>-0.87</v>
      </c>
      <c r="E117" t="s">
        <v>2770</v>
      </c>
      <c r="F117" s="256" t="s">
        <v>2578</v>
      </c>
      <c r="G117" s="256" t="s">
        <v>2554</v>
      </c>
      <c r="H117" s="257">
        <v>3227</v>
      </c>
      <c r="I117">
        <v>-2.86</v>
      </c>
      <c r="J117">
        <v>0.33</v>
      </c>
      <c r="K117">
        <v>-4.49</v>
      </c>
      <c r="L117">
        <v>0.64</v>
      </c>
      <c r="M117">
        <v>-0.87</v>
      </c>
      <c r="N117">
        <v>0.56999999999999995</v>
      </c>
      <c r="O117">
        <v>10.51</v>
      </c>
      <c r="P117" t="s">
        <v>2739</v>
      </c>
      <c r="Q117" t="s">
        <v>1415</v>
      </c>
      <c r="R117" t="s">
        <v>1232</v>
      </c>
    </row>
    <row r="118" spans="1:19">
      <c r="A118">
        <f t="shared" si="3"/>
        <v>3227</v>
      </c>
      <c r="B118">
        <f t="shared" si="4"/>
        <v>-6.1</v>
      </c>
      <c r="C118">
        <f t="shared" si="5"/>
        <v>0.32</v>
      </c>
      <c r="E118" s="256" t="s">
        <v>2589</v>
      </c>
      <c r="F118" s="256" t="s">
        <v>2578</v>
      </c>
      <c r="G118" s="256" t="s">
        <v>2554</v>
      </c>
      <c r="H118" s="257">
        <v>3227</v>
      </c>
      <c r="I118" s="256">
        <v>-2.85</v>
      </c>
      <c r="J118" s="256">
        <v>0.33</v>
      </c>
      <c r="K118" s="256">
        <v>-6.1</v>
      </c>
      <c r="L118" s="256">
        <v>0.63</v>
      </c>
      <c r="M118" s="256">
        <v>0.32</v>
      </c>
      <c r="N118" s="256">
        <v>0.54</v>
      </c>
      <c r="O118" s="256">
        <v>22.67</v>
      </c>
      <c r="P118" s="256" t="s">
        <v>2579</v>
      </c>
      <c r="Q118" s="256" t="s">
        <v>2580</v>
      </c>
      <c r="R118" s="256"/>
      <c r="S118" s="256"/>
    </row>
    <row r="119" spans="1:19">
      <c r="A119">
        <f t="shared" si="3"/>
        <v>3227</v>
      </c>
      <c r="B119">
        <f t="shared" si="4"/>
        <v>-7.29</v>
      </c>
      <c r="C119">
        <f t="shared" si="5"/>
        <v>0.95</v>
      </c>
      <c r="E119" s="256" t="s">
        <v>2608</v>
      </c>
      <c r="F119" s="256" t="s">
        <v>2578</v>
      </c>
      <c r="G119" s="256" t="s">
        <v>2554</v>
      </c>
      <c r="H119" s="257">
        <v>3227</v>
      </c>
      <c r="I119" s="256">
        <v>-2.84</v>
      </c>
      <c r="J119" s="256">
        <v>0.33</v>
      </c>
      <c r="K119" s="256">
        <v>-7.29</v>
      </c>
      <c r="L119" s="256">
        <v>0.63</v>
      </c>
      <c r="M119" s="256">
        <v>0.95</v>
      </c>
      <c r="N119" s="256">
        <v>0.54</v>
      </c>
      <c r="O119" s="256">
        <v>17.829999999999998</v>
      </c>
      <c r="P119" s="256" t="s">
        <v>2579</v>
      </c>
      <c r="Q119" s="256" t="s">
        <v>2580</v>
      </c>
      <c r="R119" s="256"/>
      <c r="S119" s="256"/>
    </row>
    <row r="120" spans="1:19">
      <c r="A120">
        <f t="shared" si="3"/>
        <v>3227</v>
      </c>
      <c r="B120">
        <f t="shared" si="4"/>
        <v>-5.36</v>
      </c>
      <c r="C120">
        <f t="shared" si="5"/>
        <v>-0.02</v>
      </c>
      <c r="E120" t="s">
        <v>2642</v>
      </c>
      <c r="F120" s="256" t="s">
        <v>2578</v>
      </c>
      <c r="G120" s="256" t="s">
        <v>2554</v>
      </c>
      <c r="H120" s="257">
        <v>3227</v>
      </c>
      <c r="I120">
        <v>-2.81</v>
      </c>
      <c r="J120">
        <v>0.33</v>
      </c>
      <c r="K120">
        <v>-5.36</v>
      </c>
      <c r="L120">
        <v>0.63</v>
      </c>
      <c r="M120">
        <v>-0.02</v>
      </c>
      <c r="N120">
        <v>0.55000000000000004</v>
      </c>
      <c r="O120">
        <v>24.87</v>
      </c>
      <c r="P120" t="s">
        <v>2579</v>
      </c>
      <c r="Q120" t="s">
        <v>2580</v>
      </c>
    </row>
    <row r="121" spans="1:19">
      <c r="A121">
        <f t="shared" si="3"/>
        <v>3227</v>
      </c>
      <c r="B121">
        <f t="shared" si="4"/>
        <v>-5.3</v>
      </c>
      <c r="C121">
        <f t="shared" si="5"/>
        <v>-0.05</v>
      </c>
      <c r="E121" t="s">
        <v>2645</v>
      </c>
      <c r="F121" s="256" t="s">
        <v>2578</v>
      </c>
      <c r="G121" s="256" t="s">
        <v>2554</v>
      </c>
      <c r="H121" s="257">
        <v>3227</v>
      </c>
      <c r="I121">
        <v>-2.81</v>
      </c>
      <c r="J121">
        <v>0.33</v>
      </c>
      <c r="K121">
        <v>-5.3</v>
      </c>
      <c r="L121">
        <v>0.63</v>
      </c>
      <c r="M121">
        <v>-0.05</v>
      </c>
      <c r="N121">
        <v>0.54</v>
      </c>
      <c r="O121">
        <v>16.920000000000002</v>
      </c>
      <c r="P121" t="s">
        <v>2579</v>
      </c>
      <c r="Q121" t="s">
        <v>2580</v>
      </c>
    </row>
    <row r="122" spans="1:19">
      <c r="A122">
        <f t="shared" si="3"/>
        <v>3227</v>
      </c>
      <c r="B122">
        <f t="shared" si="4"/>
        <v>-4.99</v>
      </c>
      <c r="C122">
        <f t="shared" si="5"/>
        <v>-0.19</v>
      </c>
      <c r="E122" t="s">
        <v>2658</v>
      </c>
      <c r="F122" s="256" t="s">
        <v>2578</v>
      </c>
      <c r="G122" s="256" t="s">
        <v>2554</v>
      </c>
      <c r="H122" s="257">
        <v>3227</v>
      </c>
      <c r="I122">
        <v>-2.79</v>
      </c>
      <c r="J122">
        <v>0.33</v>
      </c>
      <c r="K122">
        <v>-4.99</v>
      </c>
      <c r="L122">
        <v>0.63</v>
      </c>
      <c r="M122">
        <v>-0.19</v>
      </c>
      <c r="N122">
        <v>0.53</v>
      </c>
      <c r="O122">
        <v>20.97</v>
      </c>
      <c r="P122" t="s">
        <v>2579</v>
      </c>
      <c r="Q122" t="s">
        <v>2580</v>
      </c>
    </row>
    <row r="123" spans="1:19">
      <c r="A123">
        <f t="shared" si="3"/>
        <v>3227</v>
      </c>
      <c r="B123">
        <f t="shared" si="4"/>
        <v>-9.5</v>
      </c>
      <c r="C123">
        <f t="shared" si="5"/>
        <v>2.15</v>
      </c>
      <c r="E123" t="s">
        <v>2792</v>
      </c>
      <c r="F123" s="256" t="s">
        <v>2578</v>
      </c>
      <c r="G123" s="256" t="s">
        <v>2554</v>
      </c>
      <c r="H123" s="257">
        <v>3227</v>
      </c>
      <c r="I123">
        <v>-2.79</v>
      </c>
      <c r="J123">
        <v>0.17</v>
      </c>
      <c r="K123">
        <v>-9.5</v>
      </c>
      <c r="L123">
        <v>0.23</v>
      </c>
      <c r="M123">
        <v>2.15</v>
      </c>
      <c r="N123">
        <v>0.51</v>
      </c>
      <c r="O123">
        <v>7.03</v>
      </c>
      <c r="P123" t="s">
        <v>2739</v>
      </c>
      <c r="Q123" t="s">
        <v>1415</v>
      </c>
      <c r="R123" t="s">
        <v>1232</v>
      </c>
    </row>
    <row r="124" spans="1:19">
      <c r="A124">
        <f t="shared" si="3"/>
        <v>3227</v>
      </c>
      <c r="B124">
        <f t="shared" si="4"/>
        <v>-9.99</v>
      </c>
      <c r="C124">
        <f t="shared" si="5"/>
        <v>2.41</v>
      </c>
      <c r="E124" s="256" t="s">
        <v>2609</v>
      </c>
      <c r="F124" s="256" t="s">
        <v>2578</v>
      </c>
      <c r="G124" s="256" t="s">
        <v>2554</v>
      </c>
      <c r="H124" s="257">
        <v>3227</v>
      </c>
      <c r="I124" s="256">
        <v>-2.77</v>
      </c>
      <c r="J124" s="256">
        <v>0.34</v>
      </c>
      <c r="K124" s="256">
        <v>-9.99</v>
      </c>
      <c r="L124" s="256">
        <v>0.71</v>
      </c>
      <c r="M124" s="256">
        <v>2.41</v>
      </c>
      <c r="N124" s="256">
        <v>0.87</v>
      </c>
      <c r="O124" s="256">
        <v>15.57</v>
      </c>
      <c r="P124" s="256" t="s">
        <v>2579</v>
      </c>
      <c r="Q124" s="256" t="s">
        <v>2580</v>
      </c>
      <c r="R124" s="256"/>
      <c r="S124" s="256"/>
    </row>
    <row r="125" spans="1:19">
      <c r="A125">
        <f t="shared" si="3"/>
        <v>3227</v>
      </c>
      <c r="B125">
        <f t="shared" si="4"/>
        <v>-5.6</v>
      </c>
      <c r="C125">
        <f t="shared" si="5"/>
        <v>0.19</v>
      </c>
      <c r="E125" t="s">
        <v>2630</v>
      </c>
      <c r="F125" s="256" t="s">
        <v>2578</v>
      </c>
      <c r="G125" s="256" t="s">
        <v>2554</v>
      </c>
      <c r="H125" s="257">
        <v>3227</v>
      </c>
      <c r="I125">
        <v>-2.73</v>
      </c>
      <c r="J125">
        <v>0.33</v>
      </c>
      <c r="K125">
        <v>-5.6</v>
      </c>
      <c r="L125">
        <v>0.63</v>
      </c>
      <c r="M125">
        <v>0.19</v>
      </c>
      <c r="N125">
        <v>0.53</v>
      </c>
      <c r="O125">
        <v>24.52</v>
      </c>
      <c r="P125" t="s">
        <v>2579</v>
      </c>
      <c r="Q125" t="s">
        <v>2580</v>
      </c>
    </row>
    <row r="126" spans="1:19">
      <c r="A126">
        <f t="shared" si="3"/>
        <v>3227</v>
      </c>
      <c r="B126">
        <f t="shared" si="4"/>
        <v>-6.26</v>
      </c>
      <c r="C126">
        <f t="shared" si="5"/>
        <v>0.53</v>
      </c>
      <c r="E126" t="s">
        <v>2633</v>
      </c>
      <c r="F126" s="256" t="s">
        <v>2578</v>
      </c>
      <c r="G126" s="256" t="s">
        <v>2554</v>
      </c>
      <c r="H126" s="257">
        <v>3227</v>
      </c>
      <c r="I126">
        <v>-2.73</v>
      </c>
      <c r="J126">
        <v>0.33</v>
      </c>
      <c r="K126">
        <v>-6.26</v>
      </c>
      <c r="L126">
        <v>0.63</v>
      </c>
      <c r="M126">
        <v>0.53</v>
      </c>
      <c r="N126">
        <v>0.54</v>
      </c>
      <c r="O126">
        <v>15</v>
      </c>
      <c r="P126" t="s">
        <v>2579</v>
      </c>
      <c r="Q126" t="s">
        <v>2580</v>
      </c>
    </row>
    <row r="127" spans="1:19">
      <c r="A127">
        <f t="shared" si="3"/>
        <v>3227</v>
      </c>
      <c r="B127">
        <f t="shared" si="4"/>
        <v>-5.5</v>
      </c>
      <c r="C127">
        <f t="shared" si="5"/>
        <v>0.24</v>
      </c>
      <c r="E127" s="256" t="s">
        <v>2762</v>
      </c>
      <c r="F127" s="256" t="s">
        <v>2578</v>
      </c>
      <c r="G127" s="256" t="s">
        <v>2554</v>
      </c>
      <c r="H127" s="257">
        <v>3227</v>
      </c>
      <c r="I127" s="256">
        <v>-2.73</v>
      </c>
      <c r="J127" s="256">
        <v>0.33</v>
      </c>
      <c r="K127" s="256">
        <v>-5.5</v>
      </c>
      <c r="L127" s="256">
        <v>0.63</v>
      </c>
      <c r="M127" s="256">
        <v>0.24</v>
      </c>
      <c r="N127" s="256">
        <v>0.54</v>
      </c>
      <c r="O127" s="256">
        <v>12.66</v>
      </c>
      <c r="P127" s="256" t="s">
        <v>2739</v>
      </c>
      <c r="Q127" s="256" t="s">
        <v>1415</v>
      </c>
      <c r="R127" s="256" t="s">
        <v>1232</v>
      </c>
      <c r="S127" s="256"/>
    </row>
    <row r="128" spans="1:19">
      <c r="A128">
        <f t="shared" si="3"/>
        <v>3227</v>
      </c>
      <c r="B128">
        <f t="shared" si="4"/>
        <v>-5.42</v>
      </c>
      <c r="C128">
        <f t="shared" si="5"/>
        <v>0.11</v>
      </c>
      <c r="E128" t="s">
        <v>2638</v>
      </c>
      <c r="F128" s="256" t="s">
        <v>2578</v>
      </c>
      <c r="G128" s="256" t="s">
        <v>2554</v>
      </c>
      <c r="H128" s="257">
        <v>3227</v>
      </c>
      <c r="I128">
        <v>-2.71</v>
      </c>
      <c r="J128">
        <v>0.33</v>
      </c>
      <c r="K128">
        <v>-5.42</v>
      </c>
      <c r="L128">
        <v>0.63</v>
      </c>
      <c r="M128">
        <v>0.11</v>
      </c>
      <c r="N128">
        <v>0.53</v>
      </c>
      <c r="O128">
        <v>23.92</v>
      </c>
      <c r="P128" t="s">
        <v>2579</v>
      </c>
      <c r="Q128" t="s">
        <v>2580</v>
      </c>
    </row>
    <row r="129" spans="1:19">
      <c r="A129">
        <f t="shared" si="3"/>
        <v>3227</v>
      </c>
      <c r="B129">
        <f t="shared" si="4"/>
        <v>-4.96</v>
      </c>
      <c r="C129">
        <f t="shared" si="5"/>
        <v>-0.45</v>
      </c>
      <c r="E129" s="256" t="s">
        <v>2774</v>
      </c>
      <c r="F129" s="256" t="s">
        <v>2578</v>
      </c>
      <c r="G129" s="256" t="s">
        <v>2554</v>
      </c>
      <c r="H129" s="257">
        <v>3227</v>
      </c>
      <c r="I129" s="256">
        <v>-2.68</v>
      </c>
      <c r="J129" s="256">
        <v>0.34</v>
      </c>
      <c r="K129" s="256">
        <v>-4.96</v>
      </c>
      <c r="L129" s="256">
        <v>0.64</v>
      </c>
      <c r="M129" s="256">
        <v>-0.45</v>
      </c>
      <c r="N129" s="256">
        <v>0.62</v>
      </c>
      <c r="O129" s="256">
        <v>9.6999999999999993</v>
      </c>
      <c r="P129" s="256" t="s">
        <v>2739</v>
      </c>
      <c r="Q129" s="256" t="s">
        <v>1415</v>
      </c>
      <c r="R129" s="256" t="s">
        <v>1232</v>
      </c>
      <c r="S129" s="256"/>
    </row>
    <row r="130" spans="1:19">
      <c r="A130">
        <f t="shared" ref="A130:A193" si="6">H130</f>
        <v>3227</v>
      </c>
      <c r="B130">
        <f t="shared" ref="B130:B193" si="7">K130</f>
        <v>-7</v>
      </c>
      <c r="C130">
        <f t="shared" ref="C130:C193" si="8">M130</f>
        <v>0.61</v>
      </c>
      <c r="E130" s="256" t="s">
        <v>2772</v>
      </c>
      <c r="F130" s="256" t="s">
        <v>2578</v>
      </c>
      <c r="G130" s="256" t="s">
        <v>2554</v>
      </c>
      <c r="H130" s="257">
        <v>3227</v>
      </c>
      <c r="I130" s="256">
        <v>-2.67</v>
      </c>
      <c r="J130" s="256">
        <v>0.33</v>
      </c>
      <c r="K130" s="256">
        <v>-7</v>
      </c>
      <c r="L130" s="256">
        <v>0.63</v>
      </c>
      <c r="M130" s="256">
        <v>0.61</v>
      </c>
      <c r="N130" s="256">
        <v>0.53</v>
      </c>
      <c r="O130" s="256">
        <v>10.16</v>
      </c>
      <c r="P130" s="256" t="s">
        <v>2739</v>
      </c>
      <c r="Q130" s="256" t="s">
        <v>1415</v>
      </c>
      <c r="R130" s="256" t="s">
        <v>1232</v>
      </c>
      <c r="S130" s="256"/>
    </row>
    <row r="131" spans="1:19">
      <c r="A131">
        <f t="shared" si="6"/>
        <v>3227</v>
      </c>
      <c r="B131">
        <f t="shared" si="7"/>
        <v>-6.16</v>
      </c>
      <c r="C131">
        <f t="shared" si="8"/>
        <v>0.56999999999999995</v>
      </c>
      <c r="E131" s="256" t="s">
        <v>2624</v>
      </c>
      <c r="F131" s="256" t="s">
        <v>2578</v>
      </c>
      <c r="G131" s="256" t="s">
        <v>2554</v>
      </c>
      <c r="H131" s="257">
        <v>3227</v>
      </c>
      <c r="I131" s="256">
        <v>-2.64</v>
      </c>
      <c r="J131" s="256">
        <v>0.33</v>
      </c>
      <c r="K131" s="256">
        <v>-6.16</v>
      </c>
      <c r="L131" s="256">
        <v>0.63</v>
      </c>
      <c r="M131" s="256">
        <v>0.56999999999999995</v>
      </c>
      <c r="N131" s="256">
        <v>0.55000000000000004</v>
      </c>
      <c r="O131" s="256">
        <v>25.34</v>
      </c>
      <c r="P131" s="256" t="s">
        <v>2579</v>
      </c>
      <c r="Q131" s="256" t="s">
        <v>2580</v>
      </c>
      <c r="R131" s="256"/>
      <c r="S131" s="256"/>
    </row>
    <row r="132" spans="1:19">
      <c r="A132">
        <f t="shared" si="6"/>
        <v>3227</v>
      </c>
      <c r="B132">
        <f t="shared" si="7"/>
        <v>-6.23</v>
      </c>
      <c r="C132">
        <f t="shared" si="8"/>
        <v>0.6</v>
      </c>
      <c r="E132" s="256" t="s">
        <v>2677</v>
      </c>
      <c r="F132" s="256" t="s">
        <v>2578</v>
      </c>
      <c r="G132" s="256" t="s">
        <v>2554</v>
      </c>
      <c r="H132" s="257">
        <v>3227</v>
      </c>
      <c r="I132" s="256">
        <v>-2.64</v>
      </c>
      <c r="J132" s="256">
        <v>0.33</v>
      </c>
      <c r="K132" s="256">
        <v>-6.23</v>
      </c>
      <c r="L132" s="256">
        <v>0.63</v>
      </c>
      <c r="M132" s="256">
        <v>0.6</v>
      </c>
      <c r="N132" s="256">
        <v>0.53</v>
      </c>
      <c r="O132" s="256">
        <v>12.85</v>
      </c>
      <c r="P132" s="256" t="s">
        <v>2665</v>
      </c>
      <c r="Q132" s="256" t="s">
        <v>2666</v>
      </c>
      <c r="R132" s="256"/>
      <c r="S132" s="256"/>
    </row>
    <row r="133" spans="1:19">
      <c r="A133">
        <f t="shared" si="6"/>
        <v>3227</v>
      </c>
      <c r="B133">
        <f t="shared" si="7"/>
        <v>-6.11</v>
      </c>
      <c r="C133">
        <f t="shared" si="8"/>
        <v>0.65</v>
      </c>
      <c r="E133" s="256" t="s">
        <v>2752</v>
      </c>
      <c r="F133" s="256" t="s">
        <v>2578</v>
      </c>
      <c r="G133" s="256" t="s">
        <v>2554</v>
      </c>
      <c r="H133" s="257">
        <v>3227</v>
      </c>
      <c r="I133" s="256">
        <v>-2.64</v>
      </c>
      <c r="J133" s="256">
        <v>0.52</v>
      </c>
      <c r="K133" s="256">
        <v>-6.11</v>
      </c>
      <c r="L133" s="256">
        <v>0.87</v>
      </c>
      <c r="M133" s="256">
        <v>0.65</v>
      </c>
      <c r="N133" s="256">
        <v>1.54</v>
      </c>
      <c r="O133" s="256">
        <v>16.61</v>
      </c>
      <c r="P133" s="256" t="s">
        <v>2739</v>
      </c>
      <c r="Q133" s="256" t="s">
        <v>1415</v>
      </c>
      <c r="R133" s="256" t="s">
        <v>1232</v>
      </c>
      <c r="S133" s="256"/>
    </row>
    <row r="134" spans="1:19">
      <c r="A134">
        <f t="shared" si="6"/>
        <v>3227</v>
      </c>
      <c r="B134">
        <f t="shared" si="7"/>
        <v>-5.6</v>
      </c>
      <c r="C134">
        <f t="shared" si="8"/>
        <v>0.34</v>
      </c>
      <c r="E134" s="256" t="s">
        <v>2603</v>
      </c>
      <c r="F134" s="256" t="s">
        <v>2578</v>
      </c>
      <c r="G134" s="256" t="s">
        <v>2554</v>
      </c>
      <c r="H134" s="257">
        <v>3227</v>
      </c>
      <c r="I134" s="256">
        <v>-2.58</v>
      </c>
      <c r="J134" s="256">
        <v>0.33</v>
      </c>
      <c r="K134" s="256">
        <v>-5.6</v>
      </c>
      <c r="L134" s="256">
        <v>0.63</v>
      </c>
      <c r="M134" s="256">
        <v>0.34</v>
      </c>
      <c r="N134" s="256">
        <v>0.55000000000000004</v>
      </c>
      <c r="O134" s="256">
        <v>17.3</v>
      </c>
      <c r="P134" s="256" t="s">
        <v>2579</v>
      </c>
      <c r="Q134" s="256" t="s">
        <v>2580</v>
      </c>
      <c r="R134" s="256"/>
      <c r="S134" s="256"/>
    </row>
    <row r="135" spans="1:19">
      <c r="A135">
        <f t="shared" si="6"/>
        <v>3227</v>
      </c>
      <c r="B135">
        <f t="shared" si="7"/>
        <v>-6.43</v>
      </c>
      <c r="C135">
        <f t="shared" si="8"/>
        <v>0.76</v>
      </c>
      <c r="E135" s="256" t="s">
        <v>2625</v>
      </c>
      <c r="F135" s="256" t="s">
        <v>2578</v>
      </c>
      <c r="G135" s="256" t="s">
        <v>2554</v>
      </c>
      <c r="H135" s="257">
        <v>3227</v>
      </c>
      <c r="I135" s="256">
        <v>-2.58</v>
      </c>
      <c r="J135" s="256">
        <v>0.33</v>
      </c>
      <c r="K135" s="256">
        <v>-6.43</v>
      </c>
      <c r="L135" s="256">
        <v>0.63</v>
      </c>
      <c r="M135" s="256">
        <v>0.76</v>
      </c>
      <c r="N135" s="256">
        <v>0.52</v>
      </c>
      <c r="O135" s="256">
        <v>20.059999999999999</v>
      </c>
      <c r="P135" s="256" t="s">
        <v>2579</v>
      </c>
      <c r="Q135" s="256" t="s">
        <v>2580</v>
      </c>
      <c r="R135" s="256"/>
      <c r="S135" s="256"/>
    </row>
    <row r="136" spans="1:19">
      <c r="A136">
        <f t="shared" si="6"/>
        <v>3227</v>
      </c>
      <c r="B136">
        <f t="shared" si="7"/>
        <v>-5.99</v>
      </c>
      <c r="C136">
        <f t="shared" si="8"/>
        <v>0.56000000000000005</v>
      </c>
      <c r="E136" s="256" t="s">
        <v>2602</v>
      </c>
      <c r="F136" s="256" t="s">
        <v>2578</v>
      </c>
      <c r="G136" s="256" t="s">
        <v>2554</v>
      </c>
      <c r="H136" s="257">
        <v>3227</v>
      </c>
      <c r="I136" s="256">
        <v>-2.5499999999999998</v>
      </c>
      <c r="J136" s="256">
        <v>0.34</v>
      </c>
      <c r="K136" s="256">
        <v>-5.99</v>
      </c>
      <c r="L136" s="256">
        <v>0.63</v>
      </c>
      <c r="M136" s="256">
        <v>0.56000000000000005</v>
      </c>
      <c r="N136" s="256">
        <v>0.56000000000000005</v>
      </c>
      <c r="O136" s="256">
        <v>18.73</v>
      </c>
      <c r="P136" s="256" t="s">
        <v>2579</v>
      </c>
      <c r="Q136" s="256" t="s">
        <v>2580</v>
      </c>
      <c r="R136" s="256"/>
      <c r="S136" s="256"/>
    </row>
    <row r="137" spans="1:19">
      <c r="A137">
        <f t="shared" si="6"/>
        <v>3227</v>
      </c>
      <c r="B137">
        <f t="shared" si="7"/>
        <v>-6.14</v>
      </c>
      <c r="C137">
        <f t="shared" si="8"/>
        <v>0.65</v>
      </c>
      <c r="E137" s="256" t="s">
        <v>2597</v>
      </c>
      <c r="F137" s="256" t="s">
        <v>2578</v>
      </c>
      <c r="G137" s="256" t="s">
        <v>2554</v>
      </c>
      <c r="H137" s="257">
        <v>3227</v>
      </c>
      <c r="I137" s="256">
        <v>-2.54</v>
      </c>
      <c r="J137" s="256">
        <v>0.33</v>
      </c>
      <c r="K137" s="256">
        <v>-6.14</v>
      </c>
      <c r="L137" s="256">
        <v>0.63</v>
      </c>
      <c r="M137" s="256">
        <v>0.65</v>
      </c>
      <c r="N137" s="256">
        <v>0.54</v>
      </c>
      <c r="O137" s="256">
        <v>18.239999999999998</v>
      </c>
      <c r="P137" s="256" t="s">
        <v>2579</v>
      </c>
      <c r="Q137" s="256" t="s">
        <v>2580</v>
      </c>
      <c r="R137" s="256"/>
      <c r="S137" s="256"/>
    </row>
    <row r="138" spans="1:19">
      <c r="A138">
        <f t="shared" si="6"/>
        <v>3227</v>
      </c>
      <c r="B138">
        <f t="shared" si="7"/>
        <v>-4.8</v>
      </c>
      <c r="C138">
        <f t="shared" si="8"/>
        <v>-0.39</v>
      </c>
      <c r="E138" s="256" t="s">
        <v>2778</v>
      </c>
      <c r="F138" s="256" t="s">
        <v>2578</v>
      </c>
      <c r="G138" s="256" t="s">
        <v>2554</v>
      </c>
      <c r="H138" s="257">
        <v>3227</v>
      </c>
      <c r="I138" s="256">
        <v>-2.5299999999999998</v>
      </c>
      <c r="J138" s="256">
        <v>0.33</v>
      </c>
      <c r="K138" s="256">
        <v>-4.8</v>
      </c>
      <c r="L138" s="256">
        <v>0.63</v>
      </c>
      <c r="M138" s="256">
        <v>-0.39</v>
      </c>
      <c r="N138" s="256">
        <v>0.55000000000000004</v>
      </c>
      <c r="O138" s="256">
        <v>10.34</v>
      </c>
      <c r="P138" s="256" t="s">
        <v>2739</v>
      </c>
      <c r="Q138" s="256" t="s">
        <v>1415</v>
      </c>
      <c r="R138" s="256" t="s">
        <v>1232</v>
      </c>
      <c r="S138" s="256"/>
    </row>
    <row r="139" spans="1:19">
      <c r="A139">
        <f t="shared" si="6"/>
        <v>3227</v>
      </c>
      <c r="B139">
        <f t="shared" si="7"/>
        <v>-4.28</v>
      </c>
      <c r="C139">
        <f t="shared" si="8"/>
        <v>-0.66</v>
      </c>
      <c r="E139" s="256" t="s">
        <v>2779</v>
      </c>
      <c r="F139" s="256" t="s">
        <v>2578</v>
      </c>
      <c r="G139" s="256" t="s">
        <v>2554</v>
      </c>
      <c r="H139" s="257">
        <v>3227</v>
      </c>
      <c r="I139" s="256">
        <v>-2.5299999999999998</v>
      </c>
      <c r="J139" s="256">
        <v>0.35</v>
      </c>
      <c r="K139" s="256">
        <v>-4.28</v>
      </c>
      <c r="L139" s="256">
        <v>0.63</v>
      </c>
      <c r="M139" s="256">
        <v>-0.66</v>
      </c>
      <c r="N139" s="256">
        <v>0.57999999999999996</v>
      </c>
      <c r="O139" s="256">
        <v>6.22</v>
      </c>
      <c r="P139" s="256" t="s">
        <v>2739</v>
      </c>
      <c r="Q139" s="256" t="s">
        <v>1415</v>
      </c>
      <c r="R139" s="256" t="s">
        <v>1232</v>
      </c>
      <c r="S139" s="256"/>
    </row>
    <row r="140" spans="1:19">
      <c r="A140">
        <f t="shared" si="6"/>
        <v>3227</v>
      </c>
      <c r="B140">
        <f t="shared" si="7"/>
        <v>-6.18</v>
      </c>
      <c r="C140">
        <f t="shared" si="8"/>
        <v>0.7</v>
      </c>
      <c r="E140" s="256" t="s">
        <v>2673</v>
      </c>
      <c r="F140" s="256" t="s">
        <v>2578</v>
      </c>
      <c r="G140" s="256" t="s">
        <v>2554</v>
      </c>
      <c r="H140" s="257">
        <v>3227</v>
      </c>
      <c r="I140" s="256">
        <v>-2.52</v>
      </c>
      <c r="J140" s="256">
        <v>0.33</v>
      </c>
      <c r="K140" s="256">
        <v>-6.18</v>
      </c>
      <c r="L140" s="256">
        <v>0.63</v>
      </c>
      <c r="M140" s="256">
        <v>0.7</v>
      </c>
      <c r="N140" s="256">
        <v>0.53</v>
      </c>
      <c r="O140" s="256">
        <v>14.9</v>
      </c>
      <c r="P140" s="256" t="s">
        <v>2665</v>
      </c>
      <c r="Q140" s="256" t="s">
        <v>2666</v>
      </c>
      <c r="R140" s="256"/>
      <c r="S140" s="256"/>
    </row>
    <row r="141" spans="1:19">
      <c r="A141">
        <f t="shared" si="6"/>
        <v>3227</v>
      </c>
      <c r="B141">
        <f t="shared" si="7"/>
        <v>-5.52</v>
      </c>
      <c r="C141">
        <f t="shared" si="8"/>
        <v>0.36</v>
      </c>
      <c r="E141" t="s">
        <v>2650</v>
      </c>
      <c r="F141" s="256" t="s">
        <v>2578</v>
      </c>
      <c r="G141" s="256" t="s">
        <v>2554</v>
      </c>
      <c r="H141" s="257">
        <v>3227</v>
      </c>
      <c r="I141">
        <v>-2.5099999999999998</v>
      </c>
      <c r="J141">
        <v>0.33</v>
      </c>
      <c r="K141">
        <v>-5.52</v>
      </c>
      <c r="L141">
        <v>0.63</v>
      </c>
      <c r="M141">
        <v>0.36</v>
      </c>
      <c r="N141">
        <v>0.54</v>
      </c>
      <c r="O141">
        <v>16.079999999999998</v>
      </c>
      <c r="P141" t="s">
        <v>2579</v>
      </c>
      <c r="Q141" t="s">
        <v>2580</v>
      </c>
    </row>
    <row r="142" spans="1:19">
      <c r="A142">
        <f t="shared" si="6"/>
        <v>3227</v>
      </c>
      <c r="B142">
        <f t="shared" si="7"/>
        <v>-22.7</v>
      </c>
      <c r="C142">
        <f t="shared" si="8"/>
        <v>9.23</v>
      </c>
      <c r="E142" s="256" t="s">
        <v>2610</v>
      </c>
      <c r="F142" s="256" t="s">
        <v>2578</v>
      </c>
      <c r="G142" s="256" t="s">
        <v>2554</v>
      </c>
      <c r="H142" s="257">
        <v>3227</v>
      </c>
      <c r="I142" s="256">
        <v>-2.5</v>
      </c>
      <c r="J142" s="256">
        <v>0.34</v>
      </c>
      <c r="K142" s="256">
        <v>-22.7</v>
      </c>
      <c r="L142" s="256">
        <v>0.95</v>
      </c>
      <c r="M142" s="256">
        <v>9.23</v>
      </c>
      <c r="N142" s="256">
        <v>1.54</v>
      </c>
      <c r="O142" s="256">
        <v>13.51</v>
      </c>
      <c r="P142" s="256" t="s">
        <v>2579</v>
      </c>
      <c r="Q142" s="256" t="s">
        <v>2580</v>
      </c>
      <c r="R142" s="256"/>
      <c r="S142" s="256"/>
    </row>
    <row r="143" spans="1:19">
      <c r="A143">
        <f t="shared" si="6"/>
        <v>3227</v>
      </c>
      <c r="B143">
        <f t="shared" si="7"/>
        <v>-3.68</v>
      </c>
      <c r="C143">
        <f t="shared" si="8"/>
        <v>-0.56000000000000005</v>
      </c>
      <c r="E143" s="256" t="s">
        <v>3059</v>
      </c>
      <c r="F143" s="256" t="s">
        <v>2578</v>
      </c>
      <c r="G143" s="256" t="s">
        <v>3060</v>
      </c>
      <c r="H143" s="257">
        <v>3227</v>
      </c>
      <c r="I143" s="256">
        <v>-2.4900000000000002</v>
      </c>
      <c r="J143" s="256">
        <v>0.33</v>
      </c>
      <c r="K143" s="256">
        <v>-3.68</v>
      </c>
      <c r="L143" s="256">
        <v>0.63</v>
      </c>
      <c r="M143" s="256">
        <v>-0.56000000000000005</v>
      </c>
      <c r="N143" s="256">
        <v>0.53</v>
      </c>
      <c r="O143" s="256">
        <v>17.170000000000002</v>
      </c>
      <c r="P143" s="256" t="s">
        <v>3020</v>
      </c>
      <c r="Q143" s="256" t="s">
        <v>3021</v>
      </c>
      <c r="R143" s="256" t="s">
        <v>3022</v>
      </c>
      <c r="S143" s="256"/>
    </row>
    <row r="144" spans="1:19">
      <c r="A144">
        <f t="shared" si="6"/>
        <v>3227</v>
      </c>
      <c r="B144">
        <f t="shared" si="7"/>
        <v>-5.43</v>
      </c>
      <c r="C144">
        <f t="shared" si="8"/>
        <v>0.35</v>
      </c>
      <c r="E144" s="256" t="s">
        <v>2617</v>
      </c>
      <c r="F144" s="256" t="s">
        <v>2578</v>
      </c>
      <c r="G144" s="256" t="s">
        <v>2554</v>
      </c>
      <c r="H144" s="257">
        <v>3227</v>
      </c>
      <c r="I144" s="256">
        <v>-2.48</v>
      </c>
      <c r="J144" s="256">
        <v>0.33</v>
      </c>
      <c r="K144" s="256">
        <v>-5.43</v>
      </c>
      <c r="L144" s="256">
        <v>0.63</v>
      </c>
      <c r="M144" s="256">
        <v>0.35</v>
      </c>
      <c r="N144" s="256">
        <v>0.53</v>
      </c>
      <c r="O144" s="256">
        <v>21.87</v>
      </c>
      <c r="P144" s="256" t="s">
        <v>2579</v>
      </c>
      <c r="Q144" s="256" t="s">
        <v>2580</v>
      </c>
      <c r="R144" s="256"/>
      <c r="S144" s="256"/>
    </row>
    <row r="145" spans="1:19">
      <c r="A145">
        <f t="shared" si="6"/>
        <v>3227</v>
      </c>
      <c r="B145">
        <f t="shared" si="7"/>
        <v>-16.61</v>
      </c>
      <c r="C145">
        <f t="shared" si="8"/>
        <v>6.11</v>
      </c>
      <c r="E145" t="s">
        <v>2636</v>
      </c>
      <c r="F145" s="256" t="s">
        <v>2578</v>
      </c>
      <c r="G145" s="256" t="s">
        <v>2554</v>
      </c>
      <c r="H145" s="257">
        <v>3227</v>
      </c>
      <c r="I145">
        <v>-2.48</v>
      </c>
      <c r="J145">
        <v>0.33</v>
      </c>
      <c r="K145">
        <v>-16.61</v>
      </c>
      <c r="L145">
        <v>0.67</v>
      </c>
      <c r="M145">
        <v>6.11</v>
      </c>
      <c r="N145">
        <v>0.72</v>
      </c>
      <c r="O145">
        <v>16.100000000000001</v>
      </c>
      <c r="P145" t="s">
        <v>2579</v>
      </c>
      <c r="Q145" t="s">
        <v>2580</v>
      </c>
    </row>
    <row r="146" spans="1:19">
      <c r="A146">
        <f t="shared" si="6"/>
        <v>3227</v>
      </c>
      <c r="B146">
        <f t="shared" si="7"/>
        <v>-5.77</v>
      </c>
      <c r="C146">
        <f t="shared" si="8"/>
        <v>0.54</v>
      </c>
      <c r="E146" s="256" t="s">
        <v>2596</v>
      </c>
      <c r="F146" s="256" t="s">
        <v>2578</v>
      </c>
      <c r="G146" s="256" t="s">
        <v>2554</v>
      </c>
      <c r="H146" s="257">
        <v>3227</v>
      </c>
      <c r="I146" s="256">
        <v>-2.46</v>
      </c>
      <c r="J146" s="256">
        <v>0.35</v>
      </c>
      <c r="K146" s="256">
        <v>-5.77</v>
      </c>
      <c r="L146" s="256">
        <v>0.64</v>
      </c>
      <c r="M146" s="256">
        <v>0.54</v>
      </c>
      <c r="N146" s="256">
        <v>0.61</v>
      </c>
      <c r="O146" s="256">
        <v>9.23</v>
      </c>
      <c r="P146" s="256" t="s">
        <v>2579</v>
      </c>
      <c r="Q146" s="256" t="s">
        <v>2580</v>
      </c>
      <c r="R146" s="256"/>
      <c r="S146" s="256"/>
    </row>
    <row r="147" spans="1:19">
      <c r="A147">
        <f t="shared" si="6"/>
        <v>3227</v>
      </c>
      <c r="B147">
        <f t="shared" si="7"/>
        <v>-5.58</v>
      </c>
      <c r="C147">
        <f t="shared" si="8"/>
        <v>0.57999999999999996</v>
      </c>
      <c r="E147" t="s">
        <v>2756</v>
      </c>
      <c r="F147" s="256" t="s">
        <v>2578</v>
      </c>
      <c r="G147" s="256" t="s">
        <v>2554</v>
      </c>
      <c r="H147" s="257">
        <v>3227</v>
      </c>
      <c r="I147">
        <v>-2.44</v>
      </c>
      <c r="J147">
        <v>0.34</v>
      </c>
      <c r="K147">
        <v>-5.58</v>
      </c>
      <c r="L147">
        <v>0.65</v>
      </c>
      <c r="M147">
        <v>0.57999999999999996</v>
      </c>
      <c r="N147">
        <v>0.65</v>
      </c>
      <c r="O147">
        <v>14.06</v>
      </c>
      <c r="P147" t="s">
        <v>2739</v>
      </c>
      <c r="Q147" t="s">
        <v>1415</v>
      </c>
      <c r="R147" t="s">
        <v>1232</v>
      </c>
    </row>
    <row r="148" spans="1:19">
      <c r="A148">
        <f t="shared" si="6"/>
        <v>3227</v>
      </c>
      <c r="B148">
        <f t="shared" si="7"/>
        <v>-3.83</v>
      </c>
      <c r="C148">
        <f t="shared" si="8"/>
        <v>-0.43</v>
      </c>
      <c r="E148" s="256" t="s">
        <v>2731</v>
      </c>
      <c r="F148" s="256" t="s">
        <v>2578</v>
      </c>
      <c r="G148" s="256" t="s">
        <v>2554</v>
      </c>
      <c r="H148" s="257">
        <v>3227</v>
      </c>
      <c r="I148" s="256">
        <v>-2.4300000000000002</v>
      </c>
      <c r="J148" s="256">
        <v>0.33</v>
      </c>
      <c r="K148" s="256">
        <v>-3.83</v>
      </c>
      <c r="L148" s="256">
        <v>0.63</v>
      </c>
      <c r="M148" s="256">
        <v>-0.43</v>
      </c>
      <c r="N148" s="256">
        <v>0.53</v>
      </c>
      <c r="O148" s="256">
        <v>14.84</v>
      </c>
      <c r="P148" s="256" t="s">
        <v>2729</v>
      </c>
      <c r="Q148" s="256" t="s">
        <v>2556</v>
      </c>
      <c r="R148" s="256"/>
      <c r="S148" s="256"/>
    </row>
    <row r="149" spans="1:19">
      <c r="A149">
        <f t="shared" si="6"/>
        <v>3227</v>
      </c>
      <c r="B149">
        <f t="shared" si="7"/>
        <v>-3.64</v>
      </c>
      <c r="C149">
        <f t="shared" si="8"/>
        <v>-0.49</v>
      </c>
      <c r="E149" s="256" t="s">
        <v>2675</v>
      </c>
      <c r="F149" s="256" t="s">
        <v>2578</v>
      </c>
      <c r="G149" s="256" t="s">
        <v>2554</v>
      </c>
      <c r="H149" s="257">
        <v>3227</v>
      </c>
      <c r="I149" s="256">
        <v>-2.4</v>
      </c>
      <c r="J149" s="256">
        <v>0.33</v>
      </c>
      <c r="K149" s="256">
        <v>-3.64</v>
      </c>
      <c r="L149" s="256">
        <v>0.63</v>
      </c>
      <c r="M149" s="256">
        <v>-0.49</v>
      </c>
      <c r="N149" s="256">
        <v>0.53</v>
      </c>
      <c r="O149" s="256">
        <v>14.12</v>
      </c>
      <c r="P149" s="256" t="s">
        <v>2665</v>
      </c>
      <c r="Q149" s="256" t="s">
        <v>2666</v>
      </c>
      <c r="R149" s="256"/>
      <c r="S149" s="256"/>
    </row>
    <row r="150" spans="1:19">
      <c r="A150">
        <f t="shared" si="6"/>
        <v>3227</v>
      </c>
      <c r="B150">
        <f t="shared" si="7"/>
        <v>-12.88</v>
      </c>
      <c r="C150">
        <f t="shared" si="8"/>
        <v>4.2699999999999996</v>
      </c>
      <c r="E150" s="256" t="s">
        <v>2594</v>
      </c>
      <c r="F150" s="256" t="s">
        <v>2578</v>
      </c>
      <c r="G150" s="256" t="s">
        <v>2554</v>
      </c>
      <c r="H150" s="257">
        <v>3227</v>
      </c>
      <c r="I150" s="256">
        <v>-2.39</v>
      </c>
      <c r="J150" s="256">
        <v>0.33</v>
      </c>
      <c r="K150" s="256">
        <v>-12.88</v>
      </c>
      <c r="L150" s="256">
        <v>0.65</v>
      </c>
      <c r="M150" s="256">
        <v>4.2699999999999996</v>
      </c>
      <c r="N150" s="256">
        <v>0.65</v>
      </c>
      <c r="O150" s="256">
        <v>16.100000000000001</v>
      </c>
      <c r="P150" s="256" t="s">
        <v>2579</v>
      </c>
      <c r="Q150" s="256" t="s">
        <v>2580</v>
      </c>
      <c r="R150" s="256"/>
      <c r="S150" s="256"/>
    </row>
    <row r="151" spans="1:19">
      <c r="A151">
        <f t="shared" si="6"/>
        <v>3227</v>
      </c>
      <c r="B151">
        <f t="shared" si="7"/>
        <v>-4.5999999999999996</v>
      </c>
      <c r="C151">
        <f t="shared" si="8"/>
        <v>0.03</v>
      </c>
      <c r="E151" t="s">
        <v>2644</v>
      </c>
      <c r="F151" s="256" t="s">
        <v>2578</v>
      </c>
      <c r="G151" s="256" t="s">
        <v>2554</v>
      </c>
      <c r="H151" s="257">
        <v>3227</v>
      </c>
      <c r="I151">
        <v>-2.37</v>
      </c>
      <c r="J151">
        <v>0.33</v>
      </c>
      <c r="K151">
        <v>-4.5999999999999996</v>
      </c>
      <c r="L151">
        <v>0.63</v>
      </c>
      <c r="M151">
        <v>0.03</v>
      </c>
      <c r="N151">
        <v>0.54</v>
      </c>
      <c r="O151">
        <v>25.75</v>
      </c>
      <c r="P151" t="s">
        <v>2579</v>
      </c>
      <c r="Q151" t="s">
        <v>2580</v>
      </c>
    </row>
    <row r="152" spans="1:19">
      <c r="A152">
        <f t="shared" si="6"/>
        <v>3227</v>
      </c>
      <c r="B152">
        <f t="shared" si="7"/>
        <v>-5.19</v>
      </c>
      <c r="C152">
        <f t="shared" si="8"/>
        <v>0.09</v>
      </c>
      <c r="E152" s="256" t="s">
        <v>3027</v>
      </c>
      <c r="F152" s="256" t="s">
        <v>2578</v>
      </c>
      <c r="G152" s="256" t="s">
        <v>3028</v>
      </c>
      <c r="H152" s="257">
        <v>3227</v>
      </c>
      <c r="I152" s="256">
        <v>-2.37</v>
      </c>
      <c r="J152" s="256">
        <v>0.33</v>
      </c>
      <c r="K152" s="256">
        <v>-5.19</v>
      </c>
      <c r="L152" s="256">
        <v>0.63</v>
      </c>
      <c r="M152" s="256">
        <v>0.09</v>
      </c>
      <c r="N152" s="256">
        <v>0.54</v>
      </c>
      <c r="O152" s="256">
        <v>13.99</v>
      </c>
      <c r="P152" s="256" t="s">
        <v>3020</v>
      </c>
      <c r="Q152" s="256" t="s">
        <v>3021</v>
      </c>
      <c r="R152" s="256" t="s">
        <v>3022</v>
      </c>
      <c r="S152" s="256"/>
    </row>
    <row r="153" spans="1:19">
      <c r="A153">
        <f t="shared" si="6"/>
        <v>3227</v>
      </c>
      <c r="B153">
        <f t="shared" si="7"/>
        <v>-21.1</v>
      </c>
      <c r="C153">
        <f t="shared" si="8"/>
        <v>8.5399999999999991</v>
      </c>
      <c r="E153" s="256" t="s">
        <v>2605</v>
      </c>
      <c r="F153" s="256" t="s">
        <v>2578</v>
      </c>
      <c r="G153" s="256" t="s">
        <v>2554</v>
      </c>
      <c r="H153" s="257">
        <v>3227</v>
      </c>
      <c r="I153" s="256">
        <v>-2.36</v>
      </c>
      <c r="J153" s="256">
        <v>0.33</v>
      </c>
      <c r="K153" s="256">
        <v>-21.1</v>
      </c>
      <c r="L153" s="256">
        <v>0.64</v>
      </c>
      <c r="M153" s="256">
        <v>8.5399999999999991</v>
      </c>
      <c r="N153" s="256">
        <v>0.59</v>
      </c>
      <c r="O153" s="256">
        <v>21.43</v>
      </c>
      <c r="P153" s="256" t="s">
        <v>2579</v>
      </c>
      <c r="Q153" s="256" t="s">
        <v>2580</v>
      </c>
      <c r="R153" s="256"/>
      <c r="S153" s="256"/>
    </row>
    <row r="154" spans="1:19">
      <c r="A154">
        <f t="shared" si="6"/>
        <v>3227</v>
      </c>
      <c r="B154">
        <f t="shared" si="7"/>
        <v>-4.95</v>
      </c>
      <c r="C154">
        <f t="shared" si="8"/>
        <v>0.22</v>
      </c>
      <c r="E154" s="256" t="s">
        <v>2614</v>
      </c>
      <c r="F154" s="256" t="s">
        <v>2578</v>
      </c>
      <c r="G154" s="256" t="s">
        <v>2554</v>
      </c>
      <c r="H154" s="257">
        <v>3227</v>
      </c>
      <c r="I154" s="256">
        <v>-2.36</v>
      </c>
      <c r="J154" s="256">
        <v>0.33</v>
      </c>
      <c r="K154" s="256">
        <v>-4.95</v>
      </c>
      <c r="L154" s="256">
        <v>0.63</v>
      </c>
      <c r="M154" s="256">
        <v>0.22</v>
      </c>
      <c r="N154" s="256">
        <v>0.55000000000000004</v>
      </c>
      <c r="O154" s="256">
        <v>20.7</v>
      </c>
      <c r="P154" s="256" t="s">
        <v>2579</v>
      </c>
      <c r="Q154" s="256" t="s">
        <v>2580</v>
      </c>
      <c r="R154" s="256"/>
      <c r="S154" s="256"/>
    </row>
    <row r="155" spans="1:19">
      <c r="A155">
        <f t="shared" si="6"/>
        <v>3227</v>
      </c>
      <c r="B155">
        <f t="shared" si="7"/>
        <v>-5.18</v>
      </c>
      <c r="C155">
        <f t="shared" si="8"/>
        <v>0.33</v>
      </c>
      <c r="E155" t="s">
        <v>2637</v>
      </c>
      <c r="F155" s="256" t="s">
        <v>2578</v>
      </c>
      <c r="G155" s="256" t="s">
        <v>2554</v>
      </c>
      <c r="H155" s="257">
        <v>3227</v>
      </c>
      <c r="I155">
        <v>-2.36</v>
      </c>
      <c r="J155">
        <v>0.33</v>
      </c>
      <c r="K155">
        <v>-5.18</v>
      </c>
      <c r="L155">
        <v>0.63</v>
      </c>
      <c r="M155">
        <v>0.33</v>
      </c>
      <c r="N155">
        <v>0.55000000000000004</v>
      </c>
      <c r="O155">
        <v>15.94</v>
      </c>
      <c r="P155" t="s">
        <v>2579</v>
      </c>
      <c r="Q155" t="s">
        <v>2580</v>
      </c>
    </row>
    <row r="156" spans="1:19">
      <c r="A156">
        <f t="shared" si="6"/>
        <v>3227</v>
      </c>
      <c r="B156">
        <f t="shared" si="7"/>
        <v>-4.97</v>
      </c>
      <c r="C156">
        <f t="shared" si="8"/>
        <v>0.34</v>
      </c>
      <c r="E156" t="s">
        <v>2758</v>
      </c>
      <c r="F156" s="256" t="s">
        <v>2578</v>
      </c>
      <c r="G156" s="256" t="s">
        <v>2554</v>
      </c>
      <c r="H156" s="257">
        <v>3227</v>
      </c>
      <c r="I156">
        <v>-2.36</v>
      </c>
      <c r="J156">
        <v>0.34</v>
      </c>
      <c r="K156">
        <v>-4.97</v>
      </c>
      <c r="L156">
        <v>0.65</v>
      </c>
      <c r="M156">
        <v>0.34</v>
      </c>
      <c r="N156">
        <v>0.64</v>
      </c>
      <c r="O156">
        <v>8.69</v>
      </c>
      <c r="P156" t="s">
        <v>2739</v>
      </c>
      <c r="Q156" t="s">
        <v>1415</v>
      </c>
      <c r="R156" t="s">
        <v>1232</v>
      </c>
    </row>
    <row r="157" spans="1:19">
      <c r="A157">
        <f t="shared" si="6"/>
        <v>3227</v>
      </c>
      <c r="B157">
        <f t="shared" si="7"/>
        <v>-4.62</v>
      </c>
      <c r="C157">
        <f t="shared" si="8"/>
        <v>-0.28999999999999998</v>
      </c>
      <c r="E157" t="s">
        <v>2783</v>
      </c>
      <c r="F157" s="256" t="s">
        <v>2578</v>
      </c>
      <c r="G157" s="256" t="s">
        <v>2554</v>
      </c>
      <c r="H157" s="257">
        <v>3227</v>
      </c>
      <c r="I157">
        <v>-2.34</v>
      </c>
      <c r="J157">
        <v>0.33</v>
      </c>
      <c r="K157">
        <v>-4.62</v>
      </c>
      <c r="L157">
        <v>0.64</v>
      </c>
      <c r="M157">
        <v>-0.28999999999999998</v>
      </c>
      <c r="N157">
        <v>0.57999999999999996</v>
      </c>
      <c r="O157">
        <v>11.87</v>
      </c>
      <c r="P157" t="s">
        <v>2739</v>
      </c>
      <c r="Q157" t="s">
        <v>1415</v>
      </c>
      <c r="R157" t="s">
        <v>1232</v>
      </c>
    </row>
    <row r="158" spans="1:19">
      <c r="A158">
        <f t="shared" si="6"/>
        <v>3227</v>
      </c>
      <c r="B158">
        <f t="shared" si="7"/>
        <v>-4.9400000000000004</v>
      </c>
      <c r="C158">
        <f t="shared" si="8"/>
        <v>0.27</v>
      </c>
      <c r="E158" t="s">
        <v>2631</v>
      </c>
      <c r="F158" s="256" t="s">
        <v>2578</v>
      </c>
      <c r="G158" s="256" t="s">
        <v>2554</v>
      </c>
      <c r="H158" s="257">
        <v>3227</v>
      </c>
      <c r="I158">
        <v>-2.2999999999999998</v>
      </c>
      <c r="J158">
        <v>0.33</v>
      </c>
      <c r="K158">
        <v>-4.9400000000000004</v>
      </c>
      <c r="L158">
        <v>0.63</v>
      </c>
      <c r="M158">
        <v>0.27</v>
      </c>
      <c r="N158">
        <v>0.55000000000000004</v>
      </c>
      <c r="O158">
        <v>24.35</v>
      </c>
      <c r="P158" t="s">
        <v>2579</v>
      </c>
      <c r="Q158" t="s">
        <v>2580</v>
      </c>
    </row>
    <row r="159" spans="1:19">
      <c r="A159">
        <f t="shared" si="6"/>
        <v>3227</v>
      </c>
      <c r="B159">
        <f t="shared" si="7"/>
        <v>-5.64</v>
      </c>
      <c r="C159">
        <f t="shared" si="8"/>
        <v>0.66</v>
      </c>
      <c r="E159" s="256" t="s">
        <v>2674</v>
      </c>
      <c r="F159" s="256" t="s">
        <v>2578</v>
      </c>
      <c r="G159" s="256" t="s">
        <v>2554</v>
      </c>
      <c r="H159" s="257">
        <v>3227</v>
      </c>
      <c r="I159" s="256">
        <v>-2.2799999999999998</v>
      </c>
      <c r="J159" s="256">
        <v>0.33</v>
      </c>
      <c r="K159" s="256">
        <v>-5.64</v>
      </c>
      <c r="L159" s="256">
        <v>0.63</v>
      </c>
      <c r="M159" s="256">
        <v>0.66</v>
      </c>
      <c r="N159" s="256">
        <v>0.53</v>
      </c>
      <c r="O159" s="256">
        <v>14.73</v>
      </c>
      <c r="P159" s="256" t="s">
        <v>2665</v>
      </c>
      <c r="Q159" s="256" t="s">
        <v>2666</v>
      </c>
      <c r="R159" s="256"/>
      <c r="S159" s="256"/>
    </row>
    <row r="160" spans="1:19">
      <c r="A160">
        <f t="shared" si="6"/>
        <v>3227</v>
      </c>
      <c r="B160">
        <f t="shared" si="7"/>
        <v>-4.49</v>
      </c>
      <c r="C160">
        <f t="shared" si="8"/>
        <v>0.19</v>
      </c>
      <c r="E160" s="256" t="s">
        <v>2749</v>
      </c>
      <c r="F160" s="256" t="s">
        <v>2578</v>
      </c>
      <c r="G160" s="256" t="s">
        <v>2554</v>
      </c>
      <c r="H160" s="257">
        <v>3227</v>
      </c>
      <c r="I160" s="256">
        <v>-2.27</v>
      </c>
      <c r="J160" s="256">
        <v>0.33</v>
      </c>
      <c r="K160" s="256">
        <v>-4.49</v>
      </c>
      <c r="L160" s="256">
        <v>0.63</v>
      </c>
      <c r="M160" s="256">
        <v>0.19</v>
      </c>
      <c r="N160" s="256">
        <v>0.54</v>
      </c>
      <c r="O160" s="256">
        <v>22.4</v>
      </c>
      <c r="P160" s="256" t="s">
        <v>2739</v>
      </c>
      <c r="Q160" s="256" t="s">
        <v>1415</v>
      </c>
      <c r="R160" s="256" t="s">
        <v>1232</v>
      </c>
      <c r="S160" s="256"/>
    </row>
    <row r="161" spans="1:19">
      <c r="A161">
        <f t="shared" si="6"/>
        <v>3227</v>
      </c>
      <c r="B161">
        <f t="shared" si="7"/>
        <v>-6.9</v>
      </c>
      <c r="C161">
        <f t="shared" si="8"/>
        <v>1.32</v>
      </c>
      <c r="E161" s="256" t="s">
        <v>2685</v>
      </c>
      <c r="F161" s="256" t="s">
        <v>2578</v>
      </c>
      <c r="G161" s="256" t="s">
        <v>2554</v>
      </c>
      <c r="H161" s="257">
        <v>3227</v>
      </c>
      <c r="I161" s="256">
        <v>-2.2599999999999998</v>
      </c>
      <c r="J161" s="256">
        <v>0.33</v>
      </c>
      <c r="K161" s="256">
        <v>-6.9</v>
      </c>
      <c r="L161" s="256">
        <v>0.63</v>
      </c>
      <c r="M161" s="256">
        <v>1.32</v>
      </c>
      <c r="N161" s="256">
        <v>0.53</v>
      </c>
      <c r="O161" s="256">
        <v>24.12</v>
      </c>
      <c r="P161" s="256" t="s">
        <v>2665</v>
      </c>
      <c r="Q161" s="256" t="s">
        <v>2666</v>
      </c>
      <c r="R161" s="256"/>
      <c r="S161" s="256"/>
    </row>
    <row r="162" spans="1:19">
      <c r="A162">
        <f t="shared" si="6"/>
        <v>3227</v>
      </c>
      <c r="B162">
        <f t="shared" si="7"/>
        <v>-5.45</v>
      </c>
      <c r="C162">
        <f t="shared" si="8"/>
        <v>0.7</v>
      </c>
      <c r="E162" t="s">
        <v>2738</v>
      </c>
      <c r="F162" s="256" t="s">
        <v>2578</v>
      </c>
      <c r="G162" s="256" t="s">
        <v>2554</v>
      </c>
      <c r="H162" s="257">
        <v>3227</v>
      </c>
      <c r="I162">
        <v>-2.25</v>
      </c>
      <c r="J162">
        <v>0.39</v>
      </c>
      <c r="K162">
        <v>-5.45</v>
      </c>
      <c r="L162">
        <v>0.67</v>
      </c>
      <c r="M162">
        <v>0.7</v>
      </c>
      <c r="N162">
        <v>0.82</v>
      </c>
      <c r="O162">
        <v>10.55</v>
      </c>
      <c r="P162" t="s">
        <v>2739</v>
      </c>
      <c r="Q162" t="s">
        <v>1415</v>
      </c>
      <c r="R162" t="s">
        <v>1232</v>
      </c>
    </row>
    <row r="163" spans="1:19">
      <c r="A163">
        <f t="shared" si="6"/>
        <v>3227</v>
      </c>
      <c r="B163">
        <f t="shared" si="7"/>
        <v>-5.98</v>
      </c>
      <c r="C163">
        <f t="shared" si="8"/>
        <v>0.88</v>
      </c>
      <c r="E163" t="s">
        <v>2635</v>
      </c>
      <c r="F163" s="256" t="s">
        <v>2578</v>
      </c>
      <c r="G163" s="256" t="s">
        <v>2554</v>
      </c>
      <c r="H163" s="257">
        <v>3227</v>
      </c>
      <c r="I163">
        <v>-2.23</v>
      </c>
      <c r="J163">
        <v>0.33</v>
      </c>
      <c r="K163">
        <v>-5.98</v>
      </c>
      <c r="L163">
        <v>0.63</v>
      </c>
      <c r="M163">
        <v>0.88</v>
      </c>
      <c r="N163">
        <v>0.53</v>
      </c>
      <c r="O163">
        <v>16.73</v>
      </c>
      <c r="P163" t="s">
        <v>2579</v>
      </c>
      <c r="Q163" t="s">
        <v>2580</v>
      </c>
    </row>
    <row r="164" spans="1:19">
      <c r="A164">
        <f t="shared" si="6"/>
        <v>3227</v>
      </c>
      <c r="B164">
        <f t="shared" si="7"/>
        <v>-4.37</v>
      </c>
      <c r="C164">
        <f t="shared" si="8"/>
        <v>-0.3</v>
      </c>
      <c r="E164" t="s">
        <v>2787</v>
      </c>
      <c r="F164" s="256" t="s">
        <v>2578</v>
      </c>
      <c r="G164" s="256" t="s">
        <v>2554</v>
      </c>
      <c r="H164" s="257">
        <v>3227</v>
      </c>
      <c r="I164">
        <v>-2.2200000000000002</v>
      </c>
      <c r="J164">
        <v>0.34</v>
      </c>
      <c r="K164">
        <v>-4.37</v>
      </c>
      <c r="L164">
        <v>0.64</v>
      </c>
      <c r="M164">
        <v>-0.3</v>
      </c>
      <c r="N164">
        <v>0.59</v>
      </c>
      <c r="O164">
        <v>11.27</v>
      </c>
      <c r="P164" t="s">
        <v>2739</v>
      </c>
      <c r="Q164" t="s">
        <v>1415</v>
      </c>
      <c r="R164" t="s">
        <v>1232</v>
      </c>
    </row>
    <row r="165" spans="1:19">
      <c r="A165">
        <f t="shared" si="6"/>
        <v>3227</v>
      </c>
      <c r="B165">
        <f t="shared" si="7"/>
        <v>-6.19</v>
      </c>
      <c r="C165">
        <f t="shared" si="8"/>
        <v>1.1200000000000001</v>
      </c>
      <c r="E165" t="s">
        <v>2759</v>
      </c>
      <c r="F165" s="256" t="s">
        <v>2578</v>
      </c>
      <c r="G165" s="256" t="s">
        <v>2554</v>
      </c>
      <c r="H165" s="257">
        <v>3227</v>
      </c>
      <c r="I165">
        <v>-2.21</v>
      </c>
      <c r="J165">
        <v>0.34</v>
      </c>
      <c r="K165">
        <v>-6.19</v>
      </c>
      <c r="L165">
        <v>0.68</v>
      </c>
      <c r="M165">
        <v>1.1200000000000001</v>
      </c>
      <c r="N165">
        <v>0.74</v>
      </c>
      <c r="O165">
        <v>8.7899999999999991</v>
      </c>
      <c r="P165" t="s">
        <v>2739</v>
      </c>
      <c r="Q165" t="s">
        <v>1415</v>
      </c>
      <c r="R165" t="s">
        <v>1232</v>
      </c>
    </row>
    <row r="166" spans="1:19">
      <c r="A166">
        <f t="shared" si="6"/>
        <v>3227</v>
      </c>
      <c r="B166">
        <f t="shared" si="7"/>
        <v>-17.79</v>
      </c>
      <c r="C166">
        <f t="shared" si="8"/>
        <v>6.96</v>
      </c>
      <c r="E166" t="s">
        <v>2820</v>
      </c>
      <c r="F166" s="256" t="s">
        <v>2578</v>
      </c>
      <c r="G166" s="256" t="s">
        <v>2554</v>
      </c>
      <c r="H166" s="257">
        <v>3227</v>
      </c>
      <c r="I166">
        <v>-2.21</v>
      </c>
      <c r="J166">
        <v>0.32</v>
      </c>
      <c r="K166">
        <v>-17.79</v>
      </c>
      <c r="L166">
        <v>0.65</v>
      </c>
      <c r="M166">
        <v>6.96</v>
      </c>
      <c r="N166">
        <v>1.42</v>
      </c>
      <c r="O166">
        <v>11.67</v>
      </c>
      <c r="P166" t="s">
        <v>2739</v>
      </c>
      <c r="Q166" t="s">
        <v>1415</v>
      </c>
      <c r="R166" t="s">
        <v>1232</v>
      </c>
    </row>
    <row r="167" spans="1:19">
      <c r="A167">
        <f t="shared" si="6"/>
        <v>3227</v>
      </c>
      <c r="B167">
        <f t="shared" si="7"/>
        <v>-3.99</v>
      </c>
      <c r="C167">
        <f t="shared" si="8"/>
        <v>-0.11</v>
      </c>
      <c r="E167" t="s">
        <v>2627</v>
      </c>
      <c r="F167" s="256" t="s">
        <v>2578</v>
      </c>
      <c r="G167" s="256" t="s">
        <v>2554</v>
      </c>
      <c r="H167" s="257">
        <v>3227</v>
      </c>
      <c r="I167">
        <v>-2.2000000000000002</v>
      </c>
      <c r="J167">
        <v>0.33</v>
      </c>
      <c r="K167">
        <v>-3.99</v>
      </c>
      <c r="L167">
        <v>0.63</v>
      </c>
      <c r="M167">
        <v>-0.11</v>
      </c>
      <c r="N167">
        <v>0.53</v>
      </c>
      <c r="O167">
        <v>14.08</v>
      </c>
      <c r="P167" t="s">
        <v>2579</v>
      </c>
      <c r="Q167" t="s">
        <v>2580</v>
      </c>
    </row>
    <row r="168" spans="1:19">
      <c r="A168">
        <f t="shared" si="6"/>
        <v>3227</v>
      </c>
      <c r="B168">
        <f t="shared" si="7"/>
        <v>-7.11</v>
      </c>
      <c r="C168">
        <f t="shared" si="8"/>
        <v>1.49</v>
      </c>
      <c r="E168" t="s">
        <v>2649</v>
      </c>
      <c r="F168" s="256" t="s">
        <v>2578</v>
      </c>
      <c r="G168" s="256" t="s">
        <v>2554</v>
      </c>
      <c r="H168" s="257">
        <v>3227</v>
      </c>
      <c r="I168">
        <v>-2.2000000000000002</v>
      </c>
      <c r="J168">
        <v>0.35</v>
      </c>
      <c r="K168">
        <v>-7.11</v>
      </c>
      <c r="L168">
        <v>0.65</v>
      </c>
      <c r="M168">
        <v>1.49</v>
      </c>
      <c r="N168">
        <v>0.68</v>
      </c>
      <c r="O168">
        <v>14.72</v>
      </c>
      <c r="P168" t="s">
        <v>2579</v>
      </c>
      <c r="Q168" t="s">
        <v>2580</v>
      </c>
    </row>
    <row r="169" spans="1:19">
      <c r="A169">
        <f t="shared" si="6"/>
        <v>3227</v>
      </c>
      <c r="B169">
        <f t="shared" si="7"/>
        <v>-4.5</v>
      </c>
      <c r="C169">
        <f t="shared" si="8"/>
        <v>0.35</v>
      </c>
      <c r="E169" t="s">
        <v>2755</v>
      </c>
      <c r="F169" s="256" t="s">
        <v>2578</v>
      </c>
      <c r="G169" s="256" t="s">
        <v>2554</v>
      </c>
      <c r="H169" s="257">
        <v>3227</v>
      </c>
      <c r="I169">
        <v>-2.11</v>
      </c>
      <c r="J169">
        <v>0.34</v>
      </c>
      <c r="K169">
        <v>-4.5</v>
      </c>
      <c r="L169">
        <v>0.64</v>
      </c>
      <c r="M169">
        <v>0.35</v>
      </c>
      <c r="N169">
        <v>0.57999999999999996</v>
      </c>
      <c r="O169">
        <v>17.84</v>
      </c>
      <c r="P169" t="s">
        <v>2739</v>
      </c>
      <c r="Q169" t="s">
        <v>1415</v>
      </c>
      <c r="R169" t="s">
        <v>1232</v>
      </c>
    </row>
    <row r="170" spans="1:19">
      <c r="A170">
        <f t="shared" si="6"/>
        <v>3227</v>
      </c>
      <c r="B170">
        <f t="shared" si="7"/>
        <v>-27.8</v>
      </c>
      <c r="C170">
        <f t="shared" si="8"/>
        <v>12.49</v>
      </c>
      <c r="E170" s="256" t="s">
        <v>2615</v>
      </c>
      <c r="F170" s="256" t="s">
        <v>2578</v>
      </c>
      <c r="G170" s="256" t="s">
        <v>2554</v>
      </c>
      <c r="H170" s="257">
        <v>3227</v>
      </c>
      <c r="I170" s="256">
        <v>-1.87</v>
      </c>
      <c r="J170" s="256">
        <v>0.34</v>
      </c>
      <c r="K170" s="256">
        <v>-27.8</v>
      </c>
      <c r="L170" s="256">
        <v>0.64</v>
      </c>
      <c r="M170" s="256">
        <v>12.49</v>
      </c>
      <c r="N170" s="256">
        <v>0.65</v>
      </c>
      <c r="O170" s="256">
        <v>14.56</v>
      </c>
      <c r="P170" s="256" t="s">
        <v>2579</v>
      </c>
      <c r="Q170" s="256" t="s">
        <v>2580</v>
      </c>
      <c r="R170" s="256"/>
      <c r="S170" s="256"/>
    </row>
    <row r="171" spans="1:19">
      <c r="A171">
        <f t="shared" si="6"/>
        <v>3227</v>
      </c>
      <c r="B171">
        <f t="shared" si="7"/>
        <v>-3.66</v>
      </c>
      <c r="C171">
        <f t="shared" si="8"/>
        <v>0.17</v>
      </c>
      <c r="E171" s="256" t="s">
        <v>2742</v>
      </c>
      <c r="F171" s="256" t="s">
        <v>2578</v>
      </c>
      <c r="G171" s="256" t="s">
        <v>2554</v>
      </c>
      <c r="H171" s="257">
        <v>3227</v>
      </c>
      <c r="I171" s="256">
        <v>-1.86</v>
      </c>
      <c r="J171" s="256">
        <v>0.33</v>
      </c>
      <c r="K171" s="256">
        <v>-3.66</v>
      </c>
      <c r="L171" s="256">
        <v>0.65</v>
      </c>
      <c r="M171" s="256">
        <v>0.17</v>
      </c>
      <c r="N171" s="256">
        <v>0.62</v>
      </c>
      <c r="O171" s="256">
        <v>21.72</v>
      </c>
      <c r="P171" s="256" t="s">
        <v>2739</v>
      </c>
      <c r="Q171" s="256" t="s">
        <v>1415</v>
      </c>
      <c r="R171" s="256" t="s">
        <v>1232</v>
      </c>
      <c r="S171" s="256"/>
    </row>
    <row r="172" spans="1:19">
      <c r="A172">
        <f t="shared" si="6"/>
        <v>3227</v>
      </c>
      <c r="B172">
        <f t="shared" si="7"/>
        <v>-3.58</v>
      </c>
      <c r="C172">
        <f t="shared" si="8"/>
        <v>0.08</v>
      </c>
      <c r="E172" s="256" t="s">
        <v>2664</v>
      </c>
      <c r="F172" s="256" t="s">
        <v>2578</v>
      </c>
      <c r="G172" s="256" t="s">
        <v>2554</v>
      </c>
      <c r="H172" s="257">
        <v>3227</v>
      </c>
      <c r="I172" s="256">
        <v>-1.79</v>
      </c>
      <c r="J172" s="256">
        <v>0.33</v>
      </c>
      <c r="K172" s="256">
        <v>-3.58</v>
      </c>
      <c r="L172" s="256">
        <v>0.63</v>
      </c>
      <c r="M172" s="256">
        <v>0.08</v>
      </c>
      <c r="N172" s="256">
        <v>0.52</v>
      </c>
      <c r="O172" s="256">
        <v>14.92</v>
      </c>
      <c r="P172" s="256" t="s">
        <v>2665</v>
      </c>
      <c r="Q172" s="256" t="s">
        <v>2666</v>
      </c>
      <c r="R172" s="256"/>
      <c r="S172" s="256"/>
    </row>
    <row r="173" spans="1:19">
      <c r="A173">
        <f t="shared" si="6"/>
        <v>3227</v>
      </c>
      <c r="B173">
        <f t="shared" si="7"/>
        <v>-4.5999999999999996</v>
      </c>
      <c r="C173">
        <f t="shared" si="8"/>
        <v>0.64</v>
      </c>
      <c r="E173" s="256" t="s">
        <v>2667</v>
      </c>
      <c r="F173" s="256" t="s">
        <v>2578</v>
      </c>
      <c r="G173" s="256" t="s">
        <v>2554</v>
      </c>
      <c r="H173" s="257">
        <v>3227</v>
      </c>
      <c r="I173" s="256">
        <v>-1.76</v>
      </c>
      <c r="J173" s="256">
        <v>0.33</v>
      </c>
      <c r="K173" s="256">
        <v>-4.5999999999999996</v>
      </c>
      <c r="L173" s="256">
        <v>0.63</v>
      </c>
      <c r="M173" s="256">
        <v>0.64</v>
      </c>
      <c r="N173" s="256">
        <v>0.56000000000000005</v>
      </c>
      <c r="O173" s="256">
        <v>22.5</v>
      </c>
      <c r="P173" s="256" t="s">
        <v>2665</v>
      </c>
      <c r="Q173" s="256" t="s">
        <v>2666</v>
      </c>
      <c r="R173" s="256"/>
      <c r="S173" s="256"/>
    </row>
    <row r="174" spans="1:19">
      <c r="A174">
        <f t="shared" si="6"/>
        <v>3227</v>
      </c>
      <c r="B174">
        <f t="shared" si="7"/>
        <v>-4</v>
      </c>
      <c r="C174">
        <f t="shared" si="8"/>
        <v>0.33</v>
      </c>
      <c r="E174" s="256" t="s">
        <v>2671</v>
      </c>
      <c r="F174" s="256" t="s">
        <v>2578</v>
      </c>
      <c r="G174" s="256" t="s">
        <v>2554</v>
      </c>
      <c r="H174" s="257">
        <v>3227</v>
      </c>
      <c r="I174" s="256">
        <v>-1.76</v>
      </c>
      <c r="J174" s="256">
        <v>0.41</v>
      </c>
      <c r="K174" s="256">
        <v>-4</v>
      </c>
      <c r="L174" s="256">
        <v>0.66</v>
      </c>
      <c r="M174" s="256">
        <v>0.33</v>
      </c>
      <c r="N174" s="256">
        <v>0.81</v>
      </c>
      <c r="O174" s="256">
        <v>11.29</v>
      </c>
      <c r="P174" s="256" t="s">
        <v>2665</v>
      </c>
      <c r="Q174" s="256" t="s">
        <v>2666</v>
      </c>
      <c r="R174" s="256"/>
      <c r="S174" s="256"/>
    </row>
    <row r="175" spans="1:19">
      <c r="A175">
        <f t="shared" si="6"/>
        <v>3227</v>
      </c>
      <c r="B175">
        <f t="shared" si="7"/>
        <v>-2.6</v>
      </c>
      <c r="C175">
        <f t="shared" si="8"/>
        <v>-0.36</v>
      </c>
      <c r="E175" s="256" t="s">
        <v>3023</v>
      </c>
      <c r="F175" s="256" t="s">
        <v>2578</v>
      </c>
      <c r="G175" s="256" t="s">
        <v>3024</v>
      </c>
      <c r="H175" s="257">
        <v>3227</v>
      </c>
      <c r="I175" s="256">
        <v>-1.73</v>
      </c>
      <c r="J175" s="256">
        <v>0.33</v>
      </c>
      <c r="K175" s="256">
        <v>-2.6</v>
      </c>
      <c r="L175" s="256">
        <v>0.63</v>
      </c>
      <c r="M175" s="256">
        <v>-0.36</v>
      </c>
      <c r="N175" s="256">
        <v>0.55000000000000004</v>
      </c>
      <c r="O175" s="256">
        <v>15.87</v>
      </c>
      <c r="P175" s="256" t="s">
        <v>3020</v>
      </c>
      <c r="Q175" s="256" t="s">
        <v>3021</v>
      </c>
      <c r="R175" s="256" t="s">
        <v>3022</v>
      </c>
      <c r="S175" s="256"/>
    </row>
    <row r="176" spans="1:19">
      <c r="A176">
        <f t="shared" si="6"/>
        <v>3227</v>
      </c>
      <c r="B176">
        <f t="shared" si="7"/>
        <v>-5.58</v>
      </c>
      <c r="C176">
        <f t="shared" si="8"/>
        <v>1.19</v>
      </c>
      <c r="E176" t="s">
        <v>2634</v>
      </c>
      <c r="F176" s="256" t="s">
        <v>2578</v>
      </c>
      <c r="G176" s="256" t="s">
        <v>2554</v>
      </c>
      <c r="H176" s="257">
        <v>3227</v>
      </c>
      <c r="I176">
        <v>-1.71</v>
      </c>
      <c r="J176">
        <v>0.33</v>
      </c>
      <c r="K176">
        <v>-5.58</v>
      </c>
      <c r="L176">
        <v>0.63</v>
      </c>
      <c r="M176">
        <v>1.19</v>
      </c>
      <c r="N176">
        <v>0.55000000000000004</v>
      </c>
      <c r="O176">
        <v>14.88</v>
      </c>
      <c r="P176" t="s">
        <v>2579</v>
      </c>
      <c r="Q176" t="s">
        <v>2580</v>
      </c>
    </row>
    <row r="177" spans="1:19">
      <c r="A177">
        <f t="shared" si="6"/>
        <v>3227</v>
      </c>
      <c r="B177">
        <f t="shared" si="7"/>
        <v>-4.16</v>
      </c>
      <c r="C177">
        <f t="shared" si="8"/>
        <v>0.51</v>
      </c>
      <c r="E177" s="256" t="s">
        <v>2683</v>
      </c>
      <c r="F177" s="256" t="s">
        <v>2578</v>
      </c>
      <c r="G177" s="256" t="s">
        <v>2554</v>
      </c>
      <c r="H177" s="257">
        <v>3227</v>
      </c>
      <c r="I177" s="256">
        <v>-1.67</v>
      </c>
      <c r="J177" s="256">
        <v>0.33</v>
      </c>
      <c r="K177" s="256">
        <v>-4.16</v>
      </c>
      <c r="L177" s="256">
        <v>0.63</v>
      </c>
      <c r="M177" s="256">
        <v>0.51</v>
      </c>
      <c r="N177" s="256">
        <v>0.53</v>
      </c>
      <c r="O177" s="256">
        <v>11.99</v>
      </c>
      <c r="P177" s="256" t="s">
        <v>2665</v>
      </c>
      <c r="Q177" s="256" t="s">
        <v>2666</v>
      </c>
      <c r="R177" s="256"/>
      <c r="S177" s="256"/>
    </row>
    <row r="178" spans="1:19">
      <c r="A178">
        <f t="shared" si="6"/>
        <v>3490</v>
      </c>
      <c r="B178">
        <f t="shared" si="7"/>
        <v>-0.84</v>
      </c>
      <c r="C178">
        <f t="shared" si="8"/>
        <v>-1.1299999999999999</v>
      </c>
      <c r="E178" t="s">
        <v>2698</v>
      </c>
      <c r="F178" s="256" t="s">
        <v>2553</v>
      </c>
      <c r="G178" s="256" t="s">
        <v>2554</v>
      </c>
      <c r="H178">
        <v>3490</v>
      </c>
      <c r="I178">
        <v>-1.65</v>
      </c>
      <c r="J178">
        <v>0.14000000000000001</v>
      </c>
      <c r="K178">
        <v>-0.84</v>
      </c>
      <c r="L178">
        <v>0.15</v>
      </c>
      <c r="M178">
        <v>-1.1299999999999999</v>
      </c>
      <c r="N178">
        <v>0.31</v>
      </c>
      <c r="O178">
        <v>10.11</v>
      </c>
      <c r="P178" t="s">
        <v>2689</v>
      </c>
      <c r="Q178" t="s">
        <v>2690</v>
      </c>
    </row>
    <row r="179" spans="1:19">
      <c r="A179">
        <f t="shared" si="6"/>
        <v>3227</v>
      </c>
      <c r="B179">
        <f t="shared" si="7"/>
        <v>-7.51</v>
      </c>
      <c r="C179">
        <f t="shared" si="8"/>
        <v>2.36</v>
      </c>
      <c r="E179" s="256" t="s">
        <v>2765</v>
      </c>
      <c r="F179" s="256" t="s">
        <v>2578</v>
      </c>
      <c r="G179" s="256" t="s">
        <v>2554</v>
      </c>
      <c r="H179" s="257">
        <v>3227</v>
      </c>
      <c r="I179" s="256">
        <v>-1.65</v>
      </c>
      <c r="J179" s="256">
        <v>0.38</v>
      </c>
      <c r="K179" s="256">
        <v>-7.51</v>
      </c>
      <c r="L179" s="256">
        <v>0.64</v>
      </c>
      <c r="M179" s="256">
        <v>2.36</v>
      </c>
      <c r="N179" s="256">
        <v>0.69</v>
      </c>
      <c r="O179" s="256">
        <v>5.07</v>
      </c>
      <c r="P179" s="256" t="s">
        <v>2739</v>
      </c>
      <c r="Q179" s="256" t="s">
        <v>1415</v>
      </c>
      <c r="R179" s="256" t="s">
        <v>1232</v>
      </c>
      <c r="S179" s="256"/>
    </row>
    <row r="180" spans="1:19">
      <c r="A180">
        <f t="shared" si="6"/>
        <v>3227</v>
      </c>
      <c r="B180">
        <f t="shared" si="7"/>
        <v>-7.78</v>
      </c>
      <c r="C180">
        <f t="shared" si="8"/>
        <v>2.4</v>
      </c>
      <c r="E180" t="s">
        <v>2632</v>
      </c>
      <c r="F180" s="256" t="s">
        <v>2578</v>
      </c>
      <c r="G180" s="256" t="s">
        <v>2554</v>
      </c>
      <c r="H180" s="257">
        <v>3227</v>
      </c>
      <c r="I180">
        <v>-1.64</v>
      </c>
      <c r="J180">
        <v>0.33</v>
      </c>
      <c r="K180">
        <v>-7.78</v>
      </c>
      <c r="L180">
        <v>0.65</v>
      </c>
      <c r="M180">
        <v>2.4</v>
      </c>
      <c r="N180">
        <v>0.63</v>
      </c>
      <c r="O180">
        <v>16.3</v>
      </c>
      <c r="P180" t="s">
        <v>2579</v>
      </c>
      <c r="Q180" t="s">
        <v>2580</v>
      </c>
    </row>
    <row r="181" spans="1:19">
      <c r="A181">
        <f t="shared" si="6"/>
        <v>3227</v>
      </c>
      <c r="B181">
        <f t="shared" si="7"/>
        <v>-2.7</v>
      </c>
      <c r="C181">
        <f t="shared" si="8"/>
        <v>-0.45</v>
      </c>
      <c r="E181" s="256" t="s">
        <v>3035</v>
      </c>
      <c r="F181" s="256" t="s">
        <v>2578</v>
      </c>
      <c r="G181" s="256" t="s">
        <v>3036</v>
      </c>
      <c r="H181" s="257">
        <v>3227</v>
      </c>
      <c r="I181" s="256">
        <v>-1.62</v>
      </c>
      <c r="J181" s="256">
        <v>0.34</v>
      </c>
      <c r="K181" s="256">
        <v>-2.7</v>
      </c>
      <c r="L181" s="256">
        <v>0.64</v>
      </c>
      <c r="M181" s="256">
        <v>-0.45</v>
      </c>
      <c r="N181" s="256">
        <v>0.61</v>
      </c>
      <c r="O181" s="256">
        <v>12.73</v>
      </c>
      <c r="P181" s="256" t="s">
        <v>3020</v>
      </c>
      <c r="Q181" s="256" t="s">
        <v>3021</v>
      </c>
      <c r="R181" s="256" t="s">
        <v>3022</v>
      </c>
      <c r="S181" s="256"/>
    </row>
    <row r="182" spans="1:19">
      <c r="A182">
        <f t="shared" si="6"/>
        <v>3227</v>
      </c>
      <c r="B182">
        <f t="shared" si="7"/>
        <v>-2.9</v>
      </c>
      <c r="C182">
        <f t="shared" si="8"/>
        <v>-0.3</v>
      </c>
      <c r="E182" s="256" t="s">
        <v>3039</v>
      </c>
      <c r="F182" s="256" t="s">
        <v>2578</v>
      </c>
      <c r="G182" s="256" t="s">
        <v>3040</v>
      </c>
      <c r="H182" s="257">
        <v>3227</v>
      </c>
      <c r="I182" s="256">
        <v>-1.58</v>
      </c>
      <c r="J182" s="256">
        <v>0.34</v>
      </c>
      <c r="K182" s="256">
        <v>-2.9</v>
      </c>
      <c r="L182" s="256">
        <v>0.64</v>
      </c>
      <c r="M182" s="256">
        <v>-0.3</v>
      </c>
      <c r="N182" s="256">
        <v>0.61</v>
      </c>
      <c r="O182" s="256">
        <v>14.3</v>
      </c>
      <c r="P182" s="256" t="s">
        <v>3020</v>
      </c>
      <c r="Q182" s="256" t="s">
        <v>3021</v>
      </c>
      <c r="R182" s="256" t="s">
        <v>3022</v>
      </c>
      <c r="S182" s="256"/>
    </row>
    <row r="183" spans="1:19">
      <c r="A183">
        <f t="shared" si="6"/>
        <v>3227</v>
      </c>
      <c r="B183">
        <f t="shared" si="7"/>
        <v>-5.8</v>
      </c>
      <c r="C183">
        <f t="shared" si="8"/>
        <v>1.47</v>
      </c>
      <c r="E183" s="256" t="s">
        <v>2611</v>
      </c>
      <c r="F183" s="256" t="s">
        <v>2578</v>
      </c>
      <c r="G183" s="256" t="s">
        <v>2554</v>
      </c>
      <c r="H183" s="257">
        <v>3227</v>
      </c>
      <c r="I183" s="256">
        <v>-1.54</v>
      </c>
      <c r="J183" s="256">
        <v>0.33</v>
      </c>
      <c r="K183" s="256">
        <v>-5.8</v>
      </c>
      <c r="L183" s="256">
        <v>0.63</v>
      </c>
      <c r="M183" s="256">
        <v>1.47</v>
      </c>
      <c r="N183" s="256">
        <v>0.54</v>
      </c>
      <c r="O183" s="256">
        <v>11.54</v>
      </c>
      <c r="P183" s="256" t="s">
        <v>2579</v>
      </c>
      <c r="Q183" s="256" t="s">
        <v>2580</v>
      </c>
      <c r="R183" s="256"/>
      <c r="S183" s="256"/>
    </row>
    <row r="184" spans="1:19">
      <c r="A184">
        <f t="shared" si="6"/>
        <v>3227</v>
      </c>
      <c r="B184">
        <f t="shared" si="7"/>
        <v>-3.73</v>
      </c>
      <c r="C184">
        <f t="shared" si="8"/>
        <v>0.41</v>
      </c>
      <c r="E184" s="256" t="s">
        <v>2680</v>
      </c>
      <c r="F184" s="256" t="s">
        <v>2578</v>
      </c>
      <c r="G184" s="256" t="s">
        <v>2554</v>
      </c>
      <c r="H184" s="257">
        <v>3227</v>
      </c>
      <c r="I184" s="256">
        <v>-1.54</v>
      </c>
      <c r="J184" s="256">
        <v>0.33</v>
      </c>
      <c r="K184" s="256">
        <v>-3.73</v>
      </c>
      <c r="L184" s="256">
        <v>0.63</v>
      </c>
      <c r="M184" s="256">
        <v>0.41</v>
      </c>
      <c r="N184" s="256">
        <v>0.54</v>
      </c>
      <c r="O184" s="256">
        <v>13.14</v>
      </c>
      <c r="P184" s="256" t="s">
        <v>2665</v>
      </c>
      <c r="Q184" s="256" t="s">
        <v>2666</v>
      </c>
      <c r="R184" s="256"/>
      <c r="S184" s="256"/>
    </row>
    <row r="185" spans="1:19">
      <c r="A185">
        <f t="shared" si="6"/>
        <v>3227</v>
      </c>
      <c r="B185">
        <f t="shared" si="7"/>
        <v>-4.3</v>
      </c>
      <c r="C185">
        <f t="shared" si="8"/>
        <v>0.73</v>
      </c>
      <c r="E185" s="257" t="s">
        <v>2998</v>
      </c>
      <c r="F185" s="257" t="s">
        <v>2566</v>
      </c>
      <c r="G185" s="256" t="s">
        <v>2999</v>
      </c>
      <c r="H185" s="257">
        <v>3227</v>
      </c>
      <c r="I185" s="257">
        <v>-1.52</v>
      </c>
      <c r="J185" s="257">
        <v>0.33</v>
      </c>
      <c r="K185" s="257">
        <v>-4.3</v>
      </c>
      <c r="L185" s="257">
        <v>0.63</v>
      </c>
      <c r="M185" s="257">
        <v>0.73</v>
      </c>
      <c r="N185" s="257">
        <v>0.53</v>
      </c>
      <c r="O185" s="257">
        <v>19.32</v>
      </c>
      <c r="P185" s="257" t="s">
        <v>2825</v>
      </c>
      <c r="Q185" s="257" t="s">
        <v>2826</v>
      </c>
      <c r="R185" s="257"/>
      <c r="S185" s="257"/>
    </row>
    <row r="186" spans="1:19">
      <c r="A186">
        <f t="shared" si="6"/>
        <v>3227</v>
      </c>
      <c r="B186">
        <f t="shared" si="7"/>
        <v>-4.24</v>
      </c>
      <c r="C186">
        <f t="shared" si="8"/>
        <v>0.71</v>
      </c>
      <c r="E186" s="256" t="s">
        <v>2684</v>
      </c>
      <c r="F186" s="256" t="s">
        <v>2578</v>
      </c>
      <c r="G186" s="256" t="s">
        <v>2554</v>
      </c>
      <c r="H186" s="257">
        <v>3227</v>
      </c>
      <c r="I186" s="256">
        <v>-1.5</v>
      </c>
      <c r="J186" s="256">
        <v>0.33</v>
      </c>
      <c r="K186" s="256">
        <v>-4.24</v>
      </c>
      <c r="L186" s="256">
        <v>0.63</v>
      </c>
      <c r="M186" s="256">
        <v>0.71</v>
      </c>
      <c r="N186" s="256">
        <v>0.55000000000000004</v>
      </c>
      <c r="O186" s="256">
        <v>9.8000000000000007</v>
      </c>
      <c r="P186" s="256" t="s">
        <v>2665</v>
      </c>
      <c r="Q186" s="256" t="s">
        <v>2666</v>
      </c>
      <c r="R186" s="256"/>
      <c r="S186" s="256"/>
    </row>
    <row r="187" spans="1:19">
      <c r="A187">
        <f t="shared" si="6"/>
        <v>3227</v>
      </c>
      <c r="B187">
        <f t="shared" si="7"/>
        <v>-1.89</v>
      </c>
      <c r="C187">
        <f t="shared" si="8"/>
        <v>-0.5</v>
      </c>
      <c r="E187" s="256" t="s">
        <v>2732</v>
      </c>
      <c r="F187" s="256" t="s">
        <v>2578</v>
      </c>
      <c r="G187" s="256" t="s">
        <v>2554</v>
      </c>
      <c r="H187" s="257">
        <v>3227</v>
      </c>
      <c r="I187" s="256">
        <v>-1.5</v>
      </c>
      <c r="J187" s="256">
        <v>0.33</v>
      </c>
      <c r="K187" s="256">
        <v>-1.89</v>
      </c>
      <c r="L187" s="256">
        <v>0.63</v>
      </c>
      <c r="M187" s="256">
        <v>-0.5</v>
      </c>
      <c r="N187" s="256">
        <v>0.53</v>
      </c>
      <c r="O187" s="256">
        <v>15.18</v>
      </c>
      <c r="P187" s="256" t="s">
        <v>2729</v>
      </c>
      <c r="Q187" s="256" t="s">
        <v>2556</v>
      </c>
      <c r="R187" s="256"/>
      <c r="S187" s="256"/>
    </row>
    <row r="188" spans="1:19">
      <c r="A188">
        <f t="shared" si="6"/>
        <v>3227</v>
      </c>
      <c r="B188">
        <f t="shared" si="7"/>
        <v>-11.46</v>
      </c>
      <c r="C188">
        <f t="shared" si="8"/>
        <v>4.49</v>
      </c>
      <c r="E188" s="256" t="s">
        <v>2577</v>
      </c>
      <c r="F188" s="256" t="s">
        <v>2578</v>
      </c>
      <c r="G188" s="256" t="s">
        <v>2554</v>
      </c>
      <c r="H188" s="257">
        <v>3227</v>
      </c>
      <c r="I188" s="256">
        <v>-1.44</v>
      </c>
      <c r="J188" s="256">
        <v>0.37</v>
      </c>
      <c r="K188" s="256">
        <v>-11.46</v>
      </c>
      <c r="L188" s="256">
        <v>0.67</v>
      </c>
      <c r="M188" s="256">
        <v>4.49</v>
      </c>
      <c r="N188" s="256">
        <v>0.79</v>
      </c>
      <c r="O188" s="256">
        <v>29.61</v>
      </c>
      <c r="P188" s="256" t="s">
        <v>2579</v>
      </c>
      <c r="Q188" s="256" t="s">
        <v>2580</v>
      </c>
      <c r="R188" s="256"/>
      <c r="S188" s="256"/>
    </row>
    <row r="189" spans="1:19">
      <c r="A189">
        <f t="shared" si="6"/>
        <v>3227</v>
      </c>
      <c r="B189">
        <f t="shared" si="7"/>
        <v>-2.7</v>
      </c>
      <c r="C189">
        <f t="shared" si="8"/>
        <v>-0.02</v>
      </c>
      <c r="E189" s="256" t="s">
        <v>2654</v>
      </c>
      <c r="F189" s="256" t="s">
        <v>2578</v>
      </c>
      <c r="G189" s="256" t="s">
        <v>2554</v>
      </c>
      <c r="H189" s="257">
        <v>3227</v>
      </c>
      <c r="I189" s="256">
        <v>-1.44</v>
      </c>
      <c r="J189" s="256">
        <v>0.33</v>
      </c>
      <c r="K189" s="256">
        <v>-2.7</v>
      </c>
      <c r="L189" s="256">
        <v>0.63</v>
      </c>
      <c r="M189" s="256">
        <v>-0.02</v>
      </c>
      <c r="N189" s="256">
        <v>0.53</v>
      </c>
      <c r="O189" s="256">
        <v>16.16</v>
      </c>
      <c r="P189" s="256" t="s">
        <v>2579</v>
      </c>
      <c r="Q189" s="256" t="s">
        <v>2655</v>
      </c>
      <c r="R189" s="256"/>
      <c r="S189" s="256"/>
    </row>
    <row r="190" spans="1:19">
      <c r="A190">
        <f t="shared" si="6"/>
        <v>3227</v>
      </c>
      <c r="B190">
        <f t="shared" si="7"/>
        <v>-1.66</v>
      </c>
      <c r="C190">
        <f t="shared" si="8"/>
        <v>-0.53</v>
      </c>
      <c r="E190" s="256" t="s">
        <v>2730</v>
      </c>
      <c r="F190" s="256" t="s">
        <v>2578</v>
      </c>
      <c r="G190" s="256" t="s">
        <v>2554</v>
      </c>
      <c r="H190" s="257">
        <v>3227</v>
      </c>
      <c r="I190" s="256">
        <v>-1.41</v>
      </c>
      <c r="J190" s="256">
        <v>0.33</v>
      </c>
      <c r="K190" s="256">
        <v>-1.66</v>
      </c>
      <c r="L190" s="256">
        <v>0.63</v>
      </c>
      <c r="M190" s="256">
        <v>-0.53</v>
      </c>
      <c r="N190" s="256">
        <v>0.53</v>
      </c>
      <c r="O190" s="256">
        <v>13.96</v>
      </c>
      <c r="P190" s="256" t="s">
        <v>2729</v>
      </c>
      <c r="Q190" s="256" t="s">
        <v>2556</v>
      </c>
      <c r="R190" s="256"/>
      <c r="S190" s="256"/>
    </row>
    <row r="191" spans="1:19">
      <c r="A191">
        <f t="shared" si="6"/>
        <v>3227</v>
      </c>
      <c r="B191">
        <f t="shared" si="7"/>
        <v>-3.61</v>
      </c>
      <c r="C191">
        <f t="shared" si="8"/>
        <v>0.54</v>
      </c>
      <c r="E191" t="s">
        <v>2819</v>
      </c>
      <c r="F191" s="256" t="s">
        <v>2578</v>
      </c>
      <c r="G191" s="256" t="s">
        <v>2554</v>
      </c>
      <c r="H191" s="257">
        <v>3227</v>
      </c>
      <c r="I191">
        <v>-1.39</v>
      </c>
      <c r="J191">
        <v>0.16</v>
      </c>
      <c r="K191">
        <v>-3.61</v>
      </c>
      <c r="L191">
        <v>0.15</v>
      </c>
      <c r="M191">
        <v>0.54</v>
      </c>
      <c r="N191">
        <v>0.33</v>
      </c>
      <c r="O191">
        <v>4.62</v>
      </c>
      <c r="P191" t="s">
        <v>2739</v>
      </c>
      <c r="Q191" t="s">
        <v>1415</v>
      </c>
      <c r="R191" t="s">
        <v>1232</v>
      </c>
    </row>
    <row r="192" spans="1:19">
      <c r="A192">
        <f t="shared" si="6"/>
        <v>3227</v>
      </c>
      <c r="B192">
        <f t="shared" si="7"/>
        <v>-2.98</v>
      </c>
      <c r="C192">
        <f t="shared" si="8"/>
        <v>0.19</v>
      </c>
      <c r="E192" t="s">
        <v>2651</v>
      </c>
      <c r="F192" s="256" t="s">
        <v>2578</v>
      </c>
      <c r="G192" s="256" t="s">
        <v>2554</v>
      </c>
      <c r="H192" s="257">
        <v>3227</v>
      </c>
      <c r="I192">
        <v>-1.37</v>
      </c>
      <c r="J192">
        <v>0.33</v>
      </c>
      <c r="K192">
        <v>-2.98</v>
      </c>
      <c r="L192">
        <v>0.63</v>
      </c>
      <c r="M192">
        <v>0.19</v>
      </c>
      <c r="N192">
        <v>0.54</v>
      </c>
      <c r="O192">
        <v>25.18</v>
      </c>
      <c r="P192" t="s">
        <v>2579</v>
      </c>
      <c r="Q192" t="s">
        <v>2580</v>
      </c>
    </row>
    <row r="193" spans="1:19">
      <c r="A193">
        <f t="shared" si="6"/>
        <v>3227</v>
      </c>
      <c r="B193">
        <f t="shared" si="7"/>
        <v>-2.37</v>
      </c>
      <c r="C193">
        <f t="shared" si="8"/>
        <v>-0.09</v>
      </c>
      <c r="E193" s="256" t="s">
        <v>2679</v>
      </c>
      <c r="F193" s="256" t="s">
        <v>2578</v>
      </c>
      <c r="G193" s="256" t="s">
        <v>2554</v>
      </c>
      <c r="H193" s="257">
        <v>3227</v>
      </c>
      <c r="I193" s="256">
        <v>-1.34</v>
      </c>
      <c r="J193" s="256">
        <v>0.33</v>
      </c>
      <c r="K193" s="256">
        <v>-2.37</v>
      </c>
      <c r="L193" s="256">
        <v>0.63</v>
      </c>
      <c r="M193" s="256">
        <v>-0.09</v>
      </c>
      <c r="N193" s="256">
        <v>0.54</v>
      </c>
      <c r="O193" s="256">
        <v>6.42</v>
      </c>
      <c r="P193" s="256" t="s">
        <v>2665</v>
      </c>
      <c r="Q193" s="256" t="s">
        <v>2666</v>
      </c>
      <c r="R193" s="256"/>
      <c r="S193" s="256"/>
    </row>
    <row r="194" spans="1:19">
      <c r="A194">
        <f t="shared" ref="A194:A257" si="9">H194</f>
        <v>3227</v>
      </c>
      <c r="B194">
        <f t="shared" ref="B194:B257" si="10">K194</f>
        <v>-14.91</v>
      </c>
      <c r="C194">
        <f t="shared" ref="C194:C257" si="11">M194</f>
        <v>6.43</v>
      </c>
      <c r="E194" s="256" t="s">
        <v>2604</v>
      </c>
      <c r="F194" s="256" t="s">
        <v>2578</v>
      </c>
      <c r="G194" s="256" t="s">
        <v>2554</v>
      </c>
      <c r="H194" s="257">
        <v>3227</v>
      </c>
      <c r="I194" s="256">
        <v>-1.29</v>
      </c>
      <c r="J194" s="256">
        <v>0.35</v>
      </c>
      <c r="K194" s="256">
        <v>-14.91</v>
      </c>
      <c r="L194" s="256">
        <v>0.75</v>
      </c>
      <c r="M194" s="256">
        <v>6.43</v>
      </c>
      <c r="N194" s="256">
        <v>1.02</v>
      </c>
      <c r="O194" s="256">
        <v>7.04</v>
      </c>
      <c r="P194" s="256" t="s">
        <v>2579</v>
      </c>
      <c r="Q194" s="256" t="s">
        <v>2580</v>
      </c>
      <c r="R194" s="256"/>
      <c r="S194" s="256"/>
    </row>
    <row r="195" spans="1:19">
      <c r="A195">
        <f t="shared" si="9"/>
        <v>3490</v>
      </c>
      <c r="B195">
        <f t="shared" si="10"/>
        <v>-0.28000000000000003</v>
      </c>
      <c r="C195">
        <f t="shared" si="11"/>
        <v>-1.05</v>
      </c>
      <c r="E195" t="s">
        <v>2699</v>
      </c>
      <c r="F195" s="256" t="s">
        <v>2553</v>
      </c>
      <c r="G195" s="256" t="s">
        <v>2554</v>
      </c>
      <c r="H195">
        <v>3490</v>
      </c>
      <c r="I195">
        <v>-1.29</v>
      </c>
      <c r="J195">
        <v>0.15</v>
      </c>
      <c r="K195">
        <v>-0.28000000000000003</v>
      </c>
      <c r="L195">
        <v>0.15</v>
      </c>
      <c r="M195">
        <v>-1.05</v>
      </c>
      <c r="N195">
        <v>0.32</v>
      </c>
      <c r="O195">
        <v>10.64</v>
      </c>
      <c r="P195" t="s">
        <v>2689</v>
      </c>
      <c r="Q195" t="s">
        <v>2690</v>
      </c>
    </row>
    <row r="196" spans="1:19">
      <c r="A196">
        <f t="shared" si="9"/>
        <v>3227</v>
      </c>
      <c r="B196">
        <f t="shared" si="10"/>
        <v>-4.1399999999999997</v>
      </c>
      <c r="C196">
        <f t="shared" si="11"/>
        <v>0.98</v>
      </c>
      <c r="E196" t="s">
        <v>2757</v>
      </c>
      <c r="F196" s="256" t="s">
        <v>2578</v>
      </c>
      <c r="G196" s="256" t="s">
        <v>2554</v>
      </c>
      <c r="H196" s="257">
        <v>3227</v>
      </c>
      <c r="I196">
        <v>-1.29</v>
      </c>
      <c r="J196">
        <v>0.34</v>
      </c>
      <c r="K196">
        <v>-4.1399999999999997</v>
      </c>
      <c r="L196">
        <v>0.65</v>
      </c>
      <c r="M196">
        <v>0.98</v>
      </c>
      <c r="N196">
        <v>0.62</v>
      </c>
      <c r="O196">
        <v>14.62</v>
      </c>
      <c r="P196" t="s">
        <v>2739</v>
      </c>
      <c r="Q196" t="s">
        <v>1415</v>
      </c>
      <c r="R196" t="s">
        <v>1232</v>
      </c>
    </row>
    <row r="197" spans="1:19">
      <c r="A197">
        <f t="shared" si="9"/>
        <v>3227</v>
      </c>
      <c r="B197">
        <f t="shared" si="10"/>
        <v>-1.65</v>
      </c>
      <c r="C197">
        <f t="shared" si="11"/>
        <v>-0.42</v>
      </c>
      <c r="E197" s="256" t="s">
        <v>2982</v>
      </c>
      <c r="F197" s="256" t="s">
        <v>2566</v>
      </c>
      <c r="G197" s="256" t="s">
        <v>2983</v>
      </c>
      <c r="H197" s="257">
        <v>3227</v>
      </c>
      <c r="I197" s="256">
        <v>-1.29</v>
      </c>
      <c r="J197" s="256">
        <v>0.33</v>
      </c>
      <c r="K197" s="256">
        <v>-1.65</v>
      </c>
      <c r="L197" s="256">
        <v>0.63</v>
      </c>
      <c r="M197" s="256">
        <v>-0.42</v>
      </c>
      <c r="N197" s="256">
        <v>0.52</v>
      </c>
      <c r="O197" s="256">
        <v>15.82</v>
      </c>
      <c r="P197" s="256" t="s">
        <v>2825</v>
      </c>
      <c r="Q197" s="256" t="s">
        <v>2839</v>
      </c>
    </row>
    <row r="198" spans="1:19">
      <c r="A198">
        <f t="shared" si="9"/>
        <v>3227</v>
      </c>
      <c r="B198">
        <f t="shared" si="10"/>
        <v>-1.57</v>
      </c>
      <c r="C198">
        <f t="shared" si="11"/>
        <v>-0.8</v>
      </c>
      <c r="E198" t="s">
        <v>2786</v>
      </c>
      <c r="F198" s="256" t="s">
        <v>2578</v>
      </c>
      <c r="G198" s="256" t="s">
        <v>2554</v>
      </c>
      <c r="H198" s="257">
        <v>3227</v>
      </c>
      <c r="I198">
        <v>-1.28</v>
      </c>
      <c r="J198">
        <v>0.34</v>
      </c>
      <c r="K198">
        <v>-1.57</v>
      </c>
      <c r="L198">
        <v>0.64</v>
      </c>
      <c r="M198">
        <v>-0.8</v>
      </c>
      <c r="N198">
        <v>0.61</v>
      </c>
      <c r="O198">
        <v>6.54</v>
      </c>
      <c r="P198" t="s">
        <v>2739</v>
      </c>
      <c r="Q198" t="s">
        <v>1415</v>
      </c>
      <c r="R198" t="s">
        <v>1232</v>
      </c>
    </row>
    <row r="199" spans="1:19">
      <c r="A199">
        <f t="shared" si="9"/>
        <v>3227</v>
      </c>
      <c r="B199">
        <f t="shared" si="10"/>
        <v>-2.15</v>
      </c>
      <c r="C199">
        <f t="shared" si="11"/>
        <v>-0.1</v>
      </c>
      <c r="E199" s="256" t="s">
        <v>2736</v>
      </c>
      <c r="F199" s="256" t="s">
        <v>2578</v>
      </c>
      <c r="G199" s="256" t="s">
        <v>2554</v>
      </c>
      <c r="H199" s="257">
        <v>3227</v>
      </c>
      <c r="I199" s="256">
        <v>-1.23</v>
      </c>
      <c r="J199" s="256">
        <v>0.33</v>
      </c>
      <c r="K199" s="256">
        <v>-2.15</v>
      </c>
      <c r="L199" s="256">
        <v>0.63</v>
      </c>
      <c r="M199" s="256">
        <v>-0.1</v>
      </c>
      <c r="N199" s="256">
        <v>0.54</v>
      </c>
      <c r="O199" s="256">
        <v>21.02</v>
      </c>
      <c r="P199" s="256" t="s">
        <v>2729</v>
      </c>
      <c r="Q199" s="256" t="s">
        <v>2556</v>
      </c>
      <c r="R199" s="256"/>
      <c r="S199" s="256"/>
    </row>
    <row r="200" spans="1:19">
      <c r="A200">
        <f t="shared" si="9"/>
        <v>3227</v>
      </c>
      <c r="B200">
        <f t="shared" si="10"/>
        <v>-3.15</v>
      </c>
      <c r="C200">
        <f t="shared" si="11"/>
        <v>0.43</v>
      </c>
      <c r="E200" s="256" t="s">
        <v>2669</v>
      </c>
      <c r="F200" s="256" t="s">
        <v>2578</v>
      </c>
      <c r="G200" s="256" t="s">
        <v>2554</v>
      </c>
      <c r="H200" s="257">
        <v>3227</v>
      </c>
      <c r="I200" s="256">
        <v>-1.22</v>
      </c>
      <c r="J200" s="256">
        <v>0.33</v>
      </c>
      <c r="K200" s="256">
        <v>-3.15</v>
      </c>
      <c r="L200" s="256">
        <v>0.63</v>
      </c>
      <c r="M200" s="256">
        <v>0.43</v>
      </c>
      <c r="N200" s="256">
        <v>0.53</v>
      </c>
      <c r="O200" s="256">
        <v>10.69</v>
      </c>
      <c r="P200" s="256" t="s">
        <v>2665</v>
      </c>
      <c r="Q200" s="256" t="s">
        <v>2666</v>
      </c>
      <c r="R200" s="256"/>
      <c r="S200" s="256"/>
    </row>
    <row r="201" spans="1:19">
      <c r="A201">
        <f t="shared" si="9"/>
        <v>3490</v>
      </c>
      <c r="B201">
        <f t="shared" si="10"/>
        <v>-2.19</v>
      </c>
      <c r="C201">
        <f t="shared" si="11"/>
        <v>0</v>
      </c>
      <c r="E201" s="256" t="s">
        <v>2703</v>
      </c>
      <c r="F201" s="256" t="s">
        <v>2553</v>
      </c>
      <c r="G201" s="256" t="s">
        <v>2554</v>
      </c>
      <c r="H201">
        <v>3490</v>
      </c>
      <c r="I201" s="256">
        <v>-1.2</v>
      </c>
      <c r="J201" s="256">
        <v>0.15</v>
      </c>
      <c r="K201" s="256">
        <v>-2.19</v>
      </c>
      <c r="L201" s="256">
        <v>0.17</v>
      </c>
      <c r="M201" s="256">
        <v>0</v>
      </c>
      <c r="N201" s="256">
        <v>0.35</v>
      </c>
      <c r="O201" s="256">
        <v>12.19</v>
      </c>
      <c r="P201" s="256" t="s">
        <v>2689</v>
      </c>
      <c r="Q201" s="256" t="s">
        <v>2690</v>
      </c>
      <c r="R201" s="256"/>
    </row>
    <row r="202" spans="1:19">
      <c r="A202">
        <f t="shared" si="9"/>
        <v>3227</v>
      </c>
      <c r="B202">
        <f t="shared" si="10"/>
        <v>-1.65</v>
      </c>
      <c r="C202">
        <f t="shared" si="11"/>
        <v>-0.32</v>
      </c>
      <c r="E202" t="s">
        <v>2823</v>
      </c>
      <c r="F202" s="256" t="s">
        <v>2578</v>
      </c>
      <c r="G202" s="256" t="s">
        <v>2554</v>
      </c>
      <c r="H202" s="257">
        <v>3227</v>
      </c>
      <c r="I202">
        <v>-1.2</v>
      </c>
      <c r="J202">
        <v>0.33</v>
      </c>
      <c r="K202">
        <v>-1.65</v>
      </c>
      <c r="L202">
        <v>0.64</v>
      </c>
      <c r="M202">
        <v>-0.32</v>
      </c>
      <c r="N202">
        <v>0.56999999999999995</v>
      </c>
      <c r="O202">
        <v>14.01</v>
      </c>
      <c r="P202" t="s">
        <v>2822</v>
      </c>
    </row>
    <row r="203" spans="1:19">
      <c r="A203">
        <f t="shared" si="9"/>
        <v>3227</v>
      </c>
      <c r="B203">
        <f t="shared" si="10"/>
        <v>-1.68</v>
      </c>
      <c r="C203">
        <f t="shared" si="11"/>
        <v>-0.31</v>
      </c>
      <c r="E203" s="256" t="s">
        <v>3057</v>
      </c>
      <c r="F203" s="256" t="s">
        <v>2578</v>
      </c>
      <c r="G203" s="256" t="s">
        <v>3058</v>
      </c>
      <c r="H203" s="257">
        <v>3227</v>
      </c>
      <c r="I203" s="256">
        <v>-1.2</v>
      </c>
      <c r="J203" s="256">
        <v>0.33</v>
      </c>
      <c r="K203" s="256">
        <v>-1.68</v>
      </c>
      <c r="L203" s="256">
        <v>0.63</v>
      </c>
      <c r="M203" s="256">
        <v>-0.31</v>
      </c>
      <c r="N203" s="256">
        <v>0.53</v>
      </c>
      <c r="O203" s="256">
        <v>16.59</v>
      </c>
      <c r="P203" s="256" t="s">
        <v>3020</v>
      </c>
      <c r="Q203" s="256" t="s">
        <v>3021</v>
      </c>
      <c r="R203" s="256" t="s">
        <v>3022</v>
      </c>
      <c r="S203" s="256"/>
    </row>
    <row r="204" spans="1:19">
      <c r="A204">
        <f t="shared" si="9"/>
        <v>3227</v>
      </c>
      <c r="B204">
        <f t="shared" si="10"/>
        <v>-14.98</v>
      </c>
      <c r="C204">
        <f t="shared" si="11"/>
        <v>6.58</v>
      </c>
      <c r="E204" s="256" t="s">
        <v>2606</v>
      </c>
      <c r="F204" s="256" t="s">
        <v>2578</v>
      </c>
      <c r="G204" s="256" t="s">
        <v>2554</v>
      </c>
      <c r="H204" s="257">
        <v>3227</v>
      </c>
      <c r="I204" s="256">
        <v>-1.17</v>
      </c>
      <c r="J204" s="256">
        <v>0.33</v>
      </c>
      <c r="K204" s="256">
        <v>-14.98</v>
      </c>
      <c r="L204" s="256">
        <v>0.65</v>
      </c>
      <c r="M204" s="256">
        <v>6.58</v>
      </c>
      <c r="N204" s="256">
        <v>0.65</v>
      </c>
      <c r="O204" s="256">
        <v>25.65</v>
      </c>
      <c r="P204" s="256" t="s">
        <v>2579</v>
      </c>
      <c r="Q204" s="256" t="s">
        <v>2580</v>
      </c>
      <c r="R204" s="256"/>
      <c r="S204" s="256"/>
    </row>
    <row r="205" spans="1:19">
      <c r="A205">
        <f t="shared" si="9"/>
        <v>3227</v>
      </c>
      <c r="B205">
        <f t="shared" si="10"/>
        <v>-4.17</v>
      </c>
      <c r="C205">
        <f t="shared" si="11"/>
        <v>1.07</v>
      </c>
      <c r="E205" s="256" t="s">
        <v>2682</v>
      </c>
      <c r="F205" s="256" t="s">
        <v>2578</v>
      </c>
      <c r="G205" s="256" t="s">
        <v>2554</v>
      </c>
      <c r="H205" s="257">
        <v>3227</v>
      </c>
      <c r="I205" s="256">
        <v>-1.1100000000000001</v>
      </c>
      <c r="J205" s="256">
        <v>0.33</v>
      </c>
      <c r="K205" s="256">
        <v>-4.17</v>
      </c>
      <c r="L205" s="256">
        <v>0.63</v>
      </c>
      <c r="M205" s="256">
        <v>1.07</v>
      </c>
      <c r="N205" s="256">
        <v>0.54</v>
      </c>
      <c r="O205" s="256">
        <v>13.91</v>
      </c>
      <c r="P205" s="256" t="s">
        <v>2665</v>
      </c>
      <c r="Q205" s="256" t="s">
        <v>2666</v>
      </c>
      <c r="R205" s="256"/>
      <c r="S205" s="256"/>
    </row>
    <row r="206" spans="1:19">
      <c r="A206">
        <f t="shared" si="9"/>
        <v>3227</v>
      </c>
      <c r="B206">
        <f t="shared" si="10"/>
        <v>-1.27</v>
      </c>
      <c r="C206">
        <f t="shared" si="11"/>
        <v>-0.39</v>
      </c>
      <c r="E206" s="256" t="s">
        <v>2656</v>
      </c>
      <c r="F206" s="256" t="s">
        <v>2578</v>
      </c>
      <c r="G206" s="256" t="s">
        <v>2554</v>
      </c>
      <c r="H206" s="257">
        <v>3227</v>
      </c>
      <c r="I206" s="256">
        <v>-1.07</v>
      </c>
      <c r="J206" s="256">
        <v>0.33</v>
      </c>
      <c r="K206" s="256">
        <v>-1.27</v>
      </c>
      <c r="L206" s="256">
        <v>0.63</v>
      </c>
      <c r="M206" s="256">
        <v>-0.39</v>
      </c>
      <c r="N206" s="256">
        <v>0.53</v>
      </c>
      <c r="O206" s="256">
        <v>14.89</v>
      </c>
      <c r="P206" s="256" t="s">
        <v>2579</v>
      </c>
      <c r="Q206" s="256" t="s">
        <v>2655</v>
      </c>
      <c r="R206" s="256"/>
      <c r="S206" s="256"/>
    </row>
    <row r="207" spans="1:19">
      <c r="A207">
        <f t="shared" si="9"/>
        <v>3227</v>
      </c>
      <c r="B207">
        <f t="shared" si="10"/>
        <v>-1.63</v>
      </c>
      <c r="C207">
        <f t="shared" si="11"/>
        <v>-0.19</v>
      </c>
      <c r="E207" s="256" t="s">
        <v>2994</v>
      </c>
      <c r="F207" s="256" t="s">
        <v>2566</v>
      </c>
      <c r="G207" s="256" t="s">
        <v>2995</v>
      </c>
      <c r="H207" s="257">
        <v>3227</v>
      </c>
      <c r="I207" s="256">
        <v>-1.06</v>
      </c>
      <c r="J207" s="256">
        <v>0.33</v>
      </c>
      <c r="K207" s="256">
        <v>-1.63</v>
      </c>
      <c r="L207" s="256">
        <v>0.63</v>
      </c>
      <c r="M207" s="256">
        <v>-0.19</v>
      </c>
      <c r="N207" s="256">
        <v>0.53</v>
      </c>
      <c r="O207" s="256">
        <v>15.81</v>
      </c>
      <c r="P207" s="256" t="s">
        <v>2825</v>
      </c>
      <c r="Q207" s="256" t="s">
        <v>2839</v>
      </c>
    </row>
    <row r="208" spans="1:19">
      <c r="A208">
        <f t="shared" si="9"/>
        <v>3490</v>
      </c>
      <c r="B208">
        <f t="shared" si="10"/>
        <v>0.01</v>
      </c>
      <c r="C208">
        <f t="shared" si="11"/>
        <v>-0.93</v>
      </c>
      <c r="E208" t="s">
        <v>2700</v>
      </c>
      <c r="F208" s="256" t="s">
        <v>2553</v>
      </c>
      <c r="G208" s="256" t="s">
        <v>2554</v>
      </c>
      <c r="H208">
        <v>3490</v>
      </c>
      <c r="I208">
        <v>-1.01</v>
      </c>
      <c r="J208">
        <v>0.15</v>
      </c>
      <c r="K208">
        <v>0.01</v>
      </c>
      <c r="L208">
        <v>0.15</v>
      </c>
      <c r="M208">
        <v>-0.93</v>
      </c>
      <c r="N208">
        <v>0.33</v>
      </c>
      <c r="O208">
        <v>10.73</v>
      </c>
      <c r="P208" t="s">
        <v>2689</v>
      </c>
      <c r="Q208" t="s">
        <v>2690</v>
      </c>
    </row>
    <row r="209" spans="1:19">
      <c r="A209">
        <f t="shared" si="9"/>
        <v>3227</v>
      </c>
      <c r="B209">
        <f t="shared" si="10"/>
        <v>-2.76</v>
      </c>
      <c r="C209">
        <f t="shared" si="11"/>
        <v>0.56000000000000005</v>
      </c>
      <c r="E209" s="256" t="s">
        <v>2670</v>
      </c>
      <c r="F209" s="256" t="s">
        <v>2578</v>
      </c>
      <c r="G209" s="256" t="s">
        <v>2554</v>
      </c>
      <c r="H209" s="257">
        <v>3227</v>
      </c>
      <c r="I209" s="256">
        <v>-0.89</v>
      </c>
      <c r="J209" s="256">
        <v>0.33</v>
      </c>
      <c r="K209" s="256">
        <v>-2.76</v>
      </c>
      <c r="L209" s="256">
        <v>0.63</v>
      </c>
      <c r="M209" s="256">
        <v>0.56000000000000005</v>
      </c>
      <c r="N209" s="256">
        <v>0.54</v>
      </c>
      <c r="O209" s="256">
        <v>8.11</v>
      </c>
      <c r="P209" s="256" t="s">
        <v>2665</v>
      </c>
      <c r="Q209" s="256" t="s">
        <v>2666</v>
      </c>
      <c r="R209" s="256"/>
      <c r="S209" s="256"/>
    </row>
    <row r="210" spans="1:19">
      <c r="A210">
        <f t="shared" si="9"/>
        <v>3227</v>
      </c>
      <c r="B210">
        <f t="shared" si="10"/>
        <v>-1.35</v>
      </c>
      <c r="C210">
        <f t="shared" si="11"/>
        <v>-0.16</v>
      </c>
      <c r="E210" s="256" t="s">
        <v>2986</v>
      </c>
      <c r="F210" s="256" t="s">
        <v>2566</v>
      </c>
      <c r="G210" s="256" t="s">
        <v>2987</v>
      </c>
      <c r="H210" s="257">
        <v>3227</v>
      </c>
      <c r="I210" s="256">
        <v>-0.89</v>
      </c>
      <c r="J210" s="256">
        <v>0.33</v>
      </c>
      <c r="K210" s="256">
        <v>-1.35</v>
      </c>
      <c r="L210" s="256">
        <v>0.63</v>
      </c>
      <c r="M210" s="256">
        <v>-0.16</v>
      </c>
      <c r="N210" s="256">
        <v>0.53</v>
      </c>
      <c r="O210" s="256">
        <v>15.83</v>
      </c>
      <c r="P210" s="256" t="s">
        <v>2825</v>
      </c>
      <c r="Q210" s="256" t="s">
        <v>2826</v>
      </c>
    </row>
    <row r="211" spans="1:19">
      <c r="A211">
        <f t="shared" si="9"/>
        <v>3227</v>
      </c>
      <c r="B211">
        <f t="shared" si="10"/>
        <v>-1.34</v>
      </c>
      <c r="C211">
        <f t="shared" si="11"/>
        <v>-0.15</v>
      </c>
      <c r="E211" s="256" t="s">
        <v>2980</v>
      </c>
      <c r="F211" s="256" t="s">
        <v>2566</v>
      </c>
      <c r="G211" s="256" t="s">
        <v>2981</v>
      </c>
      <c r="H211" s="257">
        <v>3227</v>
      </c>
      <c r="I211" s="256">
        <v>-0.87</v>
      </c>
      <c r="J211" s="256">
        <v>0.33</v>
      </c>
      <c r="K211" s="256">
        <v>-1.34</v>
      </c>
      <c r="L211" s="256">
        <v>0.63</v>
      </c>
      <c r="M211" s="256">
        <v>-0.15</v>
      </c>
      <c r="N211" s="256">
        <v>0.53</v>
      </c>
      <c r="O211" s="256">
        <v>15.9</v>
      </c>
      <c r="P211" s="256" t="s">
        <v>2825</v>
      </c>
      <c r="Q211" s="256" t="s">
        <v>2836</v>
      </c>
    </row>
    <row r="212" spans="1:19">
      <c r="A212">
        <f t="shared" si="9"/>
        <v>3227</v>
      </c>
      <c r="B212">
        <f t="shared" si="10"/>
        <v>-2.42</v>
      </c>
      <c r="C212">
        <f t="shared" si="11"/>
        <v>0.41</v>
      </c>
      <c r="E212" s="256" t="s">
        <v>2621</v>
      </c>
      <c r="F212" s="256" t="s">
        <v>2578</v>
      </c>
      <c r="G212" s="256" t="s">
        <v>2554</v>
      </c>
      <c r="H212" s="257">
        <v>3227</v>
      </c>
      <c r="I212" s="256">
        <v>-0.86</v>
      </c>
      <c r="J212" s="256">
        <v>0.33</v>
      </c>
      <c r="K212" s="256">
        <v>-2.42</v>
      </c>
      <c r="L212" s="256">
        <v>0.64</v>
      </c>
      <c r="M212" s="256">
        <v>0.41</v>
      </c>
      <c r="N212" s="256">
        <v>0.56000000000000005</v>
      </c>
      <c r="O212" s="256">
        <v>24.65</v>
      </c>
      <c r="P212" s="256" t="s">
        <v>2579</v>
      </c>
      <c r="Q212" s="256" t="s">
        <v>2580</v>
      </c>
      <c r="R212" s="256"/>
      <c r="S212" s="256"/>
    </row>
    <row r="213" spans="1:19">
      <c r="A213">
        <f t="shared" si="9"/>
        <v>3227</v>
      </c>
      <c r="B213">
        <f t="shared" si="10"/>
        <v>-1.24</v>
      </c>
      <c r="C213">
        <f t="shared" si="11"/>
        <v>-0.19</v>
      </c>
      <c r="E213" t="s">
        <v>2715</v>
      </c>
      <c r="F213" t="s">
        <v>2566</v>
      </c>
      <c r="G213" t="s">
        <v>2554</v>
      </c>
      <c r="H213" s="257">
        <v>3227</v>
      </c>
      <c r="I213">
        <v>-0.86</v>
      </c>
      <c r="J213">
        <v>0.34</v>
      </c>
      <c r="K213">
        <v>-1.24</v>
      </c>
      <c r="L213">
        <v>0.65</v>
      </c>
      <c r="M213">
        <v>-0.19</v>
      </c>
      <c r="N213">
        <v>0.62</v>
      </c>
      <c r="O213">
        <v>21.35</v>
      </c>
      <c r="P213" t="s">
        <v>2689</v>
      </c>
      <c r="Q213" t="s">
        <v>2690</v>
      </c>
    </row>
    <row r="214" spans="1:19">
      <c r="A214">
        <f t="shared" si="9"/>
        <v>3227</v>
      </c>
      <c r="B214">
        <f t="shared" si="10"/>
        <v>-0.82</v>
      </c>
      <c r="C214">
        <f t="shared" si="11"/>
        <v>-0.4</v>
      </c>
      <c r="E214" t="s">
        <v>2733</v>
      </c>
      <c r="F214" s="256" t="s">
        <v>2578</v>
      </c>
      <c r="G214" s="256" t="s">
        <v>2554</v>
      </c>
      <c r="H214" s="257">
        <v>3227</v>
      </c>
      <c r="I214">
        <v>-0.86</v>
      </c>
      <c r="J214">
        <v>0.33</v>
      </c>
      <c r="K214">
        <v>-0.82</v>
      </c>
      <c r="L214">
        <v>0.63</v>
      </c>
      <c r="M214">
        <v>-0.4</v>
      </c>
      <c r="N214">
        <v>0.54</v>
      </c>
      <c r="O214">
        <v>14.94</v>
      </c>
      <c r="P214" t="s">
        <v>2729</v>
      </c>
      <c r="Q214" t="s">
        <v>2556</v>
      </c>
    </row>
    <row r="215" spans="1:19">
      <c r="A215">
        <f t="shared" si="9"/>
        <v>3227</v>
      </c>
      <c r="B215">
        <f t="shared" si="10"/>
        <v>-29.14</v>
      </c>
      <c r="C215">
        <f t="shared" si="11"/>
        <v>14.3</v>
      </c>
      <c r="E215" t="s">
        <v>2639</v>
      </c>
      <c r="F215" s="256" t="s">
        <v>2578</v>
      </c>
      <c r="G215" s="256" t="s">
        <v>2554</v>
      </c>
      <c r="H215" s="257">
        <v>3227</v>
      </c>
      <c r="I215">
        <v>-0.75</v>
      </c>
      <c r="J215">
        <v>0.34</v>
      </c>
      <c r="K215">
        <v>-29.14</v>
      </c>
      <c r="L215">
        <v>1.63</v>
      </c>
      <c r="M215">
        <v>14.3</v>
      </c>
      <c r="N215">
        <v>3.1</v>
      </c>
      <c r="O215">
        <v>11.9</v>
      </c>
      <c r="P215" t="s">
        <v>2579</v>
      </c>
      <c r="Q215" t="s">
        <v>2580</v>
      </c>
    </row>
    <row r="216" spans="1:19">
      <c r="A216">
        <f t="shared" si="9"/>
        <v>3490</v>
      </c>
      <c r="B216">
        <f t="shared" si="10"/>
        <v>-0.73</v>
      </c>
      <c r="C216">
        <f t="shared" si="11"/>
        <v>-0.27</v>
      </c>
      <c r="E216" s="256" t="s">
        <v>2725</v>
      </c>
      <c r="F216" s="256" t="s">
        <v>2553</v>
      </c>
      <c r="G216" s="256" t="s">
        <v>2554</v>
      </c>
      <c r="H216" s="256">
        <v>3490</v>
      </c>
      <c r="I216" s="256">
        <v>-0.73</v>
      </c>
      <c r="J216" s="256">
        <v>0.15</v>
      </c>
      <c r="K216" s="256">
        <v>-0.73</v>
      </c>
      <c r="L216" s="256">
        <v>0.17</v>
      </c>
      <c r="M216" s="256">
        <v>-0.27</v>
      </c>
      <c r="N216" s="256">
        <v>0.35</v>
      </c>
      <c r="O216" s="256">
        <v>11.82</v>
      </c>
      <c r="P216" s="256" t="s">
        <v>2689</v>
      </c>
      <c r="Q216" s="256" t="s">
        <v>2690</v>
      </c>
      <c r="R216" s="256"/>
    </row>
    <row r="217" spans="1:19">
      <c r="A217">
        <f t="shared" si="9"/>
        <v>3227</v>
      </c>
      <c r="B217">
        <f t="shared" si="10"/>
        <v>-1.69</v>
      </c>
      <c r="C217">
        <f t="shared" si="11"/>
        <v>-0.19</v>
      </c>
      <c r="E217" s="256" t="s">
        <v>2775</v>
      </c>
      <c r="F217" s="256" t="s">
        <v>2578</v>
      </c>
      <c r="G217" s="256" t="s">
        <v>2554</v>
      </c>
      <c r="H217" s="257">
        <v>3227</v>
      </c>
      <c r="I217" s="256">
        <v>-0.73</v>
      </c>
      <c r="J217" s="256">
        <v>0.34</v>
      </c>
      <c r="K217" s="256">
        <v>-1.69</v>
      </c>
      <c r="L217" s="256">
        <v>0.65</v>
      </c>
      <c r="M217" s="256">
        <v>-0.19</v>
      </c>
      <c r="N217" s="256">
        <v>0.63</v>
      </c>
      <c r="O217" s="256">
        <v>12.75</v>
      </c>
      <c r="P217" s="256" t="s">
        <v>2739</v>
      </c>
      <c r="Q217" s="256" t="s">
        <v>1415</v>
      </c>
      <c r="R217" s="256" t="s">
        <v>1232</v>
      </c>
      <c r="S217" s="256"/>
    </row>
    <row r="218" spans="1:19">
      <c r="A218">
        <f t="shared" si="9"/>
        <v>3227</v>
      </c>
      <c r="B218">
        <f t="shared" si="10"/>
        <v>-4.29</v>
      </c>
      <c r="C218">
        <f t="shared" si="11"/>
        <v>1.53</v>
      </c>
      <c r="E218" s="256" t="s">
        <v>3002</v>
      </c>
      <c r="F218" s="256" t="s">
        <v>2566</v>
      </c>
      <c r="G218" s="256" t="s">
        <v>3003</v>
      </c>
      <c r="H218" s="257">
        <v>3227</v>
      </c>
      <c r="I218" s="256">
        <v>-0.71</v>
      </c>
      <c r="J218" s="256">
        <v>0.33</v>
      </c>
      <c r="K218" s="256">
        <v>-4.29</v>
      </c>
      <c r="L218" s="256">
        <v>0.63</v>
      </c>
      <c r="M218" s="256">
        <v>1.53</v>
      </c>
      <c r="N218" s="256">
        <v>0.53</v>
      </c>
      <c r="O218" s="256">
        <v>11.75</v>
      </c>
      <c r="P218" s="256" t="s">
        <v>2825</v>
      </c>
      <c r="Q218" s="256" t="s">
        <v>2826</v>
      </c>
      <c r="R218" s="256"/>
      <c r="S218" s="256"/>
    </row>
    <row r="219" spans="1:19">
      <c r="A219">
        <f t="shared" si="9"/>
        <v>3227</v>
      </c>
      <c r="B219">
        <f t="shared" si="10"/>
        <v>-1</v>
      </c>
      <c r="C219">
        <f t="shared" si="11"/>
        <v>-0.12</v>
      </c>
      <c r="E219" t="s">
        <v>2968</v>
      </c>
      <c r="F219" t="s">
        <v>2566</v>
      </c>
      <c r="G219" s="256" t="s">
        <v>2969</v>
      </c>
      <c r="H219" s="257">
        <v>3227</v>
      </c>
      <c r="I219">
        <v>-0.67</v>
      </c>
      <c r="J219">
        <v>0.33</v>
      </c>
      <c r="K219">
        <v>-1</v>
      </c>
      <c r="L219">
        <v>0.63</v>
      </c>
      <c r="M219">
        <v>-0.12</v>
      </c>
      <c r="N219">
        <v>0.55000000000000004</v>
      </c>
      <c r="O219">
        <v>15.85</v>
      </c>
      <c r="P219" t="s">
        <v>2825</v>
      </c>
      <c r="Q219" t="s">
        <v>2839</v>
      </c>
    </row>
    <row r="220" spans="1:19">
      <c r="A220">
        <f t="shared" si="9"/>
        <v>3227</v>
      </c>
      <c r="B220">
        <f t="shared" si="10"/>
        <v>-4.05</v>
      </c>
      <c r="C220">
        <f t="shared" si="11"/>
        <v>1.44</v>
      </c>
      <c r="E220" t="s">
        <v>3012</v>
      </c>
      <c r="F220" t="s">
        <v>2566</v>
      </c>
      <c r="G220" s="256" t="s">
        <v>3013</v>
      </c>
      <c r="H220" s="257">
        <v>3227</v>
      </c>
      <c r="I220">
        <v>-0.67</v>
      </c>
      <c r="J220">
        <v>0.33</v>
      </c>
      <c r="K220">
        <v>-4.05</v>
      </c>
      <c r="L220">
        <v>0.63</v>
      </c>
      <c r="M220">
        <v>1.44</v>
      </c>
      <c r="N220">
        <v>0.53</v>
      </c>
      <c r="O220">
        <v>10.28</v>
      </c>
      <c r="P220" t="s">
        <v>2825</v>
      </c>
      <c r="Q220" t="s">
        <v>2826</v>
      </c>
    </row>
    <row r="221" spans="1:19">
      <c r="A221">
        <f t="shared" si="9"/>
        <v>3227</v>
      </c>
      <c r="B221">
        <f t="shared" si="10"/>
        <v>-2.6</v>
      </c>
      <c r="C221">
        <f t="shared" si="11"/>
        <v>0.71</v>
      </c>
      <c r="E221" s="256" t="s">
        <v>2587</v>
      </c>
      <c r="F221" s="256" t="s">
        <v>2578</v>
      </c>
      <c r="G221" s="256" t="s">
        <v>2554</v>
      </c>
      <c r="H221" s="257">
        <v>3227</v>
      </c>
      <c r="I221" s="256">
        <v>-0.66</v>
      </c>
      <c r="J221" s="256">
        <v>0.33</v>
      </c>
      <c r="K221" s="256">
        <v>-2.6</v>
      </c>
      <c r="L221" s="256">
        <v>0.63</v>
      </c>
      <c r="M221" s="256">
        <v>0.71</v>
      </c>
      <c r="N221" s="256">
        <v>0.54</v>
      </c>
      <c r="O221" s="256">
        <v>14.7</v>
      </c>
      <c r="P221" s="256" t="s">
        <v>2579</v>
      </c>
      <c r="Q221" s="256" t="s">
        <v>2580</v>
      </c>
      <c r="R221" s="256"/>
      <c r="S221" s="256"/>
    </row>
    <row r="222" spans="1:19">
      <c r="A222">
        <f t="shared" si="9"/>
        <v>3227</v>
      </c>
      <c r="B222">
        <f t="shared" si="10"/>
        <v>-0.97</v>
      </c>
      <c r="C222">
        <f t="shared" si="11"/>
        <v>-0.12</v>
      </c>
      <c r="E222" s="256" t="s">
        <v>2990</v>
      </c>
      <c r="F222" s="256" t="s">
        <v>2566</v>
      </c>
      <c r="G222" s="256" t="s">
        <v>2991</v>
      </c>
      <c r="H222" s="257">
        <v>3227</v>
      </c>
      <c r="I222" s="256">
        <v>-0.64</v>
      </c>
      <c r="J222" s="256">
        <v>0.33</v>
      </c>
      <c r="K222" s="256">
        <v>-0.97</v>
      </c>
      <c r="L222" s="256">
        <v>0.63</v>
      </c>
      <c r="M222" s="256">
        <v>-0.12</v>
      </c>
      <c r="N222" s="256">
        <v>0.53</v>
      </c>
      <c r="O222" s="256">
        <v>16.559999999999999</v>
      </c>
      <c r="P222" s="256" t="s">
        <v>2825</v>
      </c>
      <c r="Q222" s="256" t="s">
        <v>2839</v>
      </c>
    </row>
    <row r="223" spans="1:19">
      <c r="A223">
        <f t="shared" si="9"/>
        <v>3227</v>
      </c>
      <c r="B223">
        <f t="shared" si="10"/>
        <v>-2.95</v>
      </c>
      <c r="C223">
        <f t="shared" si="11"/>
        <v>0.92</v>
      </c>
      <c r="E223" s="256" t="s">
        <v>2668</v>
      </c>
      <c r="F223" s="256" t="s">
        <v>2578</v>
      </c>
      <c r="G223" s="256" t="s">
        <v>2554</v>
      </c>
      <c r="H223" s="257">
        <v>3227</v>
      </c>
      <c r="I223" s="256">
        <v>-0.63</v>
      </c>
      <c r="J223" s="256">
        <v>0.33</v>
      </c>
      <c r="K223" s="256">
        <v>-2.95</v>
      </c>
      <c r="L223" s="256">
        <v>0.63</v>
      </c>
      <c r="M223" s="256">
        <v>0.92</v>
      </c>
      <c r="N223" s="256">
        <v>0.53</v>
      </c>
      <c r="O223" s="256">
        <v>13.34</v>
      </c>
      <c r="P223" s="256" t="s">
        <v>2665</v>
      </c>
      <c r="Q223" s="256" t="s">
        <v>2666</v>
      </c>
      <c r="R223" s="256"/>
      <c r="S223" s="256"/>
    </row>
    <row r="224" spans="1:19">
      <c r="A224">
        <f t="shared" si="9"/>
        <v>3490</v>
      </c>
      <c r="B224">
        <f t="shared" si="10"/>
        <v>-1.26</v>
      </c>
      <c r="C224">
        <f t="shared" si="11"/>
        <v>0.11</v>
      </c>
      <c r="E224" s="256" t="s">
        <v>2697</v>
      </c>
      <c r="F224" s="256" t="s">
        <v>2553</v>
      </c>
      <c r="G224" s="256" t="s">
        <v>2554</v>
      </c>
      <c r="H224">
        <v>3490</v>
      </c>
      <c r="I224" s="256">
        <v>-0.63</v>
      </c>
      <c r="J224" s="256">
        <v>0.15</v>
      </c>
      <c r="K224" s="256">
        <v>-1.26</v>
      </c>
      <c r="L224" s="256">
        <v>0.16</v>
      </c>
      <c r="M224" s="256">
        <v>0.11</v>
      </c>
      <c r="N224" s="256">
        <v>0.34</v>
      </c>
      <c r="O224" s="256">
        <v>8.3699999999999992</v>
      </c>
      <c r="P224" s="256" t="s">
        <v>2689</v>
      </c>
      <c r="Q224" s="256" t="s">
        <v>2690</v>
      </c>
      <c r="R224" s="256"/>
    </row>
    <row r="225" spans="1:19">
      <c r="A225">
        <f t="shared" si="9"/>
        <v>3490</v>
      </c>
      <c r="B225">
        <f t="shared" si="10"/>
        <v>-0.79</v>
      </c>
      <c r="C225">
        <f t="shared" si="11"/>
        <v>0.04</v>
      </c>
      <c r="E225" s="256" t="s">
        <v>2726</v>
      </c>
      <c r="F225" s="256" t="s">
        <v>2553</v>
      </c>
      <c r="G225" s="256" t="s">
        <v>2554</v>
      </c>
      <c r="H225" s="256">
        <v>3490</v>
      </c>
      <c r="I225" s="256">
        <v>-0.46</v>
      </c>
      <c r="J225" s="256">
        <v>0.15</v>
      </c>
      <c r="K225" s="256">
        <v>-0.79</v>
      </c>
      <c r="L225" s="256">
        <v>0.16</v>
      </c>
      <c r="M225" s="256">
        <v>0.04</v>
      </c>
      <c r="N225" s="256">
        <v>0.33</v>
      </c>
      <c r="O225" s="256">
        <v>12.41</v>
      </c>
      <c r="P225" s="256" t="s">
        <v>2689</v>
      </c>
      <c r="Q225" s="256" t="s">
        <v>2690</v>
      </c>
      <c r="R225" s="256"/>
    </row>
    <row r="226" spans="1:19">
      <c r="A226">
        <f t="shared" si="9"/>
        <v>3490</v>
      </c>
      <c r="B226">
        <f t="shared" si="10"/>
        <v>-0.75</v>
      </c>
      <c r="C226">
        <f t="shared" si="11"/>
        <v>0.04</v>
      </c>
      <c r="E226" s="256" t="s">
        <v>2724</v>
      </c>
      <c r="F226" s="256" t="s">
        <v>2553</v>
      </c>
      <c r="G226" s="256" t="s">
        <v>2554</v>
      </c>
      <c r="H226" s="256">
        <v>3490</v>
      </c>
      <c r="I226" s="256">
        <v>-0.43</v>
      </c>
      <c r="J226" s="256">
        <v>0.15</v>
      </c>
      <c r="K226" s="256">
        <v>-0.75</v>
      </c>
      <c r="L226" s="256">
        <v>0.17</v>
      </c>
      <c r="M226" s="256">
        <v>0.04</v>
      </c>
      <c r="N226" s="256">
        <v>0.35</v>
      </c>
      <c r="O226" s="256">
        <v>12.15</v>
      </c>
      <c r="P226" s="256" t="s">
        <v>2689</v>
      </c>
      <c r="Q226" s="256" t="s">
        <v>2690</v>
      </c>
      <c r="R226" s="256"/>
    </row>
    <row r="227" spans="1:19">
      <c r="A227">
        <f t="shared" si="9"/>
        <v>3227</v>
      </c>
      <c r="B227">
        <f t="shared" si="10"/>
        <v>-3.76</v>
      </c>
      <c r="C227">
        <f t="shared" si="11"/>
        <v>1.57</v>
      </c>
      <c r="E227" t="s">
        <v>3010</v>
      </c>
      <c r="F227" t="s">
        <v>2566</v>
      </c>
      <c r="G227" s="256" t="s">
        <v>3011</v>
      </c>
      <c r="H227" s="257">
        <v>3227</v>
      </c>
      <c r="I227">
        <v>-0.4</v>
      </c>
      <c r="J227">
        <v>0.33</v>
      </c>
      <c r="K227">
        <v>-3.76</v>
      </c>
      <c r="L227">
        <v>0.63</v>
      </c>
      <c r="M227">
        <v>1.57</v>
      </c>
      <c r="N227">
        <v>0.54</v>
      </c>
      <c r="O227">
        <v>13.23</v>
      </c>
      <c r="P227" t="s">
        <v>2825</v>
      </c>
      <c r="Q227" t="s">
        <v>2826</v>
      </c>
    </row>
    <row r="228" spans="1:19">
      <c r="A228">
        <f t="shared" si="9"/>
        <v>3227</v>
      </c>
      <c r="B228">
        <f t="shared" si="10"/>
        <v>-0.53</v>
      </c>
      <c r="C228">
        <f t="shared" si="11"/>
        <v>-0.08</v>
      </c>
      <c r="E228" t="s">
        <v>2944</v>
      </c>
      <c r="F228" t="s">
        <v>2566</v>
      </c>
      <c r="G228" s="256" t="s">
        <v>2945</v>
      </c>
      <c r="H228" s="257">
        <v>3227</v>
      </c>
      <c r="I228">
        <v>-0.38</v>
      </c>
      <c r="J228">
        <v>0.37</v>
      </c>
      <c r="K228">
        <v>-0.53</v>
      </c>
      <c r="L228">
        <v>0.68</v>
      </c>
      <c r="M228">
        <v>-0.08</v>
      </c>
      <c r="N228">
        <v>0.8</v>
      </c>
      <c r="O228">
        <v>8.4600000000000009</v>
      </c>
      <c r="P228" t="s">
        <v>2825</v>
      </c>
      <c r="Q228" t="s">
        <v>2826</v>
      </c>
    </row>
    <row r="229" spans="1:19">
      <c r="A229">
        <f t="shared" si="9"/>
        <v>3227</v>
      </c>
      <c r="B229">
        <f t="shared" si="10"/>
        <v>-1.63</v>
      </c>
      <c r="C229">
        <f t="shared" si="11"/>
        <v>0.25</v>
      </c>
      <c r="E229" t="s">
        <v>2789</v>
      </c>
      <c r="F229" s="256" t="s">
        <v>2578</v>
      </c>
      <c r="G229" s="256" t="s">
        <v>2554</v>
      </c>
      <c r="H229" s="257">
        <v>3227</v>
      </c>
      <c r="I229">
        <v>-0.26</v>
      </c>
      <c r="J229">
        <v>0.33</v>
      </c>
      <c r="K229">
        <v>-1.63</v>
      </c>
      <c r="L229">
        <v>0.64</v>
      </c>
      <c r="M229">
        <v>0.25</v>
      </c>
      <c r="N229">
        <v>0.56000000000000005</v>
      </c>
      <c r="O229">
        <v>6.7</v>
      </c>
      <c r="P229" t="s">
        <v>2739</v>
      </c>
      <c r="Q229" t="s">
        <v>1415</v>
      </c>
      <c r="R229" t="s">
        <v>1232</v>
      </c>
    </row>
    <row r="230" spans="1:19">
      <c r="A230">
        <f t="shared" si="9"/>
        <v>3490</v>
      </c>
      <c r="B230">
        <f t="shared" si="10"/>
        <v>-0.09</v>
      </c>
      <c r="C230">
        <f t="shared" si="11"/>
        <v>0</v>
      </c>
      <c r="E230" s="256" t="s">
        <v>2727</v>
      </c>
      <c r="F230" s="256" t="s">
        <v>2553</v>
      </c>
      <c r="G230" s="256" t="s">
        <v>2554</v>
      </c>
      <c r="H230" s="256">
        <v>3490</v>
      </c>
      <c r="I230" s="256">
        <v>-0.14000000000000001</v>
      </c>
      <c r="J230" s="256">
        <v>0.15</v>
      </c>
      <c r="K230" s="256">
        <v>-0.09</v>
      </c>
      <c r="L230" s="256">
        <v>0.16</v>
      </c>
      <c r="M230" s="256">
        <v>0</v>
      </c>
      <c r="N230" s="256">
        <v>0.33</v>
      </c>
      <c r="O230" s="256">
        <v>12.38</v>
      </c>
      <c r="P230" s="256" t="s">
        <v>2689</v>
      </c>
      <c r="Q230" s="256" t="s">
        <v>2690</v>
      </c>
      <c r="R230" s="256"/>
    </row>
    <row r="231" spans="1:19">
      <c r="A231">
        <f t="shared" si="9"/>
        <v>3227</v>
      </c>
      <c r="B231">
        <f t="shared" si="10"/>
        <v>0.03</v>
      </c>
      <c r="C231">
        <f t="shared" si="11"/>
        <v>-0.12</v>
      </c>
      <c r="E231" t="s">
        <v>2966</v>
      </c>
      <c r="F231" t="s">
        <v>2566</v>
      </c>
      <c r="G231" s="256" t="s">
        <v>2967</v>
      </c>
      <c r="H231" s="257">
        <v>3227</v>
      </c>
      <c r="I231">
        <v>-0.13</v>
      </c>
      <c r="J231">
        <v>0.33</v>
      </c>
      <c r="K231">
        <v>0.03</v>
      </c>
      <c r="L231">
        <v>0.63</v>
      </c>
      <c r="M231">
        <v>-0.12</v>
      </c>
      <c r="N231">
        <v>0.54</v>
      </c>
      <c r="O231">
        <v>16.079999999999998</v>
      </c>
      <c r="P231" t="s">
        <v>2825</v>
      </c>
      <c r="Q231" t="s">
        <v>2836</v>
      </c>
    </row>
    <row r="232" spans="1:19">
      <c r="A232">
        <f t="shared" si="9"/>
        <v>3227</v>
      </c>
      <c r="B232">
        <f t="shared" si="10"/>
        <v>0.19</v>
      </c>
      <c r="C232">
        <f t="shared" si="11"/>
        <v>-0.17</v>
      </c>
      <c r="E232" s="256" t="s">
        <v>2735</v>
      </c>
      <c r="F232" s="256" t="s">
        <v>2578</v>
      </c>
      <c r="G232" s="256" t="s">
        <v>2554</v>
      </c>
      <c r="H232" s="257">
        <v>3227</v>
      </c>
      <c r="I232" s="256">
        <v>-0.1</v>
      </c>
      <c r="J232" s="256">
        <v>0.33</v>
      </c>
      <c r="K232" s="256">
        <v>0.19</v>
      </c>
      <c r="L232" s="256">
        <v>0.63</v>
      </c>
      <c r="M232" s="256">
        <v>-0.17</v>
      </c>
      <c r="N232" s="256">
        <v>0.53</v>
      </c>
      <c r="O232" s="256">
        <v>13.02</v>
      </c>
      <c r="P232" s="256" t="s">
        <v>2729</v>
      </c>
      <c r="Q232" s="256" t="s">
        <v>2556</v>
      </c>
      <c r="R232" s="256"/>
      <c r="S232" s="256"/>
    </row>
    <row r="233" spans="1:19">
      <c r="A233">
        <f t="shared" si="9"/>
        <v>3227</v>
      </c>
      <c r="B233">
        <f t="shared" si="10"/>
        <v>0.22</v>
      </c>
      <c r="C233">
        <f t="shared" si="11"/>
        <v>-0.19</v>
      </c>
      <c r="E233" t="s">
        <v>2976</v>
      </c>
      <c r="F233" t="s">
        <v>2566</v>
      </c>
      <c r="G233" s="256" t="s">
        <v>2977</v>
      </c>
      <c r="H233" s="257">
        <v>3227</v>
      </c>
      <c r="I233">
        <v>-0.1</v>
      </c>
      <c r="J233">
        <v>0.33</v>
      </c>
      <c r="K233">
        <v>0.22</v>
      </c>
      <c r="L233">
        <v>0.63</v>
      </c>
      <c r="M233">
        <v>-0.19</v>
      </c>
      <c r="N233">
        <v>0.53</v>
      </c>
      <c r="O233">
        <v>16.05</v>
      </c>
      <c r="P233" t="s">
        <v>2825</v>
      </c>
      <c r="Q233" t="s">
        <v>2826</v>
      </c>
    </row>
    <row r="234" spans="1:19">
      <c r="A234">
        <f t="shared" si="9"/>
        <v>3490</v>
      </c>
      <c r="B234">
        <f t="shared" si="10"/>
        <v>0.03</v>
      </c>
      <c r="C234">
        <f t="shared" si="11"/>
        <v>0</v>
      </c>
      <c r="E234" s="256" t="s">
        <v>2695</v>
      </c>
      <c r="F234" s="256" t="s">
        <v>2553</v>
      </c>
      <c r="G234" s="256" t="s">
        <v>2554</v>
      </c>
      <c r="H234">
        <v>3490</v>
      </c>
      <c r="I234" s="256">
        <v>-0.08</v>
      </c>
      <c r="J234" s="256">
        <v>0.15</v>
      </c>
      <c r="K234" s="256">
        <v>0.03</v>
      </c>
      <c r="L234" s="256">
        <v>0.14000000000000001</v>
      </c>
      <c r="M234" s="256">
        <v>0</v>
      </c>
      <c r="N234" s="256">
        <v>0.3</v>
      </c>
      <c r="O234" s="256">
        <v>9.82</v>
      </c>
      <c r="P234" s="256" t="s">
        <v>2689</v>
      </c>
      <c r="Q234" s="256" t="s">
        <v>2690</v>
      </c>
      <c r="R234" s="256"/>
    </row>
    <row r="235" spans="1:19">
      <c r="A235">
        <f t="shared" si="9"/>
        <v>3227</v>
      </c>
      <c r="B235">
        <f t="shared" si="10"/>
        <v>-3.93</v>
      </c>
      <c r="C235">
        <f t="shared" si="11"/>
        <v>1.98</v>
      </c>
      <c r="E235" s="256" t="s">
        <v>2962</v>
      </c>
      <c r="F235" s="256" t="s">
        <v>2566</v>
      </c>
      <c r="G235" s="256" t="s">
        <v>2963</v>
      </c>
      <c r="H235" s="257">
        <v>3227</v>
      </c>
      <c r="I235" s="256">
        <v>-0.08</v>
      </c>
      <c r="J235" s="256">
        <v>0.33</v>
      </c>
      <c r="K235" s="256">
        <v>-3.93</v>
      </c>
      <c r="L235" s="256">
        <v>0.63</v>
      </c>
      <c r="M235" s="256">
        <v>1.98</v>
      </c>
      <c r="N235" s="256">
        <v>0.53</v>
      </c>
      <c r="O235" s="256">
        <v>12.26</v>
      </c>
      <c r="P235" s="256" t="s">
        <v>2825</v>
      </c>
      <c r="Q235" s="256" t="s">
        <v>2826</v>
      </c>
      <c r="R235" s="256"/>
      <c r="S235" s="256"/>
    </row>
    <row r="236" spans="1:19">
      <c r="A236">
        <f t="shared" si="9"/>
        <v>3227</v>
      </c>
      <c r="B236">
        <f t="shared" si="10"/>
        <v>-2.48</v>
      </c>
      <c r="C236">
        <f t="shared" si="11"/>
        <v>1.24</v>
      </c>
      <c r="E236" s="256" t="s">
        <v>2870</v>
      </c>
      <c r="F236" s="256" t="s">
        <v>2566</v>
      </c>
      <c r="G236" s="256" t="s">
        <v>2871</v>
      </c>
      <c r="H236" s="257">
        <v>3227</v>
      </c>
      <c r="I236" s="256">
        <v>-0.06</v>
      </c>
      <c r="J236" s="256">
        <v>0.33</v>
      </c>
      <c r="K236" s="256">
        <v>-2.48</v>
      </c>
      <c r="L236" s="256">
        <v>0.86</v>
      </c>
      <c r="M236" s="256">
        <v>1.24</v>
      </c>
      <c r="N236" s="256">
        <v>1.29</v>
      </c>
      <c r="O236" s="256">
        <v>13.31</v>
      </c>
      <c r="P236" s="256" t="s">
        <v>2825</v>
      </c>
      <c r="Q236" s="256" t="s">
        <v>2826</v>
      </c>
      <c r="R236" s="256"/>
      <c r="S236" s="256"/>
    </row>
    <row r="237" spans="1:19">
      <c r="A237">
        <f t="shared" si="9"/>
        <v>3490</v>
      </c>
      <c r="B237">
        <f t="shared" si="10"/>
        <v>0.04</v>
      </c>
      <c r="C237">
        <f t="shared" si="11"/>
        <v>0.05</v>
      </c>
      <c r="E237" s="256" t="s">
        <v>2696</v>
      </c>
      <c r="F237" s="256" t="s">
        <v>2553</v>
      </c>
      <c r="G237" s="256" t="s">
        <v>2554</v>
      </c>
      <c r="H237">
        <v>3490</v>
      </c>
      <c r="I237" s="256">
        <v>-0.02</v>
      </c>
      <c r="J237" s="256">
        <v>0.15</v>
      </c>
      <c r="K237" s="256">
        <v>0.04</v>
      </c>
      <c r="L237" s="256">
        <v>0.14000000000000001</v>
      </c>
      <c r="M237" s="256">
        <v>0.05</v>
      </c>
      <c r="N237" s="256">
        <v>0.3</v>
      </c>
      <c r="O237" s="256">
        <v>9.09</v>
      </c>
      <c r="P237" s="256" t="s">
        <v>2689</v>
      </c>
      <c r="Q237" s="256" t="s">
        <v>2690</v>
      </c>
      <c r="R237" s="256"/>
    </row>
    <row r="238" spans="1:19">
      <c r="A238">
        <f t="shared" si="9"/>
        <v>3227</v>
      </c>
      <c r="B238">
        <f t="shared" si="10"/>
        <v>-1.06</v>
      </c>
      <c r="C238">
        <f t="shared" si="11"/>
        <v>0.56000000000000005</v>
      </c>
      <c r="E238" t="s">
        <v>2832</v>
      </c>
      <c r="F238" t="s">
        <v>2566</v>
      </c>
      <c r="G238" s="256" t="s">
        <v>2833</v>
      </c>
      <c r="H238" s="257">
        <v>3227</v>
      </c>
      <c r="I238">
        <v>-0.01</v>
      </c>
      <c r="J238">
        <v>0.33</v>
      </c>
      <c r="K238">
        <v>-1.06</v>
      </c>
      <c r="L238">
        <v>0.64</v>
      </c>
      <c r="M238">
        <v>0.56000000000000005</v>
      </c>
      <c r="N238">
        <v>0.56000000000000005</v>
      </c>
      <c r="O238">
        <v>8.14</v>
      </c>
      <c r="P238" t="s">
        <v>2825</v>
      </c>
      <c r="Q238" t="s">
        <v>2826</v>
      </c>
    </row>
    <row r="239" spans="1:19">
      <c r="A239">
        <f t="shared" si="9"/>
        <v>3227</v>
      </c>
      <c r="B239">
        <f t="shared" si="10"/>
        <v>-2.41</v>
      </c>
      <c r="C239">
        <f t="shared" si="11"/>
        <v>1.29</v>
      </c>
      <c r="E239" t="s">
        <v>3008</v>
      </c>
      <c r="F239" t="s">
        <v>2566</v>
      </c>
      <c r="G239" s="256" t="s">
        <v>3009</v>
      </c>
      <c r="H239" s="257">
        <v>3227</v>
      </c>
      <c r="I239">
        <v>0.03</v>
      </c>
      <c r="J239">
        <v>0.33</v>
      </c>
      <c r="K239">
        <v>-2.41</v>
      </c>
      <c r="L239">
        <v>0.63</v>
      </c>
      <c r="M239">
        <v>1.29</v>
      </c>
      <c r="N239">
        <v>0.53</v>
      </c>
      <c r="O239">
        <v>15.09</v>
      </c>
      <c r="P239" t="s">
        <v>2825</v>
      </c>
      <c r="Q239" t="s">
        <v>2826</v>
      </c>
    </row>
    <row r="240" spans="1:19">
      <c r="A240">
        <f t="shared" si="9"/>
        <v>3227</v>
      </c>
      <c r="B240">
        <f t="shared" si="10"/>
        <v>-4.04</v>
      </c>
      <c r="C240">
        <f t="shared" si="11"/>
        <v>2.2000000000000002</v>
      </c>
      <c r="E240" s="256" t="s">
        <v>2799</v>
      </c>
      <c r="F240" s="256" t="s">
        <v>2578</v>
      </c>
      <c r="G240" s="256" t="s">
        <v>2554</v>
      </c>
      <c r="H240" s="257">
        <v>3227</v>
      </c>
      <c r="I240" s="256">
        <v>7.0000000000000007E-2</v>
      </c>
      <c r="J240" s="256">
        <v>0.4</v>
      </c>
      <c r="K240" s="256">
        <v>-4.04</v>
      </c>
      <c r="L240" s="256">
        <v>0.83</v>
      </c>
      <c r="M240" s="256">
        <v>2.2000000000000002</v>
      </c>
      <c r="N240" s="256">
        <v>0.62</v>
      </c>
      <c r="O240" s="256">
        <v>2.65</v>
      </c>
      <c r="P240" s="256" t="s">
        <v>2739</v>
      </c>
      <c r="Q240" s="256" t="s">
        <v>1415</v>
      </c>
      <c r="R240" s="256" t="s">
        <v>1232</v>
      </c>
      <c r="S240" s="256"/>
    </row>
    <row r="241" spans="1:19">
      <c r="A241">
        <f t="shared" si="9"/>
        <v>3227</v>
      </c>
      <c r="B241">
        <f t="shared" si="10"/>
        <v>0.65</v>
      </c>
      <c r="C241">
        <f t="shared" si="11"/>
        <v>-0.22</v>
      </c>
      <c r="E241" s="256" t="s">
        <v>2992</v>
      </c>
      <c r="F241" s="256" t="s">
        <v>2566</v>
      </c>
      <c r="G241" s="256" t="s">
        <v>2993</v>
      </c>
      <c r="H241" s="257">
        <v>3227</v>
      </c>
      <c r="I241" s="256">
        <v>0.09</v>
      </c>
      <c r="J241" s="256">
        <v>0.33</v>
      </c>
      <c r="K241" s="256">
        <v>0.65</v>
      </c>
      <c r="L241" s="256">
        <v>0.63</v>
      </c>
      <c r="M241" s="256">
        <v>-0.22</v>
      </c>
      <c r="N241" s="256">
        <v>0.54</v>
      </c>
      <c r="O241" s="256">
        <v>15.6</v>
      </c>
      <c r="P241" s="256" t="s">
        <v>2825</v>
      </c>
      <c r="Q241" s="256" t="s">
        <v>2836</v>
      </c>
    </row>
    <row r="242" spans="1:19">
      <c r="A242">
        <f t="shared" si="9"/>
        <v>3227</v>
      </c>
      <c r="B242">
        <f t="shared" si="10"/>
        <v>0.57999999999999996</v>
      </c>
      <c r="C242">
        <f t="shared" si="11"/>
        <v>-0.16</v>
      </c>
      <c r="E242" s="256" t="s">
        <v>2709</v>
      </c>
      <c r="F242" s="256" t="s">
        <v>2566</v>
      </c>
      <c r="G242" s="256" t="s">
        <v>2554</v>
      </c>
      <c r="H242" s="257">
        <v>3227</v>
      </c>
      <c r="I242" s="256">
        <v>0.11</v>
      </c>
      <c r="J242" s="256">
        <v>0.33</v>
      </c>
      <c r="K242" s="256">
        <v>0.57999999999999996</v>
      </c>
      <c r="L242" s="256">
        <v>0.63</v>
      </c>
      <c r="M242" s="256">
        <v>-0.16</v>
      </c>
      <c r="N242" s="256">
        <v>0.53</v>
      </c>
      <c r="O242" s="256">
        <v>15.55</v>
      </c>
      <c r="P242" s="256" t="s">
        <v>2689</v>
      </c>
      <c r="Q242" s="256" t="s">
        <v>2690</v>
      </c>
      <c r="R242" s="256"/>
      <c r="S242" s="256"/>
    </row>
    <row r="243" spans="1:19">
      <c r="A243">
        <f t="shared" si="9"/>
        <v>3227</v>
      </c>
      <c r="B243">
        <f t="shared" si="10"/>
        <v>-3.57</v>
      </c>
      <c r="C243">
        <f t="shared" si="11"/>
        <v>1.98</v>
      </c>
      <c r="E243" s="256" t="s">
        <v>2956</v>
      </c>
      <c r="F243" s="256" t="s">
        <v>2566</v>
      </c>
      <c r="G243" s="256" t="s">
        <v>2957</v>
      </c>
      <c r="H243" s="257">
        <v>3227</v>
      </c>
      <c r="I243" s="256">
        <v>0.11</v>
      </c>
      <c r="J243" s="256">
        <v>0.33</v>
      </c>
      <c r="K243" s="256">
        <v>-3.57</v>
      </c>
      <c r="L243" s="256">
        <v>0.63</v>
      </c>
      <c r="M243" s="256">
        <v>1.98</v>
      </c>
      <c r="N243" s="256">
        <v>0.54</v>
      </c>
      <c r="O243" s="256">
        <v>13.3</v>
      </c>
      <c r="P243" s="256" t="s">
        <v>2825</v>
      </c>
      <c r="Q243" s="256" t="s">
        <v>2826</v>
      </c>
      <c r="R243" s="256"/>
      <c r="S243" s="256"/>
    </row>
    <row r="244" spans="1:19">
      <c r="A244">
        <f t="shared" si="9"/>
        <v>3227</v>
      </c>
      <c r="B244">
        <f t="shared" si="10"/>
        <v>0.78</v>
      </c>
      <c r="C244">
        <f t="shared" si="11"/>
        <v>-0.25</v>
      </c>
      <c r="E244" s="256" t="s">
        <v>2821</v>
      </c>
      <c r="F244" s="256" t="s">
        <v>2578</v>
      </c>
      <c r="G244" s="256" t="s">
        <v>2554</v>
      </c>
      <c r="H244" s="257">
        <v>3227</v>
      </c>
      <c r="I244" s="256">
        <v>0.12</v>
      </c>
      <c r="J244" s="256">
        <v>0.33</v>
      </c>
      <c r="K244" s="256">
        <v>0.78</v>
      </c>
      <c r="L244" s="256">
        <v>0.63</v>
      </c>
      <c r="M244" s="256">
        <v>-0.25</v>
      </c>
      <c r="N244" s="256">
        <v>0.53</v>
      </c>
      <c r="O244" s="256">
        <v>15.95</v>
      </c>
      <c r="P244" s="256" t="s">
        <v>2822</v>
      </c>
      <c r="Q244" s="256"/>
      <c r="R244" s="256"/>
      <c r="S244" s="256"/>
    </row>
    <row r="245" spans="1:19">
      <c r="A245">
        <f t="shared" si="9"/>
        <v>3227</v>
      </c>
      <c r="B245">
        <f t="shared" si="10"/>
        <v>-3.84</v>
      </c>
      <c r="C245">
        <f t="shared" si="11"/>
        <v>2.16</v>
      </c>
      <c r="E245" s="256" t="s">
        <v>2687</v>
      </c>
      <c r="F245" s="256" t="s">
        <v>2578</v>
      </c>
      <c r="G245" s="256" t="s">
        <v>2554</v>
      </c>
      <c r="H245" s="257">
        <v>3227</v>
      </c>
      <c r="I245" s="256">
        <v>0.16</v>
      </c>
      <c r="J245" s="256">
        <v>0.34</v>
      </c>
      <c r="K245" s="256">
        <v>-3.84</v>
      </c>
      <c r="L245" s="256">
        <v>0.63</v>
      </c>
      <c r="M245" s="256">
        <v>2.16</v>
      </c>
      <c r="N245" s="256">
        <v>0.56999999999999995</v>
      </c>
      <c r="O245" s="256">
        <v>13.36</v>
      </c>
      <c r="P245" s="256" t="s">
        <v>2665</v>
      </c>
      <c r="Q245" s="256" t="s">
        <v>2666</v>
      </c>
      <c r="R245" s="256"/>
      <c r="S245" s="256"/>
    </row>
    <row r="246" spans="1:19">
      <c r="A246">
        <f t="shared" si="9"/>
        <v>3227</v>
      </c>
      <c r="B246">
        <f t="shared" si="10"/>
        <v>0.33</v>
      </c>
      <c r="C246">
        <f t="shared" si="11"/>
        <v>0.03</v>
      </c>
      <c r="E246" t="s">
        <v>2974</v>
      </c>
      <c r="F246" t="s">
        <v>2566</v>
      </c>
      <c r="G246" s="256" t="s">
        <v>2975</v>
      </c>
      <c r="H246" s="257">
        <v>3227</v>
      </c>
      <c r="I246">
        <v>0.17</v>
      </c>
      <c r="J246">
        <v>0.33</v>
      </c>
      <c r="K246">
        <v>0.33</v>
      </c>
      <c r="L246">
        <v>0.63</v>
      </c>
      <c r="M246">
        <v>0.03</v>
      </c>
      <c r="N246">
        <v>0.54</v>
      </c>
      <c r="O246">
        <v>15.32</v>
      </c>
      <c r="P246" t="s">
        <v>2825</v>
      </c>
      <c r="Q246" t="s">
        <v>2826</v>
      </c>
    </row>
    <row r="247" spans="1:19">
      <c r="A247">
        <f t="shared" si="9"/>
        <v>3227</v>
      </c>
      <c r="B247">
        <f t="shared" si="10"/>
        <v>-0.05</v>
      </c>
      <c r="C247">
        <f t="shared" si="11"/>
        <v>0.4</v>
      </c>
      <c r="E247" s="256" t="s">
        <v>2753</v>
      </c>
      <c r="F247" s="256" t="s">
        <v>2578</v>
      </c>
      <c r="G247" s="256" t="s">
        <v>2554</v>
      </c>
      <c r="H247" s="257">
        <v>3227</v>
      </c>
      <c r="I247" s="256">
        <v>0.23</v>
      </c>
      <c r="J247" s="256">
        <v>0.33</v>
      </c>
      <c r="K247" s="256">
        <v>-0.05</v>
      </c>
      <c r="L247" s="256">
        <v>0.63</v>
      </c>
      <c r="M247" s="256">
        <v>0.4</v>
      </c>
      <c r="N247" s="256">
        <v>0.54</v>
      </c>
      <c r="O247" s="256">
        <v>15.56</v>
      </c>
      <c r="P247" s="256" t="s">
        <v>2739</v>
      </c>
      <c r="Q247" s="256" t="s">
        <v>1415</v>
      </c>
      <c r="R247" s="256" t="s">
        <v>1232</v>
      </c>
      <c r="S247" s="256"/>
    </row>
    <row r="248" spans="1:19">
      <c r="A248">
        <f t="shared" si="9"/>
        <v>3227</v>
      </c>
      <c r="B248">
        <f t="shared" si="10"/>
        <v>-2.64</v>
      </c>
      <c r="C248">
        <f t="shared" si="11"/>
        <v>1.63</v>
      </c>
      <c r="E248" t="s">
        <v>3016</v>
      </c>
      <c r="F248" t="s">
        <v>2566</v>
      </c>
      <c r="G248" s="256" t="s">
        <v>3017</v>
      </c>
      <c r="H248" s="257">
        <v>3227</v>
      </c>
      <c r="I248">
        <v>0.24</v>
      </c>
      <c r="J248">
        <v>0.33</v>
      </c>
      <c r="K248">
        <v>-2.64</v>
      </c>
      <c r="L248">
        <v>0.63</v>
      </c>
      <c r="M248">
        <v>1.63</v>
      </c>
      <c r="N248">
        <v>0.54</v>
      </c>
      <c r="O248">
        <v>10</v>
      </c>
      <c r="P248" t="s">
        <v>2825</v>
      </c>
      <c r="Q248" t="s">
        <v>2826</v>
      </c>
    </row>
    <row r="249" spans="1:19">
      <c r="A249">
        <f t="shared" si="9"/>
        <v>3227</v>
      </c>
      <c r="B249">
        <f t="shared" si="10"/>
        <v>0.94</v>
      </c>
      <c r="C249">
        <f t="shared" si="11"/>
        <v>-0.21</v>
      </c>
      <c r="E249" t="s">
        <v>2713</v>
      </c>
      <c r="F249" t="s">
        <v>2566</v>
      </c>
      <c r="G249" t="s">
        <v>2554</v>
      </c>
      <c r="H249" s="257">
        <v>3227</v>
      </c>
      <c r="I249">
        <v>0.25</v>
      </c>
      <c r="J249">
        <v>0.33</v>
      </c>
      <c r="K249">
        <v>0.94</v>
      </c>
      <c r="L249">
        <v>0.63</v>
      </c>
      <c r="M249">
        <v>-0.21</v>
      </c>
      <c r="N249">
        <v>0.54</v>
      </c>
      <c r="O249">
        <v>19.82</v>
      </c>
      <c r="P249" t="s">
        <v>2689</v>
      </c>
      <c r="Q249" t="s">
        <v>2690</v>
      </c>
    </row>
    <row r="250" spans="1:19">
      <c r="A250">
        <f t="shared" si="9"/>
        <v>3227</v>
      </c>
      <c r="B250">
        <f t="shared" si="10"/>
        <v>-3.01</v>
      </c>
      <c r="C250">
        <f t="shared" si="11"/>
        <v>1.89</v>
      </c>
      <c r="E250" t="s">
        <v>2892</v>
      </c>
      <c r="F250" t="s">
        <v>2566</v>
      </c>
      <c r="G250" s="256" t="s">
        <v>2893</v>
      </c>
      <c r="H250" s="257">
        <v>3227</v>
      </c>
      <c r="I250">
        <v>0.31</v>
      </c>
      <c r="J250">
        <v>0.33</v>
      </c>
      <c r="K250">
        <v>-3.01</v>
      </c>
      <c r="L250">
        <v>0.63</v>
      </c>
      <c r="M250">
        <v>1.89</v>
      </c>
      <c r="N250">
        <v>0.54</v>
      </c>
      <c r="O250">
        <v>15.99</v>
      </c>
      <c r="P250" t="s">
        <v>2825</v>
      </c>
      <c r="Q250" t="s">
        <v>2826</v>
      </c>
    </row>
    <row r="251" spans="1:19">
      <c r="A251">
        <f t="shared" si="9"/>
        <v>3227</v>
      </c>
      <c r="B251">
        <f t="shared" si="10"/>
        <v>0.92</v>
      </c>
      <c r="C251">
        <f t="shared" si="11"/>
        <v>-0.11</v>
      </c>
      <c r="E251" s="256" t="s">
        <v>2988</v>
      </c>
      <c r="F251" s="256" t="s">
        <v>2566</v>
      </c>
      <c r="G251" s="256" t="s">
        <v>2989</v>
      </c>
      <c r="H251" s="257">
        <v>3227</v>
      </c>
      <c r="I251" s="256">
        <v>0.34</v>
      </c>
      <c r="J251" s="256">
        <v>0.33</v>
      </c>
      <c r="K251" s="256">
        <v>0.92</v>
      </c>
      <c r="L251" s="256">
        <v>0.63</v>
      </c>
      <c r="M251" s="256">
        <v>-0.11</v>
      </c>
      <c r="N251" s="256">
        <v>0.53</v>
      </c>
      <c r="O251" s="256">
        <v>14.39</v>
      </c>
      <c r="P251" s="256" t="s">
        <v>2825</v>
      </c>
      <c r="Q251" s="256" t="s">
        <v>2826</v>
      </c>
    </row>
    <row r="252" spans="1:19">
      <c r="A252">
        <f t="shared" si="9"/>
        <v>3227</v>
      </c>
      <c r="B252">
        <f t="shared" si="10"/>
        <v>0.43</v>
      </c>
      <c r="C252">
        <f t="shared" si="11"/>
        <v>0.15</v>
      </c>
      <c r="E252" t="s">
        <v>2728</v>
      </c>
      <c r="F252" s="256" t="s">
        <v>2578</v>
      </c>
      <c r="G252" s="256" t="s">
        <v>2554</v>
      </c>
      <c r="H252" s="257">
        <v>3227</v>
      </c>
      <c r="I252">
        <v>0.35</v>
      </c>
      <c r="J252">
        <v>0.33</v>
      </c>
      <c r="K252">
        <v>0.43</v>
      </c>
      <c r="L252">
        <v>0.63</v>
      </c>
      <c r="M252">
        <v>0.15</v>
      </c>
      <c r="N252">
        <v>0.53</v>
      </c>
      <c r="O252">
        <v>12.4</v>
      </c>
      <c r="P252" t="s">
        <v>2729</v>
      </c>
      <c r="Q252" t="s">
        <v>2556</v>
      </c>
    </row>
    <row r="253" spans="1:19">
      <c r="A253">
        <f t="shared" si="9"/>
        <v>3227</v>
      </c>
      <c r="B253">
        <f t="shared" si="10"/>
        <v>1.41</v>
      </c>
      <c r="C253">
        <f t="shared" si="11"/>
        <v>-0.28999999999999998</v>
      </c>
      <c r="E253" s="256" t="s">
        <v>2734</v>
      </c>
      <c r="F253" s="256" t="s">
        <v>2578</v>
      </c>
      <c r="G253" s="256" t="s">
        <v>2554</v>
      </c>
      <c r="H253" s="257">
        <v>3227</v>
      </c>
      <c r="I253" s="256">
        <v>0.41</v>
      </c>
      <c r="J253" s="256">
        <v>0.33</v>
      </c>
      <c r="K253" s="256">
        <v>1.41</v>
      </c>
      <c r="L253" s="256">
        <v>0.63</v>
      </c>
      <c r="M253" s="256">
        <v>-0.28999999999999998</v>
      </c>
      <c r="N253" s="256">
        <v>0.53</v>
      </c>
      <c r="O253" s="256">
        <v>14.61</v>
      </c>
      <c r="P253" s="256" t="s">
        <v>2729</v>
      </c>
      <c r="Q253" s="256" t="s">
        <v>2556</v>
      </c>
      <c r="R253" s="256"/>
      <c r="S253" s="256"/>
    </row>
    <row r="254" spans="1:19">
      <c r="A254">
        <f t="shared" si="9"/>
        <v>3227</v>
      </c>
      <c r="B254">
        <f t="shared" si="10"/>
        <v>-0.94</v>
      </c>
      <c r="C254">
        <f t="shared" si="11"/>
        <v>0.94</v>
      </c>
      <c r="E254" s="257" t="s">
        <v>2996</v>
      </c>
      <c r="F254" s="257" t="s">
        <v>2566</v>
      </c>
      <c r="G254" s="256" t="s">
        <v>2997</v>
      </c>
      <c r="H254" s="257">
        <v>3227</v>
      </c>
      <c r="I254" s="257">
        <v>0.42</v>
      </c>
      <c r="J254" s="257">
        <v>0.33</v>
      </c>
      <c r="K254" s="257">
        <v>-0.94</v>
      </c>
      <c r="L254" s="257">
        <v>0.63</v>
      </c>
      <c r="M254" s="257">
        <v>0.94</v>
      </c>
      <c r="N254" s="257">
        <v>0.53</v>
      </c>
      <c r="O254" s="257">
        <v>15.78</v>
      </c>
      <c r="P254" s="257" t="s">
        <v>2825</v>
      </c>
      <c r="Q254" s="257" t="s">
        <v>2826</v>
      </c>
      <c r="R254" s="257"/>
      <c r="S254" s="257"/>
    </row>
    <row r="255" spans="1:19">
      <c r="A255">
        <f t="shared" si="9"/>
        <v>3227</v>
      </c>
      <c r="B255">
        <f t="shared" si="10"/>
        <v>-2.37</v>
      </c>
      <c r="C255">
        <f t="shared" si="11"/>
        <v>1.72</v>
      </c>
      <c r="E255" s="256" t="s">
        <v>2676</v>
      </c>
      <c r="F255" s="256" t="s">
        <v>2578</v>
      </c>
      <c r="G255" s="256" t="s">
        <v>2554</v>
      </c>
      <c r="H255" s="257">
        <v>3227</v>
      </c>
      <c r="I255" s="256">
        <v>0.47</v>
      </c>
      <c r="J255" s="256">
        <v>0.33</v>
      </c>
      <c r="K255" s="256">
        <v>-2.37</v>
      </c>
      <c r="L255" s="256">
        <v>0.63</v>
      </c>
      <c r="M255" s="256">
        <v>1.72</v>
      </c>
      <c r="N255" s="256">
        <v>0.54</v>
      </c>
      <c r="O255" s="256">
        <v>13.92</v>
      </c>
      <c r="P255" s="256" t="s">
        <v>2665</v>
      </c>
      <c r="Q255" s="256" t="s">
        <v>2666</v>
      </c>
      <c r="R255" s="256"/>
      <c r="S255" s="256"/>
    </row>
    <row r="256" spans="1:19">
      <c r="A256">
        <f t="shared" si="9"/>
        <v>3227</v>
      </c>
      <c r="B256">
        <f t="shared" si="10"/>
        <v>1.21</v>
      </c>
      <c r="C256">
        <f t="shared" si="11"/>
        <v>-0.12</v>
      </c>
      <c r="E256" s="256" t="s">
        <v>2984</v>
      </c>
      <c r="F256" s="256" t="s">
        <v>2566</v>
      </c>
      <c r="G256" s="256" t="s">
        <v>2985</v>
      </c>
      <c r="H256" s="257">
        <v>3227</v>
      </c>
      <c r="I256" s="256">
        <v>0.48</v>
      </c>
      <c r="J256" s="256">
        <v>0.33</v>
      </c>
      <c r="K256" s="256">
        <v>1.21</v>
      </c>
      <c r="L256" s="256">
        <v>0.63</v>
      </c>
      <c r="M256" s="256">
        <v>-0.12</v>
      </c>
      <c r="N256" s="256">
        <v>0.53</v>
      </c>
      <c r="O256" s="256">
        <v>15.86</v>
      </c>
      <c r="P256" s="256" t="s">
        <v>2825</v>
      </c>
      <c r="Q256" s="256" t="s">
        <v>2826</v>
      </c>
    </row>
    <row r="257" spans="1:19">
      <c r="A257">
        <f t="shared" si="9"/>
        <v>3227</v>
      </c>
      <c r="B257">
        <f t="shared" si="10"/>
        <v>-3.03</v>
      </c>
      <c r="C257">
        <f t="shared" si="11"/>
        <v>2.08</v>
      </c>
      <c r="E257" s="256" t="s">
        <v>2954</v>
      </c>
      <c r="F257" s="256" t="s">
        <v>2566</v>
      </c>
      <c r="G257" s="256" t="s">
        <v>2955</v>
      </c>
      <c r="H257" s="257">
        <v>3227</v>
      </c>
      <c r="I257" s="256">
        <v>0.49</v>
      </c>
      <c r="J257" s="256">
        <v>0.33</v>
      </c>
      <c r="K257" s="256">
        <v>-3.03</v>
      </c>
      <c r="L257" s="256">
        <v>0.63</v>
      </c>
      <c r="M257" s="256">
        <v>2.08</v>
      </c>
      <c r="N257" s="256">
        <v>0.53</v>
      </c>
      <c r="O257" s="256">
        <v>14.12</v>
      </c>
      <c r="P257" s="256" t="s">
        <v>2825</v>
      </c>
      <c r="Q257" s="256" t="s">
        <v>2826</v>
      </c>
      <c r="R257" s="256"/>
      <c r="S257" s="256"/>
    </row>
    <row r="258" spans="1:19">
      <c r="A258">
        <f t="shared" ref="A258:A321" si="12">H258</f>
        <v>3227</v>
      </c>
      <c r="B258">
        <f t="shared" ref="B258:B321" si="13">K258</f>
        <v>1.22</v>
      </c>
      <c r="C258">
        <f t="shared" ref="C258:C321" si="14">M258</f>
        <v>-0.1</v>
      </c>
      <c r="E258" t="s">
        <v>2970</v>
      </c>
      <c r="F258" t="s">
        <v>2566</v>
      </c>
      <c r="G258" s="256" t="s">
        <v>2971</v>
      </c>
      <c r="H258" s="257">
        <v>3227</v>
      </c>
      <c r="I258">
        <v>0.5</v>
      </c>
      <c r="J258">
        <v>0.33</v>
      </c>
      <c r="K258">
        <v>1.22</v>
      </c>
      <c r="L258">
        <v>0.63</v>
      </c>
      <c r="M258">
        <v>-0.1</v>
      </c>
      <c r="N258">
        <v>0.53</v>
      </c>
      <c r="O258">
        <v>16.11</v>
      </c>
      <c r="P258" t="s">
        <v>2825</v>
      </c>
      <c r="Q258" t="s">
        <v>2826</v>
      </c>
    </row>
    <row r="259" spans="1:19">
      <c r="A259">
        <f t="shared" si="12"/>
        <v>3227</v>
      </c>
      <c r="B259">
        <f t="shared" si="13"/>
        <v>1.74</v>
      </c>
      <c r="C259">
        <f t="shared" si="14"/>
        <v>-0.32</v>
      </c>
      <c r="E259" s="257" t="s">
        <v>2567</v>
      </c>
      <c r="F259" s="257" t="s">
        <v>2566</v>
      </c>
      <c r="G259" s="257" t="s">
        <v>2554</v>
      </c>
      <c r="H259" s="257">
        <v>3227</v>
      </c>
      <c r="I259" s="257">
        <v>0.55000000000000004</v>
      </c>
      <c r="J259" s="257">
        <v>0.33</v>
      </c>
      <c r="K259" s="257">
        <v>1.74</v>
      </c>
      <c r="L259" s="257">
        <v>0.63</v>
      </c>
      <c r="M259" s="257">
        <v>-0.32</v>
      </c>
      <c r="N259" s="257">
        <v>0.53</v>
      </c>
      <c r="O259" s="257">
        <v>13.11</v>
      </c>
      <c r="P259" s="257" t="s">
        <v>2555</v>
      </c>
      <c r="Q259" s="257" t="s">
        <v>2556</v>
      </c>
      <c r="R259" s="257" t="s">
        <v>2557</v>
      </c>
      <c r="S259" s="257"/>
    </row>
    <row r="260" spans="1:19">
      <c r="A260">
        <f t="shared" si="12"/>
        <v>3227</v>
      </c>
      <c r="B260">
        <f t="shared" si="13"/>
        <v>0.56000000000000005</v>
      </c>
      <c r="C260">
        <f t="shared" si="14"/>
        <v>0.3</v>
      </c>
      <c r="E260" t="s">
        <v>2722</v>
      </c>
      <c r="F260" t="s">
        <v>2566</v>
      </c>
      <c r="G260" t="s">
        <v>2554</v>
      </c>
      <c r="H260" s="257">
        <v>3227</v>
      </c>
      <c r="I260">
        <v>0.55000000000000004</v>
      </c>
      <c r="J260">
        <v>0.33</v>
      </c>
      <c r="K260">
        <v>0.56000000000000005</v>
      </c>
      <c r="L260">
        <v>0.63</v>
      </c>
      <c r="M260">
        <v>0.3</v>
      </c>
      <c r="N260">
        <v>0.53</v>
      </c>
      <c r="O260">
        <v>18.989999999999998</v>
      </c>
      <c r="P260" t="s">
        <v>2689</v>
      </c>
      <c r="Q260" t="s">
        <v>2690</v>
      </c>
    </row>
    <row r="261" spans="1:19">
      <c r="A261">
        <f t="shared" si="12"/>
        <v>3227</v>
      </c>
      <c r="B261">
        <f t="shared" si="13"/>
        <v>0.84</v>
      </c>
      <c r="C261">
        <f t="shared" si="14"/>
        <v>0.14000000000000001</v>
      </c>
      <c r="E261" s="256" t="s">
        <v>2890</v>
      </c>
      <c r="F261" s="256" t="s">
        <v>2566</v>
      </c>
      <c r="G261" s="256" t="s">
        <v>2891</v>
      </c>
      <c r="H261" s="257">
        <v>3227</v>
      </c>
      <c r="I261" s="256">
        <v>0.55000000000000004</v>
      </c>
      <c r="J261" s="256">
        <v>0.33</v>
      </c>
      <c r="K261" s="256">
        <v>0.84</v>
      </c>
      <c r="L261" s="256">
        <v>0.63</v>
      </c>
      <c r="M261" s="256">
        <v>0.14000000000000001</v>
      </c>
      <c r="N261" s="256">
        <v>0.52</v>
      </c>
      <c r="O261" s="256">
        <v>15.17</v>
      </c>
      <c r="P261" s="256" t="s">
        <v>2825</v>
      </c>
      <c r="Q261" s="256" t="s">
        <v>2826</v>
      </c>
      <c r="R261" s="256"/>
      <c r="S261" s="256"/>
    </row>
    <row r="262" spans="1:19">
      <c r="A262">
        <f t="shared" si="12"/>
        <v>3227</v>
      </c>
      <c r="B262">
        <f t="shared" si="13"/>
        <v>-2.2000000000000002</v>
      </c>
      <c r="C262">
        <f t="shared" si="14"/>
        <v>1.72</v>
      </c>
      <c r="E262" t="s">
        <v>2894</v>
      </c>
      <c r="F262" t="s">
        <v>2566</v>
      </c>
      <c r="G262" s="256" t="s">
        <v>2895</v>
      </c>
      <c r="H262" s="257">
        <v>3227</v>
      </c>
      <c r="I262">
        <v>0.55000000000000004</v>
      </c>
      <c r="J262">
        <v>0.33</v>
      </c>
      <c r="K262">
        <v>-2.2000000000000002</v>
      </c>
      <c r="L262">
        <v>0.63</v>
      </c>
      <c r="M262">
        <v>1.72</v>
      </c>
      <c r="N262">
        <v>0.53</v>
      </c>
      <c r="O262">
        <v>14.02</v>
      </c>
      <c r="P262" t="s">
        <v>2825</v>
      </c>
      <c r="Q262" t="s">
        <v>2826</v>
      </c>
    </row>
    <row r="263" spans="1:19">
      <c r="A263">
        <f t="shared" si="12"/>
        <v>3490</v>
      </c>
      <c r="B263">
        <f t="shared" si="13"/>
        <v>2.68</v>
      </c>
      <c r="C263">
        <f t="shared" si="14"/>
        <v>-0.7</v>
      </c>
      <c r="E263" s="256" t="s">
        <v>2552</v>
      </c>
      <c r="F263" s="256" t="s">
        <v>2553</v>
      </c>
      <c r="G263" s="256" t="s">
        <v>2554</v>
      </c>
      <c r="H263" s="256">
        <v>3490</v>
      </c>
      <c r="I263" s="256">
        <v>0.57999999999999996</v>
      </c>
      <c r="J263" s="256">
        <v>0.15</v>
      </c>
      <c r="K263" s="256">
        <v>2.68</v>
      </c>
      <c r="L263" s="256">
        <v>0.17</v>
      </c>
      <c r="M263" s="256">
        <v>-0.7</v>
      </c>
      <c r="N263" s="256">
        <v>0.35</v>
      </c>
      <c r="O263" s="256">
        <v>11.66</v>
      </c>
      <c r="P263" s="256" t="s">
        <v>2555</v>
      </c>
      <c r="Q263" s="256" t="s">
        <v>2556</v>
      </c>
      <c r="R263" s="256" t="s">
        <v>2557</v>
      </c>
    </row>
    <row r="264" spans="1:19">
      <c r="A264">
        <f t="shared" si="12"/>
        <v>3227</v>
      </c>
      <c r="B264">
        <f t="shared" si="13"/>
        <v>1.33</v>
      </c>
      <c r="C264">
        <f t="shared" si="14"/>
        <v>-7.0000000000000007E-2</v>
      </c>
      <c r="E264" s="256" t="s">
        <v>2714</v>
      </c>
      <c r="F264" s="256" t="s">
        <v>2566</v>
      </c>
      <c r="G264" s="256" t="s">
        <v>2554</v>
      </c>
      <c r="H264" s="257">
        <v>3227</v>
      </c>
      <c r="I264" s="256">
        <v>0.59</v>
      </c>
      <c r="J264" s="256">
        <v>0.33</v>
      </c>
      <c r="K264" s="256">
        <v>1.33</v>
      </c>
      <c r="L264" s="256">
        <v>0.63</v>
      </c>
      <c r="M264" s="256">
        <v>-7.0000000000000007E-2</v>
      </c>
      <c r="N264" s="256">
        <v>0.54</v>
      </c>
      <c r="O264" s="256">
        <v>19.86</v>
      </c>
      <c r="P264" s="256" t="s">
        <v>2689</v>
      </c>
      <c r="Q264" s="256" t="s">
        <v>2690</v>
      </c>
      <c r="R264" s="256"/>
      <c r="S264" s="256"/>
    </row>
    <row r="265" spans="1:19">
      <c r="A265">
        <f t="shared" si="12"/>
        <v>3227</v>
      </c>
      <c r="B265">
        <f t="shared" si="13"/>
        <v>-1.67</v>
      </c>
      <c r="C265">
        <f t="shared" si="14"/>
        <v>1.52</v>
      </c>
      <c r="E265" s="256" t="s">
        <v>2678</v>
      </c>
      <c r="F265" s="256" t="s">
        <v>2578</v>
      </c>
      <c r="G265" s="256" t="s">
        <v>2554</v>
      </c>
      <c r="H265" s="257">
        <v>3227</v>
      </c>
      <c r="I265" s="256">
        <v>0.63</v>
      </c>
      <c r="J265" s="256">
        <v>0.33</v>
      </c>
      <c r="K265" s="256">
        <v>-1.67</v>
      </c>
      <c r="L265" s="256">
        <v>0.63</v>
      </c>
      <c r="M265" s="256">
        <v>1.52</v>
      </c>
      <c r="N265" s="256">
        <v>0.53</v>
      </c>
      <c r="O265" s="256">
        <v>11.06</v>
      </c>
      <c r="P265" s="256" t="s">
        <v>2665</v>
      </c>
      <c r="Q265" s="256" t="s">
        <v>2666</v>
      </c>
      <c r="R265" s="256"/>
      <c r="S265" s="256"/>
    </row>
    <row r="266" spans="1:19">
      <c r="A266">
        <f t="shared" si="12"/>
        <v>3227</v>
      </c>
      <c r="B266">
        <f t="shared" si="13"/>
        <v>1.26</v>
      </c>
      <c r="C266">
        <f t="shared" si="14"/>
        <v>0.01</v>
      </c>
      <c r="E266" s="256" t="s">
        <v>2876</v>
      </c>
      <c r="F266" s="256" t="s">
        <v>2566</v>
      </c>
      <c r="G266" s="256" t="s">
        <v>2877</v>
      </c>
      <c r="H266" s="257">
        <v>3227</v>
      </c>
      <c r="I266" s="256">
        <v>0.63</v>
      </c>
      <c r="J266" s="256">
        <v>0.33</v>
      </c>
      <c r="K266" s="256">
        <v>1.26</v>
      </c>
      <c r="L266" s="256">
        <v>0.63</v>
      </c>
      <c r="M266" s="256">
        <v>0.01</v>
      </c>
      <c r="N266" s="256">
        <v>0.53</v>
      </c>
      <c r="O266" s="256">
        <v>13.96</v>
      </c>
      <c r="P266" s="256" t="s">
        <v>2825</v>
      </c>
      <c r="Q266" s="256" t="s">
        <v>2826</v>
      </c>
      <c r="R266" s="256"/>
      <c r="S266" s="256"/>
    </row>
    <row r="267" spans="1:19">
      <c r="A267">
        <f t="shared" si="12"/>
        <v>3227</v>
      </c>
      <c r="B267">
        <f t="shared" si="13"/>
        <v>1.23</v>
      </c>
      <c r="C267">
        <f t="shared" si="14"/>
        <v>0.03</v>
      </c>
      <c r="E267" s="256" t="s">
        <v>2978</v>
      </c>
      <c r="F267" s="256" t="s">
        <v>2566</v>
      </c>
      <c r="G267" s="256" t="s">
        <v>2979</v>
      </c>
      <c r="H267" s="257">
        <v>3227</v>
      </c>
      <c r="I267" s="256">
        <v>0.64</v>
      </c>
      <c r="J267" s="256">
        <v>0.33</v>
      </c>
      <c r="K267" s="256">
        <v>1.23</v>
      </c>
      <c r="L267" s="256">
        <v>0.63</v>
      </c>
      <c r="M267" s="256">
        <v>0.03</v>
      </c>
      <c r="N267" s="256">
        <v>0.52</v>
      </c>
      <c r="O267" s="256">
        <v>15.79</v>
      </c>
      <c r="P267" s="256" t="s">
        <v>2825</v>
      </c>
      <c r="Q267" s="256" t="s">
        <v>2836</v>
      </c>
    </row>
    <row r="268" spans="1:19">
      <c r="A268">
        <f t="shared" si="12"/>
        <v>3490</v>
      </c>
      <c r="B268">
        <f t="shared" si="13"/>
        <v>2.36</v>
      </c>
      <c r="C268">
        <f t="shared" si="14"/>
        <v>-0.44</v>
      </c>
      <c r="E268" t="s">
        <v>2705</v>
      </c>
      <c r="F268" s="256" t="s">
        <v>2553</v>
      </c>
      <c r="G268" s="256" t="s">
        <v>2554</v>
      </c>
      <c r="H268">
        <v>3490</v>
      </c>
      <c r="I268">
        <v>0.68</v>
      </c>
      <c r="J268">
        <v>0.15</v>
      </c>
      <c r="K268">
        <v>2.36</v>
      </c>
      <c r="L268">
        <v>0.16</v>
      </c>
      <c r="M268">
        <v>-0.44</v>
      </c>
      <c r="N268">
        <v>0.34</v>
      </c>
      <c r="O268">
        <v>12.29</v>
      </c>
      <c r="P268" t="s">
        <v>2689</v>
      </c>
      <c r="Q268" t="s">
        <v>2690</v>
      </c>
    </row>
    <row r="269" spans="1:19">
      <c r="A269">
        <f t="shared" si="12"/>
        <v>3227</v>
      </c>
      <c r="B269">
        <f t="shared" si="13"/>
        <v>-2.5499999999999998</v>
      </c>
      <c r="C269">
        <f t="shared" si="14"/>
        <v>2.08</v>
      </c>
      <c r="E269" s="256" t="s">
        <v>2958</v>
      </c>
      <c r="F269" s="256" t="s">
        <v>2566</v>
      </c>
      <c r="G269" s="256" t="s">
        <v>2959</v>
      </c>
      <c r="H269" s="257">
        <v>3227</v>
      </c>
      <c r="I269" s="256">
        <v>0.74</v>
      </c>
      <c r="J269" s="256">
        <v>0.33</v>
      </c>
      <c r="K269" s="256">
        <v>-2.5499999999999998</v>
      </c>
      <c r="L269" s="256">
        <v>0.63</v>
      </c>
      <c r="M269" s="256">
        <v>2.08</v>
      </c>
      <c r="N269" s="256">
        <v>0.54</v>
      </c>
      <c r="O269" s="256">
        <v>7.71</v>
      </c>
      <c r="P269" s="256" t="s">
        <v>2825</v>
      </c>
      <c r="Q269" s="256" t="s">
        <v>2826</v>
      </c>
      <c r="R269" s="256"/>
      <c r="S269" s="256"/>
    </row>
    <row r="270" spans="1:19">
      <c r="A270">
        <f t="shared" si="12"/>
        <v>3227</v>
      </c>
      <c r="B270">
        <f t="shared" si="13"/>
        <v>1.59</v>
      </c>
      <c r="C270">
        <f t="shared" si="14"/>
        <v>-0.04</v>
      </c>
      <c r="E270" t="s">
        <v>2972</v>
      </c>
      <c r="F270" t="s">
        <v>2566</v>
      </c>
      <c r="G270" s="256" t="s">
        <v>2973</v>
      </c>
      <c r="H270" s="257">
        <v>3227</v>
      </c>
      <c r="I270">
        <v>0.75</v>
      </c>
      <c r="J270">
        <v>0.33</v>
      </c>
      <c r="K270">
        <v>1.59</v>
      </c>
      <c r="L270">
        <v>0.63</v>
      </c>
      <c r="M270">
        <v>-0.04</v>
      </c>
      <c r="N270">
        <v>0.53</v>
      </c>
      <c r="O270">
        <v>15.76</v>
      </c>
      <c r="P270" t="s">
        <v>2825</v>
      </c>
      <c r="Q270" t="s">
        <v>2826</v>
      </c>
    </row>
    <row r="271" spans="1:19">
      <c r="A271">
        <f t="shared" si="12"/>
        <v>3227</v>
      </c>
      <c r="B271">
        <f t="shared" si="13"/>
        <v>1.52</v>
      </c>
      <c r="C271">
        <f t="shared" si="14"/>
        <v>0</v>
      </c>
      <c r="E271" s="256" t="s">
        <v>2912</v>
      </c>
      <c r="F271" s="256" t="s">
        <v>2566</v>
      </c>
      <c r="G271" s="256" t="s">
        <v>2913</v>
      </c>
      <c r="H271" s="257">
        <v>3227</v>
      </c>
      <c r="I271" s="256">
        <v>0.76</v>
      </c>
      <c r="J271" s="256">
        <v>0.33</v>
      </c>
      <c r="K271" s="256">
        <v>1.52</v>
      </c>
      <c r="L271" s="256">
        <v>0.63</v>
      </c>
      <c r="M271" s="256">
        <v>0</v>
      </c>
      <c r="N271" s="256">
        <v>0.53</v>
      </c>
      <c r="O271" s="256">
        <v>18.309999999999999</v>
      </c>
      <c r="P271" s="256" t="s">
        <v>2825</v>
      </c>
      <c r="Q271" s="256" t="s">
        <v>2839</v>
      </c>
      <c r="R271" s="256"/>
      <c r="S271" s="256"/>
    </row>
    <row r="272" spans="1:19">
      <c r="A272">
        <f t="shared" si="12"/>
        <v>3490</v>
      </c>
      <c r="B272">
        <f t="shared" si="13"/>
        <v>3.25</v>
      </c>
      <c r="C272">
        <f t="shared" si="14"/>
        <v>-0.75</v>
      </c>
      <c r="E272" s="256" t="s">
        <v>2558</v>
      </c>
      <c r="F272" s="256" t="s">
        <v>2553</v>
      </c>
      <c r="G272" s="256" t="s">
        <v>2554</v>
      </c>
      <c r="H272" s="256">
        <v>3490</v>
      </c>
      <c r="I272" s="256">
        <v>0.81</v>
      </c>
      <c r="J272" s="256">
        <v>0.15</v>
      </c>
      <c r="K272" s="256">
        <v>3.25</v>
      </c>
      <c r="L272" s="256">
        <v>0.17</v>
      </c>
      <c r="M272" s="256">
        <v>-0.75</v>
      </c>
      <c r="N272" s="256">
        <v>0.36</v>
      </c>
      <c r="O272" s="256">
        <v>11.37</v>
      </c>
      <c r="P272" s="256" t="s">
        <v>2555</v>
      </c>
      <c r="Q272" s="256" t="s">
        <v>2556</v>
      </c>
      <c r="R272" s="256" t="s">
        <v>2557</v>
      </c>
    </row>
    <row r="273" spans="1:19">
      <c r="A273">
        <f t="shared" si="12"/>
        <v>3227</v>
      </c>
      <c r="B273">
        <f t="shared" si="13"/>
        <v>-2</v>
      </c>
      <c r="C273">
        <f t="shared" si="14"/>
        <v>1.89</v>
      </c>
      <c r="E273" t="s">
        <v>2906</v>
      </c>
      <c r="F273" t="s">
        <v>2566</v>
      </c>
      <c r="G273" s="256" t="s">
        <v>2907</v>
      </c>
      <c r="H273" s="257">
        <v>3227</v>
      </c>
      <c r="I273">
        <v>0.83</v>
      </c>
      <c r="J273">
        <v>0.33</v>
      </c>
      <c r="K273">
        <v>-2</v>
      </c>
      <c r="L273">
        <v>0.63</v>
      </c>
      <c r="M273">
        <v>1.89</v>
      </c>
      <c r="N273">
        <v>0.53</v>
      </c>
      <c r="O273">
        <v>16.510000000000002</v>
      </c>
      <c r="P273" t="s">
        <v>2825</v>
      </c>
      <c r="Q273" t="s">
        <v>2836</v>
      </c>
    </row>
    <row r="274" spans="1:19">
      <c r="A274">
        <f t="shared" si="12"/>
        <v>3490</v>
      </c>
      <c r="B274">
        <f t="shared" si="13"/>
        <v>2.14</v>
      </c>
      <c r="C274">
        <f t="shared" si="14"/>
        <v>-0.15</v>
      </c>
      <c r="E274" t="s">
        <v>2706</v>
      </c>
      <c r="F274" s="256" t="s">
        <v>2553</v>
      </c>
      <c r="G274" s="256" t="s">
        <v>2554</v>
      </c>
      <c r="H274">
        <v>3490</v>
      </c>
      <c r="I274">
        <v>0.85</v>
      </c>
      <c r="J274">
        <v>0.15</v>
      </c>
      <c r="K274">
        <v>2.14</v>
      </c>
      <c r="L274">
        <v>0.16</v>
      </c>
      <c r="M274">
        <v>-0.15</v>
      </c>
      <c r="N274">
        <v>0.34</v>
      </c>
      <c r="O274">
        <v>12.36</v>
      </c>
      <c r="P274" t="s">
        <v>2689</v>
      </c>
      <c r="Q274" t="s">
        <v>2690</v>
      </c>
    </row>
    <row r="275" spans="1:19">
      <c r="A275">
        <f t="shared" si="12"/>
        <v>3227</v>
      </c>
      <c r="B275">
        <f t="shared" si="13"/>
        <v>1.64</v>
      </c>
      <c r="C275">
        <f t="shared" si="14"/>
        <v>0.03</v>
      </c>
      <c r="E275" t="s">
        <v>2719</v>
      </c>
      <c r="F275" t="s">
        <v>2566</v>
      </c>
      <c r="G275" t="s">
        <v>2554</v>
      </c>
      <c r="H275" s="257">
        <v>3227</v>
      </c>
      <c r="I275">
        <v>0.85</v>
      </c>
      <c r="J275">
        <v>0.33</v>
      </c>
      <c r="K275">
        <v>1.64</v>
      </c>
      <c r="L275">
        <v>0.63</v>
      </c>
      <c r="M275">
        <v>0.03</v>
      </c>
      <c r="N275">
        <v>0.53</v>
      </c>
      <c r="O275">
        <v>19.920000000000002</v>
      </c>
      <c r="P275" t="s">
        <v>2689</v>
      </c>
      <c r="Q275" t="s">
        <v>2690</v>
      </c>
    </row>
    <row r="276" spans="1:19">
      <c r="A276">
        <f t="shared" si="12"/>
        <v>3490</v>
      </c>
      <c r="B276">
        <f t="shared" si="13"/>
        <v>3.4</v>
      </c>
      <c r="C276">
        <f t="shared" si="14"/>
        <v>-0.79</v>
      </c>
      <c r="E276" s="256" t="s">
        <v>2559</v>
      </c>
      <c r="F276" s="256" t="s">
        <v>2553</v>
      </c>
      <c r="G276" s="256" t="s">
        <v>2554</v>
      </c>
      <c r="H276" s="256">
        <v>3490</v>
      </c>
      <c r="I276" s="256">
        <v>0.86</v>
      </c>
      <c r="J276" s="256">
        <v>0.16</v>
      </c>
      <c r="K276" s="256">
        <v>3.4</v>
      </c>
      <c r="L276" s="256">
        <v>0.18</v>
      </c>
      <c r="M276" s="256">
        <v>-0.79</v>
      </c>
      <c r="N276" s="256">
        <v>0.38</v>
      </c>
      <c r="O276" s="256">
        <v>10.42</v>
      </c>
      <c r="P276" s="256" t="s">
        <v>2555</v>
      </c>
      <c r="Q276" s="256" t="s">
        <v>2556</v>
      </c>
      <c r="R276" s="256" t="s">
        <v>2557</v>
      </c>
    </row>
    <row r="277" spans="1:19">
      <c r="A277">
        <f t="shared" si="12"/>
        <v>3227</v>
      </c>
      <c r="B277">
        <f t="shared" si="13"/>
        <v>-2.81</v>
      </c>
      <c r="C277">
        <f t="shared" si="14"/>
        <v>2.33</v>
      </c>
      <c r="E277" s="256" t="s">
        <v>2686</v>
      </c>
      <c r="F277" s="256" t="s">
        <v>2578</v>
      </c>
      <c r="G277" s="256" t="s">
        <v>2554</v>
      </c>
      <c r="H277" s="257">
        <v>3227</v>
      </c>
      <c r="I277" s="256">
        <v>0.86</v>
      </c>
      <c r="J277" s="256">
        <v>0.33</v>
      </c>
      <c r="K277" s="256">
        <v>-2.81</v>
      </c>
      <c r="L277" s="256">
        <v>0.63</v>
      </c>
      <c r="M277" s="256">
        <v>2.33</v>
      </c>
      <c r="N277" s="256">
        <v>0.55000000000000004</v>
      </c>
      <c r="O277" s="256">
        <v>21.78</v>
      </c>
      <c r="P277" s="256" t="s">
        <v>2665</v>
      </c>
      <c r="Q277" s="256" t="s">
        <v>2666</v>
      </c>
      <c r="R277" s="256"/>
      <c r="S277" s="256"/>
    </row>
    <row r="278" spans="1:19">
      <c r="A278">
        <f t="shared" si="12"/>
        <v>3227</v>
      </c>
      <c r="B278">
        <f t="shared" si="13"/>
        <v>0.28999999999999998</v>
      </c>
      <c r="C278">
        <f t="shared" si="14"/>
        <v>0.73</v>
      </c>
      <c r="E278" t="s">
        <v>3004</v>
      </c>
      <c r="F278" t="s">
        <v>2566</v>
      </c>
      <c r="G278" s="256" t="s">
        <v>3005</v>
      </c>
      <c r="H278" s="257">
        <v>3227</v>
      </c>
      <c r="I278">
        <v>0.86</v>
      </c>
      <c r="J278">
        <v>0.33</v>
      </c>
      <c r="K278">
        <v>0.28999999999999998</v>
      </c>
      <c r="L278">
        <v>0.63</v>
      </c>
      <c r="M278">
        <v>0.73</v>
      </c>
      <c r="N278">
        <v>0.54</v>
      </c>
      <c r="O278">
        <v>11.15</v>
      </c>
      <c r="P278" t="s">
        <v>2825</v>
      </c>
      <c r="Q278" t="s">
        <v>2836</v>
      </c>
    </row>
    <row r="279" spans="1:19">
      <c r="A279">
        <f t="shared" si="12"/>
        <v>3227</v>
      </c>
      <c r="B279">
        <f t="shared" si="13"/>
        <v>1.56</v>
      </c>
      <c r="C279">
        <f t="shared" si="14"/>
        <v>0.09</v>
      </c>
      <c r="E279" t="s">
        <v>2712</v>
      </c>
      <c r="F279" t="s">
        <v>2566</v>
      </c>
      <c r="G279" t="s">
        <v>2554</v>
      </c>
      <c r="H279" s="257">
        <v>3227</v>
      </c>
      <c r="I279">
        <v>0.87</v>
      </c>
      <c r="J279">
        <v>0.33</v>
      </c>
      <c r="K279">
        <v>1.56</v>
      </c>
      <c r="L279">
        <v>0.63</v>
      </c>
      <c r="M279">
        <v>0.09</v>
      </c>
      <c r="N279">
        <v>0.53</v>
      </c>
      <c r="O279">
        <v>18.62</v>
      </c>
      <c r="P279" t="s">
        <v>2689</v>
      </c>
      <c r="Q279" t="s">
        <v>2690</v>
      </c>
    </row>
    <row r="280" spans="1:19">
      <c r="A280">
        <f t="shared" si="12"/>
        <v>3227</v>
      </c>
      <c r="B280">
        <f t="shared" si="13"/>
        <v>1.64</v>
      </c>
      <c r="C280">
        <f t="shared" si="14"/>
        <v>0.05</v>
      </c>
      <c r="E280" s="256" t="s">
        <v>2868</v>
      </c>
      <c r="F280" s="256" t="s">
        <v>2566</v>
      </c>
      <c r="G280" s="256" t="s">
        <v>2869</v>
      </c>
      <c r="H280" s="257">
        <v>3227</v>
      </c>
      <c r="I280" s="256">
        <v>0.87</v>
      </c>
      <c r="J280" s="256">
        <v>0.33</v>
      </c>
      <c r="K280" s="256">
        <v>1.64</v>
      </c>
      <c r="L280" s="256">
        <v>0.63</v>
      </c>
      <c r="M280" s="256">
        <v>0.05</v>
      </c>
      <c r="N280" s="256">
        <v>0.53</v>
      </c>
      <c r="O280" s="256">
        <v>15</v>
      </c>
      <c r="P280" s="256" t="s">
        <v>2825</v>
      </c>
      <c r="Q280" s="256" t="s">
        <v>2826</v>
      </c>
      <c r="R280" s="256"/>
      <c r="S280" s="256"/>
    </row>
    <row r="281" spans="1:19">
      <c r="A281">
        <f t="shared" si="12"/>
        <v>3227</v>
      </c>
      <c r="B281">
        <f t="shared" si="13"/>
        <v>-2.6</v>
      </c>
      <c r="C281">
        <f t="shared" si="14"/>
        <v>2.25</v>
      </c>
      <c r="E281" s="256" t="s">
        <v>2946</v>
      </c>
      <c r="F281" s="256" t="s">
        <v>2566</v>
      </c>
      <c r="G281" s="256" t="s">
        <v>2947</v>
      </c>
      <c r="H281" s="257">
        <v>3227</v>
      </c>
      <c r="I281" s="256">
        <v>0.88</v>
      </c>
      <c r="J281" s="256">
        <v>0.33</v>
      </c>
      <c r="K281" s="256">
        <v>-2.6</v>
      </c>
      <c r="L281" s="256">
        <v>0.63</v>
      </c>
      <c r="M281" s="256">
        <v>2.25</v>
      </c>
      <c r="N281" s="256">
        <v>0.55000000000000004</v>
      </c>
      <c r="O281" s="256">
        <v>14.61</v>
      </c>
      <c r="P281" s="256" t="s">
        <v>2825</v>
      </c>
      <c r="Q281" s="256" t="s">
        <v>2826</v>
      </c>
      <c r="R281" s="256"/>
      <c r="S281" s="256"/>
    </row>
    <row r="282" spans="1:19">
      <c r="A282">
        <f t="shared" si="12"/>
        <v>3227</v>
      </c>
      <c r="B282">
        <f t="shared" si="13"/>
        <v>-1.48</v>
      </c>
      <c r="C282">
        <f t="shared" si="14"/>
        <v>1.69</v>
      </c>
      <c r="E282" t="s">
        <v>2896</v>
      </c>
      <c r="F282" t="s">
        <v>2566</v>
      </c>
      <c r="G282" s="256" t="s">
        <v>2897</v>
      </c>
      <c r="H282" s="257">
        <v>3227</v>
      </c>
      <c r="I282">
        <v>0.9</v>
      </c>
      <c r="J282">
        <v>0.33</v>
      </c>
      <c r="K282">
        <v>-1.48</v>
      </c>
      <c r="L282">
        <v>0.63</v>
      </c>
      <c r="M282">
        <v>1.69</v>
      </c>
      <c r="N282">
        <v>0.53</v>
      </c>
      <c r="O282">
        <v>11.81</v>
      </c>
      <c r="P282" t="s">
        <v>2825</v>
      </c>
      <c r="Q282" t="s">
        <v>2826</v>
      </c>
    </row>
    <row r="283" spans="1:19">
      <c r="A283">
        <f t="shared" si="12"/>
        <v>3227</v>
      </c>
      <c r="B283">
        <f t="shared" si="13"/>
        <v>1.72</v>
      </c>
      <c r="C283">
        <f t="shared" si="14"/>
        <v>0.05</v>
      </c>
      <c r="E283" t="s">
        <v>3006</v>
      </c>
      <c r="F283" t="s">
        <v>2566</v>
      </c>
      <c r="G283" s="256" t="s">
        <v>3007</v>
      </c>
      <c r="H283" s="257">
        <v>3227</v>
      </c>
      <c r="I283">
        <v>0.91</v>
      </c>
      <c r="J283">
        <v>0.33</v>
      </c>
      <c r="K283">
        <v>1.72</v>
      </c>
      <c r="L283">
        <v>0.63</v>
      </c>
      <c r="M283">
        <v>0.05</v>
      </c>
      <c r="N283">
        <v>0.53</v>
      </c>
      <c r="O283">
        <v>14.86</v>
      </c>
      <c r="P283" t="s">
        <v>2825</v>
      </c>
      <c r="Q283" t="s">
        <v>2839</v>
      </c>
    </row>
    <row r="284" spans="1:19">
      <c r="A284">
        <f t="shared" si="12"/>
        <v>3227</v>
      </c>
      <c r="B284">
        <f t="shared" si="13"/>
        <v>-1.02</v>
      </c>
      <c r="C284">
        <f t="shared" si="14"/>
        <v>1.48</v>
      </c>
      <c r="E284" s="256" t="s">
        <v>2657</v>
      </c>
      <c r="F284" s="256" t="s">
        <v>2578</v>
      </c>
      <c r="G284" s="256" t="s">
        <v>2554</v>
      </c>
      <c r="H284" s="257">
        <v>3227</v>
      </c>
      <c r="I284" s="256">
        <v>0.93</v>
      </c>
      <c r="J284" s="256">
        <v>0.33</v>
      </c>
      <c r="K284" s="256">
        <v>-1.02</v>
      </c>
      <c r="L284" s="256">
        <v>0.63</v>
      </c>
      <c r="M284" s="256">
        <v>1.48</v>
      </c>
      <c r="N284" s="256">
        <v>0.54</v>
      </c>
      <c r="O284" s="256">
        <v>12.59</v>
      </c>
      <c r="P284" s="256" t="s">
        <v>2579</v>
      </c>
      <c r="Q284" s="256" t="s">
        <v>2655</v>
      </c>
      <c r="R284" s="256"/>
      <c r="S284" s="256"/>
    </row>
    <row r="285" spans="1:19">
      <c r="A285">
        <f t="shared" si="12"/>
        <v>3227</v>
      </c>
      <c r="B285">
        <f t="shared" si="13"/>
        <v>1.01</v>
      </c>
      <c r="C285">
        <f t="shared" si="14"/>
        <v>0.47</v>
      </c>
      <c r="E285" s="256" t="s">
        <v>3000</v>
      </c>
      <c r="F285" s="256" t="s">
        <v>2566</v>
      </c>
      <c r="G285" s="256" t="s">
        <v>3001</v>
      </c>
      <c r="H285" s="257">
        <v>3227</v>
      </c>
      <c r="I285" s="256">
        <v>0.96</v>
      </c>
      <c r="J285" s="256">
        <v>0.33</v>
      </c>
      <c r="K285" s="256">
        <v>1.01</v>
      </c>
      <c r="L285" s="256">
        <v>0.63</v>
      </c>
      <c r="M285" s="256">
        <v>0.47</v>
      </c>
      <c r="N285" s="256">
        <v>0.53</v>
      </c>
      <c r="O285" s="256">
        <v>11.61</v>
      </c>
      <c r="P285" s="256" t="s">
        <v>2825</v>
      </c>
      <c r="Q285" s="256" t="s">
        <v>2826</v>
      </c>
      <c r="R285" s="256"/>
      <c r="S285" s="256"/>
    </row>
    <row r="286" spans="1:19">
      <c r="A286">
        <f t="shared" si="12"/>
        <v>3227</v>
      </c>
      <c r="B286">
        <f t="shared" si="13"/>
        <v>2.14</v>
      </c>
      <c r="C286">
        <f t="shared" si="14"/>
        <v>-0.11</v>
      </c>
      <c r="E286" t="s">
        <v>3014</v>
      </c>
      <c r="F286" t="s">
        <v>2566</v>
      </c>
      <c r="G286" s="256" t="s">
        <v>3015</v>
      </c>
      <c r="H286" s="257">
        <v>3227</v>
      </c>
      <c r="I286">
        <v>0.96</v>
      </c>
      <c r="J286">
        <v>0.33</v>
      </c>
      <c r="K286">
        <v>2.14</v>
      </c>
      <c r="L286">
        <v>0.63</v>
      </c>
      <c r="M286">
        <v>-0.11</v>
      </c>
      <c r="N286">
        <v>0.54</v>
      </c>
      <c r="O286">
        <v>15.98</v>
      </c>
      <c r="P286" t="s">
        <v>2825</v>
      </c>
      <c r="Q286" t="s">
        <v>2826</v>
      </c>
    </row>
    <row r="287" spans="1:19">
      <c r="A287">
        <f t="shared" si="12"/>
        <v>3227</v>
      </c>
      <c r="B287">
        <f t="shared" si="13"/>
        <v>2.44</v>
      </c>
      <c r="C287">
        <f t="shared" si="14"/>
        <v>-0.26</v>
      </c>
      <c r="E287" s="257" t="s">
        <v>2568</v>
      </c>
      <c r="F287" s="257" t="s">
        <v>2566</v>
      </c>
      <c r="G287" s="257" t="s">
        <v>2554</v>
      </c>
      <c r="H287" s="257">
        <v>3227</v>
      </c>
      <c r="I287" s="257">
        <v>0.97</v>
      </c>
      <c r="J287" s="257">
        <v>0.33</v>
      </c>
      <c r="K287" s="257">
        <v>2.44</v>
      </c>
      <c r="L287" s="257">
        <v>0.63</v>
      </c>
      <c r="M287" s="257">
        <v>-0.26</v>
      </c>
      <c r="N287" s="257">
        <v>0.53</v>
      </c>
      <c r="O287" s="257">
        <v>16.18</v>
      </c>
      <c r="P287" s="257" t="s">
        <v>2555</v>
      </c>
      <c r="Q287" s="257" t="s">
        <v>2556</v>
      </c>
      <c r="R287" s="257" t="s">
        <v>2557</v>
      </c>
      <c r="S287" s="257"/>
    </row>
    <row r="288" spans="1:19">
      <c r="A288">
        <f t="shared" si="12"/>
        <v>3227</v>
      </c>
      <c r="B288">
        <f t="shared" si="13"/>
        <v>2.4500000000000002</v>
      </c>
      <c r="C288">
        <f t="shared" si="14"/>
        <v>-0.24</v>
      </c>
      <c r="E288" s="257" t="s">
        <v>2565</v>
      </c>
      <c r="F288" s="257" t="s">
        <v>2566</v>
      </c>
      <c r="G288" s="257" t="s">
        <v>2554</v>
      </c>
      <c r="H288" s="257">
        <v>3227</v>
      </c>
      <c r="I288" s="257">
        <v>0.99</v>
      </c>
      <c r="J288" s="257">
        <v>0.33</v>
      </c>
      <c r="K288" s="257">
        <v>2.4500000000000002</v>
      </c>
      <c r="L288" s="257">
        <v>0.63</v>
      </c>
      <c r="M288" s="257">
        <v>-0.24</v>
      </c>
      <c r="N288" s="257">
        <v>0.52</v>
      </c>
      <c r="O288" s="257">
        <v>16.260000000000002</v>
      </c>
      <c r="P288" s="257" t="s">
        <v>2555</v>
      </c>
      <c r="Q288" s="257" t="s">
        <v>2556</v>
      </c>
      <c r="R288" s="257" t="s">
        <v>2557</v>
      </c>
      <c r="S288" s="257"/>
    </row>
    <row r="289" spans="1:19">
      <c r="A289">
        <f t="shared" si="12"/>
        <v>3227</v>
      </c>
      <c r="B289">
        <f t="shared" si="13"/>
        <v>1.69</v>
      </c>
      <c r="C289">
        <f t="shared" si="14"/>
        <v>0.17</v>
      </c>
      <c r="E289" s="256" t="s">
        <v>2884</v>
      </c>
      <c r="F289" s="256" t="s">
        <v>2566</v>
      </c>
      <c r="G289" s="256" t="s">
        <v>2885</v>
      </c>
      <c r="H289" s="257">
        <v>3227</v>
      </c>
      <c r="I289" s="256">
        <v>1.01</v>
      </c>
      <c r="J289" s="256">
        <v>0.33</v>
      </c>
      <c r="K289" s="256">
        <v>1.69</v>
      </c>
      <c r="L289" s="256">
        <v>0.63</v>
      </c>
      <c r="M289" s="256">
        <v>0.17</v>
      </c>
      <c r="N289" s="256">
        <v>0.53</v>
      </c>
      <c r="O289" s="256">
        <v>14.5</v>
      </c>
      <c r="P289" s="256" t="s">
        <v>2825</v>
      </c>
      <c r="Q289" s="256" t="s">
        <v>2836</v>
      </c>
      <c r="R289" s="256"/>
      <c r="S289" s="256"/>
    </row>
    <row r="290" spans="1:19">
      <c r="A290">
        <f t="shared" si="12"/>
        <v>3227</v>
      </c>
      <c r="B290">
        <f t="shared" si="13"/>
        <v>2.52</v>
      </c>
      <c r="C290">
        <f t="shared" si="14"/>
        <v>-0.24</v>
      </c>
      <c r="E290" s="257" t="s">
        <v>2569</v>
      </c>
      <c r="F290" s="257" t="s">
        <v>2566</v>
      </c>
      <c r="G290" s="257" t="s">
        <v>2554</v>
      </c>
      <c r="H290" s="257">
        <v>3227</v>
      </c>
      <c r="I290" s="257">
        <v>1.04</v>
      </c>
      <c r="J290" s="257">
        <v>0.33</v>
      </c>
      <c r="K290" s="257">
        <v>2.52</v>
      </c>
      <c r="L290" s="257">
        <v>0.63</v>
      </c>
      <c r="M290" s="257">
        <v>-0.24</v>
      </c>
      <c r="N290" s="257">
        <v>0.52</v>
      </c>
      <c r="O290" s="257">
        <v>15.78</v>
      </c>
      <c r="P290" s="257" t="s">
        <v>2555</v>
      </c>
      <c r="Q290" s="257" t="s">
        <v>2556</v>
      </c>
      <c r="R290" s="257" t="s">
        <v>2557</v>
      </c>
      <c r="S290" s="257"/>
    </row>
    <row r="291" spans="1:19">
      <c r="A291">
        <f t="shared" si="12"/>
        <v>3227</v>
      </c>
      <c r="B291">
        <f t="shared" si="13"/>
        <v>-0.17</v>
      </c>
      <c r="C291">
        <f t="shared" si="14"/>
        <v>1.3</v>
      </c>
      <c r="E291" s="256" t="s">
        <v>2864</v>
      </c>
      <c r="F291" s="256" t="s">
        <v>2566</v>
      </c>
      <c r="G291" s="256" t="s">
        <v>2865</v>
      </c>
      <c r="H291" s="257">
        <v>3227</v>
      </c>
      <c r="I291" s="256">
        <v>1.19</v>
      </c>
      <c r="J291" s="256">
        <v>0.33</v>
      </c>
      <c r="K291" s="256">
        <v>-0.17</v>
      </c>
      <c r="L291" s="256">
        <v>0.63</v>
      </c>
      <c r="M291" s="256">
        <v>1.3</v>
      </c>
      <c r="N291" s="256">
        <v>0.53</v>
      </c>
      <c r="O291" s="256">
        <v>9.6199999999999992</v>
      </c>
      <c r="P291" s="256" t="s">
        <v>2825</v>
      </c>
      <c r="Q291" s="256" t="s">
        <v>2826</v>
      </c>
      <c r="R291" s="256"/>
      <c r="S291" s="256"/>
    </row>
    <row r="292" spans="1:19">
      <c r="A292">
        <f t="shared" si="12"/>
        <v>3227</v>
      </c>
      <c r="B292">
        <f t="shared" si="13"/>
        <v>2.23</v>
      </c>
      <c r="C292">
        <f t="shared" si="14"/>
        <v>0.09</v>
      </c>
      <c r="E292" t="s">
        <v>2720</v>
      </c>
      <c r="F292" t="s">
        <v>2566</v>
      </c>
      <c r="G292" t="s">
        <v>2554</v>
      </c>
      <c r="H292" s="257">
        <v>3227</v>
      </c>
      <c r="I292">
        <v>1.21</v>
      </c>
      <c r="J292">
        <v>0.34</v>
      </c>
      <c r="K292">
        <v>2.23</v>
      </c>
      <c r="L292">
        <v>0.63</v>
      </c>
      <c r="M292">
        <v>0.09</v>
      </c>
      <c r="N292">
        <v>0.55000000000000004</v>
      </c>
      <c r="O292">
        <v>19.45</v>
      </c>
      <c r="P292" t="s">
        <v>2689</v>
      </c>
      <c r="Q292" t="s">
        <v>2690</v>
      </c>
    </row>
    <row r="293" spans="1:19">
      <c r="A293">
        <f t="shared" si="12"/>
        <v>3227</v>
      </c>
      <c r="B293">
        <f t="shared" si="13"/>
        <v>-1.8</v>
      </c>
      <c r="C293">
        <f t="shared" si="14"/>
        <v>2.16</v>
      </c>
      <c r="E293" s="256" t="s">
        <v>2950</v>
      </c>
      <c r="F293" s="256" t="s">
        <v>2566</v>
      </c>
      <c r="G293" s="256" t="s">
        <v>2951</v>
      </c>
      <c r="H293" s="257">
        <v>3227</v>
      </c>
      <c r="I293" s="256">
        <v>1.21</v>
      </c>
      <c r="J293" s="256">
        <v>0.33</v>
      </c>
      <c r="K293" s="256">
        <v>-1.8</v>
      </c>
      <c r="L293" s="256">
        <v>0.63</v>
      </c>
      <c r="M293" s="256">
        <v>2.16</v>
      </c>
      <c r="N293" s="256">
        <v>0.54</v>
      </c>
      <c r="O293" s="256">
        <v>9.65</v>
      </c>
      <c r="P293" s="256" t="s">
        <v>2825</v>
      </c>
      <c r="Q293" s="256" t="s">
        <v>2826</v>
      </c>
      <c r="R293" s="256"/>
      <c r="S293" s="256"/>
    </row>
    <row r="294" spans="1:19">
      <c r="A294">
        <f t="shared" si="12"/>
        <v>3227</v>
      </c>
      <c r="B294">
        <f t="shared" si="13"/>
        <v>2.04</v>
      </c>
      <c r="C294">
        <f t="shared" si="14"/>
        <v>0.24</v>
      </c>
      <c r="E294" s="256" t="s">
        <v>2886</v>
      </c>
      <c r="F294" s="256" t="s">
        <v>2566</v>
      </c>
      <c r="G294" s="256" t="s">
        <v>2887</v>
      </c>
      <c r="H294" s="257">
        <v>3227</v>
      </c>
      <c r="I294" s="256">
        <v>1.26</v>
      </c>
      <c r="J294" s="256">
        <v>0.33</v>
      </c>
      <c r="K294" s="256">
        <v>2.04</v>
      </c>
      <c r="L294" s="256">
        <v>0.63</v>
      </c>
      <c r="M294" s="256">
        <v>0.24</v>
      </c>
      <c r="N294" s="256">
        <v>0.53</v>
      </c>
      <c r="O294" s="256">
        <v>15.16</v>
      </c>
      <c r="P294" s="256" t="s">
        <v>2825</v>
      </c>
      <c r="Q294" s="256" t="s">
        <v>2836</v>
      </c>
      <c r="R294" s="256"/>
      <c r="S294" s="256"/>
    </row>
    <row r="295" spans="1:19">
      <c r="A295">
        <f t="shared" si="12"/>
        <v>3227</v>
      </c>
      <c r="B295">
        <f t="shared" si="13"/>
        <v>2.75</v>
      </c>
      <c r="C295">
        <f t="shared" si="14"/>
        <v>-0.12</v>
      </c>
      <c r="E295" t="s">
        <v>2721</v>
      </c>
      <c r="F295" t="s">
        <v>2566</v>
      </c>
      <c r="G295" t="s">
        <v>2554</v>
      </c>
      <c r="H295" s="257">
        <v>3227</v>
      </c>
      <c r="I295">
        <v>1.27</v>
      </c>
      <c r="J295">
        <v>0.33</v>
      </c>
      <c r="K295">
        <v>2.75</v>
      </c>
      <c r="L295">
        <v>0.63</v>
      </c>
      <c r="M295">
        <v>-0.12</v>
      </c>
      <c r="N295">
        <v>0.52</v>
      </c>
      <c r="O295">
        <v>19.22</v>
      </c>
      <c r="P295" t="s">
        <v>2689</v>
      </c>
      <c r="Q295" t="s">
        <v>2690</v>
      </c>
    </row>
    <row r="296" spans="1:19">
      <c r="A296">
        <f t="shared" si="12"/>
        <v>3227</v>
      </c>
      <c r="B296">
        <f t="shared" si="13"/>
        <v>-2.3199999999999998</v>
      </c>
      <c r="C296">
        <f t="shared" si="14"/>
        <v>2.4900000000000002</v>
      </c>
      <c r="E296" t="s">
        <v>2900</v>
      </c>
      <c r="F296" t="s">
        <v>2566</v>
      </c>
      <c r="G296" s="256" t="s">
        <v>2901</v>
      </c>
      <c r="H296" s="257">
        <v>3227</v>
      </c>
      <c r="I296">
        <v>1.27</v>
      </c>
      <c r="J296">
        <v>0.33</v>
      </c>
      <c r="K296">
        <v>-2.3199999999999998</v>
      </c>
      <c r="L296">
        <v>0.63</v>
      </c>
      <c r="M296">
        <v>2.4900000000000002</v>
      </c>
      <c r="N296">
        <v>0.54</v>
      </c>
      <c r="O296">
        <v>16.059999999999999</v>
      </c>
      <c r="P296" t="s">
        <v>2825</v>
      </c>
      <c r="Q296" t="s">
        <v>2836</v>
      </c>
    </row>
    <row r="297" spans="1:19">
      <c r="A297">
        <f t="shared" si="12"/>
        <v>3227</v>
      </c>
      <c r="B297">
        <f t="shared" si="13"/>
        <v>-1.8</v>
      </c>
      <c r="C297">
        <f t="shared" si="14"/>
        <v>2.29</v>
      </c>
      <c r="E297" s="256" t="s">
        <v>2948</v>
      </c>
      <c r="F297" s="256" t="s">
        <v>2566</v>
      </c>
      <c r="G297" s="256" t="s">
        <v>2949</v>
      </c>
      <c r="H297" s="257">
        <v>3227</v>
      </c>
      <c r="I297" s="256">
        <v>1.34</v>
      </c>
      <c r="J297" s="256">
        <v>0.33</v>
      </c>
      <c r="K297" s="256">
        <v>-1.8</v>
      </c>
      <c r="L297" s="256">
        <v>0.63</v>
      </c>
      <c r="M297" s="256">
        <v>2.29</v>
      </c>
      <c r="N297" s="256">
        <v>0.53</v>
      </c>
      <c r="O297" s="256">
        <v>13.44</v>
      </c>
      <c r="P297" s="256" t="s">
        <v>2825</v>
      </c>
      <c r="Q297" s="256" t="s">
        <v>2826</v>
      </c>
      <c r="R297" s="256"/>
      <c r="S297" s="256"/>
    </row>
    <row r="298" spans="1:19">
      <c r="A298">
        <f t="shared" si="12"/>
        <v>3227</v>
      </c>
      <c r="B298">
        <f t="shared" si="13"/>
        <v>0.63</v>
      </c>
      <c r="C298">
        <f t="shared" si="14"/>
        <v>1.06</v>
      </c>
      <c r="E298" s="256" t="s">
        <v>2882</v>
      </c>
      <c r="F298" s="256" t="s">
        <v>2566</v>
      </c>
      <c r="G298" s="256" t="s">
        <v>2883</v>
      </c>
      <c r="H298" s="257">
        <v>3227</v>
      </c>
      <c r="I298" s="256">
        <v>1.36</v>
      </c>
      <c r="J298" s="256">
        <v>0.33</v>
      </c>
      <c r="K298" s="256">
        <v>0.63</v>
      </c>
      <c r="L298" s="256">
        <v>0.63</v>
      </c>
      <c r="M298" s="256">
        <v>1.06</v>
      </c>
      <c r="N298" s="256">
        <v>0.53</v>
      </c>
      <c r="O298" s="256">
        <v>15.08</v>
      </c>
      <c r="P298" s="256" t="s">
        <v>2825</v>
      </c>
      <c r="Q298" s="256" t="s">
        <v>2826</v>
      </c>
      <c r="R298" s="256"/>
      <c r="S298" s="256"/>
    </row>
    <row r="299" spans="1:19">
      <c r="A299">
        <f t="shared" si="12"/>
        <v>3227</v>
      </c>
      <c r="B299">
        <f t="shared" si="13"/>
        <v>-1.86</v>
      </c>
      <c r="C299">
        <f t="shared" si="14"/>
        <v>2.39</v>
      </c>
      <c r="E299" s="256" t="s">
        <v>2952</v>
      </c>
      <c r="F299" s="256" t="s">
        <v>2566</v>
      </c>
      <c r="G299" s="256" t="s">
        <v>2953</v>
      </c>
      <c r="H299" s="257">
        <v>3227</v>
      </c>
      <c r="I299" s="256">
        <v>1.41</v>
      </c>
      <c r="J299" s="256">
        <v>0.33</v>
      </c>
      <c r="K299" s="256">
        <v>-1.86</v>
      </c>
      <c r="L299" s="256">
        <v>0.63</v>
      </c>
      <c r="M299" s="256">
        <v>2.39</v>
      </c>
      <c r="N299" s="256">
        <v>0.53</v>
      </c>
      <c r="O299" s="256">
        <v>12.82</v>
      </c>
      <c r="P299" s="256" t="s">
        <v>2825</v>
      </c>
      <c r="Q299" s="256" t="s">
        <v>2826</v>
      </c>
      <c r="R299" s="256"/>
      <c r="S299" s="256"/>
    </row>
    <row r="300" spans="1:19">
      <c r="A300">
        <f t="shared" si="12"/>
        <v>3227</v>
      </c>
      <c r="B300">
        <f t="shared" si="13"/>
        <v>2.17</v>
      </c>
      <c r="C300">
        <f t="shared" si="14"/>
        <v>0.35</v>
      </c>
      <c r="E300" s="256" t="s">
        <v>2872</v>
      </c>
      <c r="F300" s="256" t="s">
        <v>2566</v>
      </c>
      <c r="G300" s="256" t="s">
        <v>2873</v>
      </c>
      <c r="H300" s="257">
        <v>3227</v>
      </c>
      <c r="I300" s="256">
        <v>1.44</v>
      </c>
      <c r="J300" s="256">
        <v>0.33</v>
      </c>
      <c r="K300" s="256">
        <v>2.17</v>
      </c>
      <c r="L300" s="256">
        <v>0.63</v>
      </c>
      <c r="M300" s="256">
        <v>0.35</v>
      </c>
      <c r="N300" s="256">
        <v>0.53</v>
      </c>
      <c r="O300" s="256">
        <v>13.31</v>
      </c>
      <c r="P300" s="256" t="s">
        <v>2825</v>
      </c>
      <c r="Q300" s="256" t="s">
        <v>2826</v>
      </c>
      <c r="R300" s="256"/>
      <c r="S300" s="256"/>
    </row>
    <row r="301" spans="1:19">
      <c r="A301">
        <f t="shared" si="12"/>
        <v>3490</v>
      </c>
      <c r="B301">
        <f t="shared" si="13"/>
        <v>2.44</v>
      </c>
      <c r="C301">
        <f t="shared" si="14"/>
        <v>0.31</v>
      </c>
      <c r="E301" s="256" t="s">
        <v>2570</v>
      </c>
      <c r="F301" s="256" t="s">
        <v>2553</v>
      </c>
      <c r="G301" s="256" t="s">
        <v>2554</v>
      </c>
      <c r="H301" s="256">
        <v>3490</v>
      </c>
      <c r="I301" s="256">
        <v>1.46</v>
      </c>
      <c r="J301" s="256">
        <v>0.15</v>
      </c>
      <c r="K301" s="256">
        <v>2.44</v>
      </c>
      <c r="L301" s="256">
        <v>0.18</v>
      </c>
      <c r="M301" s="256">
        <v>0.31</v>
      </c>
      <c r="N301" s="256">
        <v>0.38</v>
      </c>
      <c r="O301" s="256">
        <v>11.5</v>
      </c>
      <c r="P301" s="256" t="s">
        <v>2555</v>
      </c>
      <c r="Q301" s="256" t="s">
        <v>2556</v>
      </c>
      <c r="R301" s="256" t="s">
        <v>2557</v>
      </c>
    </row>
    <row r="302" spans="1:19">
      <c r="A302">
        <f t="shared" si="12"/>
        <v>3227</v>
      </c>
      <c r="B302">
        <f t="shared" si="13"/>
        <v>1.97</v>
      </c>
      <c r="C302">
        <f t="shared" si="14"/>
        <v>0.47</v>
      </c>
      <c r="E302" s="256" t="s">
        <v>2888</v>
      </c>
      <c r="F302" s="256" t="s">
        <v>2566</v>
      </c>
      <c r="G302" s="256" t="s">
        <v>2889</v>
      </c>
      <c r="H302" s="257">
        <v>3227</v>
      </c>
      <c r="I302" s="256">
        <v>1.46</v>
      </c>
      <c r="J302" s="256">
        <v>0.33</v>
      </c>
      <c r="K302" s="256">
        <v>1.97</v>
      </c>
      <c r="L302" s="256">
        <v>0.63</v>
      </c>
      <c r="M302" s="256">
        <v>0.47</v>
      </c>
      <c r="N302" s="256">
        <v>0.53</v>
      </c>
      <c r="O302" s="256">
        <v>12.25</v>
      </c>
      <c r="P302" s="256" t="s">
        <v>2825</v>
      </c>
      <c r="Q302" s="256" t="s">
        <v>2826</v>
      </c>
      <c r="R302" s="256"/>
      <c r="S302" s="256"/>
    </row>
    <row r="303" spans="1:19">
      <c r="A303">
        <f t="shared" si="12"/>
        <v>3227</v>
      </c>
      <c r="B303">
        <f t="shared" si="13"/>
        <v>2.4900000000000002</v>
      </c>
      <c r="C303">
        <f t="shared" si="14"/>
        <v>0.25</v>
      </c>
      <c r="E303" s="256" t="s">
        <v>2932</v>
      </c>
      <c r="F303" s="256" t="s">
        <v>2566</v>
      </c>
      <c r="G303" s="256" t="s">
        <v>2933</v>
      </c>
      <c r="H303" s="257">
        <v>3227</v>
      </c>
      <c r="I303" s="256">
        <v>1.51</v>
      </c>
      <c r="J303" s="256">
        <v>0.33</v>
      </c>
      <c r="K303" s="256">
        <v>2.4900000000000002</v>
      </c>
      <c r="L303" s="256">
        <v>0.63</v>
      </c>
      <c r="M303" s="256">
        <v>0.25</v>
      </c>
      <c r="N303" s="256">
        <v>0.53</v>
      </c>
      <c r="O303" s="256">
        <v>20.059999999999999</v>
      </c>
      <c r="P303" s="256" t="s">
        <v>2825</v>
      </c>
      <c r="Q303" s="256" t="s">
        <v>2839</v>
      </c>
      <c r="R303" s="256"/>
      <c r="S303" s="256"/>
    </row>
    <row r="304" spans="1:19">
      <c r="A304">
        <f t="shared" si="12"/>
        <v>3227</v>
      </c>
      <c r="B304">
        <f t="shared" si="13"/>
        <v>2.3199999999999998</v>
      </c>
      <c r="C304">
        <f t="shared" si="14"/>
        <v>0.38</v>
      </c>
      <c r="E304" s="256" t="s">
        <v>2942</v>
      </c>
      <c r="F304" s="256" t="s">
        <v>2566</v>
      </c>
      <c r="G304" s="256" t="s">
        <v>2943</v>
      </c>
      <c r="H304" s="257">
        <v>3227</v>
      </c>
      <c r="I304" s="256">
        <v>1.55</v>
      </c>
      <c r="J304" s="256">
        <v>0.33</v>
      </c>
      <c r="K304" s="256">
        <v>2.3199999999999998</v>
      </c>
      <c r="L304" s="256">
        <v>0.63</v>
      </c>
      <c r="M304" s="256">
        <v>0.38</v>
      </c>
      <c r="N304" s="256">
        <v>0.54</v>
      </c>
      <c r="O304" s="256">
        <v>19.95</v>
      </c>
      <c r="P304" s="256" t="s">
        <v>2825</v>
      </c>
      <c r="Q304" s="256" t="s">
        <v>2839</v>
      </c>
      <c r="R304" s="256"/>
      <c r="S304" s="256"/>
    </row>
    <row r="305" spans="1:19">
      <c r="A305">
        <f t="shared" si="12"/>
        <v>3227</v>
      </c>
      <c r="B305">
        <f t="shared" si="13"/>
        <v>2.5099999999999998</v>
      </c>
      <c r="C305">
        <f t="shared" si="14"/>
        <v>0.33</v>
      </c>
      <c r="E305" s="256" t="s">
        <v>2938</v>
      </c>
      <c r="F305" s="256" t="s">
        <v>2566</v>
      </c>
      <c r="G305" s="256" t="s">
        <v>2939</v>
      </c>
      <c r="H305" s="257">
        <v>3227</v>
      </c>
      <c r="I305" s="256">
        <v>1.6</v>
      </c>
      <c r="J305" s="256">
        <v>0.33</v>
      </c>
      <c r="K305" s="256">
        <v>2.5099999999999998</v>
      </c>
      <c r="L305" s="256">
        <v>0.63</v>
      </c>
      <c r="M305" s="256">
        <v>0.33</v>
      </c>
      <c r="N305" s="256">
        <v>0.53</v>
      </c>
      <c r="O305" s="256">
        <v>20.12</v>
      </c>
      <c r="P305" s="256" t="s">
        <v>2825</v>
      </c>
      <c r="Q305" s="256" t="s">
        <v>2839</v>
      </c>
      <c r="R305" s="256"/>
      <c r="S305" s="256"/>
    </row>
    <row r="306" spans="1:19">
      <c r="A306">
        <f t="shared" si="12"/>
        <v>3227</v>
      </c>
      <c r="B306">
        <f t="shared" si="13"/>
        <v>0.92</v>
      </c>
      <c r="C306">
        <f t="shared" si="14"/>
        <v>1.17</v>
      </c>
      <c r="E306" t="s">
        <v>2866</v>
      </c>
      <c r="F306" t="s">
        <v>2566</v>
      </c>
      <c r="G306" s="256" t="s">
        <v>2867</v>
      </c>
      <c r="H306" s="257">
        <v>3227</v>
      </c>
      <c r="I306">
        <v>1.62</v>
      </c>
      <c r="J306">
        <v>0.33</v>
      </c>
      <c r="K306">
        <v>0.92</v>
      </c>
      <c r="L306">
        <v>0.63</v>
      </c>
      <c r="M306">
        <v>1.17</v>
      </c>
      <c r="N306">
        <v>0.53</v>
      </c>
      <c r="O306">
        <v>17.41</v>
      </c>
      <c r="P306" t="s">
        <v>2825</v>
      </c>
      <c r="Q306" t="s">
        <v>2826</v>
      </c>
    </row>
    <row r="307" spans="1:19">
      <c r="A307">
        <f t="shared" si="12"/>
        <v>3227</v>
      </c>
      <c r="B307">
        <f t="shared" si="13"/>
        <v>-1.44</v>
      </c>
      <c r="C307">
        <f t="shared" si="14"/>
        <v>2.39</v>
      </c>
      <c r="E307" s="256" t="s">
        <v>2960</v>
      </c>
      <c r="F307" s="256" t="s">
        <v>2566</v>
      </c>
      <c r="G307" s="256" t="s">
        <v>2961</v>
      </c>
      <c r="H307" s="257">
        <v>3227</v>
      </c>
      <c r="I307" s="256">
        <v>1.62</v>
      </c>
      <c r="J307" s="256">
        <v>0.34</v>
      </c>
      <c r="K307" s="256">
        <v>-1.44</v>
      </c>
      <c r="L307" s="256">
        <v>0.63</v>
      </c>
      <c r="M307" s="256">
        <v>2.39</v>
      </c>
      <c r="N307" s="256">
        <v>0.56000000000000005</v>
      </c>
      <c r="O307" s="256">
        <v>7.43</v>
      </c>
      <c r="P307" s="256" t="s">
        <v>2825</v>
      </c>
      <c r="Q307" s="256" t="s">
        <v>2826</v>
      </c>
      <c r="R307" s="256"/>
      <c r="S307" s="256"/>
    </row>
    <row r="308" spans="1:19">
      <c r="A308">
        <f t="shared" si="12"/>
        <v>3227</v>
      </c>
      <c r="B308">
        <f t="shared" si="13"/>
        <v>2.0699999999999998</v>
      </c>
      <c r="C308">
        <f t="shared" si="14"/>
        <v>0.59</v>
      </c>
      <c r="E308" s="256" t="s">
        <v>2874</v>
      </c>
      <c r="F308" s="256" t="s">
        <v>2566</v>
      </c>
      <c r="G308" s="256" t="s">
        <v>2875</v>
      </c>
      <c r="H308" s="257">
        <v>3227</v>
      </c>
      <c r="I308" s="256">
        <v>1.63</v>
      </c>
      <c r="J308" s="256">
        <v>0.33</v>
      </c>
      <c r="K308" s="256">
        <v>2.0699999999999998</v>
      </c>
      <c r="L308" s="256">
        <v>0.63</v>
      </c>
      <c r="M308" s="256">
        <v>0.59</v>
      </c>
      <c r="N308" s="256">
        <v>0.52</v>
      </c>
      <c r="O308" s="256">
        <v>13.46</v>
      </c>
      <c r="P308" s="256" t="s">
        <v>2825</v>
      </c>
      <c r="Q308" s="256" t="s">
        <v>2826</v>
      </c>
      <c r="R308" s="256"/>
      <c r="S308" s="256"/>
    </row>
    <row r="309" spans="1:19">
      <c r="A309">
        <f t="shared" si="12"/>
        <v>3227</v>
      </c>
      <c r="B309">
        <f t="shared" si="13"/>
        <v>-0.16</v>
      </c>
      <c r="C309">
        <f t="shared" si="14"/>
        <v>1.76</v>
      </c>
      <c r="E309" t="s">
        <v>2898</v>
      </c>
      <c r="F309" t="s">
        <v>2566</v>
      </c>
      <c r="G309" s="256" t="s">
        <v>2899</v>
      </c>
      <c r="H309" s="257">
        <v>3227</v>
      </c>
      <c r="I309">
        <v>1.65</v>
      </c>
      <c r="J309">
        <v>0.33</v>
      </c>
      <c r="K309">
        <v>-0.16</v>
      </c>
      <c r="L309">
        <v>0.64</v>
      </c>
      <c r="M309">
        <v>1.76</v>
      </c>
      <c r="N309">
        <v>0.56000000000000005</v>
      </c>
      <c r="O309">
        <v>15.61</v>
      </c>
      <c r="P309" t="s">
        <v>2825</v>
      </c>
      <c r="Q309" t="s">
        <v>2826</v>
      </c>
    </row>
    <row r="310" spans="1:19">
      <c r="A310">
        <f t="shared" si="12"/>
        <v>3490</v>
      </c>
      <c r="B310">
        <f t="shared" si="13"/>
        <v>3.49</v>
      </c>
      <c r="C310">
        <f t="shared" si="14"/>
        <v>-0.03</v>
      </c>
      <c r="E310" s="256" t="s">
        <v>2571</v>
      </c>
      <c r="F310" s="256" t="s">
        <v>2553</v>
      </c>
      <c r="G310" s="256" t="s">
        <v>2554</v>
      </c>
      <c r="H310" s="256">
        <v>3490</v>
      </c>
      <c r="I310" s="256">
        <v>1.66</v>
      </c>
      <c r="J310" s="256">
        <v>0.15</v>
      </c>
      <c r="K310" s="256">
        <v>3.49</v>
      </c>
      <c r="L310" s="256">
        <v>0.14000000000000001</v>
      </c>
      <c r="M310" s="256">
        <v>-0.03</v>
      </c>
      <c r="N310" s="256">
        <v>0.3</v>
      </c>
      <c r="O310" s="256">
        <v>9.33</v>
      </c>
      <c r="P310" s="256" t="s">
        <v>2555</v>
      </c>
      <c r="Q310" s="256" t="s">
        <v>2556</v>
      </c>
      <c r="R310" s="256" t="s">
        <v>2557</v>
      </c>
    </row>
    <row r="311" spans="1:19">
      <c r="A311">
        <f t="shared" si="12"/>
        <v>3227</v>
      </c>
      <c r="B311">
        <f t="shared" si="13"/>
        <v>2.5</v>
      </c>
      <c r="C311">
        <f t="shared" si="14"/>
        <v>0.41</v>
      </c>
      <c r="E311" s="256" t="s">
        <v>2880</v>
      </c>
      <c r="F311" s="256" t="s">
        <v>2566</v>
      </c>
      <c r="G311" s="256" t="s">
        <v>2881</v>
      </c>
      <c r="H311" s="257">
        <v>3227</v>
      </c>
      <c r="I311" s="256">
        <v>1.68</v>
      </c>
      <c r="J311" s="256">
        <v>0.33</v>
      </c>
      <c r="K311" s="256">
        <v>2.5</v>
      </c>
      <c r="L311" s="256">
        <v>0.63</v>
      </c>
      <c r="M311" s="256">
        <v>0.41</v>
      </c>
      <c r="N311" s="256">
        <v>0.52</v>
      </c>
      <c r="O311" s="256">
        <v>14.75</v>
      </c>
      <c r="P311" s="256" t="s">
        <v>2825</v>
      </c>
      <c r="Q311" s="256" t="s">
        <v>2836</v>
      </c>
      <c r="R311" s="256"/>
      <c r="S311" s="256"/>
    </row>
    <row r="312" spans="1:19">
      <c r="A312">
        <f t="shared" si="12"/>
        <v>3490</v>
      </c>
      <c r="B312">
        <f t="shared" si="13"/>
        <v>-0.56999999999999995</v>
      </c>
      <c r="C312">
        <f t="shared" si="14"/>
        <v>2.0699999999999998</v>
      </c>
      <c r="E312" s="256" t="s">
        <v>2564</v>
      </c>
      <c r="F312" s="256" t="s">
        <v>2553</v>
      </c>
      <c r="G312" s="256" t="s">
        <v>2554</v>
      </c>
      <c r="H312" s="256">
        <v>3490</v>
      </c>
      <c r="I312" s="256">
        <v>1.69</v>
      </c>
      <c r="J312" s="256">
        <v>0.15</v>
      </c>
      <c r="K312" s="256">
        <v>-0.56999999999999995</v>
      </c>
      <c r="L312" s="256">
        <v>0.19</v>
      </c>
      <c r="M312" s="256">
        <v>2.0699999999999998</v>
      </c>
      <c r="N312" s="256">
        <v>0.39</v>
      </c>
      <c r="O312" s="256">
        <v>11.58</v>
      </c>
      <c r="P312" s="256" t="s">
        <v>2555</v>
      </c>
      <c r="Q312" s="256" t="s">
        <v>2556</v>
      </c>
      <c r="R312" s="256" t="s">
        <v>2557</v>
      </c>
    </row>
    <row r="313" spans="1:19">
      <c r="A313">
        <f t="shared" si="12"/>
        <v>3227</v>
      </c>
      <c r="B313">
        <f t="shared" si="13"/>
        <v>1.08</v>
      </c>
      <c r="C313">
        <f t="shared" si="14"/>
        <v>1.18</v>
      </c>
      <c r="E313" s="256" t="s">
        <v>2936</v>
      </c>
      <c r="F313" s="256" t="s">
        <v>2566</v>
      </c>
      <c r="G313" s="256" t="s">
        <v>2937</v>
      </c>
      <c r="H313" s="257">
        <v>3227</v>
      </c>
      <c r="I313" s="256">
        <v>1.7</v>
      </c>
      <c r="J313" s="256">
        <v>0.33</v>
      </c>
      <c r="K313" s="256">
        <v>1.08</v>
      </c>
      <c r="L313" s="256">
        <v>0.63</v>
      </c>
      <c r="M313" s="256">
        <v>1.18</v>
      </c>
      <c r="N313" s="256">
        <v>0.52</v>
      </c>
      <c r="O313" s="256">
        <v>18.579999999999998</v>
      </c>
      <c r="P313" s="256" t="s">
        <v>2825</v>
      </c>
      <c r="Q313" s="256" t="s">
        <v>2839</v>
      </c>
      <c r="R313" s="256"/>
      <c r="S313" s="256"/>
    </row>
    <row r="314" spans="1:19">
      <c r="A314">
        <f t="shared" si="12"/>
        <v>3227</v>
      </c>
      <c r="B314">
        <f t="shared" si="13"/>
        <v>3.91</v>
      </c>
      <c r="C314">
        <f t="shared" si="14"/>
        <v>-0.24</v>
      </c>
      <c r="E314" s="256" t="s">
        <v>2711</v>
      </c>
      <c r="F314" s="256" t="s">
        <v>2566</v>
      </c>
      <c r="G314" s="256" t="s">
        <v>2554</v>
      </c>
      <c r="H314" s="257">
        <v>3227</v>
      </c>
      <c r="I314" s="256">
        <v>1.75</v>
      </c>
      <c r="J314" s="256">
        <v>0.34</v>
      </c>
      <c r="K314" s="256">
        <v>3.91</v>
      </c>
      <c r="L314" s="256">
        <v>0.63</v>
      </c>
      <c r="M314" s="256">
        <v>-0.24</v>
      </c>
      <c r="N314" s="256">
        <v>0.54</v>
      </c>
      <c r="O314" s="256">
        <v>9.4499999999999993</v>
      </c>
      <c r="P314" s="256" t="s">
        <v>2689</v>
      </c>
      <c r="Q314" s="256" t="s">
        <v>2690</v>
      </c>
      <c r="R314" s="256"/>
      <c r="S314" s="256"/>
    </row>
    <row r="315" spans="1:19">
      <c r="A315">
        <f t="shared" si="12"/>
        <v>3227</v>
      </c>
      <c r="B315">
        <f t="shared" si="13"/>
        <v>1.39</v>
      </c>
      <c r="C315">
        <f t="shared" si="14"/>
        <v>1.08</v>
      </c>
      <c r="E315" s="256" t="s">
        <v>2830</v>
      </c>
      <c r="F315" s="256" t="s">
        <v>2566</v>
      </c>
      <c r="G315" s="256" t="s">
        <v>2831</v>
      </c>
      <c r="H315" s="257">
        <v>3227</v>
      </c>
      <c r="I315" s="256">
        <v>1.77</v>
      </c>
      <c r="J315" s="256">
        <v>0.33</v>
      </c>
      <c r="K315" s="256">
        <v>1.39</v>
      </c>
      <c r="L315" s="256">
        <v>0.63</v>
      </c>
      <c r="M315" s="256">
        <v>1.08</v>
      </c>
      <c r="N315" s="256">
        <v>0.53</v>
      </c>
      <c r="O315" s="256">
        <v>15.59</v>
      </c>
      <c r="P315" s="256" t="s">
        <v>2825</v>
      </c>
      <c r="Q315" s="256" t="s">
        <v>2826</v>
      </c>
      <c r="R315" s="256"/>
      <c r="S315" s="256"/>
    </row>
    <row r="316" spans="1:19">
      <c r="A316">
        <f t="shared" si="12"/>
        <v>3490</v>
      </c>
      <c r="B316">
        <f t="shared" si="13"/>
        <v>0.1</v>
      </c>
      <c r="C316">
        <f t="shared" si="14"/>
        <v>1.84</v>
      </c>
      <c r="E316" s="256" t="s">
        <v>2563</v>
      </c>
      <c r="F316" s="256" t="s">
        <v>2553</v>
      </c>
      <c r="G316" s="256" t="s">
        <v>2554</v>
      </c>
      <c r="H316" s="256">
        <v>3490</v>
      </c>
      <c r="I316" s="256">
        <v>1.81</v>
      </c>
      <c r="J316" s="256">
        <v>0.15</v>
      </c>
      <c r="K316" s="256">
        <v>0.1</v>
      </c>
      <c r="L316" s="256">
        <v>0.17</v>
      </c>
      <c r="M316" s="256">
        <v>1.84</v>
      </c>
      <c r="N316" s="256">
        <v>0.35</v>
      </c>
      <c r="O316" s="256">
        <v>11.55</v>
      </c>
      <c r="P316" s="256" t="s">
        <v>2555</v>
      </c>
      <c r="Q316" s="256" t="s">
        <v>2556</v>
      </c>
      <c r="R316" s="256" t="s">
        <v>2557</v>
      </c>
    </row>
    <row r="317" spans="1:19">
      <c r="A317">
        <f t="shared" si="12"/>
        <v>3227</v>
      </c>
      <c r="B317">
        <f t="shared" si="13"/>
        <v>2.52</v>
      </c>
      <c r="C317">
        <f t="shared" si="14"/>
        <v>0.55000000000000004</v>
      </c>
      <c r="E317" s="256" t="s">
        <v>2878</v>
      </c>
      <c r="F317" s="256" t="s">
        <v>2566</v>
      </c>
      <c r="G317" s="256" t="s">
        <v>2879</v>
      </c>
      <c r="H317" s="257">
        <v>3227</v>
      </c>
      <c r="I317" s="256">
        <v>1.82</v>
      </c>
      <c r="J317" s="256">
        <v>0.33</v>
      </c>
      <c r="K317" s="256">
        <v>2.52</v>
      </c>
      <c r="L317" s="256">
        <v>0.63</v>
      </c>
      <c r="M317" s="256">
        <v>0.55000000000000004</v>
      </c>
      <c r="N317" s="256">
        <v>0.53</v>
      </c>
      <c r="O317" s="256">
        <v>15.95</v>
      </c>
      <c r="P317" s="256" t="s">
        <v>2825</v>
      </c>
      <c r="Q317" s="256" t="s">
        <v>2839</v>
      </c>
      <c r="R317" s="256"/>
      <c r="S317" s="256"/>
    </row>
    <row r="318" spans="1:19">
      <c r="A318">
        <f t="shared" si="12"/>
        <v>3227</v>
      </c>
      <c r="B318">
        <f t="shared" si="13"/>
        <v>4.24</v>
      </c>
      <c r="C318">
        <f t="shared" si="14"/>
        <v>-0.27</v>
      </c>
      <c r="E318" s="256" t="s">
        <v>2710</v>
      </c>
      <c r="F318" s="256" t="s">
        <v>2566</v>
      </c>
      <c r="G318" s="256" t="s">
        <v>2554</v>
      </c>
      <c r="H318" s="257">
        <v>3227</v>
      </c>
      <c r="I318" s="256">
        <v>1.89</v>
      </c>
      <c r="J318" s="256">
        <v>0.34</v>
      </c>
      <c r="K318" s="256">
        <v>4.24</v>
      </c>
      <c r="L318" s="256">
        <v>0.63</v>
      </c>
      <c r="M318" s="256">
        <v>-0.27</v>
      </c>
      <c r="N318" s="256">
        <v>0.56999999999999995</v>
      </c>
      <c r="O318" s="256">
        <v>7.24</v>
      </c>
      <c r="P318" s="256" t="s">
        <v>2689</v>
      </c>
      <c r="Q318" s="256" t="s">
        <v>2690</v>
      </c>
      <c r="R318" s="256"/>
      <c r="S318" s="256"/>
    </row>
    <row r="319" spans="1:19">
      <c r="A319">
        <f t="shared" si="12"/>
        <v>3227</v>
      </c>
      <c r="B319">
        <f t="shared" si="13"/>
        <v>-1.92</v>
      </c>
      <c r="C319">
        <f t="shared" si="14"/>
        <v>2.92</v>
      </c>
      <c r="E319" s="256" t="s">
        <v>2964</v>
      </c>
      <c r="F319" s="256" t="s">
        <v>2566</v>
      </c>
      <c r="G319" s="256" t="s">
        <v>2965</v>
      </c>
      <c r="H319" s="257">
        <v>3227</v>
      </c>
      <c r="I319" s="256">
        <v>1.91</v>
      </c>
      <c r="J319" s="256">
        <v>0.41</v>
      </c>
      <c r="K319" s="256">
        <v>-1.92</v>
      </c>
      <c r="L319" s="256">
        <v>0.63</v>
      </c>
      <c r="M319" s="256">
        <v>2.92</v>
      </c>
      <c r="N319" s="256">
        <v>0.73</v>
      </c>
      <c r="O319" s="256">
        <v>8.07</v>
      </c>
      <c r="P319" s="256" t="s">
        <v>2825</v>
      </c>
      <c r="Q319" s="256" t="s">
        <v>2826</v>
      </c>
      <c r="R319" s="256"/>
      <c r="S319" s="256"/>
    </row>
    <row r="320" spans="1:19">
      <c r="A320">
        <f t="shared" si="12"/>
        <v>3490</v>
      </c>
      <c r="B320">
        <f t="shared" si="13"/>
        <v>1.86</v>
      </c>
      <c r="C320">
        <f t="shared" si="14"/>
        <v>1.18</v>
      </c>
      <c r="E320" s="256" t="s">
        <v>2572</v>
      </c>
      <c r="F320" s="256" t="s">
        <v>2553</v>
      </c>
      <c r="G320" s="256" t="s">
        <v>2554</v>
      </c>
      <c r="H320" s="256">
        <v>3490</v>
      </c>
      <c r="I320" s="256">
        <v>2.04</v>
      </c>
      <c r="J320" s="256">
        <v>0.15</v>
      </c>
      <c r="K320" s="256">
        <v>1.86</v>
      </c>
      <c r="L320" s="256">
        <v>0.15</v>
      </c>
      <c r="M320" s="256">
        <v>1.18</v>
      </c>
      <c r="N320" s="256">
        <v>0.32</v>
      </c>
      <c r="O320" s="256">
        <v>9.9</v>
      </c>
      <c r="P320" s="256" t="s">
        <v>2555</v>
      </c>
      <c r="Q320" s="256" t="s">
        <v>2556</v>
      </c>
      <c r="R320" s="256" t="s">
        <v>2557</v>
      </c>
    </row>
    <row r="321" spans="1:19">
      <c r="A321">
        <f t="shared" si="12"/>
        <v>3227</v>
      </c>
      <c r="B321">
        <f t="shared" si="13"/>
        <v>-0.06</v>
      </c>
      <c r="C321">
        <f t="shared" si="14"/>
        <v>2.11</v>
      </c>
      <c r="E321" t="s">
        <v>2860</v>
      </c>
      <c r="F321" t="s">
        <v>2566</v>
      </c>
      <c r="G321" s="256" t="s">
        <v>2861</v>
      </c>
      <c r="H321" s="257">
        <v>3227</v>
      </c>
      <c r="I321">
        <v>2.06</v>
      </c>
      <c r="J321">
        <v>0.33</v>
      </c>
      <c r="K321">
        <v>-0.06</v>
      </c>
      <c r="L321">
        <v>0.63</v>
      </c>
      <c r="M321">
        <v>2.11</v>
      </c>
      <c r="N321">
        <v>0.53</v>
      </c>
      <c r="O321">
        <v>14.86</v>
      </c>
      <c r="P321" t="s">
        <v>2825</v>
      </c>
      <c r="Q321" t="s">
        <v>2826</v>
      </c>
    </row>
    <row r="322" spans="1:19">
      <c r="A322">
        <f t="shared" ref="A322:A373" si="15">H322</f>
        <v>3490</v>
      </c>
      <c r="B322">
        <f t="shared" ref="B322:B373" si="16">K322</f>
        <v>-0.79</v>
      </c>
      <c r="C322">
        <f t="shared" ref="C322:C373" si="17">M322</f>
        <v>2.58</v>
      </c>
      <c r="E322" t="s">
        <v>2688</v>
      </c>
      <c r="F322" s="256" t="s">
        <v>2553</v>
      </c>
      <c r="G322" s="256" t="s">
        <v>2554</v>
      </c>
      <c r="H322">
        <v>3490</v>
      </c>
      <c r="I322">
        <v>2.08</v>
      </c>
      <c r="J322">
        <v>0.15</v>
      </c>
      <c r="K322">
        <v>-0.79</v>
      </c>
      <c r="L322">
        <v>0.17</v>
      </c>
      <c r="M322">
        <v>2.58</v>
      </c>
      <c r="N322">
        <v>0.36</v>
      </c>
      <c r="O322">
        <v>12.63</v>
      </c>
      <c r="P322" t="s">
        <v>2689</v>
      </c>
      <c r="Q322" t="s">
        <v>2690</v>
      </c>
    </row>
    <row r="323" spans="1:19">
      <c r="A323">
        <f t="shared" si="15"/>
        <v>3227</v>
      </c>
      <c r="B323">
        <f t="shared" si="16"/>
        <v>4.6399999999999997</v>
      </c>
      <c r="C323">
        <f t="shared" si="17"/>
        <v>-0.26</v>
      </c>
      <c r="E323" s="256" t="s">
        <v>2718</v>
      </c>
      <c r="F323" s="256" t="s">
        <v>2566</v>
      </c>
      <c r="G323" s="256" t="s">
        <v>2554</v>
      </c>
      <c r="H323" s="257">
        <v>3227</v>
      </c>
      <c r="I323" s="256">
        <v>2.1</v>
      </c>
      <c r="J323" s="256">
        <v>0.33</v>
      </c>
      <c r="K323" s="256">
        <v>4.6399999999999997</v>
      </c>
      <c r="L323" s="256">
        <v>0.63</v>
      </c>
      <c r="M323" s="256">
        <v>-0.26</v>
      </c>
      <c r="N323" s="256">
        <v>0.53</v>
      </c>
      <c r="O323" s="256">
        <v>20.100000000000001</v>
      </c>
      <c r="P323" s="256" t="s">
        <v>2689</v>
      </c>
      <c r="Q323" s="256" t="s">
        <v>2690</v>
      </c>
      <c r="R323" s="256"/>
      <c r="S323" s="256"/>
    </row>
    <row r="324" spans="1:19">
      <c r="A324">
        <f t="shared" si="15"/>
        <v>3227</v>
      </c>
      <c r="B324">
        <f t="shared" si="16"/>
        <v>2.17</v>
      </c>
      <c r="C324">
        <f t="shared" si="17"/>
        <v>1.02</v>
      </c>
      <c r="E324" s="256" t="s">
        <v>2920</v>
      </c>
      <c r="F324" s="256" t="s">
        <v>2566</v>
      </c>
      <c r="G324" s="256" t="s">
        <v>2921</v>
      </c>
      <c r="H324" s="257">
        <v>3227</v>
      </c>
      <c r="I324" s="256">
        <v>2.11</v>
      </c>
      <c r="J324" s="256">
        <v>0.33</v>
      </c>
      <c r="K324" s="256">
        <v>2.17</v>
      </c>
      <c r="L324" s="256">
        <v>0.63</v>
      </c>
      <c r="M324" s="256">
        <v>1.02</v>
      </c>
      <c r="N324" s="256">
        <v>0.53</v>
      </c>
      <c r="O324" s="256">
        <v>19</v>
      </c>
      <c r="P324" s="256" t="s">
        <v>2825</v>
      </c>
      <c r="Q324" s="256" t="s">
        <v>2839</v>
      </c>
      <c r="R324" s="256"/>
      <c r="S324" s="256"/>
    </row>
    <row r="325" spans="1:19">
      <c r="A325">
        <f t="shared" si="15"/>
        <v>3227</v>
      </c>
      <c r="B325">
        <f t="shared" si="16"/>
        <v>0.36</v>
      </c>
      <c r="C325">
        <f t="shared" si="17"/>
        <v>2.0499999999999998</v>
      </c>
      <c r="E325" t="s">
        <v>2854</v>
      </c>
      <c r="F325" t="s">
        <v>2566</v>
      </c>
      <c r="G325" s="256" t="s">
        <v>2855</v>
      </c>
      <c r="H325" s="257">
        <v>3227</v>
      </c>
      <c r="I325">
        <v>2.21</v>
      </c>
      <c r="J325">
        <v>0.33</v>
      </c>
      <c r="K325">
        <v>0.36</v>
      </c>
      <c r="L325">
        <v>0.63</v>
      </c>
      <c r="M325">
        <v>2.0499999999999998</v>
      </c>
      <c r="N325">
        <v>0.53</v>
      </c>
      <c r="O325">
        <v>16.25</v>
      </c>
      <c r="P325" t="s">
        <v>2825</v>
      </c>
      <c r="Q325" t="s">
        <v>2839</v>
      </c>
    </row>
    <row r="326" spans="1:19">
      <c r="A326">
        <f t="shared" si="15"/>
        <v>3227</v>
      </c>
      <c r="B326">
        <f t="shared" si="16"/>
        <v>4.8499999999999996</v>
      </c>
      <c r="C326">
        <f t="shared" si="17"/>
        <v>-0.25</v>
      </c>
      <c r="E326" s="256" t="s">
        <v>2717</v>
      </c>
      <c r="F326" s="256" t="s">
        <v>2566</v>
      </c>
      <c r="G326" s="256" t="s">
        <v>2554</v>
      </c>
      <c r="H326" s="257">
        <v>3227</v>
      </c>
      <c r="I326" s="256">
        <v>2.2200000000000002</v>
      </c>
      <c r="J326" s="256">
        <v>0.33</v>
      </c>
      <c r="K326" s="256">
        <v>4.8499999999999996</v>
      </c>
      <c r="L326" s="256">
        <v>0.63</v>
      </c>
      <c r="M326" s="256">
        <v>-0.25</v>
      </c>
      <c r="N326" s="256">
        <v>0.53</v>
      </c>
      <c r="O326" s="256">
        <v>19.96</v>
      </c>
      <c r="P326" s="256" t="s">
        <v>2689</v>
      </c>
      <c r="Q326" s="256" t="s">
        <v>2690</v>
      </c>
      <c r="R326" s="256"/>
      <c r="S326" s="256"/>
    </row>
    <row r="327" spans="1:19">
      <c r="A327">
        <f t="shared" si="15"/>
        <v>3490</v>
      </c>
      <c r="B327">
        <f t="shared" si="16"/>
        <v>-0.25</v>
      </c>
      <c r="C327">
        <f t="shared" si="17"/>
        <v>2.48</v>
      </c>
      <c r="E327" t="s">
        <v>2691</v>
      </c>
      <c r="F327" s="256" t="s">
        <v>2553</v>
      </c>
      <c r="G327" s="256" t="s">
        <v>2554</v>
      </c>
      <c r="H327">
        <v>3490</v>
      </c>
      <c r="I327">
        <v>2.2599999999999998</v>
      </c>
      <c r="J327">
        <v>0.16</v>
      </c>
      <c r="K327">
        <v>-0.25</v>
      </c>
      <c r="L327">
        <v>0.19</v>
      </c>
      <c r="M327">
        <v>2.48</v>
      </c>
      <c r="N327">
        <v>0.41</v>
      </c>
      <c r="O327">
        <v>9.5399999999999991</v>
      </c>
      <c r="P327" t="s">
        <v>2689</v>
      </c>
      <c r="Q327" t="s">
        <v>2690</v>
      </c>
    </row>
    <row r="328" spans="1:19">
      <c r="A328">
        <f t="shared" si="15"/>
        <v>3227</v>
      </c>
      <c r="B328">
        <f t="shared" si="16"/>
        <v>4.95</v>
      </c>
      <c r="C328">
        <f t="shared" si="17"/>
        <v>-0.24</v>
      </c>
      <c r="E328" s="256" t="s">
        <v>2716</v>
      </c>
      <c r="F328" s="256" t="s">
        <v>2566</v>
      </c>
      <c r="G328" s="256" t="s">
        <v>2554</v>
      </c>
      <c r="H328" s="257">
        <v>3227</v>
      </c>
      <c r="I328" s="256">
        <v>2.2799999999999998</v>
      </c>
      <c r="J328" s="256">
        <v>0.33</v>
      </c>
      <c r="K328" s="256">
        <v>4.95</v>
      </c>
      <c r="L328" s="256">
        <v>0.63</v>
      </c>
      <c r="M328" s="256">
        <v>-0.24</v>
      </c>
      <c r="N328" s="256">
        <v>0.53</v>
      </c>
      <c r="O328" s="256">
        <v>19.75</v>
      </c>
      <c r="P328" s="256" t="s">
        <v>2689</v>
      </c>
      <c r="Q328" s="256" t="s">
        <v>2690</v>
      </c>
      <c r="R328" s="256"/>
      <c r="S328" s="256"/>
    </row>
    <row r="329" spans="1:19">
      <c r="A329">
        <f t="shared" si="15"/>
        <v>3227</v>
      </c>
      <c r="B329">
        <f t="shared" si="16"/>
        <v>-0.25</v>
      </c>
      <c r="C329">
        <f t="shared" si="17"/>
        <v>2.57</v>
      </c>
      <c r="E329" s="256" t="s">
        <v>2862</v>
      </c>
      <c r="F329" s="256" t="s">
        <v>2566</v>
      </c>
      <c r="G329" s="256" t="s">
        <v>2863</v>
      </c>
      <c r="H329" s="257">
        <v>3227</v>
      </c>
      <c r="I329" s="256">
        <v>2.41</v>
      </c>
      <c r="J329" s="256">
        <v>0.33</v>
      </c>
      <c r="K329" s="256">
        <v>-0.25</v>
      </c>
      <c r="L329" s="256">
        <v>0.63</v>
      </c>
      <c r="M329" s="256">
        <v>2.57</v>
      </c>
      <c r="N329" s="256">
        <v>0.54</v>
      </c>
      <c r="O329" s="256">
        <v>12.26</v>
      </c>
      <c r="P329" s="256" t="s">
        <v>2825</v>
      </c>
      <c r="Q329" s="256" t="s">
        <v>2826</v>
      </c>
      <c r="R329" s="256"/>
      <c r="S329" s="256"/>
    </row>
    <row r="330" spans="1:19">
      <c r="A330">
        <f t="shared" si="15"/>
        <v>3490</v>
      </c>
      <c r="B330">
        <f t="shared" si="16"/>
        <v>0.02</v>
      </c>
      <c r="C330">
        <f t="shared" si="17"/>
        <v>2.62</v>
      </c>
      <c r="E330" t="s">
        <v>2692</v>
      </c>
      <c r="F330" s="256" t="s">
        <v>2553</v>
      </c>
      <c r="G330" s="256" t="s">
        <v>2554</v>
      </c>
      <c r="H330">
        <v>3490</v>
      </c>
      <c r="I330">
        <v>2.54</v>
      </c>
      <c r="J330">
        <v>0.15</v>
      </c>
      <c r="K330">
        <v>0.02</v>
      </c>
      <c r="L330">
        <v>0.16</v>
      </c>
      <c r="M330">
        <v>2.62</v>
      </c>
      <c r="N330">
        <v>0.35</v>
      </c>
      <c r="O330">
        <v>12.55</v>
      </c>
      <c r="P330" t="s">
        <v>2689</v>
      </c>
      <c r="Q330" t="s">
        <v>2690</v>
      </c>
    </row>
    <row r="331" spans="1:19">
      <c r="A331">
        <f t="shared" si="15"/>
        <v>3227</v>
      </c>
      <c r="B331">
        <f t="shared" si="16"/>
        <v>-0.54</v>
      </c>
      <c r="C331">
        <f t="shared" si="17"/>
        <v>2.85</v>
      </c>
      <c r="E331" t="s">
        <v>2858</v>
      </c>
      <c r="F331" t="s">
        <v>2566</v>
      </c>
      <c r="G331" s="256" t="s">
        <v>2859</v>
      </c>
      <c r="H331" s="257">
        <v>3227</v>
      </c>
      <c r="I331">
        <v>2.54</v>
      </c>
      <c r="J331">
        <v>0.33</v>
      </c>
      <c r="K331">
        <v>-0.54</v>
      </c>
      <c r="L331">
        <v>0.63</v>
      </c>
      <c r="M331">
        <v>2.85</v>
      </c>
      <c r="N331">
        <v>0.53</v>
      </c>
      <c r="O331">
        <v>14.61</v>
      </c>
      <c r="P331" t="s">
        <v>2825</v>
      </c>
      <c r="Q331" t="s">
        <v>2826</v>
      </c>
    </row>
    <row r="332" spans="1:19">
      <c r="A332">
        <f t="shared" si="15"/>
        <v>3227</v>
      </c>
      <c r="B332">
        <f t="shared" si="16"/>
        <v>0.55000000000000004</v>
      </c>
      <c r="C332">
        <f t="shared" si="17"/>
        <v>2.31</v>
      </c>
      <c r="E332" t="s">
        <v>2840</v>
      </c>
      <c r="F332" t="s">
        <v>2566</v>
      </c>
      <c r="G332" s="256" t="s">
        <v>2841</v>
      </c>
      <c r="H332" s="257">
        <v>3227</v>
      </c>
      <c r="I332">
        <v>2.56</v>
      </c>
      <c r="J332">
        <v>0.33</v>
      </c>
      <c r="K332">
        <v>0.55000000000000004</v>
      </c>
      <c r="L332">
        <v>0.63</v>
      </c>
      <c r="M332">
        <v>2.31</v>
      </c>
      <c r="N332">
        <v>0.53</v>
      </c>
      <c r="O332">
        <v>16.5</v>
      </c>
      <c r="P332" t="s">
        <v>2825</v>
      </c>
      <c r="Q332" t="s">
        <v>2839</v>
      </c>
    </row>
    <row r="333" spans="1:19">
      <c r="A333">
        <f t="shared" si="15"/>
        <v>3490</v>
      </c>
      <c r="B333">
        <f t="shared" si="16"/>
        <v>0.75</v>
      </c>
      <c r="C333">
        <f t="shared" si="17"/>
        <v>2.44</v>
      </c>
      <c r="E333" s="256" t="s">
        <v>2562</v>
      </c>
      <c r="F333" s="256" t="s">
        <v>2553</v>
      </c>
      <c r="G333" s="256" t="s">
        <v>2554</v>
      </c>
      <c r="H333" s="256">
        <v>3490</v>
      </c>
      <c r="I333" s="256">
        <v>2.73</v>
      </c>
      <c r="J333" s="256">
        <v>0.15</v>
      </c>
      <c r="K333" s="256">
        <v>0.75</v>
      </c>
      <c r="L333" s="256">
        <v>0.15</v>
      </c>
      <c r="M333" s="256">
        <v>2.44</v>
      </c>
      <c r="N333" s="256">
        <v>0.32</v>
      </c>
      <c r="O333" s="256">
        <v>11.98</v>
      </c>
      <c r="P333" s="256" t="s">
        <v>2555</v>
      </c>
      <c r="Q333" s="256" t="s">
        <v>2556</v>
      </c>
      <c r="R333" s="256" t="s">
        <v>2557</v>
      </c>
    </row>
    <row r="334" spans="1:19">
      <c r="A334">
        <f t="shared" si="15"/>
        <v>3227</v>
      </c>
      <c r="B334">
        <f t="shared" si="16"/>
        <v>1.3</v>
      </c>
      <c r="C334">
        <f t="shared" si="17"/>
        <v>2.13</v>
      </c>
      <c r="E334" t="s">
        <v>2904</v>
      </c>
      <c r="F334" t="s">
        <v>2566</v>
      </c>
      <c r="G334" s="256" t="s">
        <v>2905</v>
      </c>
      <c r="H334" s="257">
        <v>3227</v>
      </c>
      <c r="I334">
        <v>2.78</v>
      </c>
      <c r="J334">
        <v>0.33</v>
      </c>
      <c r="K334">
        <v>1.3</v>
      </c>
      <c r="L334">
        <v>0.63</v>
      </c>
      <c r="M334">
        <v>2.13</v>
      </c>
      <c r="N334">
        <v>0.53</v>
      </c>
      <c r="O334">
        <v>17.32</v>
      </c>
      <c r="P334" t="s">
        <v>2825</v>
      </c>
      <c r="Q334" t="s">
        <v>2839</v>
      </c>
    </row>
    <row r="335" spans="1:19">
      <c r="A335">
        <f t="shared" si="15"/>
        <v>3227</v>
      </c>
      <c r="B335">
        <f t="shared" si="16"/>
        <v>1.37</v>
      </c>
      <c r="C335">
        <f t="shared" si="17"/>
        <v>2.23</v>
      </c>
      <c r="E335" t="s">
        <v>2902</v>
      </c>
      <c r="F335" t="s">
        <v>2566</v>
      </c>
      <c r="G335" s="256" t="s">
        <v>2903</v>
      </c>
      <c r="H335" s="257">
        <v>3227</v>
      </c>
      <c r="I335">
        <v>2.9</v>
      </c>
      <c r="J335">
        <v>0.33</v>
      </c>
      <c r="K335">
        <v>1.37</v>
      </c>
      <c r="L335">
        <v>0.63</v>
      </c>
      <c r="M335">
        <v>2.23</v>
      </c>
      <c r="N335">
        <v>0.53</v>
      </c>
      <c r="O335">
        <v>16.84</v>
      </c>
      <c r="P335" t="s">
        <v>2825</v>
      </c>
      <c r="Q335" t="s">
        <v>2839</v>
      </c>
    </row>
    <row r="336" spans="1:19">
      <c r="A336">
        <f t="shared" si="15"/>
        <v>3227</v>
      </c>
      <c r="B336">
        <f t="shared" si="16"/>
        <v>0.68</v>
      </c>
      <c r="C336">
        <f t="shared" si="17"/>
        <v>2.6</v>
      </c>
      <c r="E336" t="s">
        <v>2908</v>
      </c>
      <c r="F336" t="s">
        <v>2566</v>
      </c>
      <c r="G336" s="256" t="s">
        <v>2909</v>
      </c>
      <c r="H336" s="257">
        <v>3227</v>
      </c>
      <c r="I336">
        <v>2.93</v>
      </c>
      <c r="J336">
        <v>0.33</v>
      </c>
      <c r="K336">
        <v>0.68</v>
      </c>
      <c r="L336">
        <v>0.63</v>
      </c>
      <c r="M336">
        <v>2.6</v>
      </c>
      <c r="N336">
        <v>0.53</v>
      </c>
      <c r="O336">
        <v>16.27</v>
      </c>
      <c r="P336" t="s">
        <v>2825</v>
      </c>
      <c r="Q336" t="s">
        <v>2839</v>
      </c>
    </row>
    <row r="337" spans="1:19">
      <c r="A337">
        <f t="shared" si="15"/>
        <v>3490</v>
      </c>
      <c r="B337">
        <f t="shared" si="16"/>
        <v>2.44</v>
      </c>
      <c r="C337">
        <f t="shared" si="17"/>
        <v>1.81</v>
      </c>
      <c r="E337" s="256" t="s">
        <v>2701</v>
      </c>
      <c r="F337" s="256" t="s">
        <v>2553</v>
      </c>
      <c r="G337" s="256" t="s">
        <v>2554</v>
      </c>
      <c r="H337">
        <v>3490</v>
      </c>
      <c r="I337" s="256">
        <v>2.96</v>
      </c>
      <c r="J337" s="256">
        <v>0.15</v>
      </c>
      <c r="K337" s="256">
        <v>2.44</v>
      </c>
      <c r="L337" s="256">
        <v>0.16</v>
      </c>
      <c r="M337" s="256">
        <v>1.81</v>
      </c>
      <c r="N337" s="256">
        <v>0.34</v>
      </c>
      <c r="O337" s="256">
        <v>12.04</v>
      </c>
      <c r="P337" s="256" t="s">
        <v>2689</v>
      </c>
      <c r="Q337" s="256" t="s">
        <v>2690</v>
      </c>
      <c r="R337" s="256"/>
    </row>
    <row r="338" spans="1:19">
      <c r="A338">
        <f t="shared" si="15"/>
        <v>3227</v>
      </c>
      <c r="B338">
        <f t="shared" si="16"/>
        <v>1</v>
      </c>
      <c r="C338">
        <f t="shared" si="17"/>
        <v>2.5499999999999998</v>
      </c>
      <c r="E338" s="256" t="s">
        <v>2827</v>
      </c>
      <c r="F338" s="256" t="s">
        <v>2566</v>
      </c>
      <c r="G338" s="256" t="s">
        <v>2554</v>
      </c>
      <c r="H338" s="257">
        <v>3227</v>
      </c>
      <c r="I338" s="256">
        <v>3.03</v>
      </c>
      <c r="J338" s="256">
        <v>0.33</v>
      </c>
      <c r="K338" s="256">
        <v>1</v>
      </c>
      <c r="L338" s="256">
        <v>0.63</v>
      </c>
      <c r="M338" s="256">
        <v>2.5499999999999998</v>
      </c>
      <c r="N338" s="256">
        <v>0.53</v>
      </c>
      <c r="O338" s="256">
        <v>10.72</v>
      </c>
      <c r="P338" s="256" t="s">
        <v>2825</v>
      </c>
      <c r="Q338" s="256" t="s">
        <v>2826</v>
      </c>
      <c r="R338" s="256"/>
      <c r="S338" s="256"/>
    </row>
    <row r="339" spans="1:19">
      <c r="A339">
        <f t="shared" si="15"/>
        <v>3227</v>
      </c>
      <c r="B339">
        <f t="shared" si="16"/>
        <v>0.78</v>
      </c>
      <c r="C339">
        <f t="shared" si="17"/>
        <v>2.66</v>
      </c>
      <c r="E339" s="256" t="s">
        <v>2828</v>
      </c>
      <c r="F339" s="256" t="s">
        <v>2566</v>
      </c>
      <c r="G339" s="256" t="s">
        <v>2554</v>
      </c>
      <c r="H339" s="257">
        <v>3227</v>
      </c>
      <c r="I339" s="256">
        <v>3.04</v>
      </c>
      <c r="J339" s="256">
        <v>0.33</v>
      </c>
      <c r="K339" s="256">
        <v>0.78</v>
      </c>
      <c r="L339" s="256">
        <v>0.63</v>
      </c>
      <c r="M339" s="256">
        <v>2.66</v>
      </c>
      <c r="N339" s="256">
        <v>0.52</v>
      </c>
      <c r="O339" s="256">
        <v>15.68</v>
      </c>
      <c r="P339" s="256" t="s">
        <v>2825</v>
      </c>
      <c r="Q339" s="256" t="s">
        <v>2826</v>
      </c>
      <c r="R339" s="256"/>
      <c r="S339" s="256"/>
    </row>
    <row r="340" spans="1:19">
      <c r="A340">
        <f t="shared" si="15"/>
        <v>3490</v>
      </c>
      <c r="B340">
        <f t="shared" si="16"/>
        <v>0.66</v>
      </c>
      <c r="C340">
        <f t="shared" si="17"/>
        <v>2.85</v>
      </c>
      <c r="E340" t="s">
        <v>2694</v>
      </c>
      <c r="F340" s="256" t="s">
        <v>2553</v>
      </c>
      <c r="G340" s="256" t="s">
        <v>2554</v>
      </c>
      <c r="H340">
        <v>3490</v>
      </c>
      <c r="I340">
        <v>3.1</v>
      </c>
      <c r="J340">
        <v>0.15</v>
      </c>
      <c r="K340">
        <v>0.66</v>
      </c>
      <c r="L340">
        <v>0.17</v>
      </c>
      <c r="M340">
        <v>2.85</v>
      </c>
      <c r="N340">
        <v>0.36</v>
      </c>
      <c r="O340">
        <v>12.25</v>
      </c>
      <c r="P340" t="s">
        <v>2689</v>
      </c>
      <c r="Q340" t="s">
        <v>2690</v>
      </c>
    </row>
    <row r="341" spans="1:19">
      <c r="A341">
        <f t="shared" si="15"/>
        <v>3490</v>
      </c>
      <c r="B341">
        <f t="shared" si="16"/>
        <v>0.9</v>
      </c>
      <c r="C341">
        <f t="shared" si="17"/>
        <v>2.75</v>
      </c>
      <c r="E341" t="s">
        <v>2693</v>
      </c>
      <c r="F341" s="256" t="s">
        <v>2553</v>
      </c>
      <c r="G341" s="256" t="s">
        <v>2554</v>
      </c>
      <c r="H341">
        <v>3490</v>
      </c>
      <c r="I341">
        <v>3.11</v>
      </c>
      <c r="J341">
        <v>0.15</v>
      </c>
      <c r="K341">
        <v>0.9</v>
      </c>
      <c r="L341">
        <v>0.15</v>
      </c>
      <c r="M341">
        <v>2.75</v>
      </c>
      <c r="N341">
        <v>0.32</v>
      </c>
      <c r="O341">
        <v>12.46</v>
      </c>
      <c r="P341" t="s">
        <v>2689</v>
      </c>
      <c r="Q341" t="s">
        <v>2690</v>
      </c>
    </row>
    <row r="342" spans="1:19">
      <c r="A342">
        <f t="shared" si="15"/>
        <v>3227</v>
      </c>
      <c r="B342">
        <f t="shared" si="16"/>
        <v>1.82</v>
      </c>
      <c r="C342">
        <f t="shared" si="17"/>
        <v>2.91</v>
      </c>
      <c r="E342" s="256" t="s">
        <v>2829</v>
      </c>
      <c r="F342" s="256" t="s">
        <v>2566</v>
      </c>
      <c r="G342" s="256" t="s">
        <v>2554</v>
      </c>
      <c r="H342" s="257">
        <v>3227</v>
      </c>
      <c r="I342" s="256">
        <v>3.82</v>
      </c>
      <c r="J342" s="256">
        <v>0.34</v>
      </c>
      <c r="K342" s="256">
        <v>1.82</v>
      </c>
      <c r="L342" s="256">
        <v>0.63</v>
      </c>
      <c r="M342" s="256">
        <v>2.91</v>
      </c>
      <c r="N342" s="256">
        <v>0.54</v>
      </c>
      <c r="O342" s="256">
        <v>6.47</v>
      </c>
      <c r="P342" s="256" t="s">
        <v>2825</v>
      </c>
      <c r="Q342" s="256" t="s">
        <v>2826</v>
      </c>
      <c r="R342" s="256"/>
      <c r="S342" s="256"/>
    </row>
    <row r="343" spans="1:19">
      <c r="A343">
        <f t="shared" si="15"/>
        <v>3490</v>
      </c>
      <c r="B343">
        <f t="shared" si="16"/>
        <v>2.58</v>
      </c>
      <c r="C343">
        <f t="shared" si="17"/>
        <v>2.69</v>
      </c>
      <c r="E343" s="256" t="s">
        <v>2702</v>
      </c>
      <c r="F343" s="256" t="s">
        <v>2553</v>
      </c>
      <c r="G343" s="256" t="s">
        <v>2554</v>
      </c>
      <c r="H343">
        <v>3490</v>
      </c>
      <c r="I343" s="256">
        <v>3.91</v>
      </c>
      <c r="J343" s="256">
        <v>0.15</v>
      </c>
      <c r="K343" s="256">
        <v>2.58</v>
      </c>
      <c r="L343" s="256">
        <v>0.17</v>
      </c>
      <c r="M343" s="256">
        <v>2.69</v>
      </c>
      <c r="N343" s="256">
        <v>0.36</v>
      </c>
      <c r="O343" s="256">
        <v>11.31</v>
      </c>
      <c r="P343" s="256" t="s">
        <v>2689</v>
      </c>
      <c r="Q343" s="256" t="s">
        <v>2690</v>
      </c>
      <c r="R343" s="256"/>
    </row>
    <row r="344" spans="1:19">
      <c r="A344">
        <f t="shared" si="15"/>
        <v>3490</v>
      </c>
      <c r="B344">
        <f t="shared" si="16"/>
        <v>3.31</v>
      </c>
      <c r="C344">
        <f t="shared" si="17"/>
        <v>2.7</v>
      </c>
      <c r="E344" s="256" t="s">
        <v>2704</v>
      </c>
      <c r="F344" s="256" t="s">
        <v>2553</v>
      </c>
      <c r="G344" s="256" t="s">
        <v>2554</v>
      </c>
      <c r="H344">
        <v>3490</v>
      </c>
      <c r="I344" s="256">
        <v>4.3</v>
      </c>
      <c r="J344" s="256">
        <v>0.15</v>
      </c>
      <c r="K344" s="256">
        <v>3.31</v>
      </c>
      <c r="L344" s="256">
        <v>0.17</v>
      </c>
      <c r="M344" s="256">
        <v>2.7</v>
      </c>
      <c r="N344" s="256">
        <v>0.35</v>
      </c>
      <c r="O344" s="256">
        <v>10.69</v>
      </c>
      <c r="P344" s="256" t="s">
        <v>2689</v>
      </c>
      <c r="Q344" s="256" t="s">
        <v>2690</v>
      </c>
      <c r="R344" s="256"/>
    </row>
    <row r="345" spans="1:19">
      <c r="A345">
        <f t="shared" si="15"/>
        <v>3227</v>
      </c>
      <c r="B345">
        <f t="shared" si="16"/>
        <v>0.73</v>
      </c>
      <c r="C345">
        <f t="shared" si="17"/>
        <v>4</v>
      </c>
      <c r="E345" s="256" t="s">
        <v>2934</v>
      </c>
      <c r="F345" s="256" t="s">
        <v>2566</v>
      </c>
      <c r="G345" s="256" t="s">
        <v>2935</v>
      </c>
      <c r="H345" s="257">
        <v>3227</v>
      </c>
      <c r="I345" s="256">
        <v>4.3499999999999996</v>
      </c>
      <c r="J345" s="256">
        <v>0.33</v>
      </c>
      <c r="K345" s="256">
        <v>0.73</v>
      </c>
      <c r="L345" s="256">
        <v>0.63</v>
      </c>
      <c r="M345" s="256">
        <v>4</v>
      </c>
      <c r="N345" s="256">
        <v>0.53</v>
      </c>
      <c r="O345" s="256">
        <v>20.059999999999999</v>
      </c>
      <c r="P345" s="256" t="s">
        <v>2825</v>
      </c>
      <c r="Q345" s="256" t="s">
        <v>2836</v>
      </c>
      <c r="R345" s="256"/>
      <c r="S345" s="256"/>
    </row>
    <row r="346" spans="1:19">
      <c r="A346">
        <f t="shared" si="15"/>
        <v>3227</v>
      </c>
      <c r="B346">
        <f t="shared" si="16"/>
        <v>1.79</v>
      </c>
      <c r="C346">
        <f t="shared" si="17"/>
        <v>3.64</v>
      </c>
      <c r="E346" t="s">
        <v>2837</v>
      </c>
      <c r="F346" t="s">
        <v>2566</v>
      </c>
      <c r="G346" s="256" t="s">
        <v>2838</v>
      </c>
      <c r="H346" s="257">
        <v>3227</v>
      </c>
      <c r="I346">
        <v>4.54</v>
      </c>
      <c r="J346">
        <v>0.33</v>
      </c>
      <c r="K346">
        <v>1.79</v>
      </c>
      <c r="L346">
        <v>0.65</v>
      </c>
      <c r="M346">
        <v>3.64</v>
      </c>
      <c r="N346">
        <v>0.6</v>
      </c>
      <c r="O346">
        <v>17.12</v>
      </c>
      <c r="P346" t="s">
        <v>2825</v>
      </c>
      <c r="Q346" t="s">
        <v>2839</v>
      </c>
    </row>
    <row r="347" spans="1:19">
      <c r="A347">
        <f t="shared" si="15"/>
        <v>3227</v>
      </c>
      <c r="B347">
        <f t="shared" si="16"/>
        <v>1.06</v>
      </c>
      <c r="C347">
        <f t="shared" si="17"/>
        <v>4.12</v>
      </c>
      <c r="E347" s="256" t="s">
        <v>2928</v>
      </c>
      <c r="F347" s="256" t="s">
        <v>2566</v>
      </c>
      <c r="G347" s="256" t="s">
        <v>2929</v>
      </c>
      <c r="H347" s="257">
        <v>3227</v>
      </c>
      <c r="I347" s="256">
        <v>4.6399999999999997</v>
      </c>
      <c r="J347" s="256">
        <v>0.33</v>
      </c>
      <c r="K347" s="256">
        <v>1.06</v>
      </c>
      <c r="L347" s="256">
        <v>0.63</v>
      </c>
      <c r="M347" s="256">
        <v>4.12</v>
      </c>
      <c r="N347" s="256">
        <v>0.53</v>
      </c>
      <c r="O347" s="256">
        <v>18.649999999999999</v>
      </c>
      <c r="P347" s="256" t="s">
        <v>2825</v>
      </c>
      <c r="Q347" s="256" t="s">
        <v>2836</v>
      </c>
      <c r="R347" s="256"/>
      <c r="S347" s="256"/>
    </row>
    <row r="348" spans="1:19">
      <c r="A348">
        <f t="shared" si="15"/>
        <v>3227</v>
      </c>
      <c r="B348">
        <f t="shared" si="16"/>
        <v>1.1399999999999999</v>
      </c>
      <c r="C348">
        <f t="shared" si="17"/>
        <v>4.17</v>
      </c>
      <c r="E348" s="256" t="s">
        <v>2930</v>
      </c>
      <c r="F348" s="256" t="s">
        <v>2566</v>
      </c>
      <c r="G348" s="256" t="s">
        <v>2931</v>
      </c>
      <c r="H348" s="257">
        <v>3227</v>
      </c>
      <c r="I348" s="256">
        <v>4.7300000000000004</v>
      </c>
      <c r="J348" s="256">
        <v>0.33</v>
      </c>
      <c r="K348" s="256">
        <v>1.1399999999999999</v>
      </c>
      <c r="L348" s="256">
        <v>0.63</v>
      </c>
      <c r="M348" s="256">
        <v>4.17</v>
      </c>
      <c r="N348" s="256">
        <v>0.53</v>
      </c>
      <c r="O348" s="256">
        <v>19.68</v>
      </c>
      <c r="P348" s="256" t="s">
        <v>2825</v>
      </c>
      <c r="Q348" s="256" t="s">
        <v>2836</v>
      </c>
      <c r="R348" s="256"/>
      <c r="S348" s="256"/>
    </row>
    <row r="349" spans="1:19">
      <c r="A349">
        <f t="shared" si="15"/>
        <v>3227</v>
      </c>
      <c r="B349">
        <f t="shared" si="16"/>
        <v>1.26</v>
      </c>
      <c r="C349">
        <f t="shared" si="17"/>
        <v>4.12</v>
      </c>
      <c r="E349" s="256" t="s">
        <v>2916</v>
      </c>
      <c r="F349" s="256" t="s">
        <v>2566</v>
      </c>
      <c r="G349" s="256" t="s">
        <v>2917</v>
      </c>
      <c r="H349" s="257">
        <v>3227</v>
      </c>
      <c r="I349" s="256">
        <v>4.74</v>
      </c>
      <c r="J349" s="256">
        <v>0.33</v>
      </c>
      <c r="K349" s="256">
        <v>1.26</v>
      </c>
      <c r="L349" s="256">
        <v>0.63</v>
      </c>
      <c r="M349" s="256">
        <v>4.12</v>
      </c>
      <c r="N349" s="256">
        <v>0.53</v>
      </c>
      <c r="O349" s="256">
        <v>18.75</v>
      </c>
      <c r="P349" s="256" t="s">
        <v>2825</v>
      </c>
      <c r="Q349" s="256" t="s">
        <v>2836</v>
      </c>
      <c r="R349" s="256"/>
      <c r="S349" s="256"/>
    </row>
    <row r="350" spans="1:19">
      <c r="A350">
        <f t="shared" si="15"/>
        <v>3490</v>
      </c>
      <c r="B350">
        <f t="shared" si="16"/>
        <v>3.32</v>
      </c>
      <c r="C350">
        <f t="shared" si="17"/>
        <v>3.17</v>
      </c>
      <c r="E350" t="s">
        <v>2561</v>
      </c>
      <c r="F350" s="256" t="s">
        <v>2553</v>
      </c>
      <c r="G350" s="256" t="s">
        <v>2554</v>
      </c>
      <c r="H350" s="256">
        <v>3490</v>
      </c>
      <c r="I350">
        <v>4.7699999999999996</v>
      </c>
      <c r="J350">
        <v>0.15</v>
      </c>
      <c r="K350">
        <v>3.32</v>
      </c>
      <c r="L350">
        <v>0.15</v>
      </c>
      <c r="M350">
        <v>3.17</v>
      </c>
      <c r="N350">
        <v>0.32</v>
      </c>
      <c r="O350">
        <v>12.49</v>
      </c>
      <c r="P350" t="s">
        <v>2555</v>
      </c>
      <c r="Q350" t="s">
        <v>2556</v>
      </c>
      <c r="R350" t="s">
        <v>2557</v>
      </c>
    </row>
    <row r="351" spans="1:19">
      <c r="A351">
        <f t="shared" si="15"/>
        <v>3227</v>
      </c>
      <c r="B351">
        <f t="shared" si="16"/>
        <v>1.33</v>
      </c>
      <c r="C351">
        <f t="shared" si="17"/>
        <v>4.1100000000000003</v>
      </c>
      <c r="E351" s="256" t="s">
        <v>2918</v>
      </c>
      <c r="F351" s="256" t="s">
        <v>2566</v>
      </c>
      <c r="G351" s="256" t="s">
        <v>2919</v>
      </c>
      <c r="H351" s="257">
        <v>3227</v>
      </c>
      <c r="I351" s="256">
        <v>4.7699999999999996</v>
      </c>
      <c r="J351" s="256">
        <v>0.33</v>
      </c>
      <c r="K351" s="256">
        <v>1.33</v>
      </c>
      <c r="L351" s="256">
        <v>0.63</v>
      </c>
      <c r="M351" s="256">
        <v>4.1100000000000003</v>
      </c>
      <c r="N351" s="256">
        <v>0.53</v>
      </c>
      <c r="O351" s="256">
        <v>18.7</v>
      </c>
      <c r="P351" s="256" t="s">
        <v>2825</v>
      </c>
      <c r="Q351" s="256" t="s">
        <v>2836</v>
      </c>
      <c r="R351" s="256"/>
      <c r="S351" s="256"/>
    </row>
    <row r="352" spans="1:19">
      <c r="A352">
        <f t="shared" si="15"/>
        <v>3490</v>
      </c>
      <c r="B352">
        <f t="shared" si="16"/>
        <v>2.5299999999999998</v>
      </c>
      <c r="C352">
        <f t="shared" si="17"/>
        <v>3.61</v>
      </c>
      <c r="E352" t="s">
        <v>2575</v>
      </c>
      <c r="F352" s="256" t="s">
        <v>2553</v>
      </c>
      <c r="G352" s="256" t="s">
        <v>2554</v>
      </c>
      <c r="H352" s="257">
        <v>3490</v>
      </c>
      <c r="I352">
        <v>4.8099999999999996</v>
      </c>
      <c r="J352">
        <v>0.15</v>
      </c>
      <c r="K352">
        <v>2.5299999999999998</v>
      </c>
      <c r="L352">
        <v>0.16</v>
      </c>
      <c r="M352">
        <v>3.61</v>
      </c>
      <c r="N352">
        <v>0.34</v>
      </c>
      <c r="O352">
        <v>12.01</v>
      </c>
      <c r="P352" t="s">
        <v>2555</v>
      </c>
      <c r="Q352" t="s">
        <v>2556</v>
      </c>
      <c r="R352" t="s">
        <v>2557</v>
      </c>
    </row>
    <row r="353" spans="1:19">
      <c r="A353">
        <f t="shared" si="15"/>
        <v>3227</v>
      </c>
      <c r="B353">
        <f t="shared" si="16"/>
        <v>1.56</v>
      </c>
      <c r="C353">
        <f t="shared" si="17"/>
        <v>4.05</v>
      </c>
      <c r="E353" t="s">
        <v>2834</v>
      </c>
      <c r="F353" t="s">
        <v>2566</v>
      </c>
      <c r="G353" s="256" t="s">
        <v>2835</v>
      </c>
      <c r="H353" s="257">
        <v>3227</v>
      </c>
      <c r="I353">
        <v>4.82</v>
      </c>
      <c r="J353">
        <v>0.33</v>
      </c>
      <c r="K353">
        <v>1.56</v>
      </c>
      <c r="L353">
        <v>0.63</v>
      </c>
      <c r="M353">
        <v>4.05</v>
      </c>
      <c r="N353">
        <v>0.53</v>
      </c>
      <c r="O353">
        <v>14.78</v>
      </c>
      <c r="P353" t="s">
        <v>2825</v>
      </c>
      <c r="Q353" t="s">
        <v>2836</v>
      </c>
    </row>
    <row r="354" spans="1:19">
      <c r="A354">
        <f t="shared" si="15"/>
        <v>3227</v>
      </c>
      <c r="B354">
        <f t="shared" si="16"/>
        <v>1.32</v>
      </c>
      <c r="C354">
        <f t="shared" si="17"/>
        <v>4.17</v>
      </c>
      <c r="E354" s="256" t="s">
        <v>2940</v>
      </c>
      <c r="F354" s="256" t="s">
        <v>2566</v>
      </c>
      <c r="G354" s="256" t="s">
        <v>2941</v>
      </c>
      <c r="H354" s="257">
        <v>3227</v>
      </c>
      <c r="I354" s="256">
        <v>4.83</v>
      </c>
      <c r="J354" s="256">
        <v>0.33</v>
      </c>
      <c r="K354" s="256">
        <v>1.32</v>
      </c>
      <c r="L354" s="256">
        <v>0.63</v>
      </c>
      <c r="M354" s="256">
        <v>4.17</v>
      </c>
      <c r="N354" s="256">
        <v>0.54</v>
      </c>
      <c r="O354" s="256">
        <v>19.72</v>
      </c>
      <c r="P354" s="256" t="s">
        <v>2825</v>
      </c>
      <c r="Q354" s="256" t="s">
        <v>2826</v>
      </c>
      <c r="R354" s="256"/>
      <c r="S354" s="256"/>
    </row>
    <row r="355" spans="1:19">
      <c r="A355">
        <f t="shared" si="15"/>
        <v>3490</v>
      </c>
      <c r="B355">
        <f t="shared" si="16"/>
        <v>3.93</v>
      </c>
      <c r="C355">
        <f t="shared" si="17"/>
        <v>2.93</v>
      </c>
      <c r="E355" t="s">
        <v>2560</v>
      </c>
      <c r="F355" s="256" t="s">
        <v>2553</v>
      </c>
      <c r="G355" s="256" t="s">
        <v>2554</v>
      </c>
      <c r="H355" s="256">
        <v>3490</v>
      </c>
      <c r="I355">
        <v>4.84</v>
      </c>
      <c r="J355">
        <v>0.15</v>
      </c>
      <c r="K355">
        <v>3.93</v>
      </c>
      <c r="L355">
        <v>0.15</v>
      </c>
      <c r="M355">
        <v>2.93</v>
      </c>
      <c r="N355">
        <v>0.32</v>
      </c>
      <c r="O355">
        <v>7.99</v>
      </c>
      <c r="P355" t="s">
        <v>2555</v>
      </c>
      <c r="Q355" t="s">
        <v>2556</v>
      </c>
      <c r="R355" t="s">
        <v>2557</v>
      </c>
    </row>
    <row r="356" spans="1:19">
      <c r="A356">
        <f t="shared" si="15"/>
        <v>3227</v>
      </c>
      <c r="B356">
        <f t="shared" si="16"/>
        <v>1.24</v>
      </c>
      <c r="C356">
        <f t="shared" si="17"/>
        <v>4.22</v>
      </c>
      <c r="E356" s="256" t="s">
        <v>2924</v>
      </c>
      <c r="F356" s="256" t="s">
        <v>2566</v>
      </c>
      <c r="G356" s="256" t="s">
        <v>2925</v>
      </c>
      <c r="H356" s="257">
        <v>3227</v>
      </c>
      <c r="I356" s="256">
        <v>4.84</v>
      </c>
      <c r="J356" s="256">
        <v>0.33</v>
      </c>
      <c r="K356" s="256">
        <v>1.24</v>
      </c>
      <c r="L356" s="256">
        <v>0.63</v>
      </c>
      <c r="M356" s="256">
        <v>4.22</v>
      </c>
      <c r="N356" s="256">
        <v>0.53</v>
      </c>
      <c r="O356" s="256">
        <v>18.91</v>
      </c>
      <c r="P356" s="256" t="s">
        <v>2825</v>
      </c>
      <c r="Q356" s="256" t="s">
        <v>2836</v>
      </c>
      <c r="R356" s="256"/>
      <c r="S356" s="256"/>
    </row>
    <row r="357" spans="1:19">
      <c r="A357">
        <f t="shared" si="15"/>
        <v>3227</v>
      </c>
      <c r="B357">
        <f t="shared" si="16"/>
        <v>1.25</v>
      </c>
      <c r="C357">
        <f t="shared" si="17"/>
        <v>4.25</v>
      </c>
      <c r="E357" s="256" t="s">
        <v>2922</v>
      </c>
      <c r="F357" s="256" t="s">
        <v>2566</v>
      </c>
      <c r="G357" s="256" t="s">
        <v>2923</v>
      </c>
      <c r="H357" s="257">
        <v>3227</v>
      </c>
      <c r="I357" s="256">
        <v>4.8600000000000003</v>
      </c>
      <c r="J357" s="256">
        <v>0.33</v>
      </c>
      <c r="K357" s="256">
        <v>1.25</v>
      </c>
      <c r="L357" s="256">
        <v>0.63</v>
      </c>
      <c r="M357" s="256">
        <v>4.25</v>
      </c>
      <c r="N357" s="256">
        <v>0.53</v>
      </c>
      <c r="O357" s="256">
        <v>18.64</v>
      </c>
      <c r="P357" s="256" t="s">
        <v>2825</v>
      </c>
      <c r="Q357" s="256" t="s">
        <v>2836</v>
      </c>
      <c r="R357" s="256"/>
      <c r="S357" s="256"/>
    </row>
    <row r="358" spans="1:19">
      <c r="A358">
        <f t="shared" si="15"/>
        <v>3227</v>
      </c>
      <c r="B358">
        <f t="shared" si="16"/>
        <v>1.54</v>
      </c>
      <c r="C358">
        <f t="shared" si="17"/>
        <v>4.1100000000000003</v>
      </c>
      <c r="E358" s="256" t="s">
        <v>2914</v>
      </c>
      <c r="F358" s="256" t="s">
        <v>2566</v>
      </c>
      <c r="G358" s="256" t="s">
        <v>2915</v>
      </c>
      <c r="H358" s="257">
        <v>3227</v>
      </c>
      <c r="I358" s="256">
        <v>4.87</v>
      </c>
      <c r="J358" s="256">
        <v>0.33</v>
      </c>
      <c r="K358" s="256">
        <v>1.54</v>
      </c>
      <c r="L358" s="256">
        <v>0.63</v>
      </c>
      <c r="M358" s="256">
        <v>4.1100000000000003</v>
      </c>
      <c r="N358" s="256">
        <v>0.53</v>
      </c>
      <c r="O358" s="256">
        <v>19.21</v>
      </c>
      <c r="P358" s="256" t="s">
        <v>2825</v>
      </c>
      <c r="Q358" s="256" t="s">
        <v>2836</v>
      </c>
      <c r="R358" s="256"/>
      <c r="S358" s="256"/>
    </row>
    <row r="359" spans="1:19">
      <c r="A359">
        <f t="shared" si="15"/>
        <v>3227</v>
      </c>
      <c r="B359">
        <f t="shared" si="16"/>
        <v>1.56</v>
      </c>
      <c r="C359">
        <f t="shared" si="17"/>
        <v>4.1900000000000004</v>
      </c>
      <c r="E359" s="256" t="s">
        <v>2910</v>
      </c>
      <c r="F359" s="256" t="s">
        <v>2566</v>
      </c>
      <c r="G359" s="256" t="s">
        <v>2911</v>
      </c>
      <c r="H359" s="257">
        <v>3227</v>
      </c>
      <c r="I359" s="256">
        <v>4.96</v>
      </c>
      <c r="J359" s="256">
        <v>0.33</v>
      </c>
      <c r="K359" s="256">
        <v>1.56</v>
      </c>
      <c r="L359" s="256">
        <v>0.63</v>
      </c>
      <c r="M359" s="256">
        <v>4.1900000000000004</v>
      </c>
      <c r="N359" s="256">
        <v>0.53</v>
      </c>
      <c r="O359" s="256">
        <v>18.75</v>
      </c>
      <c r="P359" s="256" t="s">
        <v>2825</v>
      </c>
      <c r="Q359" s="256" t="s">
        <v>2836</v>
      </c>
      <c r="R359" s="256"/>
      <c r="S359" s="256"/>
    </row>
    <row r="360" spans="1:19">
      <c r="A360">
        <f t="shared" si="15"/>
        <v>3227</v>
      </c>
      <c r="B360">
        <f t="shared" si="16"/>
        <v>1.55</v>
      </c>
      <c r="C360">
        <f t="shared" si="17"/>
        <v>4.1900000000000004</v>
      </c>
      <c r="E360" s="256" t="s">
        <v>2926</v>
      </c>
      <c r="F360" s="256" t="s">
        <v>2566</v>
      </c>
      <c r="G360" s="256" t="s">
        <v>2927</v>
      </c>
      <c r="H360" s="257">
        <v>3227</v>
      </c>
      <c r="I360" s="256">
        <v>4.96</v>
      </c>
      <c r="J360" s="256">
        <v>0.33</v>
      </c>
      <c r="K360" s="256">
        <v>1.55</v>
      </c>
      <c r="L360" s="256">
        <v>0.63</v>
      </c>
      <c r="M360" s="256">
        <v>4.1900000000000004</v>
      </c>
      <c r="N360" s="256">
        <v>0.53</v>
      </c>
      <c r="O360" s="256">
        <v>18.95</v>
      </c>
      <c r="P360" s="256" t="s">
        <v>2825</v>
      </c>
      <c r="Q360" s="256" t="s">
        <v>2839</v>
      </c>
      <c r="R360" s="256"/>
      <c r="S360" s="256"/>
    </row>
    <row r="361" spans="1:19">
      <c r="A361">
        <f t="shared" si="15"/>
        <v>3227</v>
      </c>
      <c r="B361">
        <f t="shared" si="16"/>
        <v>1.98</v>
      </c>
      <c r="C361">
        <f t="shared" si="17"/>
        <v>3.99</v>
      </c>
      <c r="E361" s="256" t="s">
        <v>2824</v>
      </c>
      <c r="F361" s="256" t="s">
        <v>2566</v>
      </c>
      <c r="G361" s="256" t="s">
        <v>2554</v>
      </c>
      <c r="H361" s="257">
        <v>3227</v>
      </c>
      <c r="I361" s="256">
        <v>4.9800000000000004</v>
      </c>
      <c r="J361" s="256">
        <v>0.33</v>
      </c>
      <c r="K361" s="256">
        <v>1.98</v>
      </c>
      <c r="L361" s="256">
        <v>0.63</v>
      </c>
      <c r="M361" s="256">
        <v>3.99</v>
      </c>
      <c r="N361" s="256">
        <v>0.52</v>
      </c>
      <c r="O361" s="256">
        <v>16.38</v>
      </c>
      <c r="P361" s="256" t="s">
        <v>2825</v>
      </c>
      <c r="Q361" s="256" t="s">
        <v>2826</v>
      </c>
      <c r="R361" s="256"/>
      <c r="S361" s="256"/>
    </row>
    <row r="362" spans="1:19">
      <c r="A362">
        <f t="shared" si="15"/>
        <v>3227</v>
      </c>
      <c r="B362">
        <f t="shared" si="16"/>
        <v>2.2599999999999998</v>
      </c>
      <c r="C362">
        <f t="shared" si="17"/>
        <v>3.9</v>
      </c>
      <c r="E362" t="s">
        <v>2850</v>
      </c>
      <c r="F362" t="s">
        <v>2566</v>
      </c>
      <c r="G362" s="256" t="s">
        <v>2851</v>
      </c>
      <c r="H362" s="257">
        <v>3227</v>
      </c>
      <c r="I362">
        <v>5.04</v>
      </c>
      <c r="J362">
        <v>0.33</v>
      </c>
      <c r="K362">
        <v>2.2599999999999998</v>
      </c>
      <c r="L362">
        <v>0.63</v>
      </c>
      <c r="M362">
        <v>3.9</v>
      </c>
      <c r="N362">
        <v>0.53</v>
      </c>
      <c r="O362">
        <v>16.22</v>
      </c>
      <c r="P362" t="s">
        <v>2825</v>
      </c>
      <c r="Q362" t="s">
        <v>2836</v>
      </c>
    </row>
    <row r="363" spans="1:19">
      <c r="A363">
        <f t="shared" si="15"/>
        <v>3227</v>
      </c>
      <c r="B363">
        <f t="shared" si="16"/>
        <v>2.23</v>
      </c>
      <c r="C363">
        <f t="shared" si="17"/>
        <v>4.05</v>
      </c>
      <c r="E363" t="s">
        <v>2846</v>
      </c>
      <c r="F363" t="s">
        <v>2566</v>
      </c>
      <c r="G363" s="256" t="s">
        <v>2847</v>
      </c>
      <c r="H363" s="257">
        <v>3227</v>
      </c>
      <c r="I363">
        <v>5.17</v>
      </c>
      <c r="J363">
        <v>0.33</v>
      </c>
      <c r="K363">
        <v>2.23</v>
      </c>
      <c r="L363">
        <v>0.63</v>
      </c>
      <c r="M363">
        <v>4.05</v>
      </c>
      <c r="N363">
        <v>0.53</v>
      </c>
      <c r="O363">
        <v>16.37</v>
      </c>
      <c r="P363" t="s">
        <v>2825</v>
      </c>
      <c r="Q363" t="s">
        <v>2836</v>
      </c>
    </row>
    <row r="364" spans="1:19">
      <c r="A364">
        <f t="shared" si="15"/>
        <v>3227</v>
      </c>
      <c r="B364">
        <f t="shared" si="16"/>
        <v>2.14</v>
      </c>
      <c r="C364">
        <f t="shared" si="17"/>
        <v>4.13</v>
      </c>
      <c r="E364" t="s">
        <v>2842</v>
      </c>
      <c r="F364" t="s">
        <v>2566</v>
      </c>
      <c r="G364" s="256" t="s">
        <v>2843</v>
      </c>
      <c r="H364" s="257">
        <v>3227</v>
      </c>
      <c r="I364">
        <v>5.21</v>
      </c>
      <c r="J364">
        <v>0.33</v>
      </c>
      <c r="K364">
        <v>2.14</v>
      </c>
      <c r="L364">
        <v>0.63</v>
      </c>
      <c r="M364">
        <v>4.13</v>
      </c>
      <c r="N364">
        <v>0.53</v>
      </c>
      <c r="O364">
        <v>16.84</v>
      </c>
      <c r="P364" t="s">
        <v>2825</v>
      </c>
      <c r="Q364" t="s">
        <v>2836</v>
      </c>
    </row>
    <row r="365" spans="1:19">
      <c r="A365">
        <f t="shared" si="15"/>
        <v>3227</v>
      </c>
      <c r="B365">
        <f t="shared" si="16"/>
        <v>2.56</v>
      </c>
      <c r="C365">
        <f t="shared" si="17"/>
        <v>4.01</v>
      </c>
      <c r="E365" t="s">
        <v>2844</v>
      </c>
      <c r="F365" t="s">
        <v>2566</v>
      </c>
      <c r="G365" s="256" t="s">
        <v>2845</v>
      </c>
      <c r="H365" s="257">
        <v>3227</v>
      </c>
      <c r="I365">
        <v>5.3</v>
      </c>
      <c r="J365">
        <v>0.33</v>
      </c>
      <c r="K365">
        <v>2.56</v>
      </c>
      <c r="L365">
        <v>0.63</v>
      </c>
      <c r="M365">
        <v>4.01</v>
      </c>
      <c r="N365">
        <v>0.53</v>
      </c>
      <c r="O365">
        <v>14.99</v>
      </c>
      <c r="P365" t="s">
        <v>2825</v>
      </c>
      <c r="Q365" t="s">
        <v>2839</v>
      </c>
    </row>
    <row r="366" spans="1:19">
      <c r="A366">
        <f t="shared" si="15"/>
        <v>3490</v>
      </c>
      <c r="B366">
        <f t="shared" si="16"/>
        <v>4.0199999999999996</v>
      </c>
      <c r="C366">
        <f t="shared" si="17"/>
        <v>3.4</v>
      </c>
      <c r="E366" t="s">
        <v>2576</v>
      </c>
      <c r="F366" s="256" t="s">
        <v>2553</v>
      </c>
      <c r="G366" s="256" t="s">
        <v>2554</v>
      </c>
      <c r="H366" s="257">
        <v>3490</v>
      </c>
      <c r="I366">
        <v>5.36</v>
      </c>
      <c r="J366">
        <v>0.15</v>
      </c>
      <c r="K366">
        <v>4.0199999999999996</v>
      </c>
      <c r="L366">
        <v>0.17</v>
      </c>
      <c r="M366">
        <v>3.4</v>
      </c>
      <c r="N366">
        <v>0.35</v>
      </c>
      <c r="O366">
        <v>12.9</v>
      </c>
      <c r="P366" t="s">
        <v>2555</v>
      </c>
      <c r="Q366" t="s">
        <v>2556</v>
      </c>
      <c r="R366" t="s">
        <v>2557</v>
      </c>
    </row>
    <row r="367" spans="1:19">
      <c r="A367">
        <f t="shared" si="15"/>
        <v>3227</v>
      </c>
      <c r="B367">
        <f t="shared" si="16"/>
        <v>2.2999999999999998</v>
      </c>
      <c r="C367">
        <f t="shared" si="17"/>
        <v>4.21</v>
      </c>
      <c r="E367" t="s">
        <v>2848</v>
      </c>
      <c r="F367" t="s">
        <v>2566</v>
      </c>
      <c r="G367" s="256" t="s">
        <v>2849</v>
      </c>
      <c r="H367" s="257">
        <v>3227</v>
      </c>
      <c r="I367">
        <v>5.37</v>
      </c>
      <c r="J367">
        <v>0.33</v>
      </c>
      <c r="K367">
        <v>2.2999999999999998</v>
      </c>
      <c r="L367">
        <v>0.63</v>
      </c>
      <c r="M367">
        <v>4.21</v>
      </c>
      <c r="N367">
        <v>0.53</v>
      </c>
      <c r="O367">
        <v>16.559999999999999</v>
      </c>
      <c r="P367" t="s">
        <v>2825</v>
      </c>
      <c r="Q367" t="s">
        <v>2836</v>
      </c>
    </row>
    <row r="368" spans="1:19">
      <c r="A368">
        <f t="shared" si="15"/>
        <v>3227</v>
      </c>
      <c r="B368">
        <f t="shared" si="16"/>
        <v>2.4700000000000002</v>
      </c>
      <c r="C368">
        <f t="shared" si="17"/>
        <v>4.1399999999999997</v>
      </c>
      <c r="E368" t="s">
        <v>2852</v>
      </c>
      <c r="F368" t="s">
        <v>2566</v>
      </c>
      <c r="G368" s="256" t="s">
        <v>2853</v>
      </c>
      <c r="H368" s="257">
        <v>3227</v>
      </c>
      <c r="I368">
        <v>5.38</v>
      </c>
      <c r="J368">
        <v>0.33</v>
      </c>
      <c r="K368">
        <v>2.4700000000000002</v>
      </c>
      <c r="L368">
        <v>0.63</v>
      </c>
      <c r="M368">
        <v>4.1399999999999997</v>
      </c>
      <c r="N368">
        <v>0.53</v>
      </c>
      <c r="O368">
        <v>16.84</v>
      </c>
      <c r="P368" t="s">
        <v>2825</v>
      </c>
      <c r="Q368" t="s">
        <v>2836</v>
      </c>
    </row>
    <row r="369" spans="1:18">
      <c r="A369">
        <f t="shared" si="15"/>
        <v>3227</v>
      </c>
      <c r="B369">
        <f t="shared" si="16"/>
        <v>2.4900000000000002</v>
      </c>
      <c r="C369">
        <f t="shared" si="17"/>
        <v>4.16</v>
      </c>
      <c r="E369" t="s">
        <v>2856</v>
      </c>
      <c r="F369" t="s">
        <v>2566</v>
      </c>
      <c r="G369" s="256" t="s">
        <v>2857</v>
      </c>
      <c r="H369" s="257">
        <v>3227</v>
      </c>
      <c r="I369">
        <v>5.42</v>
      </c>
      <c r="J369">
        <v>0.33</v>
      </c>
      <c r="K369">
        <v>2.4900000000000002</v>
      </c>
      <c r="L369">
        <v>0.63</v>
      </c>
      <c r="M369">
        <v>4.16</v>
      </c>
      <c r="N369">
        <v>0.53</v>
      </c>
      <c r="O369">
        <v>17.02</v>
      </c>
      <c r="P369" t="s">
        <v>2825</v>
      </c>
      <c r="Q369" t="s">
        <v>2839</v>
      </c>
    </row>
    <row r="370" spans="1:18">
      <c r="A370">
        <f t="shared" si="15"/>
        <v>3490</v>
      </c>
      <c r="B370">
        <f t="shared" si="16"/>
        <v>4.09</v>
      </c>
      <c r="C370">
        <f t="shared" si="17"/>
        <v>3.6</v>
      </c>
      <c r="E370" t="s">
        <v>2708</v>
      </c>
      <c r="F370" s="256" t="s">
        <v>2553</v>
      </c>
      <c r="G370" s="256" t="s">
        <v>2554</v>
      </c>
      <c r="H370">
        <v>3490</v>
      </c>
      <c r="I370">
        <v>5.6</v>
      </c>
      <c r="J370">
        <v>0.15</v>
      </c>
      <c r="K370">
        <v>4.09</v>
      </c>
      <c r="L370">
        <v>0.16</v>
      </c>
      <c r="M370">
        <v>3.6</v>
      </c>
      <c r="N370">
        <v>0.33</v>
      </c>
      <c r="O370">
        <v>12.57</v>
      </c>
      <c r="P370" t="s">
        <v>2689</v>
      </c>
      <c r="Q370" t="s">
        <v>2690</v>
      </c>
    </row>
    <row r="371" spans="1:18">
      <c r="A371">
        <f t="shared" si="15"/>
        <v>3490</v>
      </c>
      <c r="B371">
        <f t="shared" si="16"/>
        <v>3.95</v>
      </c>
      <c r="C371">
        <f t="shared" si="17"/>
        <v>3.84</v>
      </c>
      <c r="E371" t="s">
        <v>2573</v>
      </c>
      <c r="F371" s="256" t="s">
        <v>2553</v>
      </c>
      <c r="G371" s="256" t="s">
        <v>2554</v>
      </c>
      <c r="H371" s="257">
        <v>3490</v>
      </c>
      <c r="I371">
        <v>5.76</v>
      </c>
      <c r="J371">
        <v>0.15</v>
      </c>
      <c r="K371">
        <v>3.95</v>
      </c>
      <c r="L371">
        <v>0.15</v>
      </c>
      <c r="M371">
        <v>3.84</v>
      </c>
      <c r="N371">
        <v>0.32</v>
      </c>
      <c r="O371">
        <v>12.47</v>
      </c>
      <c r="P371" t="s">
        <v>2555</v>
      </c>
      <c r="Q371" t="s">
        <v>2556</v>
      </c>
      <c r="R371" t="s">
        <v>2557</v>
      </c>
    </row>
    <row r="372" spans="1:18">
      <c r="A372">
        <f t="shared" si="15"/>
        <v>3490</v>
      </c>
      <c r="B372">
        <f t="shared" si="16"/>
        <v>4.29</v>
      </c>
      <c r="C372">
        <f t="shared" si="17"/>
        <v>3.68</v>
      </c>
      <c r="E372" t="s">
        <v>2707</v>
      </c>
      <c r="F372" s="256" t="s">
        <v>2553</v>
      </c>
      <c r="G372" s="256" t="s">
        <v>2554</v>
      </c>
      <c r="H372">
        <v>3490</v>
      </c>
      <c r="I372">
        <v>5.78</v>
      </c>
      <c r="J372">
        <v>0.15</v>
      </c>
      <c r="K372">
        <v>4.29</v>
      </c>
      <c r="L372">
        <v>0.16</v>
      </c>
      <c r="M372">
        <v>3.68</v>
      </c>
      <c r="N372">
        <v>0.34</v>
      </c>
      <c r="O372">
        <v>12.53</v>
      </c>
      <c r="P372" t="s">
        <v>2689</v>
      </c>
      <c r="Q372" t="s">
        <v>2690</v>
      </c>
    </row>
    <row r="373" spans="1:18">
      <c r="A373">
        <f t="shared" si="15"/>
        <v>3490</v>
      </c>
      <c r="B373">
        <f t="shared" si="16"/>
        <v>4.6399999999999997</v>
      </c>
      <c r="C373">
        <f t="shared" si="17"/>
        <v>4.0599999999999996</v>
      </c>
      <c r="E373" t="s">
        <v>2574</v>
      </c>
      <c r="F373" s="256" t="s">
        <v>2553</v>
      </c>
      <c r="G373" s="256" t="s">
        <v>2554</v>
      </c>
      <c r="H373" s="257">
        <v>3490</v>
      </c>
      <c r="I373">
        <v>6.34</v>
      </c>
      <c r="J373">
        <v>0.15</v>
      </c>
      <c r="K373">
        <v>4.6399999999999997</v>
      </c>
      <c r="L373">
        <v>0.17</v>
      </c>
      <c r="M373">
        <v>4.0599999999999996</v>
      </c>
      <c r="N373">
        <v>0.35</v>
      </c>
      <c r="O373">
        <v>11.63</v>
      </c>
      <c r="P373" t="s">
        <v>2555</v>
      </c>
      <c r="Q373" t="s">
        <v>2556</v>
      </c>
      <c r="R373" t="s">
        <v>2557</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9"/>
  <sheetViews>
    <sheetView topLeftCell="W1" workbookViewId="0">
      <selection activeCell="X1" sqref="X1:AI1"/>
    </sheetView>
  </sheetViews>
  <sheetFormatPr defaultRowHeight="12.75"/>
  <sheetData>
    <row r="1" spans="1:35">
      <c r="A1" t="s">
        <v>3061</v>
      </c>
      <c r="B1" t="s">
        <v>3062</v>
      </c>
      <c r="C1" t="s">
        <v>3063</v>
      </c>
      <c r="D1" t="s">
        <v>3064</v>
      </c>
      <c r="E1" t="s">
        <v>3065</v>
      </c>
      <c r="F1" t="s">
        <v>3066</v>
      </c>
      <c r="G1" t="s">
        <v>3067</v>
      </c>
      <c r="H1" t="s">
        <v>3068</v>
      </c>
      <c r="I1" t="s">
        <v>178</v>
      </c>
      <c r="K1" s="107" t="s">
        <v>1357</v>
      </c>
      <c r="L1" s="107" t="s">
        <v>1406</v>
      </c>
      <c r="M1" s="107" t="s">
        <v>1492</v>
      </c>
      <c r="N1" s="107" t="s">
        <v>2225</v>
      </c>
      <c r="O1" s="107" t="s">
        <v>1225</v>
      </c>
      <c r="P1" s="107" t="s">
        <v>1309</v>
      </c>
      <c r="Q1" s="107" t="s">
        <v>2226</v>
      </c>
      <c r="R1" s="107" t="s">
        <v>2227</v>
      </c>
      <c r="S1" s="107" t="s">
        <v>2231</v>
      </c>
      <c r="T1" s="201" t="s">
        <v>2228</v>
      </c>
      <c r="X1" s="107" t="s">
        <v>1357</v>
      </c>
      <c r="Y1" s="107" t="s">
        <v>1406</v>
      </c>
      <c r="Z1" s="107" t="s">
        <v>1492</v>
      </c>
      <c r="AA1" s="107" t="s">
        <v>2225</v>
      </c>
      <c r="AB1" s="107" t="s">
        <v>1225</v>
      </c>
      <c r="AC1" s="107" t="s">
        <v>1309</v>
      </c>
      <c r="AD1" s="107" t="s">
        <v>2226</v>
      </c>
      <c r="AE1" s="107" t="s">
        <v>2227</v>
      </c>
      <c r="AF1" s="107" t="s">
        <v>2231</v>
      </c>
      <c r="AG1" s="107" t="s">
        <v>2228</v>
      </c>
      <c r="AH1" s="107"/>
    </row>
    <row r="2" spans="1:35">
      <c r="A2" t="s">
        <v>3069</v>
      </c>
      <c r="B2">
        <v>211.8</v>
      </c>
      <c r="C2" t="s">
        <v>3070</v>
      </c>
      <c r="D2" t="s">
        <v>3071</v>
      </c>
      <c r="E2" t="s">
        <v>3072</v>
      </c>
      <c r="F2" t="s">
        <v>3073</v>
      </c>
      <c r="G2">
        <v>19.59</v>
      </c>
      <c r="H2">
        <v>3.6999999999999998E-2</v>
      </c>
      <c r="I2" t="s">
        <v>178</v>
      </c>
      <c r="K2">
        <f>G2</f>
        <v>19.59</v>
      </c>
      <c r="L2">
        <f>H2</f>
        <v>3.6999999999999998E-2</v>
      </c>
      <c r="N2" t="s">
        <v>3074</v>
      </c>
      <c r="O2" t="str">
        <f>A2</f>
        <v xml:space="preserve">Tr49 </v>
      </c>
      <c r="P2" t="str">
        <f>E2</f>
        <v xml:space="preserve">Pargvigondolella andrusovi </v>
      </c>
      <c r="Q2">
        <f>B2</f>
        <v>211.8</v>
      </c>
      <c r="R2">
        <f>Q2</f>
        <v>211.8</v>
      </c>
      <c r="S2" t="s">
        <v>1895</v>
      </c>
      <c r="T2" t="str">
        <f>F2</f>
        <v xml:space="preserve">Slovakia </v>
      </c>
      <c r="U2" t="str">
        <f>D2</f>
        <v xml:space="preserve">Nor </v>
      </c>
      <c r="V2" t="s">
        <v>3075</v>
      </c>
      <c r="X2">
        <v>19.59</v>
      </c>
      <c r="Y2">
        <v>3.6999999999999998E-2</v>
      </c>
      <c r="AA2" t="s">
        <v>3074</v>
      </c>
      <c r="AB2" t="s">
        <v>3069</v>
      </c>
      <c r="AC2" t="s">
        <v>3072</v>
      </c>
      <c r="AD2">
        <v>211.8</v>
      </c>
      <c r="AE2">
        <v>211.8</v>
      </c>
      <c r="AF2" t="s">
        <v>1895</v>
      </c>
      <c r="AG2" t="s">
        <v>3073</v>
      </c>
      <c r="AH2" t="s">
        <v>3071</v>
      </c>
      <c r="AI2" t="s">
        <v>3075</v>
      </c>
    </row>
    <row r="3" spans="1:35">
      <c r="A3" t="s">
        <v>3076</v>
      </c>
      <c r="B3">
        <v>213.3</v>
      </c>
      <c r="C3" t="s">
        <v>3070</v>
      </c>
      <c r="D3" t="s">
        <v>3071</v>
      </c>
      <c r="E3" t="s">
        <v>3077</v>
      </c>
      <c r="F3" t="s">
        <v>3073</v>
      </c>
      <c r="G3">
        <v>19.79</v>
      </c>
      <c r="H3">
        <v>8.9999999999999993E-3</v>
      </c>
      <c r="I3" t="s">
        <v>178</v>
      </c>
      <c r="K3">
        <f t="shared" ref="K3:L19" si="0">G3</f>
        <v>19.79</v>
      </c>
      <c r="L3">
        <f t="shared" si="0"/>
        <v>8.9999999999999993E-3</v>
      </c>
      <c r="N3" t="s">
        <v>3074</v>
      </c>
      <c r="O3" t="str">
        <f t="shared" ref="O3:O19" si="1">A3</f>
        <v xml:space="preserve">Tr55 </v>
      </c>
      <c r="P3" t="str">
        <f t="shared" ref="P3:P19" si="2">E3</f>
        <v xml:space="preserve">Mockina bidentata </v>
      </c>
      <c r="Q3">
        <f t="shared" ref="Q3:Q19" si="3">B3</f>
        <v>213.3</v>
      </c>
      <c r="R3">
        <f t="shared" ref="R3:R19" si="4">Q3</f>
        <v>213.3</v>
      </c>
      <c r="S3" t="s">
        <v>1895</v>
      </c>
      <c r="T3" t="str">
        <f t="shared" ref="T3:T19" si="5">F3</f>
        <v xml:space="preserve">Slovakia </v>
      </c>
      <c r="U3" t="str">
        <f t="shared" ref="U3:U19" si="6">D3</f>
        <v xml:space="preserve">Nor </v>
      </c>
      <c r="V3" t="s">
        <v>3075</v>
      </c>
      <c r="X3">
        <v>19.79</v>
      </c>
      <c r="Y3">
        <v>8.9999999999999993E-3</v>
      </c>
      <c r="AA3" t="s">
        <v>3074</v>
      </c>
      <c r="AB3" t="s">
        <v>3076</v>
      </c>
      <c r="AC3" t="s">
        <v>3077</v>
      </c>
      <c r="AD3">
        <v>213.3</v>
      </c>
      <c r="AE3">
        <v>213.3</v>
      </c>
      <c r="AF3" t="s">
        <v>1895</v>
      </c>
      <c r="AG3" t="s">
        <v>3073</v>
      </c>
      <c r="AH3" t="s">
        <v>3071</v>
      </c>
      <c r="AI3" t="s">
        <v>3075</v>
      </c>
    </row>
    <row r="4" spans="1:35">
      <c r="A4" t="s">
        <v>3078</v>
      </c>
      <c r="B4">
        <v>214.7</v>
      </c>
      <c r="C4" t="s">
        <v>3070</v>
      </c>
      <c r="D4" t="s">
        <v>3071</v>
      </c>
      <c r="E4" t="s">
        <v>3079</v>
      </c>
      <c r="F4" t="s">
        <v>3073</v>
      </c>
      <c r="G4">
        <v>18.18</v>
      </c>
      <c r="H4">
        <v>1.7999999999999999E-2</v>
      </c>
      <c r="I4" t="s">
        <v>178</v>
      </c>
      <c r="K4">
        <f t="shared" si="0"/>
        <v>18.18</v>
      </c>
      <c r="L4">
        <f t="shared" si="0"/>
        <v>1.7999999999999999E-2</v>
      </c>
      <c r="N4" t="s">
        <v>3074</v>
      </c>
      <c r="O4" t="str">
        <f t="shared" si="1"/>
        <v xml:space="preserve">Tr61 </v>
      </c>
      <c r="P4" t="str">
        <f t="shared" si="2"/>
        <v xml:space="preserve">Mockina Postera </v>
      </c>
      <c r="Q4">
        <f t="shared" si="3"/>
        <v>214.7</v>
      </c>
      <c r="R4">
        <f t="shared" si="4"/>
        <v>214.7</v>
      </c>
      <c r="S4" t="s">
        <v>1895</v>
      </c>
      <c r="T4" t="str">
        <f t="shared" si="5"/>
        <v xml:space="preserve">Slovakia </v>
      </c>
      <c r="U4" t="str">
        <f t="shared" si="6"/>
        <v xml:space="preserve">Nor </v>
      </c>
      <c r="V4" t="s">
        <v>3075</v>
      </c>
      <c r="X4">
        <v>18.18</v>
      </c>
      <c r="Y4">
        <v>1.7999999999999999E-2</v>
      </c>
      <c r="AA4" t="s">
        <v>3074</v>
      </c>
      <c r="AB4" t="s">
        <v>3078</v>
      </c>
      <c r="AC4" t="s">
        <v>3079</v>
      </c>
      <c r="AD4">
        <v>214.7</v>
      </c>
      <c r="AE4">
        <v>214.7</v>
      </c>
      <c r="AF4" t="s">
        <v>1895</v>
      </c>
      <c r="AG4" t="s">
        <v>3073</v>
      </c>
      <c r="AH4" t="s">
        <v>3071</v>
      </c>
      <c r="AI4" t="s">
        <v>3075</v>
      </c>
    </row>
    <row r="5" spans="1:35">
      <c r="A5" t="s">
        <v>3080</v>
      </c>
      <c r="B5">
        <v>218.8</v>
      </c>
      <c r="C5" t="s">
        <v>3070</v>
      </c>
      <c r="D5" t="s">
        <v>3071</v>
      </c>
      <c r="E5" t="s">
        <v>3081</v>
      </c>
      <c r="F5" t="s">
        <v>3073</v>
      </c>
      <c r="G5">
        <v>18.809999999999999</v>
      </c>
      <c r="H5">
        <v>1.2E-2</v>
      </c>
      <c r="I5" t="s">
        <v>178</v>
      </c>
      <c r="K5">
        <f t="shared" si="0"/>
        <v>18.809999999999999</v>
      </c>
      <c r="L5">
        <f t="shared" si="0"/>
        <v>1.2E-2</v>
      </c>
      <c r="N5" t="s">
        <v>3074</v>
      </c>
      <c r="O5" t="str">
        <f t="shared" si="1"/>
        <v xml:space="preserve">Tr64 </v>
      </c>
      <c r="P5" t="str">
        <f t="shared" si="2"/>
        <v xml:space="preserve">Epigondolella triangularis </v>
      </c>
      <c r="Q5">
        <f t="shared" si="3"/>
        <v>218.8</v>
      </c>
      <c r="R5">
        <f t="shared" si="4"/>
        <v>218.8</v>
      </c>
      <c r="S5" t="s">
        <v>1895</v>
      </c>
      <c r="T5" t="str">
        <f t="shared" si="5"/>
        <v xml:space="preserve">Slovakia </v>
      </c>
      <c r="U5" t="str">
        <f t="shared" si="6"/>
        <v xml:space="preserve">Nor </v>
      </c>
      <c r="V5" t="s">
        <v>3075</v>
      </c>
      <c r="X5">
        <v>18.809999999999999</v>
      </c>
      <c r="Y5">
        <v>1.2E-2</v>
      </c>
      <c r="AA5" t="s">
        <v>3074</v>
      </c>
      <c r="AB5" t="s">
        <v>3080</v>
      </c>
      <c r="AC5" t="s">
        <v>3081</v>
      </c>
      <c r="AD5">
        <v>218.8</v>
      </c>
      <c r="AE5">
        <v>218.8</v>
      </c>
      <c r="AF5" t="s">
        <v>1895</v>
      </c>
      <c r="AG5" t="s">
        <v>3073</v>
      </c>
      <c r="AH5" t="s">
        <v>3071</v>
      </c>
      <c r="AI5" t="s">
        <v>3075</v>
      </c>
    </row>
    <row r="6" spans="1:35">
      <c r="A6" t="s">
        <v>3082</v>
      </c>
      <c r="B6">
        <v>224.2</v>
      </c>
      <c r="C6" t="s">
        <v>3070</v>
      </c>
      <c r="D6" t="s">
        <v>3083</v>
      </c>
      <c r="E6" t="s">
        <v>3084</v>
      </c>
      <c r="F6" t="s">
        <v>3073</v>
      </c>
      <c r="G6">
        <v>20.04</v>
      </c>
      <c r="H6">
        <v>2.7E-2</v>
      </c>
      <c r="I6" t="s">
        <v>178</v>
      </c>
      <c r="K6">
        <f t="shared" si="0"/>
        <v>20.04</v>
      </c>
      <c r="L6">
        <f t="shared" si="0"/>
        <v>2.7E-2</v>
      </c>
      <c r="N6" t="s">
        <v>3074</v>
      </c>
      <c r="O6" t="str">
        <f t="shared" si="1"/>
        <v xml:space="preserve">Tr75 </v>
      </c>
      <c r="P6" t="str">
        <f t="shared" si="2"/>
        <v xml:space="preserve">Epigondolella pseudodiebeli </v>
      </c>
      <c r="Q6">
        <f t="shared" si="3"/>
        <v>224.2</v>
      </c>
      <c r="R6">
        <f t="shared" si="4"/>
        <v>224.2</v>
      </c>
      <c r="S6" t="s">
        <v>1895</v>
      </c>
      <c r="T6" t="str">
        <f t="shared" si="5"/>
        <v xml:space="preserve">Slovakia </v>
      </c>
      <c r="U6" t="str">
        <f t="shared" si="6"/>
        <v xml:space="preserve">Crn </v>
      </c>
      <c r="V6" t="s">
        <v>3075</v>
      </c>
      <c r="X6">
        <v>20.04</v>
      </c>
      <c r="Y6">
        <v>2.7E-2</v>
      </c>
      <c r="AA6" t="s">
        <v>3074</v>
      </c>
      <c r="AB6" t="s">
        <v>3082</v>
      </c>
      <c r="AC6" t="s">
        <v>3084</v>
      </c>
      <c r="AD6">
        <v>224.2</v>
      </c>
      <c r="AE6">
        <v>224.2</v>
      </c>
      <c r="AF6" t="s">
        <v>1895</v>
      </c>
      <c r="AG6" t="s">
        <v>3073</v>
      </c>
      <c r="AH6" t="s">
        <v>3083</v>
      </c>
      <c r="AI6" t="s">
        <v>3075</v>
      </c>
    </row>
    <row r="7" spans="1:35">
      <c r="A7" t="s">
        <v>3085</v>
      </c>
      <c r="B7">
        <v>224.7</v>
      </c>
      <c r="C7" t="s">
        <v>3086</v>
      </c>
      <c r="D7" t="s">
        <v>3087</v>
      </c>
      <c r="E7" t="s">
        <v>3088</v>
      </c>
      <c r="F7" t="s">
        <v>3089</v>
      </c>
      <c r="G7">
        <v>19.079999999999998</v>
      </c>
      <c r="H7">
        <v>-8.0000000000000002E-3</v>
      </c>
      <c r="K7">
        <f t="shared" si="0"/>
        <v>19.079999999999998</v>
      </c>
      <c r="L7">
        <f t="shared" si="0"/>
        <v>-8.0000000000000002E-3</v>
      </c>
      <c r="N7" t="s">
        <v>3074</v>
      </c>
      <c r="O7" t="str">
        <f t="shared" si="1"/>
        <v xml:space="preserve"> Tr77  </v>
      </c>
      <c r="P7" t="str">
        <f t="shared" si="2"/>
        <v xml:space="preserve"> Epigondolella nodosa  </v>
      </c>
      <c r="Q7">
        <f t="shared" si="3"/>
        <v>224.7</v>
      </c>
      <c r="R7">
        <f t="shared" si="4"/>
        <v>224.7</v>
      </c>
      <c r="S7" t="s">
        <v>1895</v>
      </c>
      <c r="T7" t="str">
        <f t="shared" si="5"/>
        <v xml:space="preserve"> Slovakia  </v>
      </c>
      <c r="U7" t="str">
        <f t="shared" si="6"/>
        <v xml:space="preserve"> Crn  </v>
      </c>
      <c r="V7" t="s">
        <v>3075</v>
      </c>
      <c r="X7">
        <v>19.079999999999998</v>
      </c>
      <c r="Y7">
        <v>-8.0000000000000002E-3</v>
      </c>
      <c r="AA7" t="s">
        <v>3074</v>
      </c>
      <c r="AB7" t="s">
        <v>3090</v>
      </c>
      <c r="AC7" t="s">
        <v>3091</v>
      </c>
      <c r="AD7">
        <v>224.7</v>
      </c>
      <c r="AE7">
        <v>224.7</v>
      </c>
      <c r="AF7" t="s">
        <v>1895</v>
      </c>
      <c r="AG7" t="s">
        <v>3092</v>
      </c>
      <c r="AH7" t="s">
        <v>3093</v>
      </c>
      <c r="AI7" t="s">
        <v>3075</v>
      </c>
    </row>
    <row r="8" spans="1:35">
      <c r="A8" s="258" t="s">
        <v>3094</v>
      </c>
      <c r="B8">
        <v>236.2</v>
      </c>
      <c r="C8" s="258" t="s">
        <v>3095</v>
      </c>
      <c r="D8" s="258" t="s">
        <v>3096</v>
      </c>
      <c r="E8" s="258" t="s">
        <v>3097</v>
      </c>
      <c r="F8" t="s">
        <v>3098</v>
      </c>
      <c r="G8">
        <v>18</v>
      </c>
      <c r="H8">
        <v>3.3000000000000002E-2</v>
      </c>
      <c r="I8" t="s">
        <v>178</v>
      </c>
      <c r="K8">
        <f t="shared" si="0"/>
        <v>18</v>
      </c>
      <c r="L8">
        <f t="shared" si="0"/>
        <v>3.3000000000000002E-2</v>
      </c>
      <c r="N8" t="s">
        <v>3074</v>
      </c>
      <c r="O8" t="str">
        <f t="shared" si="1"/>
        <v xml:space="preserve">Tr150  </v>
      </c>
      <c r="P8" t="str">
        <f t="shared" si="2"/>
        <v xml:space="preserve">Budurovignathus mungoensis  </v>
      </c>
      <c r="Q8">
        <f t="shared" si="3"/>
        <v>236.2</v>
      </c>
      <c r="R8">
        <f t="shared" si="4"/>
        <v>236.2</v>
      </c>
      <c r="S8" t="s">
        <v>1895</v>
      </c>
      <c r="T8" t="str">
        <f t="shared" si="5"/>
        <v xml:space="preserve"> Hungary  </v>
      </c>
      <c r="U8" t="str">
        <f t="shared" si="6"/>
        <v xml:space="preserve">Lad  </v>
      </c>
      <c r="V8" t="s">
        <v>3075</v>
      </c>
      <c r="X8">
        <v>18</v>
      </c>
      <c r="Y8">
        <v>3.3000000000000002E-2</v>
      </c>
      <c r="AA8" t="s">
        <v>3074</v>
      </c>
      <c r="AB8" t="s">
        <v>3099</v>
      </c>
      <c r="AC8" t="s">
        <v>3100</v>
      </c>
      <c r="AD8">
        <v>236.2</v>
      </c>
      <c r="AE8">
        <v>236.2</v>
      </c>
      <c r="AF8" t="s">
        <v>1895</v>
      </c>
      <c r="AG8" t="s">
        <v>3101</v>
      </c>
      <c r="AH8" t="s">
        <v>3102</v>
      </c>
      <c r="AI8" t="s">
        <v>3075</v>
      </c>
    </row>
    <row r="9" spans="1:35">
      <c r="A9" t="s">
        <v>3103</v>
      </c>
      <c r="B9">
        <v>241.2</v>
      </c>
      <c r="C9" t="s">
        <v>3104</v>
      </c>
      <c r="D9" t="s">
        <v>3105</v>
      </c>
      <c r="E9" t="s">
        <v>3106</v>
      </c>
      <c r="F9" t="s">
        <v>3107</v>
      </c>
      <c r="G9">
        <v>27.82</v>
      </c>
      <c r="H9">
        <v>2.3E-2</v>
      </c>
      <c r="I9" t="s">
        <v>178</v>
      </c>
      <c r="K9">
        <f t="shared" si="0"/>
        <v>27.82</v>
      </c>
      <c r="L9">
        <f t="shared" si="0"/>
        <v>2.3E-2</v>
      </c>
      <c r="N9" t="s">
        <v>3074</v>
      </c>
      <c r="O9" t="str">
        <f t="shared" si="1"/>
        <v xml:space="preserve">Tr239 </v>
      </c>
      <c r="P9" t="str">
        <f t="shared" si="2"/>
        <v xml:space="preserve">Chiosella gondolelloides </v>
      </c>
      <c r="Q9">
        <f t="shared" si="3"/>
        <v>241.2</v>
      </c>
      <c r="R9">
        <f t="shared" si="4"/>
        <v>241.2</v>
      </c>
      <c r="S9" t="s">
        <v>1895</v>
      </c>
      <c r="T9" t="str">
        <f t="shared" si="5"/>
        <v xml:space="preserve">Italy </v>
      </c>
      <c r="U9" t="str">
        <f t="shared" si="6"/>
        <v xml:space="preserve">Spa </v>
      </c>
      <c r="V9" t="s">
        <v>3075</v>
      </c>
      <c r="X9">
        <v>27.82</v>
      </c>
      <c r="Y9">
        <v>2.3E-2</v>
      </c>
      <c r="AA9" t="s">
        <v>3074</v>
      </c>
      <c r="AB9" t="s">
        <v>3103</v>
      </c>
      <c r="AC9" t="s">
        <v>3106</v>
      </c>
      <c r="AD9">
        <v>241.2</v>
      </c>
      <c r="AE9">
        <v>241.2</v>
      </c>
      <c r="AF9" t="s">
        <v>1895</v>
      </c>
      <c r="AG9" t="s">
        <v>3107</v>
      </c>
      <c r="AH9" t="s">
        <v>3105</v>
      </c>
      <c r="AI9" t="s">
        <v>3075</v>
      </c>
    </row>
    <row r="10" spans="1:35">
      <c r="A10" t="s">
        <v>3108</v>
      </c>
      <c r="B10">
        <v>241.4</v>
      </c>
      <c r="C10" t="s">
        <v>3104</v>
      </c>
      <c r="D10" t="s">
        <v>3105</v>
      </c>
      <c r="E10" t="s">
        <v>3109</v>
      </c>
      <c r="F10" t="s">
        <v>3107</v>
      </c>
      <c r="G10">
        <v>27.6</v>
      </c>
      <c r="H10">
        <v>3.7999999999999999E-2</v>
      </c>
      <c r="I10" t="s">
        <v>178</v>
      </c>
      <c r="K10">
        <f t="shared" si="0"/>
        <v>27.6</v>
      </c>
      <c r="L10">
        <f t="shared" si="0"/>
        <v>3.7999999999999999E-2</v>
      </c>
      <c r="N10" t="s">
        <v>3074</v>
      </c>
      <c r="O10" t="str">
        <f t="shared" si="1"/>
        <v xml:space="preserve">Tr245 </v>
      </c>
      <c r="P10" t="str">
        <f t="shared" si="2"/>
        <v xml:space="preserve">Neospathodus sosioensis </v>
      </c>
      <c r="Q10">
        <f t="shared" si="3"/>
        <v>241.4</v>
      </c>
      <c r="R10">
        <f t="shared" si="4"/>
        <v>241.4</v>
      </c>
      <c r="S10" t="s">
        <v>1895</v>
      </c>
      <c r="T10" t="str">
        <f t="shared" si="5"/>
        <v xml:space="preserve">Italy </v>
      </c>
      <c r="U10" t="str">
        <f t="shared" si="6"/>
        <v xml:space="preserve">Spa </v>
      </c>
      <c r="V10" t="s">
        <v>3075</v>
      </c>
      <c r="X10">
        <v>27.6</v>
      </c>
      <c r="Y10">
        <v>3.7999999999999999E-2</v>
      </c>
      <c r="AA10" t="s">
        <v>3074</v>
      </c>
      <c r="AB10" t="s">
        <v>3108</v>
      </c>
      <c r="AC10" t="s">
        <v>3109</v>
      </c>
      <c r="AD10">
        <v>241.4</v>
      </c>
      <c r="AE10">
        <v>241.4</v>
      </c>
      <c r="AF10" t="s">
        <v>1895</v>
      </c>
      <c r="AG10" t="s">
        <v>3107</v>
      </c>
      <c r="AH10" t="s">
        <v>3105</v>
      </c>
      <c r="AI10" t="s">
        <v>3075</v>
      </c>
    </row>
    <row r="11" spans="1:35">
      <c r="A11" t="s">
        <v>3110</v>
      </c>
      <c r="B11">
        <v>244.4</v>
      </c>
      <c r="C11" t="s">
        <v>3104</v>
      </c>
      <c r="D11" t="s">
        <v>3111</v>
      </c>
      <c r="E11" t="s">
        <v>3112</v>
      </c>
      <c r="F11" t="s">
        <v>3107</v>
      </c>
      <c r="G11">
        <v>17.010000000000002</v>
      </c>
      <c r="H11">
        <v>4.1000000000000002E-2</v>
      </c>
      <c r="I11" t="s">
        <v>178</v>
      </c>
      <c r="K11">
        <f t="shared" si="0"/>
        <v>17.010000000000002</v>
      </c>
      <c r="L11">
        <f t="shared" si="0"/>
        <v>4.1000000000000002E-2</v>
      </c>
      <c r="N11" t="s">
        <v>3074</v>
      </c>
      <c r="O11" t="str">
        <f t="shared" si="1"/>
        <v xml:space="preserve">Tr252 </v>
      </c>
      <c r="P11" t="str">
        <f t="shared" si="2"/>
        <v xml:space="preserve">Neospathodus dieneri </v>
      </c>
      <c r="Q11">
        <f t="shared" si="3"/>
        <v>244.4</v>
      </c>
      <c r="R11">
        <f t="shared" si="4"/>
        <v>244.4</v>
      </c>
      <c r="S11" t="s">
        <v>1895</v>
      </c>
      <c r="T11" t="str">
        <f t="shared" si="5"/>
        <v xml:space="preserve">Italy </v>
      </c>
      <c r="U11" t="str">
        <f t="shared" si="6"/>
        <v xml:space="preserve">Gri </v>
      </c>
      <c r="V11" t="s">
        <v>3075</v>
      </c>
      <c r="X11">
        <v>17.010000000000002</v>
      </c>
      <c r="Y11">
        <v>4.1000000000000002E-2</v>
      </c>
      <c r="AA11" t="s">
        <v>3074</v>
      </c>
      <c r="AB11" t="s">
        <v>3110</v>
      </c>
      <c r="AC11" t="s">
        <v>3112</v>
      </c>
      <c r="AD11">
        <v>244.4</v>
      </c>
      <c r="AE11">
        <v>244.4</v>
      </c>
      <c r="AF11" t="s">
        <v>1895</v>
      </c>
      <c r="AG11" t="s">
        <v>3107</v>
      </c>
      <c r="AH11" t="s">
        <v>3111</v>
      </c>
      <c r="AI11" t="s">
        <v>3075</v>
      </c>
    </row>
    <row r="12" spans="1:35">
      <c r="A12" t="s">
        <v>3113</v>
      </c>
      <c r="B12">
        <v>244.8</v>
      </c>
      <c r="C12" t="s">
        <v>3104</v>
      </c>
      <c r="D12" t="s">
        <v>3111</v>
      </c>
      <c r="E12" t="s">
        <v>3114</v>
      </c>
      <c r="F12" t="s">
        <v>3107</v>
      </c>
      <c r="G12">
        <v>17.25</v>
      </c>
      <c r="H12">
        <v>3.7999999999999999E-2</v>
      </c>
      <c r="I12" t="s">
        <v>178</v>
      </c>
      <c r="K12">
        <f t="shared" si="0"/>
        <v>17.25</v>
      </c>
      <c r="L12">
        <f t="shared" si="0"/>
        <v>3.7999999999999999E-2</v>
      </c>
      <c r="N12" t="s">
        <v>3074</v>
      </c>
      <c r="O12" t="str">
        <f t="shared" si="1"/>
        <v xml:space="preserve">Tr253 </v>
      </c>
      <c r="P12" t="str">
        <f t="shared" si="2"/>
        <v xml:space="preserve">Hindeodus postparvus </v>
      </c>
      <c r="Q12">
        <f t="shared" si="3"/>
        <v>244.8</v>
      </c>
      <c r="R12">
        <f t="shared" si="4"/>
        <v>244.8</v>
      </c>
      <c r="S12" t="s">
        <v>1895</v>
      </c>
      <c r="T12" t="str">
        <f t="shared" si="5"/>
        <v xml:space="preserve">Italy </v>
      </c>
      <c r="U12" t="str">
        <f t="shared" si="6"/>
        <v xml:space="preserve">Gri </v>
      </c>
      <c r="V12" t="s">
        <v>3075</v>
      </c>
      <c r="X12">
        <v>17.25</v>
      </c>
      <c r="Y12">
        <v>3.7999999999999999E-2</v>
      </c>
      <c r="AA12" t="s">
        <v>3074</v>
      </c>
      <c r="AB12" t="s">
        <v>3113</v>
      </c>
      <c r="AC12" t="s">
        <v>3114</v>
      </c>
      <c r="AD12">
        <v>244.8</v>
      </c>
      <c r="AE12">
        <v>244.8</v>
      </c>
      <c r="AF12" t="s">
        <v>1895</v>
      </c>
      <c r="AG12" t="s">
        <v>3107</v>
      </c>
      <c r="AH12" t="s">
        <v>3111</v>
      </c>
      <c r="AI12" t="s">
        <v>3075</v>
      </c>
    </row>
    <row r="13" spans="1:35">
      <c r="A13" t="s">
        <v>3115</v>
      </c>
      <c r="B13">
        <v>244.9</v>
      </c>
      <c r="C13" t="s">
        <v>3104</v>
      </c>
      <c r="D13" t="s">
        <v>3111</v>
      </c>
      <c r="E13" t="s">
        <v>3116</v>
      </c>
      <c r="F13" t="s">
        <v>3107</v>
      </c>
      <c r="G13">
        <v>24.52</v>
      </c>
      <c r="H13">
        <v>6.6000000000000003E-2</v>
      </c>
      <c r="I13" t="s">
        <v>178</v>
      </c>
      <c r="K13">
        <f t="shared" si="0"/>
        <v>24.52</v>
      </c>
      <c r="L13">
        <f t="shared" si="0"/>
        <v>6.6000000000000003E-2</v>
      </c>
      <c r="N13" t="s">
        <v>3074</v>
      </c>
      <c r="O13" t="str">
        <f t="shared" si="1"/>
        <v xml:space="preserve">Tr256 </v>
      </c>
      <c r="P13" t="str">
        <f t="shared" si="2"/>
        <v xml:space="preserve">Isarcicella isarcica </v>
      </c>
      <c r="Q13">
        <f t="shared" si="3"/>
        <v>244.9</v>
      </c>
      <c r="R13">
        <f t="shared" si="4"/>
        <v>244.9</v>
      </c>
      <c r="S13" t="s">
        <v>1895</v>
      </c>
      <c r="T13" t="str">
        <f t="shared" si="5"/>
        <v xml:space="preserve">Italy </v>
      </c>
      <c r="U13" t="str">
        <f t="shared" si="6"/>
        <v xml:space="preserve">Gri </v>
      </c>
      <c r="V13" t="s">
        <v>3075</v>
      </c>
      <c r="X13">
        <v>24.52</v>
      </c>
      <c r="Y13">
        <v>6.6000000000000003E-2</v>
      </c>
      <c r="AA13" t="s">
        <v>3074</v>
      </c>
      <c r="AB13" t="s">
        <v>3115</v>
      </c>
      <c r="AC13" t="s">
        <v>3116</v>
      </c>
      <c r="AD13">
        <v>244.9</v>
      </c>
      <c r="AE13">
        <v>244.9</v>
      </c>
      <c r="AF13" t="s">
        <v>1895</v>
      </c>
      <c r="AG13" t="s">
        <v>3107</v>
      </c>
      <c r="AH13" t="s">
        <v>3111</v>
      </c>
      <c r="AI13" t="s">
        <v>3075</v>
      </c>
    </row>
    <row r="14" spans="1:35">
      <c r="A14" t="s">
        <v>3117</v>
      </c>
      <c r="B14">
        <v>510.3</v>
      </c>
      <c r="C14" t="s">
        <v>3118</v>
      </c>
      <c r="D14" t="s">
        <v>1907</v>
      </c>
      <c r="E14" t="s">
        <v>1883</v>
      </c>
      <c r="F14" t="s">
        <v>3119</v>
      </c>
      <c r="G14">
        <v>37.909999999999997</v>
      </c>
      <c r="H14">
        <v>-1E-3</v>
      </c>
      <c r="I14" t="s">
        <v>178</v>
      </c>
      <c r="K14">
        <f t="shared" si="0"/>
        <v>37.909999999999997</v>
      </c>
      <c r="L14">
        <f t="shared" si="0"/>
        <v>-1E-3</v>
      </c>
      <c r="N14" t="s">
        <v>3074</v>
      </c>
      <c r="O14" t="str">
        <f t="shared" si="1"/>
        <v>KKU-71</v>
      </c>
      <c r="P14" t="str">
        <f t="shared" si="2"/>
        <v>-</v>
      </c>
      <c r="Q14">
        <f t="shared" si="3"/>
        <v>510.3</v>
      </c>
      <c r="R14">
        <f t="shared" si="4"/>
        <v>510.3</v>
      </c>
      <c r="S14" t="s">
        <v>1895</v>
      </c>
      <c r="T14" t="str">
        <f t="shared" si="5"/>
        <v>Siberia</v>
      </c>
      <c r="U14" t="str">
        <f t="shared" si="6"/>
        <v>Dol</v>
      </c>
      <c r="V14" t="s">
        <v>3075</v>
      </c>
      <c r="X14">
        <v>37.909999999999997</v>
      </c>
      <c r="Y14">
        <v>-1E-3</v>
      </c>
      <c r="AA14" t="s">
        <v>3074</v>
      </c>
      <c r="AB14" t="s">
        <v>3117</v>
      </c>
      <c r="AC14" t="s">
        <v>1883</v>
      </c>
      <c r="AD14">
        <v>510.3</v>
      </c>
      <c r="AE14">
        <v>510.3</v>
      </c>
      <c r="AF14" t="s">
        <v>1895</v>
      </c>
      <c r="AG14" t="s">
        <v>3119</v>
      </c>
      <c r="AH14" t="s">
        <v>1907</v>
      </c>
      <c r="AI14" t="s">
        <v>3075</v>
      </c>
    </row>
    <row r="15" spans="1:35">
      <c r="A15" t="s">
        <v>3120</v>
      </c>
      <c r="B15">
        <v>511.7</v>
      </c>
      <c r="C15" t="s">
        <v>3118</v>
      </c>
      <c r="D15" t="s">
        <v>1907</v>
      </c>
      <c r="E15" t="s">
        <v>3121</v>
      </c>
      <c r="F15" t="s">
        <v>3119</v>
      </c>
      <c r="G15">
        <v>29.57</v>
      </c>
      <c r="H15">
        <v>-7.0000000000000001E-3</v>
      </c>
      <c r="I15" t="s">
        <v>1883</v>
      </c>
      <c r="K15">
        <f t="shared" si="0"/>
        <v>29.57</v>
      </c>
      <c r="L15">
        <f t="shared" si="0"/>
        <v>-7.0000000000000001E-3</v>
      </c>
      <c r="N15" t="s">
        <v>3074</v>
      </c>
      <c r="O15" t="str">
        <f t="shared" si="1"/>
        <v>KKU-57</v>
      </c>
      <c r="P15" t="str">
        <f t="shared" si="2"/>
        <v>Dolgeuloma Kaninia</v>
      </c>
      <c r="Q15">
        <f t="shared" si="3"/>
        <v>511.7</v>
      </c>
      <c r="R15">
        <f t="shared" si="4"/>
        <v>511.7</v>
      </c>
      <c r="S15" t="s">
        <v>1895</v>
      </c>
      <c r="T15" t="str">
        <f t="shared" si="5"/>
        <v>Siberia</v>
      </c>
      <c r="U15" t="str">
        <f t="shared" si="6"/>
        <v>Dol</v>
      </c>
      <c r="V15" t="s">
        <v>3075</v>
      </c>
      <c r="X15">
        <v>29.57</v>
      </c>
      <c r="Y15">
        <v>-7.0000000000000001E-3</v>
      </c>
      <c r="AA15" t="s">
        <v>3074</v>
      </c>
      <c r="AB15" t="s">
        <v>3120</v>
      </c>
      <c r="AC15" t="s">
        <v>3121</v>
      </c>
      <c r="AD15">
        <v>511.7</v>
      </c>
      <c r="AE15">
        <v>511.7</v>
      </c>
      <c r="AF15" t="s">
        <v>1895</v>
      </c>
      <c r="AG15" t="s">
        <v>3119</v>
      </c>
      <c r="AH15" t="s">
        <v>1907</v>
      </c>
      <c r="AI15" t="s">
        <v>3075</v>
      </c>
    </row>
    <row r="16" spans="1:35">
      <c r="A16" t="s">
        <v>3122</v>
      </c>
      <c r="B16">
        <v>512.9</v>
      </c>
      <c r="C16" t="s">
        <v>3118</v>
      </c>
      <c r="D16" t="s">
        <v>1907</v>
      </c>
      <c r="E16" t="s">
        <v>3123</v>
      </c>
      <c r="F16" t="s">
        <v>3119</v>
      </c>
      <c r="G16">
        <v>29.49</v>
      </c>
      <c r="H16">
        <v>-2.3E-2</v>
      </c>
      <c r="I16" t="s">
        <v>1883</v>
      </c>
      <c r="K16">
        <f t="shared" si="0"/>
        <v>29.49</v>
      </c>
      <c r="L16">
        <f t="shared" si="0"/>
        <v>-2.3E-2</v>
      </c>
      <c r="N16" t="s">
        <v>3074</v>
      </c>
      <c r="O16" t="str">
        <f t="shared" si="1"/>
        <v>KKU-53</v>
      </c>
      <c r="P16" t="str">
        <f t="shared" si="2"/>
        <v>Kujandaspis</v>
      </c>
      <c r="Q16">
        <f t="shared" si="3"/>
        <v>512.9</v>
      </c>
      <c r="R16">
        <f t="shared" si="4"/>
        <v>512.9</v>
      </c>
      <c r="S16" t="s">
        <v>1895</v>
      </c>
      <c r="T16" t="str">
        <f t="shared" si="5"/>
        <v>Siberia</v>
      </c>
      <c r="U16" t="str">
        <f t="shared" si="6"/>
        <v>Dol</v>
      </c>
      <c r="V16" t="s">
        <v>3075</v>
      </c>
      <c r="X16">
        <v>29.49</v>
      </c>
      <c r="Y16">
        <v>-2.3E-2</v>
      </c>
      <c r="AA16" t="s">
        <v>3074</v>
      </c>
      <c r="AB16" t="s">
        <v>3122</v>
      </c>
      <c r="AC16" t="s">
        <v>3123</v>
      </c>
      <c r="AD16">
        <v>512.9</v>
      </c>
      <c r="AE16">
        <v>512.9</v>
      </c>
      <c r="AF16" t="s">
        <v>1895</v>
      </c>
      <c r="AG16" t="s">
        <v>3119</v>
      </c>
      <c r="AH16" t="s">
        <v>1907</v>
      </c>
      <c r="AI16" t="s">
        <v>3075</v>
      </c>
    </row>
    <row r="17" spans="1:35">
      <c r="A17" t="s">
        <v>3124</v>
      </c>
      <c r="B17">
        <v>518.1</v>
      </c>
      <c r="C17" t="s">
        <v>3125</v>
      </c>
      <c r="D17" t="s">
        <v>3126</v>
      </c>
      <c r="E17" t="s">
        <v>3127</v>
      </c>
      <c r="F17" t="s">
        <v>3119</v>
      </c>
      <c r="G17">
        <v>35.229999999999997</v>
      </c>
      <c r="H17">
        <v>-0.05</v>
      </c>
      <c r="I17" t="s">
        <v>1883</v>
      </c>
      <c r="K17">
        <f t="shared" si="0"/>
        <v>35.229999999999997</v>
      </c>
      <c r="L17">
        <f t="shared" si="0"/>
        <v>-0.05</v>
      </c>
      <c r="N17" t="s">
        <v>3074</v>
      </c>
      <c r="O17" t="str">
        <f t="shared" si="1"/>
        <v>KKU-43</v>
      </c>
      <c r="P17" t="str">
        <f t="shared" si="2"/>
        <v>Maspakites Idahoia Raashellina</v>
      </c>
      <c r="Q17">
        <f t="shared" si="3"/>
        <v>518.1</v>
      </c>
      <c r="R17">
        <f t="shared" si="4"/>
        <v>518.1</v>
      </c>
      <c r="S17" t="s">
        <v>1895</v>
      </c>
      <c r="T17" t="str">
        <f t="shared" si="5"/>
        <v>Siberia</v>
      </c>
      <c r="U17" t="str">
        <f t="shared" si="6"/>
        <v>Men</v>
      </c>
      <c r="V17" t="s">
        <v>3075</v>
      </c>
      <c r="X17">
        <v>35.229999999999997</v>
      </c>
      <c r="Y17">
        <v>-0.05</v>
      </c>
      <c r="AA17" t="s">
        <v>3074</v>
      </c>
      <c r="AB17" t="s">
        <v>3124</v>
      </c>
      <c r="AC17" t="s">
        <v>3127</v>
      </c>
      <c r="AD17">
        <v>518.1</v>
      </c>
      <c r="AE17">
        <v>518.1</v>
      </c>
      <c r="AF17" t="s">
        <v>1895</v>
      </c>
      <c r="AG17" t="s">
        <v>3119</v>
      </c>
      <c r="AH17" t="s">
        <v>3126</v>
      </c>
      <c r="AI17" t="s">
        <v>3075</v>
      </c>
    </row>
    <row r="18" spans="1:35">
      <c r="A18" t="s">
        <v>3128</v>
      </c>
      <c r="B18">
        <v>557.4</v>
      </c>
      <c r="C18" t="s">
        <v>3129</v>
      </c>
      <c r="D18" t="s">
        <v>3130</v>
      </c>
      <c r="E18" t="s">
        <v>3131</v>
      </c>
      <c r="F18" t="s">
        <v>3119</v>
      </c>
      <c r="G18">
        <v>31.94</v>
      </c>
      <c r="H18">
        <v>-2E-3</v>
      </c>
      <c r="I18" t="s">
        <v>1883</v>
      </c>
      <c r="K18">
        <f t="shared" si="0"/>
        <v>31.94</v>
      </c>
      <c r="L18">
        <f t="shared" si="0"/>
        <v>-2E-3</v>
      </c>
      <c r="N18" t="s">
        <v>3074</v>
      </c>
      <c r="O18" t="str">
        <f t="shared" si="1"/>
        <v>KKU-17</v>
      </c>
      <c r="P18" t="str">
        <f t="shared" si="2"/>
        <v>Judomia Uktaspis</v>
      </c>
      <c r="Q18">
        <f t="shared" si="3"/>
        <v>557.4</v>
      </c>
      <c r="R18">
        <f t="shared" si="4"/>
        <v>557.4</v>
      </c>
      <c r="S18" t="s">
        <v>1895</v>
      </c>
      <c r="T18" t="str">
        <f t="shared" si="5"/>
        <v>Siberia</v>
      </c>
      <c r="U18" t="str">
        <f t="shared" si="6"/>
        <v>Tom</v>
      </c>
      <c r="V18" t="s">
        <v>3075</v>
      </c>
      <c r="X18">
        <v>31.94</v>
      </c>
      <c r="Y18">
        <v>-2E-3</v>
      </c>
      <c r="AA18" t="s">
        <v>3074</v>
      </c>
      <c r="AB18" t="s">
        <v>3128</v>
      </c>
      <c r="AC18" t="s">
        <v>3131</v>
      </c>
      <c r="AD18">
        <v>557.4</v>
      </c>
      <c r="AE18">
        <v>557.4</v>
      </c>
      <c r="AF18" t="s">
        <v>1895</v>
      </c>
      <c r="AG18" t="s">
        <v>3119</v>
      </c>
      <c r="AH18" t="s">
        <v>3130</v>
      </c>
      <c r="AI18" t="s">
        <v>3075</v>
      </c>
    </row>
    <row r="19" spans="1:35">
      <c r="A19" t="s">
        <v>3132</v>
      </c>
      <c r="B19">
        <v>561.29999999999995</v>
      </c>
      <c r="C19" t="s">
        <v>3129</v>
      </c>
      <c r="D19" t="s">
        <v>3130</v>
      </c>
      <c r="E19" t="s">
        <v>3133</v>
      </c>
      <c r="F19" t="s">
        <v>3119</v>
      </c>
      <c r="G19">
        <v>38.630000000000003</v>
      </c>
      <c r="H19">
        <v>1.6E-2</v>
      </c>
      <c r="I19" t="s">
        <v>1883</v>
      </c>
      <c r="K19">
        <f t="shared" si="0"/>
        <v>38.630000000000003</v>
      </c>
      <c r="L19">
        <f t="shared" si="0"/>
        <v>1.6E-2</v>
      </c>
      <c r="N19" t="s">
        <v>3074</v>
      </c>
      <c r="O19" t="str">
        <f t="shared" si="1"/>
        <v>KKU-4</v>
      </c>
      <c r="P19" t="str">
        <f t="shared" si="2"/>
        <v>Dokidocyathus regularis</v>
      </c>
      <c r="Q19">
        <f t="shared" si="3"/>
        <v>561.29999999999995</v>
      </c>
      <c r="R19">
        <f t="shared" si="4"/>
        <v>561.29999999999995</v>
      </c>
      <c r="S19" t="s">
        <v>1895</v>
      </c>
      <c r="T19" t="str">
        <f t="shared" si="5"/>
        <v>Siberia</v>
      </c>
      <c r="U19" t="str">
        <f t="shared" si="6"/>
        <v>Tom</v>
      </c>
      <c r="V19" t="s">
        <v>3075</v>
      </c>
      <c r="X19">
        <v>38.630000000000003</v>
      </c>
      <c r="Y19">
        <v>1.6E-2</v>
      </c>
      <c r="AA19" t="s">
        <v>3074</v>
      </c>
      <c r="AB19" t="s">
        <v>3132</v>
      </c>
      <c r="AC19" t="s">
        <v>3133</v>
      </c>
      <c r="AD19">
        <v>561.29999999999995</v>
      </c>
      <c r="AE19">
        <v>561.29999999999995</v>
      </c>
      <c r="AF19" t="s">
        <v>1895</v>
      </c>
      <c r="AG19" t="s">
        <v>3119</v>
      </c>
      <c r="AH19" t="s">
        <v>3130</v>
      </c>
      <c r="AI19" t="s">
        <v>3075</v>
      </c>
    </row>
  </sheetData>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3" sqref="R43"/>
    </sheetView>
  </sheetViews>
  <sheetFormatPr defaultRowHeight="12.7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8"/>
  <sheetViews>
    <sheetView zoomScaleNormal="100" workbookViewId="0">
      <selection activeCell="X35" sqref="X35:Y80"/>
    </sheetView>
  </sheetViews>
  <sheetFormatPr defaultRowHeight="12.75"/>
  <cols>
    <col min="1" max="1" width="10.5703125" style="260" bestFit="1" customWidth="1"/>
    <col min="2" max="2" width="10.42578125" style="260" bestFit="1" customWidth="1"/>
    <col min="3" max="3" width="9.42578125" style="260" bestFit="1" customWidth="1"/>
    <col min="4" max="4" width="6.42578125" style="260" bestFit="1" customWidth="1"/>
    <col min="5" max="5" width="7.140625" style="260" bestFit="1" customWidth="1"/>
    <col min="6" max="6" width="8.7109375" style="265" customWidth="1"/>
    <col min="7" max="7" width="8.7109375" style="263" customWidth="1"/>
    <col min="8" max="8" width="8.7109375" style="264" customWidth="1"/>
    <col min="9" max="9" width="8.7109375" style="263" customWidth="1"/>
    <col min="10" max="10" width="9.140625" style="262" bestFit="1" customWidth="1"/>
    <col min="11" max="11" width="8.7109375" style="261" customWidth="1"/>
    <col min="12" max="12" width="2.7109375" style="260" customWidth="1"/>
    <col min="13" max="22" width="6.7109375" style="260" customWidth="1"/>
    <col min="23" max="16384" width="9.140625" style="259"/>
  </cols>
  <sheetData>
    <row r="1" spans="1:34">
      <c r="A1" s="337" t="s">
        <v>3556</v>
      </c>
      <c r="B1" s="337"/>
      <c r="C1" s="331"/>
      <c r="D1" s="331"/>
      <c r="E1" s="331"/>
      <c r="F1" s="336"/>
      <c r="G1" s="334"/>
      <c r="H1" s="335"/>
      <c r="I1" s="334"/>
      <c r="J1" s="333"/>
      <c r="K1" s="332"/>
      <c r="L1" s="331"/>
      <c r="M1" s="331"/>
      <c r="N1" s="331"/>
      <c r="O1" s="331"/>
      <c r="P1" s="331"/>
      <c r="Q1" s="331"/>
      <c r="R1" s="331"/>
      <c r="S1" s="331"/>
      <c r="T1" s="331"/>
      <c r="U1" s="331"/>
      <c r="V1" s="331"/>
    </row>
    <row r="2" spans="1:34">
      <c r="A2" s="338" t="s">
        <v>3555</v>
      </c>
      <c r="B2" s="337"/>
      <c r="C2" s="331"/>
      <c r="D2" s="331"/>
      <c r="E2" s="331"/>
      <c r="F2" s="336"/>
      <c r="G2" s="334"/>
      <c r="H2" s="335"/>
      <c r="I2" s="334"/>
      <c r="J2" s="333"/>
      <c r="K2" s="332"/>
      <c r="L2" s="331"/>
      <c r="M2" s="331"/>
      <c r="N2" s="331"/>
      <c r="O2" s="331"/>
      <c r="P2" s="331"/>
      <c r="Q2" s="331"/>
      <c r="R2" s="331"/>
      <c r="S2" s="331"/>
      <c r="T2" s="331"/>
      <c r="U2" s="331"/>
      <c r="V2" s="331"/>
    </row>
    <row r="3" spans="1:34">
      <c r="A3" s="330"/>
      <c r="B3" s="330"/>
      <c r="C3" s="330"/>
      <c r="D3" s="330"/>
      <c r="E3" s="330"/>
      <c r="F3" s="328"/>
      <c r="G3" s="326"/>
      <c r="H3" s="327"/>
      <c r="I3" s="326"/>
      <c r="J3" s="325"/>
      <c r="K3" s="324"/>
      <c r="L3" s="330"/>
      <c r="M3" s="330"/>
      <c r="N3" s="330"/>
      <c r="O3" s="330"/>
      <c r="P3" s="330"/>
      <c r="Q3" s="330"/>
      <c r="R3" s="330"/>
      <c r="S3" s="330"/>
      <c r="T3" s="330"/>
      <c r="U3" s="330"/>
      <c r="V3" s="330"/>
    </row>
    <row r="4" spans="1:34">
      <c r="A4" s="303" t="s">
        <v>3181</v>
      </c>
      <c r="B4" s="303" t="s">
        <v>36</v>
      </c>
      <c r="C4" s="303" t="s">
        <v>3180</v>
      </c>
      <c r="D4" s="302" t="s">
        <v>3179</v>
      </c>
      <c r="E4" s="302" t="s">
        <v>3179</v>
      </c>
      <c r="F4" s="390" t="s">
        <v>3178</v>
      </c>
      <c r="G4" s="390"/>
      <c r="H4" s="390"/>
      <c r="I4" s="390"/>
      <c r="J4" s="390"/>
      <c r="K4" s="390"/>
      <c r="L4" s="301"/>
      <c r="M4" s="390" t="s">
        <v>3177</v>
      </c>
      <c r="N4" s="390"/>
      <c r="O4" s="390"/>
      <c r="P4" s="390"/>
      <c r="Q4" s="390"/>
      <c r="R4" s="390"/>
      <c r="S4" s="390"/>
      <c r="T4" s="390"/>
      <c r="U4" s="390"/>
      <c r="V4" s="390"/>
    </row>
    <row r="5" spans="1:34">
      <c r="A5" s="300" t="s">
        <v>3554</v>
      </c>
      <c r="B5" s="299"/>
      <c r="C5" s="299"/>
      <c r="D5" s="298" t="s">
        <v>3205</v>
      </c>
      <c r="E5" s="297" t="s">
        <v>3174</v>
      </c>
      <c r="F5" s="296" t="s">
        <v>3173</v>
      </c>
      <c r="G5" s="294" t="s">
        <v>3170</v>
      </c>
      <c r="H5" s="295" t="s">
        <v>3172</v>
      </c>
      <c r="I5" s="294" t="s">
        <v>3170</v>
      </c>
      <c r="J5" s="293" t="s">
        <v>3171</v>
      </c>
      <c r="K5" s="292" t="s">
        <v>3170</v>
      </c>
      <c r="L5" s="291"/>
      <c r="M5" s="290" t="s">
        <v>3169</v>
      </c>
      <c r="N5" s="289" t="s">
        <v>3164</v>
      </c>
      <c r="O5" s="290" t="s">
        <v>3168</v>
      </c>
      <c r="P5" s="289" t="s">
        <v>3164</v>
      </c>
      <c r="Q5" s="290" t="s">
        <v>3167</v>
      </c>
      <c r="R5" s="289" t="s">
        <v>3164</v>
      </c>
      <c r="S5" s="290" t="s">
        <v>3166</v>
      </c>
      <c r="T5" s="289" t="s">
        <v>3164</v>
      </c>
      <c r="U5" s="290" t="s">
        <v>3165</v>
      </c>
      <c r="V5" s="289" t="s">
        <v>3164</v>
      </c>
      <c r="X5" s="107" t="s">
        <v>1357</v>
      </c>
      <c r="Y5" s="107" t="s">
        <v>1406</v>
      </c>
      <c r="Z5" s="107" t="s">
        <v>1492</v>
      </c>
      <c r="AA5" s="107" t="s">
        <v>2225</v>
      </c>
      <c r="AB5" s="107" t="s">
        <v>1225</v>
      </c>
      <c r="AC5" s="107" t="s">
        <v>1309</v>
      </c>
      <c r="AD5" s="107" t="s">
        <v>2226</v>
      </c>
      <c r="AE5" s="107" t="s">
        <v>2227</v>
      </c>
      <c r="AF5" s="107" t="s">
        <v>2231</v>
      </c>
      <c r="AG5" s="107" t="s">
        <v>2228</v>
      </c>
      <c r="AH5" s="107"/>
    </row>
    <row r="6" spans="1:34">
      <c r="A6" s="284" t="s">
        <v>3553</v>
      </c>
      <c r="B6" s="260" t="s">
        <v>2729</v>
      </c>
      <c r="C6" s="260" t="s">
        <v>1232</v>
      </c>
      <c r="D6" s="288">
        <v>664.77729999999997</v>
      </c>
      <c r="E6" s="277">
        <v>0.86147778826737764</v>
      </c>
      <c r="F6" s="322">
        <v>4.4407700000000001E-2</v>
      </c>
      <c r="G6" s="320">
        <v>2.8468679999999998E-3</v>
      </c>
      <c r="H6" s="321">
        <v>7.9000760000000007E-3</v>
      </c>
      <c r="I6" s="320">
        <v>1.121899E-2</v>
      </c>
      <c r="J6" s="287" t="s">
        <v>1883</v>
      </c>
      <c r="K6" s="286" t="s">
        <v>1883</v>
      </c>
      <c r="M6" s="277">
        <v>3.1637365506058668</v>
      </c>
      <c r="N6" s="277">
        <v>0.33540253803848513</v>
      </c>
      <c r="O6" s="277">
        <v>1.3385918880217906</v>
      </c>
      <c r="P6" s="277">
        <v>0.31379309961751833</v>
      </c>
      <c r="Q6" s="277">
        <v>-0.29073243554023076</v>
      </c>
      <c r="R6" s="277">
        <v>0.31379309961751839</v>
      </c>
      <c r="S6" s="285" t="s">
        <v>1883</v>
      </c>
      <c r="T6" s="285" t="s">
        <v>1883</v>
      </c>
      <c r="U6" s="285" t="s">
        <v>1883</v>
      </c>
      <c r="V6" s="285" t="s">
        <v>1883</v>
      </c>
      <c r="X6" s="340">
        <f>M6</f>
        <v>3.1637365506058668</v>
      </c>
      <c r="Y6" s="340">
        <f>Q6</f>
        <v>-0.29073243554023076</v>
      </c>
      <c r="Z6" s="259" t="str">
        <f>U6</f>
        <v>-</v>
      </c>
      <c r="AA6" s="259" t="s">
        <v>3628</v>
      </c>
      <c r="AB6" s="259" t="str">
        <f>A6</f>
        <v>B3@1</v>
      </c>
      <c r="AC6" s="259" t="s">
        <v>3629</v>
      </c>
      <c r="AD6" s="259">
        <v>3200</v>
      </c>
      <c r="AE6" s="259">
        <v>3200</v>
      </c>
      <c r="AF6" s="259" t="s">
        <v>1331</v>
      </c>
      <c r="AG6" s="259" t="str">
        <f t="shared" ref="AG6:AG69" si="0">B6</f>
        <v>layered</v>
      </c>
      <c r="AH6" s="259" t="str">
        <f t="shared" ref="AH6:AH69" si="1">C6</f>
        <v>barite</v>
      </c>
    </row>
    <row r="7" spans="1:34">
      <c r="A7" s="284" t="s">
        <v>3552</v>
      </c>
      <c r="B7" s="260" t="s">
        <v>2729</v>
      </c>
      <c r="C7" s="260" t="s">
        <v>1232</v>
      </c>
      <c r="D7" s="288">
        <v>596.12</v>
      </c>
      <c r="E7" s="277">
        <v>0.77250552800456507</v>
      </c>
      <c r="F7" s="322">
        <v>4.4282410000000001E-2</v>
      </c>
      <c r="G7" s="320">
        <v>3.5475200000000002E-3</v>
      </c>
      <c r="H7" s="321">
        <v>7.8904049999999996E-3</v>
      </c>
      <c r="I7" s="320">
        <v>7.6161500000000004E-3</v>
      </c>
      <c r="J7" s="287" t="s">
        <v>1883</v>
      </c>
      <c r="K7" s="286" t="s">
        <v>1883</v>
      </c>
      <c r="M7" s="277">
        <v>0.33345296121889412</v>
      </c>
      <c r="N7" s="277">
        <v>0.33806354257601906</v>
      </c>
      <c r="O7" s="277">
        <v>0.10008360152865881</v>
      </c>
      <c r="P7" s="277">
        <v>0.26706199851070123</v>
      </c>
      <c r="Q7" s="277">
        <v>-7.1644673499071665E-2</v>
      </c>
      <c r="R7" s="277">
        <v>0.26706199851070128</v>
      </c>
      <c r="S7" s="285" t="s">
        <v>1883</v>
      </c>
      <c r="T7" s="285" t="s">
        <v>1883</v>
      </c>
      <c r="U7" s="285" t="s">
        <v>1883</v>
      </c>
      <c r="V7" s="285" t="s">
        <v>1883</v>
      </c>
      <c r="X7" s="340">
        <f t="shared" ref="X7:X70" si="2">M7</f>
        <v>0.33345296121889412</v>
      </c>
      <c r="Y7" s="340">
        <f t="shared" ref="Y7:Y70" si="3">Q7</f>
        <v>-7.1644673499071665E-2</v>
      </c>
      <c r="Z7" s="259" t="str">
        <f t="shared" ref="Z7:Z70" si="4">U7</f>
        <v>-</v>
      </c>
      <c r="AA7" s="259" t="s">
        <v>3628</v>
      </c>
      <c r="AB7" s="259" t="str">
        <f t="shared" ref="AB7:AB70" si="5">A7</f>
        <v>B3@2</v>
      </c>
      <c r="AC7" s="259" t="s">
        <v>3629</v>
      </c>
      <c r="AD7" s="259">
        <v>3200</v>
      </c>
      <c r="AE7" s="259">
        <v>3200</v>
      </c>
      <c r="AF7" s="259" t="s">
        <v>1331</v>
      </c>
      <c r="AG7" s="259" t="str">
        <f t="shared" si="0"/>
        <v>layered</v>
      </c>
      <c r="AH7" s="259" t="str">
        <f t="shared" si="1"/>
        <v>barite</v>
      </c>
    </row>
    <row r="8" spans="1:34">
      <c r="A8" s="284" t="s">
        <v>3551</v>
      </c>
      <c r="B8" s="260" t="s">
        <v>2729</v>
      </c>
      <c r="C8" s="260" t="s">
        <v>1232</v>
      </c>
      <c r="D8" s="288">
        <v>640.92619999999999</v>
      </c>
      <c r="E8" s="277">
        <v>0.83056940304462101</v>
      </c>
      <c r="F8" s="322">
        <v>4.4224149999999997E-2</v>
      </c>
      <c r="G8" s="320">
        <v>3.1550739999999999E-3</v>
      </c>
      <c r="H8" s="321">
        <v>7.8854790000000008E-3</v>
      </c>
      <c r="I8" s="320">
        <v>1.308229E-2</v>
      </c>
      <c r="J8" s="287" t="s">
        <v>1883</v>
      </c>
      <c r="K8" s="286" t="s">
        <v>1883</v>
      </c>
      <c r="M8" s="277">
        <v>-0.98263229632533644</v>
      </c>
      <c r="N8" s="277">
        <v>0.33650378354050975</v>
      </c>
      <c r="O8" s="277">
        <v>-0.53026202774688502</v>
      </c>
      <c r="P8" s="277">
        <v>0.34143570313775001</v>
      </c>
      <c r="Q8" s="277">
        <v>-2.4206395139336756E-2</v>
      </c>
      <c r="R8" s="277">
        <v>0.34143570313775007</v>
      </c>
      <c r="S8" s="285" t="s">
        <v>1883</v>
      </c>
      <c r="T8" s="285" t="s">
        <v>1883</v>
      </c>
      <c r="U8" s="285" t="s">
        <v>1883</v>
      </c>
      <c r="V8" s="285" t="s">
        <v>1883</v>
      </c>
      <c r="X8" s="340">
        <f t="shared" si="2"/>
        <v>-0.98263229632533644</v>
      </c>
      <c r="Y8" s="340">
        <f t="shared" si="3"/>
        <v>-2.4206395139336756E-2</v>
      </c>
      <c r="Z8" s="259" t="str">
        <f t="shared" si="4"/>
        <v>-</v>
      </c>
      <c r="AA8" s="259" t="s">
        <v>3628</v>
      </c>
      <c r="AB8" s="259" t="str">
        <f t="shared" si="5"/>
        <v>B3@3</v>
      </c>
      <c r="AC8" s="259" t="s">
        <v>3629</v>
      </c>
      <c r="AD8" s="259">
        <v>3200</v>
      </c>
      <c r="AE8" s="259">
        <v>3200</v>
      </c>
      <c r="AF8" s="259" t="s">
        <v>1331</v>
      </c>
      <c r="AG8" s="259" t="str">
        <f t="shared" si="0"/>
        <v>layered</v>
      </c>
      <c r="AH8" s="259" t="str">
        <f t="shared" si="1"/>
        <v>barite</v>
      </c>
    </row>
    <row r="9" spans="1:34">
      <c r="A9" s="284" t="s">
        <v>3550</v>
      </c>
      <c r="B9" s="260" t="s">
        <v>2729</v>
      </c>
      <c r="C9" s="260" t="s">
        <v>1232</v>
      </c>
      <c r="D9" s="288">
        <v>576.85550000000001</v>
      </c>
      <c r="E9" s="277">
        <v>0.74754086863355929</v>
      </c>
      <c r="F9" s="322">
        <v>4.4266449999999999E-2</v>
      </c>
      <c r="G9" s="320">
        <v>2.8451589999999999E-3</v>
      </c>
      <c r="H9" s="321">
        <v>7.8971479999999997E-3</v>
      </c>
      <c r="I9" s="320">
        <v>7.356774E-3</v>
      </c>
      <c r="J9" s="287" t="s">
        <v>1883</v>
      </c>
      <c r="K9" s="286" t="s">
        <v>1883</v>
      </c>
      <c r="M9" s="277">
        <v>-2.7081208201162887E-2</v>
      </c>
      <c r="N9" s="277">
        <v>0.33539673739170489</v>
      </c>
      <c r="O9" s="277">
        <v>0.95435597712962783</v>
      </c>
      <c r="P9" s="277">
        <v>0.2641375857282719</v>
      </c>
      <c r="Q9" s="277">
        <v>0.96830279935322672</v>
      </c>
      <c r="R9" s="277">
        <v>0.26413758572827195</v>
      </c>
      <c r="S9" s="285" t="s">
        <v>1883</v>
      </c>
      <c r="T9" s="285" t="s">
        <v>1883</v>
      </c>
      <c r="U9" s="285" t="s">
        <v>1883</v>
      </c>
      <c r="V9" s="285" t="s">
        <v>1883</v>
      </c>
      <c r="X9" s="340">
        <f t="shared" si="2"/>
        <v>-2.7081208201162887E-2</v>
      </c>
      <c r="Y9" s="340">
        <f t="shared" si="3"/>
        <v>0.96830279935322672</v>
      </c>
      <c r="Z9" s="259" t="str">
        <f t="shared" si="4"/>
        <v>-</v>
      </c>
      <c r="AA9" s="259" t="s">
        <v>3628</v>
      </c>
      <c r="AB9" s="259" t="str">
        <f t="shared" si="5"/>
        <v>B3@4</v>
      </c>
      <c r="AC9" s="259" t="s">
        <v>3629</v>
      </c>
      <c r="AD9" s="259">
        <v>3200</v>
      </c>
      <c r="AE9" s="259">
        <v>3200</v>
      </c>
      <c r="AF9" s="259" t="s">
        <v>1331</v>
      </c>
      <c r="AG9" s="259" t="str">
        <f t="shared" si="0"/>
        <v>layered</v>
      </c>
      <c r="AH9" s="259" t="str">
        <f t="shared" si="1"/>
        <v>barite</v>
      </c>
    </row>
    <row r="10" spans="1:34">
      <c r="A10" s="284" t="s">
        <v>3549</v>
      </c>
      <c r="B10" s="260" t="s">
        <v>2729</v>
      </c>
      <c r="C10" s="260" t="s">
        <v>1232</v>
      </c>
      <c r="D10" s="288">
        <v>573.67420000000004</v>
      </c>
      <c r="E10" s="277">
        <v>0.74341825601153533</v>
      </c>
      <c r="F10" s="322">
        <v>4.4238760000000002E-2</v>
      </c>
      <c r="G10" s="320">
        <v>4.0123939999999999E-3</v>
      </c>
      <c r="H10" s="321">
        <v>7.8881909999999993E-3</v>
      </c>
      <c r="I10" s="320">
        <v>6.1946120000000004E-3</v>
      </c>
      <c r="J10" s="287" t="s">
        <v>1883</v>
      </c>
      <c r="K10" s="286" t="s">
        <v>1883</v>
      </c>
      <c r="M10" s="277">
        <v>-0.65259443822851537</v>
      </c>
      <c r="N10" s="277">
        <v>0.340136328261746</v>
      </c>
      <c r="O10" s="277">
        <v>-0.18479245610857342</v>
      </c>
      <c r="P10" s="277">
        <v>0.25193074812683625</v>
      </c>
      <c r="Q10" s="277">
        <v>0.15129367957911199</v>
      </c>
      <c r="R10" s="277">
        <v>0.2519307481268363</v>
      </c>
      <c r="S10" s="285" t="s">
        <v>1883</v>
      </c>
      <c r="T10" s="285" t="s">
        <v>1883</v>
      </c>
      <c r="U10" s="285" t="s">
        <v>1883</v>
      </c>
      <c r="V10" s="285" t="s">
        <v>1883</v>
      </c>
      <c r="X10" s="340">
        <f t="shared" si="2"/>
        <v>-0.65259443822851537</v>
      </c>
      <c r="Y10" s="340">
        <f t="shared" si="3"/>
        <v>0.15129367957911199</v>
      </c>
      <c r="Z10" s="259" t="str">
        <f t="shared" si="4"/>
        <v>-</v>
      </c>
      <c r="AA10" s="259" t="s">
        <v>3628</v>
      </c>
      <c r="AB10" s="259" t="str">
        <f t="shared" si="5"/>
        <v>B3@5</v>
      </c>
      <c r="AC10" s="259" t="s">
        <v>3629</v>
      </c>
      <c r="AD10" s="259">
        <v>3200</v>
      </c>
      <c r="AE10" s="259">
        <v>3200</v>
      </c>
      <c r="AF10" s="259" t="s">
        <v>1331</v>
      </c>
      <c r="AG10" s="259" t="str">
        <f t="shared" si="0"/>
        <v>layered</v>
      </c>
      <c r="AH10" s="259" t="str">
        <f t="shared" si="1"/>
        <v>barite</v>
      </c>
    </row>
    <row r="11" spans="1:34">
      <c r="A11" s="316" t="s">
        <v>3548</v>
      </c>
      <c r="B11" s="260" t="s">
        <v>2729</v>
      </c>
      <c r="C11" s="260" t="s">
        <v>1232</v>
      </c>
      <c r="D11" s="315">
        <v>496.13139999999999</v>
      </c>
      <c r="E11" s="314">
        <v>0.64293137139610157</v>
      </c>
      <c r="F11" s="322">
        <v>4.4315500000000001E-2</v>
      </c>
      <c r="G11" s="320">
        <v>3.1650300000000001E-3</v>
      </c>
      <c r="H11" s="321">
        <v>7.8934390000000004E-3</v>
      </c>
      <c r="I11" s="320">
        <v>8.6833199999999996E-3</v>
      </c>
      <c r="J11" s="287" t="s">
        <v>1883</v>
      </c>
      <c r="K11" s="286" t="s">
        <v>1883</v>
      </c>
      <c r="M11" s="314">
        <v>1.0809514365386352</v>
      </c>
      <c r="N11" s="314">
        <v>0.33654117952970902</v>
      </c>
      <c r="O11" s="314">
        <v>0.48807281569985039</v>
      </c>
      <c r="P11" s="314">
        <v>0.27978533415547319</v>
      </c>
      <c r="Q11" s="314">
        <v>-6.8617174117546753E-2</v>
      </c>
      <c r="R11" s="314">
        <v>0.27978533415547324</v>
      </c>
      <c r="S11" s="285" t="s">
        <v>1883</v>
      </c>
      <c r="T11" s="285" t="s">
        <v>1883</v>
      </c>
      <c r="U11" s="285" t="s">
        <v>1883</v>
      </c>
      <c r="V11" s="285" t="s">
        <v>1883</v>
      </c>
      <c r="X11" s="340">
        <f t="shared" si="2"/>
        <v>1.0809514365386352</v>
      </c>
      <c r="Y11" s="340">
        <f t="shared" si="3"/>
        <v>-6.8617174117546753E-2</v>
      </c>
      <c r="Z11" s="259" t="str">
        <f t="shared" si="4"/>
        <v>-</v>
      </c>
      <c r="AA11" s="259" t="s">
        <v>3628</v>
      </c>
      <c r="AB11" s="259" t="str">
        <f t="shared" si="5"/>
        <v>B3@6</v>
      </c>
      <c r="AC11" s="259" t="s">
        <v>3629</v>
      </c>
      <c r="AD11" s="259">
        <v>3200</v>
      </c>
      <c r="AE11" s="259">
        <v>3200</v>
      </c>
      <c r="AF11" s="259" t="s">
        <v>1331</v>
      </c>
      <c r="AG11" s="259" t="str">
        <f t="shared" si="0"/>
        <v>layered</v>
      </c>
      <c r="AH11" s="259" t="str">
        <f t="shared" si="1"/>
        <v>barite</v>
      </c>
    </row>
    <row r="12" spans="1:34">
      <c r="A12" s="284" t="s">
        <v>3547</v>
      </c>
      <c r="B12" s="260" t="s">
        <v>2729</v>
      </c>
      <c r="C12" s="260" t="s">
        <v>1232</v>
      </c>
      <c r="D12" s="288">
        <v>653.08479999999997</v>
      </c>
      <c r="E12" s="277">
        <v>0.84632560265677348</v>
      </c>
      <c r="F12" s="322">
        <v>4.43857E-2</v>
      </c>
      <c r="G12" s="320">
        <v>5.8831220000000002E-3</v>
      </c>
      <c r="H12" s="321">
        <v>7.9014399999999992E-3</v>
      </c>
      <c r="I12" s="320">
        <v>9.3760790000000007E-3</v>
      </c>
      <c r="J12" s="287" t="s">
        <v>1883</v>
      </c>
      <c r="K12" s="286" t="s">
        <v>1883</v>
      </c>
      <c r="M12" s="277">
        <v>2.6667596253404646</v>
      </c>
      <c r="N12" s="277">
        <v>0.35085246093713163</v>
      </c>
      <c r="O12" s="277">
        <v>1.5097142084023019</v>
      </c>
      <c r="P12" s="277">
        <v>0.28858994730452098</v>
      </c>
      <c r="Q12" s="277">
        <v>0.13633300135196258</v>
      </c>
      <c r="R12" s="277">
        <v>0.28858994730452103</v>
      </c>
      <c r="S12" s="285" t="s">
        <v>1883</v>
      </c>
      <c r="T12" s="285" t="s">
        <v>1883</v>
      </c>
      <c r="U12" s="285" t="s">
        <v>1883</v>
      </c>
      <c r="V12" s="285" t="s">
        <v>1883</v>
      </c>
      <c r="X12" s="340">
        <f t="shared" si="2"/>
        <v>2.6667596253404646</v>
      </c>
      <c r="Y12" s="340">
        <f t="shared" si="3"/>
        <v>0.13633300135196258</v>
      </c>
      <c r="Z12" s="259" t="str">
        <f t="shared" si="4"/>
        <v>-</v>
      </c>
      <c r="AA12" s="259" t="s">
        <v>3628</v>
      </c>
      <c r="AB12" s="259" t="str">
        <f t="shared" si="5"/>
        <v>B3_trav1@1</v>
      </c>
      <c r="AC12" s="259" t="s">
        <v>3629</v>
      </c>
      <c r="AD12" s="259">
        <v>3200</v>
      </c>
      <c r="AE12" s="259">
        <v>3200</v>
      </c>
      <c r="AF12" s="259" t="s">
        <v>1331</v>
      </c>
      <c r="AG12" s="259" t="str">
        <f t="shared" si="0"/>
        <v>layered</v>
      </c>
      <c r="AH12" s="259" t="str">
        <f t="shared" si="1"/>
        <v>barite</v>
      </c>
    </row>
    <row r="13" spans="1:34">
      <c r="A13" s="284" t="s">
        <v>3546</v>
      </c>
      <c r="B13" s="260" t="s">
        <v>2729</v>
      </c>
      <c r="C13" s="260" t="s">
        <v>1232</v>
      </c>
      <c r="D13" s="288">
        <v>699.33169999999996</v>
      </c>
      <c r="E13" s="277">
        <v>0.90625646540768656</v>
      </c>
      <c r="F13" s="322">
        <v>4.4217359999999997E-2</v>
      </c>
      <c r="G13" s="320">
        <v>1.000377E-2</v>
      </c>
      <c r="H13" s="321">
        <v>7.8840820000000006E-3</v>
      </c>
      <c r="I13" s="320">
        <v>1.0938730000000001E-2</v>
      </c>
      <c r="J13" s="287" t="s">
        <v>1883</v>
      </c>
      <c r="K13" s="286" t="s">
        <v>1883</v>
      </c>
      <c r="M13" s="277">
        <v>-1.1360174473504792</v>
      </c>
      <c r="N13" s="277">
        <v>0.38637179664676335</v>
      </c>
      <c r="O13" s="277">
        <v>-0.70815363706091761</v>
      </c>
      <c r="P13" s="277">
        <v>0.3098098454289176</v>
      </c>
      <c r="Q13" s="277">
        <v>-0.12310465167542084</v>
      </c>
      <c r="R13" s="277">
        <v>0.3098098454289176</v>
      </c>
      <c r="S13" s="285" t="s">
        <v>1883</v>
      </c>
      <c r="T13" s="285" t="s">
        <v>1883</v>
      </c>
      <c r="U13" s="285" t="s">
        <v>1883</v>
      </c>
      <c r="V13" s="285" t="s">
        <v>1883</v>
      </c>
      <c r="X13" s="340">
        <f t="shared" si="2"/>
        <v>-1.1360174473504792</v>
      </c>
      <c r="Y13" s="340">
        <f t="shared" si="3"/>
        <v>-0.12310465167542084</v>
      </c>
      <c r="Z13" s="259" t="str">
        <f t="shared" si="4"/>
        <v>-</v>
      </c>
      <c r="AA13" s="259" t="s">
        <v>3628</v>
      </c>
      <c r="AB13" s="259" t="str">
        <f t="shared" si="5"/>
        <v>B3_trav1@2</v>
      </c>
      <c r="AC13" s="259" t="s">
        <v>3629</v>
      </c>
      <c r="AD13" s="259">
        <v>3200</v>
      </c>
      <c r="AE13" s="259">
        <v>3200</v>
      </c>
      <c r="AF13" s="259" t="s">
        <v>1331</v>
      </c>
      <c r="AG13" s="259" t="str">
        <f t="shared" si="0"/>
        <v>layered</v>
      </c>
      <c r="AH13" s="259" t="str">
        <f t="shared" si="1"/>
        <v>barite</v>
      </c>
    </row>
    <row r="14" spans="1:34">
      <c r="A14" s="284" t="s">
        <v>3545</v>
      </c>
      <c r="B14" s="260" t="s">
        <v>2729</v>
      </c>
      <c r="C14" s="260" t="s">
        <v>1232</v>
      </c>
      <c r="D14" s="288">
        <v>642.98450000000003</v>
      </c>
      <c r="E14" s="277">
        <v>0.83323673198559234</v>
      </c>
      <c r="F14" s="322">
        <v>4.432643E-2</v>
      </c>
      <c r="G14" s="320">
        <v>4.5068160000000003E-3</v>
      </c>
      <c r="H14" s="321">
        <v>7.8946039999999995E-3</v>
      </c>
      <c r="I14" s="320">
        <v>1.1183419999999999E-2</v>
      </c>
      <c r="J14" s="287" t="s">
        <v>1883</v>
      </c>
      <c r="K14" s="286" t="s">
        <v>1883</v>
      </c>
      <c r="M14" s="277">
        <v>1.3278586089546796</v>
      </c>
      <c r="N14" s="277">
        <v>0.34260408015963595</v>
      </c>
      <c r="O14" s="277">
        <v>0.63689426896736623</v>
      </c>
      <c r="P14" s="277">
        <v>0.3132848031393955</v>
      </c>
      <c r="Q14" s="277">
        <v>-4.6952914644293742E-2</v>
      </c>
      <c r="R14" s="277">
        <v>0.31328480313939555</v>
      </c>
      <c r="S14" s="285" t="s">
        <v>1883</v>
      </c>
      <c r="T14" s="285" t="s">
        <v>1883</v>
      </c>
      <c r="U14" s="285" t="s">
        <v>1883</v>
      </c>
      <c r="V14" s="285" t="s">
        <v>1883</v>
      </c>
      <c r="X14" s="340">
        <f t="shared" si="2"/>
        <v>1.3278586089546796</v>
      </c>
      <c r="Y14" s="340">
        <f t="shared" si="3"/>
        <v>-4.6952914644293742E-2</v>
      </c>
      <c r="Z14" s="259" t="str">
        <f t="shared" si="4"/>
        <v>-</v>
      </c>
      <c r="AA14" s="259" t="s">
        <v>3628</v>
      </c>
      <c r="AB14" s="259" t="str">
        <f t="shared" si="5"/>
        <v>B3_trav1@3</v>
      </c>
      <c r="AC14" s="259" t="s">
        <v>3629</v>
      </c>
      <c r="AD14" s="259">
        <v>3200</v>
      </c>
      <c r="AE14" s="259">
        <v>3200</v>
      </c>
      <c r="AF14" s="259" t="s">
        <v>1331</v>
      </c>
      <c r="AG14" s="259" t="str">
        <f t="shared" si="0"/>
        <v>layered</v>
      </c>
      <c r="AH14" s="259" t="str">
        <f t="shared" si="1"/>
        <v>barite</v>
      </c>
    </row>
    <row r="15" spans="1:34">
      <c r="A15" s="284" t="s">
        <v>3544</v>
      </c>
      <c r="B15" s="260" t="s">
        <v>2729</v>
      </c>
      <c r="C15" s="260" t="s">
        <v>1232</v>
      </c>
      <c r="D15" s="288">
        <v>668.76310000000001</v>
      </c>
      <c r="E15" s="277">
        <v>0.86664294382921181</v>
      </c>
      <c r="F15" s="322">
        <v>4.4390829999999999E-2</v>
      </c>
      <c r="G15" s="320">
        <v>3.1964329999999998E-3</v>
      </c>
      <c r="H15" s="321">
        <v>7.9005489999999998E-3</v>
      </c>
      <c r="I15" s="320">
        <v>6.794713E-3</v>
      </c>
      <c r="J15" s="287" t="s">
        <v>1883</v>
      </c>
      <c r="K15" s="286" t="s">
        <v>1883</v>
      </c>
      <c r="M15" s="277">
        <v>2.7826456083681617</v>
      </c>
      <c r="N15" s="277">
        <v>0.33665987751480492</v>
      </c>
      <c r="O15" s="277">
        <v>1.3971040847436422</v>
      </c>
      <c r="P15" s="277">
        <v>0.25804469500549199</v>
      </c>
      <c r="Q15" s="277">
        <v>-3.5958403565961028E-2</v>
      </c>
      <c r="R15" s="277">
        <v>0.25804469500549204</v>
      </c>
      <c r="S15" s="285" t="s">
        <v>1883</v>
      </c>
      <c r="T15" s="285" t="s">
        <v>1883</v>
      </c>
      <c r="U15" s="285" t="s">
        <v>1883</v>
      </c>
      <c r="V15" s="285" t="s">
        <v>1883</v>
      </c>
      <c r="X15" s="340">
        <f t="shared" si="2"/>
        <v>2.7826456083681617</v>
      </c>
      <c r="Y15" s="340">
        <f t="shared" si="3"/>
        <v>-3.5958403565961028E-2</v>
      </c>
      <c r="Z15" s="259" t="str">
        <f t="shared" si="4"/>
        <v>-</v>
      </c>
      <c r="AA15" s="259" t="s">
        <v>3628</v>
      </c>
      <c r="AB15" s="259" t="str">
        <f t="shared" si="5"/>
        <v>B3_trav1@4</v>
      </c>
      <c r="AC15" s="259" t="s">
        <v>3629</v>
      </c>
      <c r="AD15" s="259">
        <v>3200</v>
      </c>
      <c r="AE15" s="259">
        <v>3200</v>
      </c>
      <c r="AF15" s="259" t="s">
        <v>1331</v>
      </c>
      <c r="AG15" s="259" t="str">
        <f t="shared" si="0"/>
        <v>layered</v>
      </c>
      <c r="AH15" s="259" t="str">
        <f t="shared" si="1"/>
        <v>barite</v>
      </c>
    </row>
    <row r="16" spans="1:34">
      <c r="A16" s="284" t="s">
        <v>3543</v>
      </c>
      <c r="B16" s="260" t="s">
        <v>2729</v>
      </c>
      <c r="C16" s="260" t="s">
        <v>1232</v>
      </c>
      <c r="D16" s="288">
        <v>500.39330000000001</v>
      </c>
      <c r="E16" s="277">
        <v>0.64845432199296571</v>
      </c>
      <c r="F16" s="322">
        <v>4.4320499999999999E-2</v>
      </c>
      <c r="G16" s="320">
        <v>4.7505710000000003E-3</v>
      </c>
      <c r="H16" s="321">
        <v>7.8950949999999995E-3</v>
      </c>
      <c r="I16" s="320">
        <v>1.228346E-2</v>
      </c>
      <c r="J16" s="287" t="s">
        <v>1883</v>
      </c>
      <c r="K16" s="286" t="s">
        <v>1883</v>
      </c>
      <c r="M16" s="277">
        <v>1.1939007377352873</v>
      </c>
      <c r="N16" s="277">
        <v>0.34391884142818385</v>
      </c>
      <c r="O16" s="277">
        <v>0.69867166511999423</v>
      </c>
      <c r="P16" s="277">
        <v>0.32935265377429368</v>
      </c>
      <c r="Q16" s="277">
        <v>8.3812785186321292E-2</v>
      </c>
      <c r="R16" s="277">
        <v>0.32935265377429374</v>
      </c>
      <c r="S16" s="285" t="s">
        <v>1883</v>
      </c>
      <c r="T16" s="285" t="s">
        <v>1883</v>
      </c>
      <c r="U16" s="285" t="s">
        <v>1883</v>
      </c>
      <c r="V16" s="285" t="s">
        <v>1883</v>
      </c>
      <c r="X16" s="340">
        <f t="shared" si="2"/>
        <v>1.1939007377352873</v>
      </c>
      <c r="Y16" s="340">
        <f t="shared" si="3"/>
        <v>8.3812785186321292E-2</v>
      </c>
      <c r="Z16" s="259" t="str">
        <f t="shared" si="4"/>
        <v>-</v>
      </c>
      <c r="AA16" s="259" t="s">
        <v>3628</v>
      </c>
      <c r="AB16" s="259" t="str">
        <f t="shared" si="5"/>
        <v>B3_trav1@5</v>
      </c>
      <c r="AC16" s="259" t="s">
        <v>3629</v>
      </c>
      <c r="AD16" s="259">
        <v>3200</v>
      </c>
      <c r="AE16" s="259">
        <v>3200</v>
      </c>
      <c r="AF16" s="259" t="s">
        <v>1331</v>
      </c>
      <c r="AG16" s="259" t="str">
        <f t="shared" si="0"/>
        <v>layered</v>
      </c>
      <c r="AH16" s="259" t="str">
        <f t="shared" si="1"/>
        <v>barite</v>
      </c>
    </row>
    <row r="17" spans="1:34">
      <c r="A17" s="284" t="s">
        <v>3542</v>
      </c>
      <c r="B17" s="260" t="s">
        <v>2729</v>
      </c>
      <c r="C17" s="260" t="s">
        <v>1232</v>
      </c>
      <c r="D17" s="288">
        <v>621.32389999999998</v>
      </c>
      <c r="E17" s="277">
        <v>0.80516699226893174</v>
      </c>
      <c r="F17" s="322">
        <v>4.4451669999999999E-2</v>
      </c>
      <c r="G17" s="320">
        <v>4.416054E-3</v>
      </c>
      <c r="H17" s="321">
        <v>7.9083690000000002E-3</v>
      </c>
      <c r="I17" s="320">
        <v>9.6999330000000009E-3</v>
      </c>
      <c r="J17" s="287" t="s">
        <v>1883</v>
      </c>
      <c r="K17" s="286" t="s">
        <v>1883</v>
      </c>
      <c r="M17" s="277">
        <v>4.1570127053296435</v>
      </c>
      <c r="N17" s="277">
        <v>0.34213098768052896</v>
      </c>
      <c r="O17" s="277">
        <v>2.3949368464612943</v>
      </c>
      <c r="P17" s="277">
        <v>0.29284004985883572</v>
      </c>
      <c r="Q17" s="277">
        <v>0.25407530321652771</v>
      </c>
      <c r="R17" s="277">
        <v>0.29284004985883577</v>
      </c>
      <c r="S17" s="285" t="s">
        <v>1883</v>
      </c>
      <c r="T17" s="285" t="s">
        <v>1883</v>
      </c>
      <c r="U17" s="285" t="s">
        <v>1883</v>
      </c>
      <c r="V17" s="285" t="s">
        <v>1883</v>
      </c>
      <c r="X17" s="340">
        <f t="shared" si="2"/>
        <v>4.1570127053296435</v>
      </c>
      <c r="Y17" s="340">
        <f t="shared" si="3"/>
        <v>0.25407530321652771</v>
      </c>
      <c r="Z17" s="259" t="str">
        <f t="shared" si="4"/>
        <v>-</v>
      </c>
      <c r="AA17" s="259" t="s">
        <v>3628</v>
      </c>
      <c r="AB17" s="259" t="str">
        <f t="shared" si="5"/>
        <v>B3_trav1@6</v>
      </c>
      <c r="AC17" s="259" t="s">
        <v>3629</v>
      </c>
      <c r="AD17" s="259">
        <v>3200</v>
      </c>
      <c r="AE17" s="259">
        <v>3200</v>
      </c>
      <c r="AF17" s="259" t="s">
        <v>1331</v>
      </c>
      <c r="AG17" s="259" t="str">
        <f t="shared" si="0"/>
        <v>layered</v>
      </c>
      <c r="AH17" s="259" t="str">
        <f t="shared" si="1"/>
        <v>barite</v>
      </c>
    </row>
    <row r="18" spans="1:34">
      <c r="A18" s="284" t="s">
        <v>3541</v>
      </c>
      <c r="B18" s="260" t="s">
        <v>2729</v>
      </c>
      <c r="C18" s="260" t="s">
        <v>1232</v>
      </c>
      <c r="D18" s="288">
        <v>599.48050000000001</v>
      </c>
      <c r="E18" s="277">
        <v>0.77686036398869474</v>
      </c>
      <c r="F18" s="322">
        <v>4.4502470000000002E-2</v>
      </c>
      <c r="G18" s="320">
        <v>3.3178679999999999E-3</v>
      </c>
      <c r="H18" s="321">
        <v>7.9116970000000005E-3</v>
      </c>
      <c r="I18" s="320">
        <v>1.1903530000000001E-2</v>
      </c>
      <c r="J18" s="287" t="s">
        <v>1883</v>
      </c>
      <c r="K18" s="286" t="s">
        <v>1883</v>
      </c>
      <c r="M18" s="277">
        <v>5.3045776054883031</v>
      </c>
      <c r="N18" s="277">
        <v>0.33712949853885149</v>
      </c>
      <c r="O18" s="277">
        <v>2.8218233901506964</v>
      </c>
      <c r="P18" s="277">
        <v>0.32372430446892586</v>
      </c>
      <c r="Q18" s="277">
        <v>8.9965923324220043E-2</v>
      </c>
      <c r="R18" s="277">
        <v>0.32372430446892586</v>
      </c>
      <c r="S18" s="285" t="s">
        <v>1883</v>
      </c>
      <c r="T18" s="285" t="s">
        <v>1883</v>
      </c>
      <c r="U18" s="285" t="s">
        <v>1883</v>
      </c>
      <c r="V18" s="285" t="s">
        <v>1883</v>
      </c>
      <c r="X18" s="340">
        <f t="shared" si="2"/>
        <v>5.3045776054883031</v>
      </c>
      <c r="Y18" s="340">
        <f t="shared" si="3"/>
        <v>8.9965923324220043E-2</v>
      </c>
      <c r="Z18" s="259" t="str">
        <f t="shared" si="4"/>
        <v>-</v>
      </c>
      <c r="AA18" s="259" t="s">
        <v>3628</v>
      </c>
      <c r="AB18" s="259" t="str">
        <f t="shared" si="5"/>
        <v>B3_trav1@8</v>
      </c>
      <c r="AC18" s="259" t="s">
        <v>3629</v>
      </c>
      <c r="AD18" s="259">
        <v>3200</v>
      </c>
      <c r="AE18" s="259">
        <v>3200</v>
      </c>
      <c r="AF18" s="259" t="s">
        <v>1331</v>
      </c>
      <c r="AG18" s="259" t="str">
        <f t="shared" si="0"/>
        <v>layered</v>
      </c>
      <c r="AH18" s="259" t="str">
        <f t="shared" si="1"/>
        <v>barite</v>
      </c>
    </row>
    <row r="19" spans="1:34">
      <c r="A19" s="284" t="s">
        <v>3540</v>
      </c>
      <c r="B19" s="260" t="s">
        <v>2729</v>
      </c>
      <c r="C19" s="260" t="s">
        <v>1232</v>
      </c>
      <c r="D19" s="288">
        <v>597.1671</v>
      </c>
      <c r="E19" s="277">
        <v>0.77386245368794015</v>
      </c>
      <c r="F19" s="322">
        <v>4.4448559999999998E-2</v>
      </c>
      <c r="G19" s="320">
        <v>4.1422200000000003E-3</v>
      </c>
      <c r="H19" s="321">
        <v>7.9066039999999994E-3</v>
      </c>
      <c r="I19" s="320">
        <v>8.8468360000000003E-3</v>
      </c>
      <c r="J19" s="287" t="s">
        <v>1883</v>
      </c>
      <c r="K19" s="286" t="s">
        <v>1883</v>
      </c>
      <c r="M19" s="277">
        <v>4.0867582399852775</v>
      </c>
      <c r="N19" s="277">
        <v>0.34075826353919558</v>
      </c>
      <c r="O19" s="277">
        <v>2.1706750963916313</v>
      </c>
      <c r="P19" s="277">
        <v>0.28182692845767626</v>
      </c>
      <c r="Q19" s="277">
        <v>6.5994602799213098E-2</v>
      </c>
      <c r="R19" s="277">
        <v>0.28182692845767632</v>
      </c>
      <c r="S19" s="285" t="s">
        <v>1883</v>
      </c>
      <c r="T19" s="285" t="s">
        <v>1883</v>
      </c>
      <c r="U19" s="285" t="s">
        <v>1883</v>
      </c>
      <c r="V19" s="285" t="s">
        <v>1883</v>
      </c>
      <c r="X19" s="340">
        <f t="shared" si="2"/>
        <v>4.0867582399852775</v>
      </c>
      <c r="Y19" s="340">
        <f t="shared" si="3"/>
        <v>6.5994602799213098E-2</v>
      </c>
      <c r="Z19" s="259" t="str">
        <f t="shared" si="4"/>
        <v>-</v>
      </c>
      <c r="AA19" s="259" t="s">
        <v>3628</v>
      </c>
      <c r="AB19" s="259" t="str">
        <f t="shared" si="5"/>
        <v>B3_trav1@9</v>
      </c>
      <c r="AC19" s="259" t="s">
        <v>3629</v>
      </c>
      <c r="AD19" s="259">
        <v>3200</v>
      </c>
      <c r="AE19" s="259">
        <v>3200</v>
      </c>
      <c r="AF19" s="259" t="s">
        <v>1331</v>
      </c>
      <c r="AG19" s="259" t="str">
        <f t="shared" si="0"/>
        <v>layered</v>
      </c>
      <c r="AH19" s="259" t="str">
        <f t="shared" si="1"/>
        <v>barite</v>
      </c>
    </row>
    <row r="20" spans="1:34">
      <c r="A20" s="284" t="s">
        <v>3539</v>
      </c>
      <c r="B20" s="260" t="s">
        <v>2729</v>
      </c>
      <c r="C20" s="260" t="s">
        <v>1232</v>
      </c>
      <c r="D20" s="288">
        <v>598.1576</v>
      </c>
      <c r="E20" s="277">
        <v>0.77514603203707888</v>
      </c>
      <c r="F20" s="322">
        <v>4.4381660000000003E-2</v>
      </c>
      <c r="G20" s="320">
        <v>4.0511810000000001E-3</v>
      </c>
      <c r="H20" s="321">
        <v>7.9008269999999992E-3</v>
      </c>
      <c r="I20" s="320">
        <v>7.4039639999999999E-3</v>
      </c>
      <c r="J20" s="287" t="s">
        <v>1883</v>
      </c>
      <c r="K20" s="286" t="s">
        <v>1883</v>
      </c>
      <c r="M20" s="277">
        <v>2.5754965899735804</v>
      </c>
      <c r="N20" s="277">
        <v>0.34032018241178741</v>
      </c>
      <c r="O20" s="277">
        <v>1.4315607311481371</v>
      </c>
      <c r="P20" s="277">
        <v>0.26466448172138279</v>
      </c>
      <c r="Q20" s="277">
        <v>0.10517998731174316</v>
      </c>
      <c r="R20" s="277">
        <v>0.26466448172138285</v>
      </c>
      <c r="S20" s="285" t="s">
        <v>1883</v>
      </c>
      <c r="T20" s="285" t="s">
        <v>1883</v>
      </c>
      <c r="U20" s="285" t="s">
        <v>1883</v>
      </c>
      <c r="V20" s="285" t="s">
        <v>1883</v>
      </c>
      <c r="X20" s="340">
        <f t="shared" si="2"/>
        <v>2.5754965899735804</v>
      </c>
      <c r="Y20" s="340">
        <f t="shared" si="3"/>
        <v>0.10517998731174316</v>
      </c>
      <c r="Z20" s="259" t="str">
        <f t="shared" si="4"/>
        <v>-</v>
      </c>
      <c r="AA20" s="259" t="s">
        <v>3628</v>
      </c>
      <c r="AB20" s="259" t="str">
        <f t="shared" si="5"/>
        <v>B3_trav1@10</v>
      </c>
      <c r="AC20" s="259" t="s">
        <v>3629</v>
      </c>
      <c r="AD20" s="259">
        <v>3200</v>
      </c>
      <c r="AE20" s="259">
        <v>3200</v>
      </c>
      <c r="AF20" s="259" t="s">
        <v>1331</v>
      </c>
      <c r="AG20" s="259" t="str">
        <f t="shared" si="0"/>
        <v>layered</v>
      </c>
      <c r="AH20" s="259" t="str">
        <f t="shared" si="1"/>
        <v>barite</v>
      </c>
    </row>
    <row r="21" spans="1:34">
      <c r="A21" s="284" t="s">
        <v>3538</v>
      </c>
      <c r="B21" s="260" t="s">
        <v>2729</v>
      </c>
      <c r="C21" s="260" t="s">
        <v>1232</v>
      </c>
      <c r="D21" s="288">
        <v>548.50319999999999</v>
      </c>
      <c r="E21" s="277">
        <v>0.71079942650505534</v>
      </c>
      <c r="F21" s="322">
        <v>4.4287029999999998E-2</v>
      </c>
      <c r="G21" s="320">
        <v>1.131153E-2</v>
      </c>
      <c r="H21" s="321">
        <v>7.8917090000000002E-3</v>
      </c>
      <c r="I21" s="320">
        <v>1.4814519999999999E-2</v>
      </c>
      <c r="J21" s="287" t="s">
        <v>1883</v>
      </c>
      <c r="K21" s="286" t="s">
        <v>1883</v>
      </c>
      <c r="M21" s="277">
        <v>0.4378181155244576</v>
      </c>
      <c r="N21" s="277">
        <v>0.40054123874483621</v>
      </c>
      <c r="O21" s="277">
        <v>0.2659787027836602</v>
      </c>
      <c r="P21" s="277">
        <v>0.36865677242075695</v>
      </c>
      <c r="Q21" s="277">
        <v>4.0502373288564542E-2</v>
      </c>
      <c r="R21" s="277">
        <v>0.36865677242075701</v>
      </c>
      <c r="S21" s="285" t="s">
        <v>1883</v>
      </c>
      <c r="T21" s="285" t="s">
        <v>1883</v>
      </c>
      <c r="U21" s="285" t="s">
        <v>1883</v>
      </c>
      <c r="V21" s="285" t="s">
        <v>1883</v>
      </c>
      <c r="X21" s="340">
        <f t="shared" si="2"/>
        <v>0.4378181155244576</v>
      </c>
      <c r="Y21" s="340">
        <f t="shared" si="3"/>
        <v>4.0502373288564542E-2</v>
      </c>
      <c r="Z21" s="259" t="str">
        <f t="shared" si="4"/>
        <v>-</v>
      </c>
      <c r="AA21" s="259" t="s">
        <v>3628</v>
      </c>
      <c r="AB21" s="259" t="str">
        <f t="shared" si="5"/>
        <v>B3_trav1@11</v>
      </c>
      <c r="AC21" s="259" t="s">
        <v>3629</v>
      </c>
      <c r="AD21" s="259">
        <v>3200</v>
      </c>
      <c r="AE21" s="259">
        <v>3200</v>
      </c>
      <c r="AF21" s="259" t="s">
        <v>1331</v>
      </c>
      <c r="AG21" s="259" t="str">
        <f t="shared" si="0"/>
        <v>layered</v>
      </c>
      <c r="AH21" s="259" t="str">
        <f t="shared" si="1"/>
        <v>barite</v>
      </c>
    </row>
    <row r="22" spans="1:34">
      <c r="A22" s="284" t="s">
        <v>3537</v>
      </c>
      <c r="B22" s="260" t="s">
        <v>2729</v>
      </c>
      <c r="C22" s="260" t="s">
        <v>1232</v>
      </c>
      <c r="D22" s="288">
        <v>591.92010000000005</v>
      </c>
      <c r="E22" s="277">
        <v>0.76706292254414377</v>
      </c>
      <c r="F22" s="265">
        <v>4.4290860000000001E-2</v>
      </c>
      <c r="G22" s="263">
        <v>1.1762450000000001E-2</v>
      </c>
      <c r="H22" s="264">
        <v>7.8936539999999999E-3</v>
      </c>
      <c r="I22" s="263">
        <v>1.0924919999999999E-2</v>
      </c>
      <c r="J22" s="287" t="s">
        <v>1883</v>
      </c>
      <c r="K22" s="286" t="s">
        <v>1883</v>
      </c>
      <c r="M22" s="277">
        <v>0.52433728024126047</v>
      </c>
      <c r="N22" s="277">
        <v>0.40570320624797612</v>
      </c>
      <c r="O22" s="277">
        <v>0.51314746027579017</v>
      </c>
      <c r="P22" s="277">
        <v>0.30961486644231051</v>
      </c>
      <c r="Q22" s="277">
        <v>0.24311376095154102</v>
      </c>
      <c r="R22" s="277">
        <v>0.30961486644231057</v>
      </c>
      <c r="S22" s="285" t="s">
        <v>1883</v>
      </c>
      <c r="T22" s="285" t="s">
        <v>1883</v>
      </c>
      <c r="U22" s="285" t="s">
        <v>1883</v>
      </c>
      <c r="V22" s="285" t="s">
        <v>1883</v>
      </c>
      <c r="X22" s="340">
        <f t="shared" si="2"/>
        <v>0.52433728024126047</v>
      </c>
      <c r="Y22" s="340">
        <f t="shared" si="3"/>
        <v>0.24311376095154102</v>
      </c>
      <c r="Z22" s="259" t="str">
        <f t="shared" si="4"/>
        <v>-</v>
      </c>
      <c r="AA22" s="259" t="s">
        <v>3628</v>
      </c>
      <c r="AB22" s="259" t="str">
        <f t="shared" si="5"/>
        <v>B3_trav1@12</v>
      </c>
      <c r="AC22" s="259" t="s">
        <v>3629</v>
      </c>
      <c r="AD22" s="259">
        <v>3200</v>
      </c>
      <c r="AE22" s="259">
        <v>3200</v>
      </c>
      <c r="AF22" s="259" t="s">
        <v>1331</v>
      </c>
      <c r="AG22" s="259" t="str">
        <f t="shared" si="0"/>
        <v>layered</v>
      </c>
      <c r="AH22" s="259" t="str">
        <f t="shared" si="1"/>
        <v>barite</v>
      </c>
    </row>
    <row r="23" spans="1:34">
      <c r="A23" s="284" t="s">
        <v>3536</v>
      </c>
      <c r="B23" s="260" t="s">
        <v>2729</v>
      </c>
      <c r="C23" s="260" t="s">
        <v>1232</v>
      </c>
      <c r="D23" s="288">
        <v>607.63720000000001</v>
      </c>
      <c r="E23" s="277">
        <v>0.78743054422132375</v>
      </c>
      <c r="F23" s="265">
        <v>4.435683E-2</v>
      </c>
      <c r="G23" s="263">
        <v>2.459742E-3</v>
      </c>
      <c r="H23" s="264">
        <v>7.8988579999999999E-3</v>
      </c>
      <c r="I23" s="263">
        <v>7.8653769999999998E-3</v>
      </c>
      <c r="J23" s="287" t="s">
        <v>1883</v>
      </c>
      <c r="K23" s="286" t="s">
        <v>1883</v>
      </c>
      <c r="M23" s="277">
        <v>2.0145903602306614</v>
      </c>
      <c r="N23" s="277">
        <v>0.33417530106444648</v>
      </c>
      <c r="O23" s="277">
        <v>1.1794633113935327</v>
      </c>
      <c r="P23" s="277">
        <v>0.2699360606891591</v>
      </c>
      <c r="Q23" s="277">
        <v>0.14194927587474204</v>
      </c>
      <c r="R23" s="277">
        <v>0.26993606068915915</v>
      </c>
      <c r="S23" s="285" t="s">
        <v>1883</v>
      </c>
      <c r="T23" s="285" t="s">
        <v>1883</v>
      </c>
      <c r="U23" s="285" t="s">
        <v>1883</v>
      </c>
      <c r="V23" s="285" t="s">
        <v>1883</v>
      </c>
      <c r="X23" s="340">
        <f t="shared" si="2"/>
        <v>2.0145903602306614</v>
      </c>
      <c r="Y23" s="340">
        <f t="shared" si="3"/>
        <v>0.14194927587474204</v>
      </c>
      <c r="Z23" s="259" t="str">
        <f t="shared" si="4"/>
        <v>-</v>
      </c>
      <c r="AA23" s="259" t="s">
        <v>3628</v>
      </c>
      <c r="AB23" s="259" t="str">
        <f t="shared" si="5"/>
        <v>B3_trav1@13</v>
      </c>
      <c r="AC23" s="259" t="s">
        <v>3629</v>
      </c>
      <c r="AD23" s="259">
        <v>3200</v>
      </c>
      <c r="AE23" s="259">
        <v>3200</v>
      </c>
      <c r="AF23" s="259" t="s">
        <v>1331</v>
      </c>
      <c r="AG23" s="259" t="str">
        <f t="shared" si="0"/>
        <v>layered</v>
      </c>
      <c r="AH23" s="259" t="str">
        <f t="shared" si="1"/>
        <v>barite</v>
      </c>
    </row>
    <row r="24" spans="1:34">
      <c r="A24" s="284" t="s">
        <v>3535</v>
      </c>
      <c r="B24" s="260" t="s">
        <v>2729</v>
      </c>
      <c r="C24" s="260" t="s">
        <v>1232</v>
      </c>
      <c r="D24" s="288">
        <v>581.23900000000003</v>
      </c>
      <c r="E24" s="277">
        <v>0.75322139936899513</v>
      </c>
      <c r="F24" s="265">
        <v>4.431036E-2</v>
      </c>
      <c r="G24" s="263">
        <v>5.7759600000000001E-3</v>
      </c>
      <c r="H24" s="264">
        <v>7.8935089999999999E-3</v>
      </c>
      <c r="I24" s="263">
        <v>1.165269E-2</v>
      </c>
      <c r="J24" s="287" t="s">
        <v>1883</v>
      </c>
      <c r="K24" s="286" t="s">
        <v>1883</v>
      </c>
      <c r="M24" s="277">
        <v>0.96483955490844764</v>
      </c>
      <c r="N24" s="277">
        <v>0.35013952237290757</v>
      </c>
      <c r="O24" s="277">
        <v>0.49649510235513672</v>
      </c>
      <c r="P24" s="277">
        <v>0.32005294626666037</v>
      </c>
      <c r="Q24" s="277">
        <v>-3.9726842271381457E-4</v>
      </c>
      <c r="R24" s="277">
        <v>0.32005294626666042</v>
      </c>
      <c r="S24" s="285" t="s">
        <v>1883</v>
      </c>
      <c r="T24" s="285" t="s">
        <v>1883</v>
      </c>
      <c r="U24" s="285" t="s">
        <v>1883</v>
      </c>
      <c r="V24" s="285" t="s">
        <v>1883</v>
      </c>
      <c r="X24" s="340">
        <f t="shared" si="2"/>
        <v>0.96483955490844764</v>
      </c>
      <c r="Y24" s="340">
        <f t="shared" si="3"/>
        <v>-3.9726842271381457E-4</v>
      </c>
      <c r="Z24" s="259" t="str">
        <f t="shared" si="4"/>
        <v>-</v>
      </c>
      <c r="AA24" s="259" t="s">
        <v>3628</v>
      </c>
      <c r="AB24" s="259" t="str">
        <f t="shared" si="5"/>
        <v>B3_trav1@14</v>
      </c>
      <c r="AC24" s="259" t="s">
        <v>3629</v>
      </c>
      <c r="AD24" s="259">
        <v>3200</v>
      </c>
      <c r="AE24" s="259">
        <v>3200</v>
      </c>
      <c r="AF24" s="259" t="s">
        <v>1331</v>
      </c>
      <c r="AG24" s="259" t="str">
        <f t="shared" si="0"/>
        <v>layered</v>
      </c>
      <c r="AH24" s="259" t="str">
        <f t="shared" si="1"/>
        <v>barite</v>
      </c>
    </row>
    <row r="25" spans="1:34">
      <c r="A25" s="284" t="s">
        <v>3534</v>
      </c>
      <c r="B25" s="260" t="s">
        <v>2729</v>
      </c>
      <c r="C25" s="260" t="s">
        <v>1232</v>
      </c>
      <c r="D25" s="288">
        <v>570.16830000000004</v>
      </c>
      <c r="E25" s="277">
        <v>0.73887499772355447</v>
      </c>
      <c r="F25" s="265">
        <v>4.4334749999999999E-2</v>
      </c>
      <c r="G25" s="263">
        <v>4.0266219999999997E-3</v>
      </c>
      <c r="H25" s="264">
        <v>7.8950940000000001E-3</v>
      </c>
      <c r="I25" s="263">
        <v>9.6286649999999998E-3</v>
      </c>
      <c r="J25" s="287" t="s">
        <v>1883</v>
      </c>
      <c r="K25" s="286" t="s">
        <v>1883</v>
      </c>
      <c r="M25" s="277">
        <v>1.5158062461457789</v>
      </c>
      <c r="N25" s="277">
        <v>0.34020357648214322</v>
      </c>
      <c r="O25" s="277">
        <v>0.69982251441116805</v>
      </c>
      <c r="P25" s="277">
        <v>0.29189773995771157</v>
      </c>
      <c r="Q25" s="277">
        <v>-8.0817702353908061E-2</v>
      </c>
      <c r="R25" s="277">
        <v>0.29189773995771162</v>
      </c>
      <c r="S25" s="285" t="s">
        <v>1883</v>
      </c>
      <c r="T25" s="285" t="s">
        <v>1883</v>
      </c>
      <c r="U25" s="285" t="s">
        <v>1883</v>
      </c>
      <c r="V25" s="285" t="s">
        <v>1883</v>
      </c>
      <c r="X25" s="340">
        <f t="shared" si="2"/>
        <v>1.5158062461457789</v>
      </c>
      <c r="Y25" s="340">
        <f t="shared" si="3"/>
        <v>-8.0817702353908061E-2</v>
      </c>
      <c r="Z25" s="259" t="str">
        <f t="shared" si="4"/>
        <v>-</v>
      </c>
      <c r="AA25" s="259" t="s">
        <v>3628</v>
      </c>
      <c r="AB25" s="259" t="str">
        <f t="shared" si="5"/>
        <v>B3_trav1@16</v>
      </c>
      <c r="AC25" s="259" t="s">
        <v>3629</v>
      </c>
      <c r="AD25" s="259">
        <v>3200</v>
      </c>
      <c r="AE25" s="259">
        <v>3200</v>
      </c>
      <c r="AF25" s="259" t="s">
        <v>1331</v>
      </c>
      <c r="AG25" s="259" t="str">
        <f t="shared" si="0"/>
        <v>layered</v>
      </c>
      <c r="AH25" s="259" t="str">
        <f t="shared" si="1"/>
        <v>barite</v>
      </c>
    </row>
    <row r="26" spans="1:34">
      <c r="A26" s="284" t="s">
        <v>3533</v>
      </c>
      <c r="B26" s="260" t="s">
        <v>2729</v>
      </c>
      <c r="C26" s="260" t="s">
        <v>1232</v>
      </c>
      <c r="D26" s="288">
        <v>591.66279999999995</v>
      </c>
      <c r="E26" s="277">
        <v>0.76672949022790615</v>
      </c>
      <c r="F26" s="265">
        <v>4.4295309999999997E-2</v>
      </c>
      <c r="G26" s="263">
        <v>4.6736529999999998E-3</v>
      </c>
      <c r="H26" s="264">
        <v>7.8924879999999996E-3</v>
      </c>
      <c r="I26" s="263">
        <v>1.06938E-2</v>
      </c>
      <c r="J26" s="287" t="s">
        <v>1883</v>
      </c>
      <c r="K26" s="286" t="s">
        <v>1883</v>
      </c>
      <c r="M26" s="277">
        <v>0.6248621583062608</v>
      </c>
      <c r="N26" s="277">
        <v>0.34349703420066302</v>
      </c>
      <c r="O26" s="277">
        <v>0.3655781797734714</v>
      </c>
      <c r="P26" s="277">
        <v>0.30637029571342222</v>
      </c>
      <c r="Q26" s="277">
        <v>4.3774168245747092E-2</v>
      </c>
      <c r="R26" s="277">
        <v>0.30637029571342228</v>
      </c>
      <c r="S26" s="285" t="s">
        <v>1883</v>
      </c>
      <c r="T26" s="285" t="s">
        <v>1883</v>
      </c>
      <c r="U26" s="285" t="s">
        <v>1883</v>
      </c>
      <c r="V26" s="285" t="s">
        <v>1883</v>
      </c>
      <c r="X26" s="340">
        <f t="shared" si="2"/>
        <v>0.6248621583062608</v>
      </c>
      <c r="Y26" s="340">
        <f t="shared" si="3"/>
        <v>4.3774168245747092E-2</v>
      </c>
      <c r="Z26" s="259" t="str">
        <f t="shared" si="4"/>
        <v>-</v>
      </c>
      <c r="AA26" s="259" t="s">
        <v>3628</v>
      </c>
      <c r="AB26" s="259" t="str">
        <f t="shared" si="5"/>
        <v>B3_trav1@17</v>
      </c>
      <c r="AC26" s="259" t="s">
        <v>3629</v>
      </c>
      <c r="AD26" s="259">
        <v>3200</v>
      </c>
      <c r="AE26" s="259">
        <v>3200</v>
      </c>
      <c r="AF26" s="259" t="s">
        <v>1331</v>
      </c>
      <c r="AG26" s="259" t="str">
        <f t="shared" si="0"/>
        <v>layered</v>
      </c>
      <c r="AH26" s="259" t="str">
        <f t="shared" si="1"/>
        <v>barite</v>
      </c>
    </row>
    <row r="27" spans="1:34">
      <c r="A27" s="284" t="s">
        <v>3532</v>
      </c>
      <c r="B27" s="260" t="s">
        <v>2729</v>
      </c>
      <c r="C27" s="260" t="s">
        <v>1232</v>
      </c>
      <c r="D27" s="288">
        <v>602.23469999999998</v>
      </c>
      <c r="E27" s="277">
        <v>0.78042950229177155</v>
      </c>
      <c r="F27" s="265">
        <v>4.4478860000000002E-2</v>
      </c>
      <c r="G27" s="263">
        <v>4.7616949999999998E-3</v>
      </c>
      <c r="H27" s="264">
        <v>7.9093659999999993E-3</v>
      </c>
      <c r="I27" s="263">
        <v>1.1242759999999999E-2</v>
      </c>
      <c r="J27" s="287" t="s">
        <v>1883</v>
      </c>
      <c r="K27" s="286" t="s">
        <v>1883</v>
      </c>
      <c r="M27" s="277">
        <v>4.771231005237464</v>
      </c>
      <c r="N27" s="277">
        <v>0.34398037046915608</v>
      </c>
      <c r="O27" s="277">
        <v>2.5238966642451932</v>
      </c>
      <c r="P27" s="277">
        <v>0.31413321328151494</v>
      </c>
      <c r="Q27" s="277">
        <v>6.6712696547899242E-2</v>
      </c>
      <c r="R27" s="277">
        <v>0.314133213281515</v>
      </c>
      <c r="S27" s="285" t="s">
        <v>1883</v>
      </c>
      <c r="T27" s="285" t="s">
        <v>1883</v>
      </c>
      <c r="U27" s="285" t="s">
        <v>1883</v>
      </c>
      <c r="V27" s="285" t="s">
        <v>1883</v>
      </c>
      <c r="X27" s="340">
        <f t="shared" si="2"/>
        <v>4.771231005237464</v>
      </c>
      <c r="Y27" s="340">
        <f t="shared" si="3"/>
        <v>6.6712696547899242E-2</v>
      </c>
      <c r="Z27" s="259" t="str">
        <f t="shared" si="4"/>
        <v>-</v>
      </c>
      <c r="AA27" s="259" t="s">
        <v>3628</v>
      </c>
      <c r="AB27" s="259" t="str">
        <f t="shared" si="5"/>
        <v>B3_trav1@18</v>
      </c>
      <c r="AC27" s="259" t="s">
        <v>3629</v>
      </c>
      <c r="AD27" s="259">
        <v>3200</v>
      </c>
      <c r="AE27" s="259">
        <v>3200</v>
      </c>
      <c r="AF27" s="259" t="s">
        <v>1331</v>
      </c>
      <c r="AG27" s="259" t="str">
        <f t="shared" si="0"/>
        <v>layered</v>
      </c>
      <c r="AH27" s="259" t="str">
        <f t="shared" si="1"/>
        <v>barite</v>
      </c>
    </row>
    <row r="28" spans="1:34">
      <c r="A28" s="284" t="s">
        <v>3531</v>
      </c>
      <c r="B28" s="260" t="s">
        <v>2729</v>
      </c>
      <c r="C28" s="260" t="s">
        <v>1232</v>
      </c>
      <c r="D28" s="288">
        <v>581.50649999999996</v>
      </c>
      <c r="E28" s="277">
        <v>0.75356804975606695</v>
      </c>
      <c r="F28" s="265">
        <v>4.4306140000000001E-2</v>
      </c>
      <c r="G28" s="263">
        <v>6.1594809999999996E-3</v>
      </c>
      <c r="H28" s="264">
        <v>7.8930489999999992E-3</v>
      </c>
      <c r="I28" s="263">
        <v>8.6343800000000005E-3</v>
      </c>
      <c r="J28" s="287" t="s">
        <v>1883</v>
      </c>
      <c r="K28" s="286" t="s">
        <v>1883</v>
      </c>
      <c r="M28" s="277">
        <v>0.86951034469850974</v>
      </c>
      <c r="N28" s="277">
        <v>0.35274449965184751</v>
      </c>
      <c r="O28" s="277">
        <v>0.43774156531133035</v>
      </c>
      <c r="P28" s="277">
        <v>0.27917883500238655</v>
      </c>
      <c r="Q28" s="277">
        <v>-1.0056262208402167E-2</v>
      </c>
      <c r="R28" s="277">
        <v>0.2791788350023866</v>
      </c>
      <c r="S28" s="285" t="s">
        <v>1883</v>
      </c>
      <c r="T28" s="285" t="s">
        <v>1883</v>
      </c>
      <c r="U28" s="285" t="s">
        <v>1883</v>
      </c>
      <c r="V28" s="285" t="s">
        <v>1883</v>
      </c>
      <c r="X28" s="340">
        <f t="shared" si="2"/>
        <v>0.86951034469850974</v>
      </c>
      <c r="Y28" s="340">
        <f t="shared" si="3"/>
        <v>-1.0056262208402167E-2</v>
      </c>
      <c r="Z28" s="259" t="str">
        <f t="shared" si="4"/>
        <v>-</v>
      </c>
      <c r="AA28" s="259" t="s">
        <v>3628</v>
      </c>
      <c r="AB28" s="259" t="str">
        <f t="shared" si="5"/>
        <v>B3_trav1@19</v>
      </c>
      <c r="AC28" s="259" t="s">
        <v>3629</v>
      </c>
      <c r="AD28" s="259">
        <v>3200</v>
      </c>
      <c r="AE28" s="259">
        <v>3200</v>
      </c>
      <c r="AF28" s="259" t="s">
        <v>1331</v>
      </c>
      <c r="AG28" s="259" t="str">
        <f t="shared" si="0"/>
        <v>layered</v>
      </c>
      <c r="AH28" s="259" t="str">
        <f t="shared" si="1"/>
        <v>barite</v>
      </c>
    </row>
    <row r="29" spans="1:34">
      <c r="A29" s="284" t="s">
        <v>3530</v>
      </c>
      <c r="B29" s="260" t="s">
        <v>2729</v>
      </c>
      <c r="C29" s="260" t="s">
        <v>1232</v>
      </c>
      <c r="D29" s="288">
        <v>577.16160000000002</v>
      </c>
      <c r="E29" s="277">
        <v>0.74793754034751325</v>
      </c>
      <c r="F29" s="265">
        <v>4.43186E-2</v>
      </c>
      <c r="G29" s="263">
        <v>9.3728179999999998E-3</v>
      </c>
      <c r="H29" s="264">
        <v>7.8953510000000001E-3</v>
      </c>
      <c r="I29" s="263">
        <v>9.6787839999999993E-3</v>
      </c>
      <c r="J29" s="287" t="s">
        <v>1883</v>
      </c>
      <c r="K29" s="286" t="s">
        <v>1883</v>
      </c>
      <c r="M29" s="277">
        <v>1.1509800032805106</v>
      </c>
      <c r="N29" s="277">
        <v>0.37999063996806215</v>
      </c>
      <c r="O29" s="277">
        <v>0.73098833442326039</v>
      </c>
      <c r="P29" s="277">
        <v>0.29256000855720554</v>
      </c>
      <c r="Q29" s="277">
        <v>0.13823363273379741</v>
      </c>
      <c r="R29" s="277">
        <v>0.2925600085572056</v>
      </c>
      <c r="S29" s="285" t="s">
        <v>1883</v>
      </c>
      <c r="T29" s="285" t="s">
        <v>1883</v>
      </c>
      <c r="U29" s="285" t="s">
        <v>1883</v>
      </c>
      <c r="V29" s="285" t="s">
        <v>1883</v>
      </c>
      <c r="X29" s="340">
        <f t="shared" si="2"/>
        <v>1.1509800032805106</v>
      </c>
      <c r="Y29" s="340">
        <f t="shared" si="3"/>
        <v>0.13823363273379741</v>
      </c>
      <c r="Z29" s="259" t="str">
        <f t="shared" si="4"/>
        <v>-</v>
      </c>
      <c r="AA29" s="259" t="s">
        <v>3628</v>
      </c>
      <c r="AB29" s="259" t="str">
        <f t="shared" si="5"/>
        <v>B3_trav1@20</v>
      </c>
      <c r="AC29" s="259" t="s">
        <v>3629</v>
      </c>
      <c r="AD29" s="259">
        <v>3200</v>
      </c>
      <c r="AE29" s="259">
        <v>3200</v>
      </c>
      <c r="AF29" s="259" t="s">
        <v>1331</v>
      </c>
      <c r="AG29" s="259" t="str">
        <f t="shared" si="0"/>
        <v>layered</v>
      </c>
      <c r="AH29" s="259" t="str">
        <f t="shared" si="1"/>
        <v>barite</v>
      </c>
    </row>
    <row r="30" spans="1:34">
      <c r="A30" s="284" t="s">
        <v>3529</v>
      </c>
      <c r="B30" s="260" t="s">
        <v>2729</v>
      </c>
      <c r="C30" s="260" t="s">
        <v>1232</v>
      </c>
      <c r="D30" s="288">
        <v>536.80889999999999</v>
      </c>
      <c r="E30" s="277">
        <v>0.69564490829371561</v>
      </c>
      <c r="F30" s="265">
        <v>4.4434700000000001E-2</v>
      </c>
      <c r="G30" s="263">
        <v>3.2402120000000001E-3</v>
      </c>
      <c r="H30" s="264">
        <v>7.9022959999999996E-3</v>
      </c>
      <c r="I30" s="263">
        <v>9.281058E-3</v>
      </c>
      <c r="J30" s="287" t="s">
        <v>1883</v>
      </c>
      <c r="K30" s="286" t="s">
        <v>1883</v>
      </c>
      <c r="M30" s="277">
        <v>3.773662777068143</v>
      </c>
      <c r="N30" s="277">
        <v>0.33682723922044289</v>
      </c>
      <c r="O30" s="277">
        <v>1.622736408494394</v>
      </c>
      <c r="P30" s="277">
        <v>0.28735871269073326</v>
      </c>
      <c r="Q30" s="277">
        <v>-0.32069992169569961</v>
      </c>
      <c r="R30" s="277">
        <v>0.28735871269073332</v>
      </c>
      <c r="S30" s="285" t="s">
        <v>1883</v>
      </c>
      <c r="T30" s="285" t="s">
        <v>1883</v>
      </c>
      <c r="U30" s="285" t="s">
        <v>1883</v>
      </c>
      <c r="V30" s="285" t="s">
        <v>1883</v>
      </c>
      <c r="X30" s="340">
        <f t="shared" si="2"/>
        <v>3.773662777068143</v>
      </c>
      <c r="Y30" s="340">
        <f t="shared" si="3"/>
        <v>-0.32069992169569961</v>
      </c>
      <c r="Z30" s="259" t="str">
        <f t="shared" si="4"/>
        <v>-</v>
      </c>
      <c r="AA30" s="259" t="s">
        <v>3628</v>
      </c>
      <c r="AB30" s="259" t="str">
        <f t="shared" si="5"/>
        <v>B3_trav1@21</v>
      </c>
      <c r="AC30" s="259" t="s">
        <v>3629</v>
      </c>
      <c r="AD30" s="259">
        <v>3200</v>
      </c>
      <c r="AE30" s="259">
        <v>3200</v>
      </c>
      <c r="AF30" s="259" t="s">
        <v>1331</v>
      </c>
      <c r="AG30" s="259" t="str">
        <f t="shared" si="0"/>
        <v>layered</v>
      </c>
      <c r="AH30" s="259" t="str">
        <f t="shared" si="1"/>
        <v>barite</v>
      </c>
    </row>
    <row r="31" spans="1:34">
      <c r="A31" s="275" t="s">
        <v>3528</v>
      </c>
      <c r="B31" s="268" t="s">
        <v>2729</v>
      </c>
      <c r="C31" s="268" t="s">
        <v>1232</v>
      </c>
      <c r="D31" s="313">
        <v>514.51340000000005</v>
      </c>
      <c r="E31" s="267">
        <v>0.66675240846209483</v>
      </c>
      <c r="F31" s="309">
        <v>4.4410819999999997E-2</v>
      </c>
      <c r="G31" s="307">
        <v>7.4336489999999996E-3</v>
      </c>
      <c r="H31" s="308">
        <v>7.9018439999999999E-3</v>
      </c>
      <c r="I31" s="307">
        <v>1.221208E-2</v>
      </c>
      <c r="J31" s="306" t="s">
        <v>1883</v>
      </c>
      <c r="K31" s="305" t="s">
        <v>1883</v>
      </c>
      <c r="L31" s="268"/>
      <c r="M31" s="267">
        <v>3.2342169145527233</v>
      </c>
      <c r="N31" s="267">
        <v>0.36243158601447567</v>
      </c>
      <c r="O31" s="267">
        <v>1.5632352422147389</v>
      </c>
      <c r="P31" s="267">
        <v>0.32828916200522035</v>
      </c>
      <c r="Q31" s="267">
        <v>-0.10238646877991364</v>
      </c>
      <c r="R31" s="267">
        <v>0.32828916200522035</v>
      </c>
      <c r="S31" s="304" t="s">
        <v>1883</v>
      </c>
      <c r="T31" s="304" t="s">
        <v>1883</v>
      </c>
      <c r="U31" s="304" t="s">
        <v>1883</v>
      </c>
      <c r="V31" s="304" t="s">
        <v>1883</v>
      </c>
      <c r="X31" s="340">
        <f t="shared" si="2"/>
        <v>3.2342169145527233</v>
      </c>
      <c r="Y31" s="340">
        <f t="shared" si="3"/>
        <v>-0.10238646877991364</v>
      </c>
      <c r="Z31" s="259" t="str">
        <f t="shared" si="4"/>
        <v>-</v>
      </c>
      <c r="AA31" s="259" t="s">
        <v>3628</v>
      </c>
      <c r="AB31" s="259" t="str">
        <f t="shared" si="5"/>
        <v>B3_trav1@23</v>
      </c>
      <c r="AC31" s="259" t="s">
        <v>3629</v>
      </c>
      <c r="AD31" s="259">
        <v>3200</v>
      </c>
      <c r="AE31" s="259">
        <v>3200</v>
      </c>
      <c r="AF31" s="259" t="s">
        <v>1331</v>
      </c>
      <c r="AG31" s="259" t="str">
        <f t="shared" si="0"/>
        <v>layered</v>
      </c>
      <c r="AH31" s="259" t="str">
        <f t="shared" si="1"/>
        <v>barite</v>
      </c>
    </row>
    <row r="32" spans="1:34">
      <c r="A32" s="330"/>
      <c r="B32" s="330"/>
      <c r="C32" s="330"/>
      <c r="D32" s="329"/>
      <c r="E32" s="323"/>
      <c r="F32" s="328"/>
      <c r="G32" s="326"/>
      <c r="H32" s="327"/>
      <c r="I32" s="326"/>
      <c r="J32" s="325"/>
      <c r="K32" s="324"/>
      <c r="L32" s="323"/>
      <c r="M32" s="323"/>
      <c r="N32" s="323"/>
      <c r="O32" s="323"/>
      <c r="P32" s="323"/>
      <c r="Q32" s="323"/>
      <c r="R32" s="323"/>
      <c r="S32" s="323"/>
      <c r="T32" s="323"/>
      <c r="U32" s="323"/>
      <c r="V32" s="323"/>
      <c r="X32" s="340">
        <f t="shared" si="2"/>
        <v>0</v>
      </c>
      <c r="Y32" s="340">
        <f t="shared" si="3"/>
        <v>0</v>
      </c>
      <c r="Z32" s="259">
        <f t="shared" si="4"/>
        <v>0</v>
      </c>
      <c r="AA32" s="259" t="s">
        <v>3628</v>
      </c>
      <c r="AB32" s="259">
        <f t="shared" si="5"/>
        <v>0</v>
      </c>
      <c r="AC32" s="259" t="s">
        <v>3629</v>
      </c>
      <c r="AD32" s="259">
        <v>3200</v>
      </c>
      <c r="AE32" s="259">
        <v>3200</v>
      </c>
      <c r="AF32" s="259" t="s">
        <v>1331</v>
      </c>
      <c r="AG32" s="259">
        <f t="shared" si="0"/>
        <v>0</v>
      </c>
      <c r="AH32" s="259">
        <f t="shared" si="1"/>
        <v>0</v>
      </c>
    </row>
    <row r="33" spans="1:34">
      <c r="A33" s="303" t="s">
        <v>3181</v>
      </c>
      <c r="B33" s="303" t="s">
        <v>36</v>
      </c>
      <c r="C33" s="303" t="s">
        <v>3180</v>
      </c>
      <c r="D33" s="302" t="s">
        <v>3179</v>
      </c>
      <c r="E33" s="302" t="s">
        <v>3179</v>
      </c>
      <c r="F33" s="390" t="s">
        <v>3178</v>
      </c>
      <c r="G33" s="390"/>
      <c r="H33" s="390"/>
      <c r="I33" s="390"/>
      <c r="J33" s="390"/>
      <c r="K33" s="390"/>
      <c r="L33" s="301"/>
      <c r="M33" s="390" t="s">
        <v>3177</v>
      </c>
      <c r="N33" s="390"/>
      <c r="O33" s="390"/>
      <c r="P33" s="390"/>
      <c r="Q33" s="390"/>
      <c r="R33" s="390"/>
      <c r="S33" s="390"/>
      <c r="T33" s="390"/>
      <c r="U33" s="390"/>
      <c r="V33" s="390"/>
      <c r="X33" s="340" t="str">
        <f t="shared" si="2"/>
        <v>Calibrated δ and Δ values relative to V-CDT in ‰</v>
      </c>
      <c r="Y33" s="340">
        <f t="shared" si="3"/>
        <v>0</v>
      </c>
      <c r="Z33" s="259">
        <f t="shared" si="4"/>
        <v>0</v>
      </c>
      <c r="AA33" s="259" t="s">
        <v>3628</v>
      </c>
      <c r="AB33" s="259" t="str">
        <f t="shared" si="5"/>
        <v>Sample ID</v>
      </c>
      <c r="AC33" s="259" t="s">
        <v>3629</v>
      </c>
      <c r="AD33" s="259">
        <v>3200</v>
      </c>
      <c r="AE33" s="259">
        <v>3200</v>
      </c>
      <c r="AF33" s="259" t="s">
        <v>1331</v>
      </c>
      <c r="AG33" s="259" t="str">
        <f t="shared" si="0"/>
        <v>Morphology</v>
      </c>
      <c r="AH33" s="259" t="str">
        <f t="shared" si="1"/>
        <v>Matrix</v>
      </c>
    </row>
    <row r="34" spans="1:34">
      <c r="A34" s="300" t="s">
        <v>3527</v>
      </c>
      <c r="B34" s="299"/>
      <c r="C34" s="299"/>
      <c r="D34" s="298" t="s">
        <v>3205</v>
      </c>
      <c r="E34" s="297" t="s">
        <v>3174</v>
      </c>
      <c r="F34" s="296" t="s">
        <v>3173</v>
      </c>
      <c r="G34" s="294" t="s">
        <v>3170</v>
      </c>
      <c r="H34" s="295" t="s">
        <v>3172</v>
      </c>
      <c r="I34" s="294" t="s">
        <v>3170</v>
      </c>
      <c r="J34" s="293" t="s">
        <v>3171</v>
      </c>
      <c r="K34" s="292" t="s">
        <v>3170</v>
      </c>
      <c r="L34" s="291"/>
      <c r="M34" s="290" t="s">
        <v>3169</v>
      </c>
      <c r="N34" s="289" t="s">
        <v>3164</v>
      </c>
      <c r="O34" s="290" t="s">
        <v>3168</v>
      </c>
      <c r="P34" s="289" t="s">
        <v>3164</v>
      </c>
      <c r="Q34" s="290" t="s">
        <v>3167</v>
      </c>
      <c r="R34" s="289" t="s">
        <v>3164</v>
      </c>
      <c r="S34" s="290" t="s">
        <v>3166</v>
      </c>
      <c r="T34" s="289" t="s">
        <v>3164</v>
      </c>
      <c r="U34" s="290" t="s">
        <v>3165</v>
      </c>
      <c r="V34" s="289" t="s">
        <v>3164</v>
      </c>
      <c r="X34" s="340" t="str">
        <f t="shared" si="2"/>
        <v>δ34S</v>
      </c>
      <c r="Y34" s="340" t="str">
        <f t="shared" si="3"/>
        <v>Δ33S</v>
      </c>
      <c r="Z34" s="259" t="str">
        <f t="shared" si="4"/>
        <v>Δ36S</v>
      </c>
      <c r="AA34" s="259" t="s">
        <v>3628</v>
      </c>
      <c r="AB34" s="259" t="str">
        <f t="shared" si="5"/>
        <v>155.5 m</v>
      </c>
      <c r="AC34" s="259" t="s">
        <v>3629</v>
      </c>
      <c r="AD34" s="259">
        <v>3200</v>
      </c>
      <c r="AE34" s="259">
        <v>3200</v>
      </c>
      <c r="AF34" s="259" t="s">
        <v>1331</v>
      </c>
      <c r="AG34" s="259">
        <f t="shared" si="0"/>
        <v>0</v>
      </c>
      <c r="AH34" s="259">
        <f t="shared" si="1"/>
        <v>0</v>
      </c>
    </row>
    <row r="35" spans="1:34">
      <c r="A35" s="284" t="s">
        <v>3526</v>
      </c>
      <c r="B35" s="260" t="s">
        <v>3183</v>
      </c>
      <c r="C35" s="260" t="s">
        <v>1232</v>
      </c>
      <c r="D35" s="288">
        <v>535.24800000000005</v>
      </c>
      <c r="E35" s="277">
        <v>0.86455051921508919</v>
      </c>
      <c r="F35" s="322">
        <v>4.4357149999999998E-2</v>
      </c>
      <c r="G35" s="320">
        <v>5.8099909999999996E-3</v>
      </c>
      <c r="H35" s="321">
        <v>7.8983370000000001E-3</v>
      </c>
      <c r="I35" s="320">
        <v>1.0506329999999999E-2</v>
      </c>
      <c r="J35" s="287" t="s">
        <v>1883</v>
      </c>
      <c r="K35" s="286" t="s">
        <v>1883</v>
      </c>
      <c r="L35" s="323"/>
      <c r="M35" s="277">
        <v>2.0944727172458322</v>
      </c>
      <c r="N35" s="277">
        <v>0.13916579880482097</v>
      </c>
      <c r="O35" s="277">
        <v>1.2057664789119937</v>
      </c>
      <c r="P35" s="277">
        <v>0.27112208299905383</v>
      </c>
      <c r="Q35" s="277">
        <v>0.12711302953039016</v>
      </c>
      <c r="R35" s="277">
        <v>0.27112208299905394</v>
      </c>
      <c r="S35" s="285" t="s">
        <v>1883</v>
      </c>
      <c r="T35" s="285" t="s">
        <v>1883</v>
      </c>
      <c r="U35" s="285" t="s">
        <v>1883</v>
      </c>
      <c r="V35" s="285" t="s">
        <v>1883</v>
      </c>
      <c r="X35" s="340">
        <f t="shared" si="2"/>
        <v>2.0944727172458322</v>
      </c>
      <c r="Y35" s="340">
        <f t="shared" si="3"/>
        <v>0.12711302953039016</v>
      </c>
      <c r="Z35" s="259" t="str">
        <f t="shared" si="4"/>
        <v>-</v>
      </c>
      <c r="AA35" s="259" t="s">
        <v>3628</v>
      </c>
      <c r="AB35" s="259" t="str">
        <f t="shared" si="5"/>
        <v>B1-1b@1</v>
      </c>
      <c r="AC35" s="259" t="s">
        <v>3629</v>
      </c>
      <c r="AD35" s="259">
        <v>3200</v>
      </c>
      <c r="AE35" s="259">
        <v>3200</v>
      </c>
      <c r="AF35" s="259" t="s">
        <v>1331</v>
      </c>
      <c r="AG35" s="259" t="str">
        <f t="shared" si="0"/>
        <v>massive</v>
      </c>
      <c r="AH35" s="259" t="str">
        <f t="shared" si="1"/>
        <v>barite</v>
      </c>
    </row>
    <row r="36" spans="1:34">
      <c r="A36" s="284" t="s">
        <v>3525</v>
      </c>
      <c r="B36" s="260" t="s">
        <v>3183</v>
      </c>
      <c r="C36" s="260" t="s">
        <v>1232</v>
      </c>
      <c r="D36" s="288">
        <v>529.62860000000001</v>
      </c>
      <c r="E36" s="277">
        <v>0.85547387588773949</v>
      </c>
      <c r="F36" s="322">
        <v>4.4436669999999998E-2</v>
      </c>
      <c r="G36" s="320">
        <v>8.9555269999999996E-3</v>
      </c>
      <c r="H36" s="321">
        <v>7.9063810000000005E-3</v>
      </c>
      <c r="I36" s="320">
        <v>9.7328420000000002E-3</v>
      </c>
      <c r="J36" s="287" t="s">
        <v>1883</v>
      </c>
      <c r="K36" s="286" t="s">
        <v>1883</v>
      </c>
      <c r="L36" s="323"/>
      <c r="M36" s="277">
        <v>3.890948651125159</v>
      </c>
      <c r="N36" s="277">
        <v>0.19479555161256404</v>
      </c>
      <c r="O36" s="277">
        <v>2.222975084953033</v>
      </c>
      <c r="P36" s="277">
        <v>0.25931695127964816</v>
      </c>
      <c r="Q36" s="277">
        <v>0.21913652962357588</v>
      </c>
      <c r="R36" s="277">
        <v>0.25931695127964832</v>
      </c>
      <c r="S36" s="285" t="s">
        <v>1883</v>
      </c>
      <c r="T36" s="285" t="s">
        <v>1883</v>
      </c>
      <c r="U36" s="285" t="s">
        <v>1883</v>
      </c>
      <c r="V36" s="285" t="s">
        <v>1883</v>
      </c>
      <c r="X36" s="340">
        <f t="shared" si="2"/>
        <v>3.890948651125159</v>
      </c>
      <c r="Y36" s="340">
        <f t="shared" si="3"/>
        <v>0.21913652962357588</v>
      </c>
      <c r="Z36" s="259" t="str">
        <f t="shared" si="4"/>
        <v>-</v>
      </c>
      <c r="AA36" s="259" t="s">
        <v>3628</v>
      </c>
      <c r="AB36" s="259" t="str">
        <f t="shared" si="5"/>
        <v>B1-1b@2</v>
      </c>
      <c r="AC36" s="259" t="s">
        <v>3629</v>
      </c>
      <c r="AD36" s="259">
        <v>3200</v>
      </c>
      <c r="AE36" s="259">
        <v>3200</v>
      </c>
      <c r="AF36" s="259" t="s">
        <v>1331</v>
      </c>
      <c r="AG36" s="259" t="str">
        <f t="shared" si="0"/>
        <v>massive</v>
      </c>
      <c r="AH36" s="259" t="str">
        <f t="shared" si="1"/>
        <v>barite</v>
      </c>
    </row>
    <row r="37" spans="1:34">
      <c r="A37" s="284" t="s">
        <v>3524</v>
      </c>
      <c r="B37" s="260" t="s">
        <v>3183</v>
      </c>
      <c r="C37" s="260" t="s">
        <v>1232</v>
      </c>
      <c r="D37" s="288">
        <v>541.01170000000002</v>
      </c>
      <c r="E37" s="277">
        <v>0.87386024074155921</v>
      </c>
      <c r="F37" s="322">
        <v>4.4449639999999999E-2</v>
      </c>
      <c r="G37" s="320">
        <v>4.4059030000000001E-3</v>
      </c>
      <c r="H37" s="321">
        <v>7.9086790000000001E-3</v>
      </c>
      <c r="I37" s="320">
        <v>1.1399279999999999E-2</v>
      </c>
      <c r="J37" s="287" t="s">
        <v>1883</v>
      </c>
      <c r="K37" s="286" t="s">
        <v>1883</v>
      </c>
      <c r="L37" s="323"/>
      <c r="M37" s="277">
        <v>4.1839603822924065</v>
      </c>
      <c r="N37" s="277">
        <v>0.11674550906615253</v>
      </c>
      <c r="O37" s="277">
        <v>2.5140208259577248</v>
      </c>
      <c r="P37" s="277">
        <v>0.28518665759383943</v>
      </c>
      <c r="Q37" s="277">
        <v>0.35928122907713522</v>
      </c>
      <c r="R37" s="277">
        <v>0.2851866575938396</v>
      </c>
      <c r="S37" s="285" t="s">
        <v>1883</v>
      </c>
      <c r="T37" s="285" t="s">
        <v>1883</v>
      </c>
      <c r="U37" s="285" t="s">
        <v>1883</v>
      </c>
      <c r="V37" s="285" t="s">
        <v>1883</v>
      </c>
      <c r="X37" s="340">
        <f t="shared" si="2"/>
        <v>4.1839603822924065</v>
      </c>
      <c r="Y37" s="340">
        <f t="shared" si="3"/>
        <v>0.35928122907713522</v>
      </c>
      <c r="Z37" s="259" t="str">
        <f t="shared" si="4"/>
        <v>-</v>
      </c>
      <c r="AA37" s="259" t="s">
        <v>3628</v>
      </c>
      <c r="AB37" s="259" t="str">
        <f t="shared" si="5"/>
        <v>B1-1b@3</v>
      </c>
      <c r="AC37" s="259" t="s">
        <v>3629</v>
      </c>
      <c r="AD37" s="259">
        <v>3200</v>
      </c>
      <c r="AE37" s="259">
        <v>3200</v>
      </c>
      <c r="AF37" s="259" t="s">
        <v>1331</v>
      </c>
      <c r="AG37" s="259" t="str">
        <f t="shared" si="0"/>
        <v>massive</v>
      </c>
      <c r="AH37" s="259" t="str">
        <f t="shared" si="1"/>
        <v>barite</v>
      </c>
    </row>
    <row r="38" spans="1:34">
      <c r="A38" s="284" t="s">
        <v>3523</v>
      </c>
      <c r="B38" s="260" t="s">
        <v>3183</v>
      </c>
      <c r="C38" s="260" t="s">
        <v>1232</v>
      </c>
      <c r="D38" s="288">
        <v>530.0095</v>
      </c>
      <c r="E38" s="277">
        <v>0.85608911834127321</v>
      </c>
      <c r="F38" s="322">
        <v>4.4469050000000003E-2</v>
      </c>
      <c r="G38" s="320">
        <v>5.3951820000000001E-3</v>
      </c>
      <c r="H38" s="321">
        <v>7.9113810000000003E-3</v>
      </c>
      <c r="I38" s="320">
        <v>1.050418E-2</v>
      </c>
      <c r="J38" s="287" t="s">
        <v>1883</v>
      </c>
      <c r="K38" s="286" t="s">
        <v>1883</v>
      </c>
      <c r="L38" s="323"/>
      <c r="M38" s="277">
        <v>4.622461361625918</v>
      </c>
      <c r="N38" s="277">
        <v>0.13231748529276507</v>
      </c>
      <c r="O38" s="277">
        <v>2.8560414717361917</v>
      </c>
      <c r="P38" s="277">
        <v>0.2710887582529859</v>
      </c>
      <c r="Q38" s="277">
        <v>0.47547387049884371</v>
      </c>
      <c r="R38" s="277">
        <v>0.27108875825298606</v>
      </c>
      <c r="S38" s="285" t="s">
        <v>1883</v>
      </c>
      <c r="T38" s="285" t="s">
        <v>1883</v>
      </c>
      <c r="U38" s="285" t="s">
        <v>1883</v>
      </c>
      <c r="V38" s="285" t="s">
        <v>1883</v>
      </c>
      <c r="X38" s="340">
        <f t="shared" si="2"/>
        <v>4.622461361625918</v>
      </c>
      <c r="Y38" s="340">
        <f t="shared" si="3"/>
        <v>0.47547387049884371</v>
      </c>
      <c r="Z38" s="259" t="str">
        <f t="shared" si="4"/>
        <v>-</v>
      </c>
      <c r="AA38" s="259" t="s">
        <v>3628</v>
      </c>
      <c r="AB38" s="259" t="str">
        <f t="shared" si="5"/>
        <v>B1-1b@4</v>
      </c>
      <c r="AC38" s="259" t="s">
        <v>3629</v>
      </c>
      <c r="AD38" s="259">
        <v>3200</v>
      </c>
      <c r="AE38" s="259">
        <v>3200</v>
      </c>
      <c r="AF38" s="259" t="s">
        <v>1331</v>
      </c>
      <c r="AG38" s="259" t="str">
        <f t="shared" si="0"/>
        <v>massive</v>
      </c>
      <c r="AH38" s="259" t="str">
        <f t="shared" si="1"/>
        <v>barite</v>
      </c>
    </row>
    <row r="39" spans="1:34">
      <c r="A39" s="284" t="s">
        <v>3522</v>
      </c>
      <c r="B39" s="260" t="s">
        <v>3183</v>
      </c>
      <c r="C39" s="260" t="s">
        <v>1232</v>
      </c>
      <c r="D39" s="288">
        <v>525.47349999999994</v>
      </c>
      <c r="E39" s="277">
        <v>0.84876241902589111</v>
      </c>
      <c r="F39" s="322">
        <v>4.4572720000000003E-2</v>
      </c>
      <c r="G39" s="320">
        <v>5.6959009999999997E-3</v>
      </c>
      <c r="H39" s="321">
        <v>7.9194209999999994E-3</v>
      </c>
      <c r="I39" s="320">
        <v>7.7345369999999997E-3</v>
      </c>
      <c r="J39" s="287" t="s">
        <v>1883</v>
      </c>
      <c r="K39" s="286" t="s">
        <v>1883</v>
      </c>
      <c r="L39" s="323"/>
      <c r="M39" s="277">
        <v>6.9645219761287347</v>
      </c>
      <c r="N39" s="277">
        <v>0.1372662983753547</v>
      </c>
      <c r="O39" s="277">
        <v>3.8716254047723955</v>
      </c>
      <c r="P39" s="277">
        <v>0.23083158558553771</v>
      </c>
      <c r="Q39" s="277">
        <v>0.28489658706609688</v>
      </c>
      <c r="R39" s="277">
        <v>0.2308315855855379</v>
      </c>
      <c r="S39" s="285" t="s">
        <v>1883</v>
      </c>
      <c r="T39" s="285" t="s">
        <v>1883</v>
      </c>
      <c r="U39" s="285" t="s">
        <v>1883</v>
      </c>
      <c r="V39" s="285" t="s">
        <v>1883</v>
      </c>
      <c r="X39" s="340">
        <f t="shared" si="2"/>
        <v>6.9645219761287347</v>
      </c>
      <c r="Y39" s="340">
        <f t="shared" si="3"/>
        <v>0.28489658706609688</v>
      </c>
      <c r="Z39" s="259" t="str">
        <f t="shared" si="4"/>
        <v>-</v>
      </c>
      <c r="AA39" s="259" t="s">
        <v>3628</v>
      </c>
      <c r="AB39" s="259" t="str">
        <f t="shared" si="5"/>
        <v>B1-1b@5</v>
      </c>
      <c r="AC39" s="259" t="s">
        <v>3629</v>
      </c>
      <c r="AD39" s="259">
        <v>3200</v>
      </c>
      <c r="AE39" s="259">
        <v>3200</v>
      </c>
      <c r="AF39" s="259" t="s">
        <v>1331</v>
      </c>
      <c r="AG39" s="259" t="str">
        <f t="shared" si="0"/>
        <v>massive</v>
      </c>
      <c r="AH39" s="259" t="str">
        <f t="shared" si="1"/>
        <v>barite</v>
      </c>
    </row>
    <row r="40" spans="1:34">
      <c r="A40" s="284" t="s">
        <v>3521</v>
      </c>
      <c r="B40" s="260" t="s">
        <v>3183</v>
      </c>
      <c r="C40" s="260" t="s">
        <v>1232</v>
      </c>
      <c r="D40" s="288">
        <v>509.23259999999999</v>
      </c>
      <c r="E40" s="277">
        <v>0.8225295727050822</v>
      </c>
      <c r="F40" s="322">
        <v>4.4433529999999999E-2</v>
      </c>
      <c r="G40" s="320">
        <v>5.3109510000000004E-3</v>
      </c>
      <c r="H40" s="321">
        <v>7.9073500000000005E-3</v>
      </c>
      <c r="I40" s="320">
        <v>1.221325E-2</v>
      </c>
      <c r="J40" s="287" t="s">
        <v>1883</v>
      </c>
      <c r="K40" s="286" t="s">
        <v>1883</v>
      </c>
      <c r="L40" s="323"/>
      <c r="M40" s="277">
        <v>3.8200113468951358</v>
      </c>
      <c r="N40" s="277">
        <v>0.13094732375543958</v>
      </c>
      <c r="O40" s="277">
        <v>2.3460988385906978</v>
      </c>
      <c r="P40" s="277">
        <v>0.29836116719034639</v>
      </c>
      <c r="Q40" s="277">
        <v>0.37879299493970287</v>
      </c>
      <c r="R40" s="277">
        <v>0.2983611671903465</v>
      </c>
      <c r="S40" s="285" t="s">
        <v>1883</v>
      </c>
      <c r="T40" s="285" t="s">
        <v>1883</v>
      </c>
      <c r="U40" s="285" t="s">
        <v>1883</v>
      </c>
      <c r="V40" s="285" t="s">
        <v>1883</v>
      </c>
      <c r="X40" s="340">
        <f t="shared" si="2"/>
        <v>3.8200113468951358</v>
      </c>
      <c r="Y40" s="340">
        <f t="shared" si="3"/>
        <v>0.37879299493970287</v>
      </c>
      <c r="Z40" s="259" t="str">
        <f t="shared" si="4"/>
        <v>-</v>
      </c>
      <c r="AA40" s="259" t="s">
        <v>3628</v>
      </c>
      <c r="AB40" s="259" t="str">
        <f t="shared" si="5"/>
        <v>B1-1b@6</v>
      </c>
      <c r="AC40" s="259" t="s">
        <v>3629</v>
      </c>
      <c r="AD40" s="259">
        <v>3200</v>
      </c>
      <c r="AE40" s="259">
        <v>3200</v>
      </c>
      <c r="AF40" s="259" t="s">
        <v>1331</v>
      </c>
      <c r="AG40" s="259" t="str">
        <f t="shared" si="0"/>
        <v>massive</v>
      </c>
      <c r="AH40" s="259" t="str">
        <f t="shared" si="1"/>
        <v>barite</v>
      </c>
    </row>
    <row r="41" spans="1:34">
      <c r="A41" s="284" t="s">
        <v>3520</v>
      </c>
      <c r="B41" s="260" t="s">
        <v>3183</v>
      </c>
      <c r="C41" s="260" t="s">
        <v>1232</v>
      </c>
      <c r="D41" s="288">
        <v>508.01429999999999</v>
      </c>
      <c r="E41" s="277">
        <v>0.82056173368922458</v>
      </c>
      <c r="F41" s="322">
        <v>4.4448710000000002E-2</v>
      </c>
      <c r="G41" s="320">
        <v>4.1302170000000003E-3</v>
      </c>
      <c r="H41" s="321">
        <v>7.9071599999999999E-3</v>
      </c>
      <c r="I41" s="320">
        <v>7.7382010000000001E-3</v>
      </c>
      <c r="J41" s="287" t="s">
        <v>1883</v>
      </c>
      <c r="K41" s="286" t="s">
        <v>1883</v>
      </c>
      <c r="L41" s="323"/>
      <c r="M41" s="277">
        <v>4.162950289001488</v>
      </c>
      <c r="N41" s="277">
        <v>0.11264190328553182</v>
      </c>
      <c r="O41" s="277">
        <v>2.3212832757966453</v>
      </c>
      <c r="P41" s="277">
        <v>0.23088070025176688</v>
      </c>
      <c r="Q41" s="277">
        <v>0.17736387696087874</v>
      </c>
      <c r="R41" s="277">
        <v>0.23088070025176705</v>
      </c>
      <c r="S41" s="285" t="s">
        <v>1883</v>
      </c>
      <c r="T41" s="285" t="s">
        <v>1883</v>
      </c>
      <c r="U41" s="285" t="s">
        <v>1883</v>
      </c>
      <c r="V41" s="285" t="s">
        <v>1883</v>
      </c>
      <c r="X41" s="340">
        <f t="shared" si="2"/>
        <v>4.162950289001488</v>
      </c>
      <c r="Y41" s="340">
        <f t="shared" si="3"/>
        <v>0.17736387696087874</v>
      </c>
      <c r="Z41" s="259" t="str">
        <f t="shared" si="4"/>
        <v>-</v>
      </c>
      <c r="AA41" s="259" t="s">
        <v>3628</v>
      </c>
      <c r="AB41" s="259" t="str">
        <f t="shared" si="5"/>
        <v>B1-1b@7</v>
      </c>
      <c r="AC41" s="259" t="s">
        <v>3629</v>
      </c>
      <c r="AD41" s="259">
        <v>3200</v>
      </c>
      <c r="AE41" s="259">
        <v>3200</v>
      </c>
      <c r="AF41" s="259" t="s">
        <v>1331</v>
      </c>
      <c r="AG41" s="259" t="str">
        <f t="shared" si="0"/>
        <v>massive</v>
      </c>
      <c r="AH41" s="259" t="str">
        <f t="shared" si="1"/>
        <v>barite</v>
      </c>
    </row>
    <row r="42" spans="1:34">
      <c r="A42" s="284" t="s">
        <v>3519</v>
      </c>
      <c r="B42" s="260" t="s">
        <v>3183</v>
      </c>
      <c r="C42" s="260" t="s">
        <v>1232</v>
      </c>
      <c r="D42" s="288">
        <v>518.33180000000004</v>
      </c>
      <c r="E42" s="277">
        <v>0.83722690568800218</v>
      </c>
      <c r="F42" s="322">
        <v>4.4444959999999999E-2</v>
      </c>
      <c r="G42" s="320">
        <v>2.6238949999999998E-3</v>
      </c>
      <c r="H42" s="321">
        <v>7.90977E-3</v>
      </c>
      <c r="I42" s="320">
        <v>8.0965670000000007E-3</v>
      </c>
      <c r="J42" s="287" t="s">
        <v>1883</v>
      </c>
      <c r="K42" s="286" t="s">
        <v>1883</v>
      </c>
      <c r="L42" s="323"/>
      <c r="M42" s="277">
        <v>4.0782321708920932</v>
      </c>
      <c r="N42" s="277">
        <v>9.2836691977695465E-2</v>
      </c>
      <c r="O42" s="277">
        <v>2.6526991733911487</v>
      </c>
      <c r="P42" s="277">
        <v>0.23574510543462282</v>
      </c>
      <c r="Q42" s="277">
        <v>0.55240960538172068</v>
      </c>
      <c r="R42" s="277">
        <v>0.23574510543462299</v>
      </c>
      <c r="S42" s="285" t="s">
        <v>1883</v>
      </c>
      <c r="T42" s="285" t="s">
        <v>1883</v>
      </c>
      <c r="U42" s="285" t="s">
        <v>1883</v>
      </c>
      <c r="V42" s="285" t="s">
        <v>1883</v>
      </c>
      <c r="X42" s="340">
        <f t="shared" si="2"/>
        <v>4.0782321708920932</v>
      </c>
      <c r="Y42" s="340">
        <f t="shared" si="3"/>
        <v>0.55240960538172068</v>
      </c>
      <c r="Z42" s="259" t="str">
        <f t="shared" si="4"/>
        <v>-</v>
      </c>
      <c r="AA42" s="259" t="s">
        <v>3628</v>
      </c>
      <c r="AB42" s="259" t="str">
        <f t="shared" si="5"/>
        <v>B1-1b@8</v>
      </c>
      <c r="AC42" s="259" t="s">
        <v>3629</v>
      </c>
      <c r="AD42" s="259">
        <v>3200</v>
      </c>
      <c r="AE42" s="259">
        <v>3200</v>
      </c>
      <c r="AF42" s="259" t="s">
        <v>1331</v>
      </c>
      <c r="AG42" s="259" t="str">
        <f t="shared" si="0"/>
        <v>massive</v>
      </c>
      <c r="AH42" s="259" t="str">
        <f t="shared" si="1"/>
        <v>barite</v>
      </c>
    </row>
    <row r="43" spans="1:34">
      <c r="A43" s="284" t="s">
        <v>3518</v>
      </c>
      <c r="B43" s="260" t="s">
        <v>3183</v>
      </c>
      <c r="C43" s="260" t="s">
        <v>1232</v>
      </c>
      <c r="D43" s="288">
        <v>514.55499999999995</v>
      </c>
      <c r="E43" s="277">
        <v>0.83112649167249619</v>
      </c>
      <c r="F43" s="322">
        <v>4.4403089999999999E-2</v>
      </c>
      <c r="G43" s="320">
        <v>6.1974450000000002E-3</v>
      </c>
      <c r="H43" s="321">
        <v>7.9045409999999993E-3</v>
      </c>
      <c r="I43" s="320">
        <v>1.517286E-2</v>
      </c>
      <c r="J43" s="287" t="s">
        <v>1883</v>
      </c>
      <c r="K43" s="286" t="s">
        <v>1883</v>
      </c>
      <c r="L43" s="323"/>
      <c r="M43" s="277">
        <v>3.1323261428295446</v>
      </c>
      <c r="N43" s="277">
        <v>0.14569849415886735</v>
      </c>
      <c r="O43" s="277">
        <v>1.991008697589558</v>
      </c>
      <c r="P43" s="277">
        <v>0.3484828088931014</v>
      </c>
      <c r="Q43" s="277">
        <v>0.37786073403234255</v>
      </c>
      <c r="R43" s="277">
        <v>0.34848280889310146</v>
      </c>
      <c r="S43" s="285" t="s">
        <v>1883</v>
      </c>
      <c r="T43" s="285" t="s">
        <v>1883</v>
      </c>
      <c r="U43" s="285" t="s">
        <v>1883</v>
      </c>
      <c r="V43" s="285" t="s">
        <v>1883</v>
      </c>
      <c r="X43" s="340">
        <f t="shared" si="2"/>
        <v>3.1323261428295446</v>
      </c>
      <c r="Y43" s="340">
        <f t="shared" si="3"/>
        <v>0.37786073403234255</v>
      </c>
      <c r="Z43" s="259" t="str">
        <f t="shared" si="4"/>
        <v>-</v>
      </c>
      <c r="AA43" s="259" t="s">
        <v>3628</v>
      </c>
      <c r="AB43" s="259" t="str">
        <f t="shared" si="5"/>
        <v>B1-1b@9</v>
      </c>
      <c r="AC43" s="259" t="s">
        <v>3629</v>
      </c>
      <c r="AD43" s="259">
        <v>3200</v>
      </c>
      <c r="AE43" s="259">
        <v>3200</v>
      </c>
      <c r="AF43" s="259" t="s">
        <v>1331</v>
      </c>
      <c r="AG43" s="259" t="str">
        <f t="shared" si="0"/>
        <v>massive</v>
      </c>
      <c r="AH43" s="259" t="str">
        <f t="shared" si="1"/>
        <v>barite</v>
      </c>
    </row>
    <row r="44" spans="1:34">
      <c r="A44" s="284" t="s">
        <v>3517</v>
      </c>
      <c r="B44" s="260" t="s">
        <v>3183</v>
      </c>
      <c r="C44" s="260" t="s">
        <v>1232</v>
      </c>
      <c r="D44" s="288">
        <v>508.2971</v>
      </c>
      <c r="E44" s="277">
        <v>0.82101852173296141</v>
      </c>
      <c r="F44" s="322">
        <v>4.4407370000000002E-2</v>
      </c>
      <c r="G44" s="320">
        <v>5.7464409999999997E-3</v>
      </c>
      <c r="H44" s="321">
        <v>7.903686E-3</v>
      </c>
      <c r="I44" s="320">
        <v>1.1194930000000001E-2</v>
      </c>
      <c r="J44" s="287" t="s">
        <v>1883</v>
      </c>
      <c r="K44" s="286" t="s">
        <v>1883</v>
      </c>
      <c r="L44" s="323"/>
      <c r="M44" s="277">
        <v>3.2290177549649801</v>
      </c>
      <c r="N44" s="277">
        <v>0.13810631794217057</v>
      </c>
      <c r="O44" s="277">
        <v>1.8823002758792107</v>
      </c>
      <c r="P44" s="277">
        <v>0.28193009584672907</v>
      </c>
      <c r="Q44" s="277">
        <v>0.21935613207224591</v>
      </c>
      <c r="R44" s="277">
        <v>0.28193009584672918</v>
      </c>
      <c r="S44" s="285" t="s">
        <v>1883</v>
      </c>
      <c r="T44" s="285" t="s">
        <v>1883</v>
      </c>
      <c r="U44" s="285" t="s">
        <v>1883</v>
      </c>
      <c r="V44" s="285" t="s">
        <v>1883</v>
      </c>
      <c r="X44" s="340">
        <f t="shared" si="2"/>
        <v>3.2290177549649801</v>
      </c>
      <c r="Y44" s="340">
        <f t="shared" si="3"/>
        <v>0.21935613207224591</v>
      </c>
      <c r="Z44" s="259" t="str">
        <f t="shared" si="4"/>
        <v>-</v>
      </c>
      <c r="AA44" s="259" t="s">
        <v>3628</v>
      </c>
      <c r="AB44" s="259" t="str">
        <f t="shared" si="5"/>
        <v>B1-1b@10</v>
      </c>
      <c r="AC44" s="259" t="s">
        <v>3629</v>
      </c>
      <c r="AD44" s="259">
        <v>3200</v>
      </c>
      <c r="AE44" s="259">
        <v>3200</v>
      </c>
      <c r="AF44" s="259" t="s">
        <v>1331</v>
      </c>
      <c r="AG44" s="259" t="str">
        <f t="shared" si="0"/>
        <v>massive</v>
      </c>
      <c r="AH44" s="259" t="str">
        <f t="shared" si="1"/>
        <v>barite</v>
      </c>
    </row>
    <row r="45" spans="1:34">
      <c r="A45" s="284" t="s">
        <v>3516</v>
      </c>
      <c r="B45" s="260" t="s">
        <v>3183</v>
      </c>
      <c r="C45" s="260" t="s">
        <v>1232</v>
      </c>
      <c r="D45" s="288">
        <v>494.37209999999999</v>
      </c>
      <c r="E45" s="277">
        <v>0.79852639475617659</v>
      </c>
      <c r="F45" s="322">
        <v>4.4378359999999999E-2</v>
      </c>
      <c r="G45" s="320">
        <v>9.0771319999999999E-3</v>
      </c>
      <c r="H45" s="321">
        <v>7.8973900000000007E-3</v>
      </c>
      <c r="I45" s="320">
        <v>1.1267070000000001E-2</v>
      </c>
      <c r="J45" s="287" t="s">
        <v>1883</v>
      </c>
      <c r="K45" s="286" t="s">
        <v>1883</v>
      </c>
      <c r="L45" s="323"/>
      <c r="M45" s="277">
        <v>2.5736383932717377</v>
      </c>
      <c r="N45" s="277">
        <v>0.19703413797390826</v>
      </c>
      <c r="O45" s="277">
        <v>1.0845990066681022</v>
      </c>
      <c r="P45" s="277">
        <v>0.28307727287111173</v>
      </c>
      <c r="Q45" s="277">
        <v>-0.24082476586684276</v>
      </c>
      <c r="R45" s="277">
        <v>0.28307727287111184</v>
      </c>
      <c r="S45" s="285" t="s">
        <v>1883</v>
      </c>
      <c r="T45" s="285" t="s">
        <v>1883</v>
      </c>
      <c r="U45" s="285" t="s">
        <v>1883</v>
      </c>
      <c r="V45" s="285" t="s">
        <v>1883</v>
      </c>
      <c r="X45" s="340">
        <f t="shared" si="2"/>
        <v>2.5736383932717377</v>
      </c>
      <c r="Y45" s="340">
        <f t="shared" si="3"/>
        <v>-0.24082476586684276</v>
      </c>
      <c r="Z45" s="259" t="str">
        <f t="shared" si="4"/>
        <v>-</v>
      </c>
      <c r="AA45" s="259" t="s">
        <v>3628</v>
      </c>
      <c r="AB45" s="259" t="str">
        <f t="shared" si="5"/>
        <v>B1-1b@11</v>
      </c>
      <c r="AC45" s="259" t="s">
        <v>3629</v>
      </c>
      <c r="AD45" s="259">
        <v>3200</v>
      </c>
      <c r="AE45" s="259">
        <v>3200</v>
      </c>
      <c r="AF45" s="259" t="s">
        <v>1331</v>
      </c>
      <c r="AG45" s="259" t="str">
        <f t="shared" si="0"/>
        <v>massive</v>
      </c>
      <c r="AH45" s="259" t="str">
        <f t="shared" si="1"/>
        <v>barite</v>
      </c>
    </row>
    <row r="46" spans="1:34">
      <c r="A46" s="284" t="s">
        <v>3515</v>
      </c>
      <c r="B46" s="260" t="s">
        <v>3183</v>
      </c>
      <c r="C46" s="260" t="s">
        <v>1232</v>
      </c>
      <c r="D46" s="288">
        <v>506.90519999999998</v>
      </c>
      <c r="E46" s="277">
        <v>0.81877027817540404</v>
      </c>
      <c r="F46" s="322">
        <v>4.4447349999999997E-2</v>
      </c>
      <c r="G46" s="320">
        <v>2.9247600000000002E-3</v>
      </c>
      <c r="H46" s="321">
        <v>7.9078819999999998E-3</v>
      </c>
      <c r="I46" s="320">
        <v>7.2453300000000003E-3</v>
      </c>
      <c r="J46" s="287" t="s">
        <v>1883</v>
      </c>
      <c r="K46" s="286" t="s">
        <v>1883</v>
      </c>
      <c r="L46" s="323"/>
      <c r="M46" s="277">
        <v>4.1322258515004151</v>
      </c>
      <c r="N46" s="277">
        <v>9.6366020007010278E-2</v>
      </c>
      <c r="O46" s="277">
        <v>2.4129772329329713</v>
      </c>
      <c r="P46" s="277">
        <v>0.22439233183365653</v>
      </c>
      <c r="Q46" s="277">
        <v>0.2848809194102575</v>
      </c>
      <c r="R46" s="277">
        <v>0.2243923318336567</v>
      </c>
      <c r="S46" s="285" t="s">
        <v>1883</v>
      </c>
      <c r="T46" s="285" t="s">
        <v>1883</v>
      </c>
      <c r="U46" s="285" t="s">
        <v>1883</v>
      </c>
      <c r="V46" s="285" t="s">
        <v>1883</v>
      </c>
      <c r="X46" s="340">
        <f t="shared" si="2"/>
        <v>4.1322258515004151</v>
      </c>
      <c r="Y46" s="340">
        <f t="shared" si="3"/>
        <v>0.2848809194102575</v>
      </c>
      <c r="Z46" s="259" t="str">
        <f t="shared" si="4"/>
        <v>-</v>
      </c>
      <c r="AA46" s="259" t="s">
        <v>3628</v>
      </c>
      <c r="AB46" s="259" t="str">
        <f t="shared" si="5"/>
        <v>B1-1b@12</v>
      </c>
      <c r="AC46" s="259" t="s">
        <v>3629</v>
      </c>
      <c r="AD46" s="259">
        <v>3200</v>
      </c>
      <c r="AE46" s="259">
        <v>3200</v>
      </c>
      <c r="AF46" s="259" t="s">
        <v>1331</v>
      </c>
      <c r="AG46" s="259" t="str">
        <f t="shared" si="0"/>
        <v>massive</v>
      </c>
      <c r="AH46" s="259" t="str">
        <f t="shared" si="1"/>
        <v>barite</v>
      </c>
    </row>
    <row r="47" spans="1:34">
      <c r="A47" s="284" t="s">
        <v>3514</v>
      </c>
      <c r="B47" s="260" t="s">
        <v>3183</v>
      </c>
      <c r="C47" s="260" t="s">
        <v>1232</v>
      </c>
      <c r="D47" s="288">
        <v>503.315</v>
      </c>
      <c r="E47" s="277">
        <v>0.8129712667375546</v>
      </c>
      <c r="F47" s="322">
        <v>4.4365000000000002E-2</v>
      </c>
      <c r="G47" s="320">
        <v>3.6571899999999998E-3</v>
      </c>
      <c r="H47" s="321">
        <v>7.8967050000000004E-3</v>
      </c>
      <c r="I47" s="320">
        <v>9.1332470000000006E-3</v>
      </c>
      <c r="J47" s="287" t="s">
        <v>1883</v>
      </c>
      <c r="K47" s="286" t="s">
        <v>1883</v>
      </c>
      <c r="L47" s="323"/>
      <c r="M47" s="277">
        <v>2.2718159778214453</v>
      </c>
      <c r="N47" s="277">
        <v>0.10589965470855656</v>
      </c>
      <c r="O47" s="277">
        <v>0.99828167503392184</v>
      </c>
      <c r="P47" s="277">
        <v>0.25044056414125376</v>
      </c>
      <c r="Q47" s="277">
        <v>-0.17170355354412248</v>
      </c>
      <c r="R47" s="277">
        <v>0.25044056414125387</v>
      </c>
      <c r="S47" s="285" t="s">
        <v>1883</v>
      </c>
      <c r="T47" s="285" t="s">
        <v>1883</v>
      </c>
      <c r="U47" s="285" t="s">
        <v>1883</v>
      </c>
      <c r="V47" s="285" t="s">
        <v>1883</v>
      </c>
      <c r="X47" s="340">
        <f t="shared" si="2"/>
        <v>2.2718159778214453</v>
      </c>
      <c r="Y47" s="340">
        <f t="shared" si="3"/>
        <v>-0.17170355354412248</v>
      </c>
      <c r="Z47" s="259" t="str">
        <f t="shared" si="4"/>
        <v>-</v>
      </c>
      <c r="AA47" s="259" t="s">
        <v>3628</v>
      </c>
      <c r="AB47" s="259" t="str">
        <f t="shared" si="5"/>
        <v>B1-1b@13</v>
      </c>
      <c r="AC47" s="259" t="s">
        <v>3629</v>
      </c>
      <c r="AD47" s="259">
        <v>3200</v>
      </c>
      <c r="AE47" s="259">
        <v>3200</v>
      </c>
      <c r="AF47" s="259" t="s">
        <v>1331</v>
      </c>
      <c r="AG47" s="259" t="str">
        <f t="shared" si="0"/>
        <v>massive</v>
      </c>
      <c r="AH47" s="259" t="str">
        <f t="shared" si="1"/>
        <v>barite</v>
      </c>
    </row>
    <row r="48" spans="1:34">
      <c r="A48" s="284" t="s">
        <v>3513</v>
      </c>
      <c r="B48" s="260" t="s">
        <v>3183</v>
      </c>
      <c r="C48" s="260" t="s">
        <v>1232</v>
      </c>
      <c r="D48" s="288">
        <v>512.01570000000004</v>
      </c>
      <c r="E48" s="277">
        <v>0.82702492915672243</v>
      </c>
      <c r="F48" s="322">
        <v>4.4456349999999999E-2</v>
      </c>
      <c r="G48" s="320">
        <v>3.0546879999999998E-3</v>
      </c>
      <c r="H48" s="321">
        <v>7.9090549999999999E-3</v>
      </c>
      <c r="I48" s="320">
        <v>1.4863070000000001E-2</v>
      </c>
      <c r="J48" s="287" t="s">
        <v>1883</v>
      </c>
      <c r="K48" s="286" t="s">
        <v>1883</v>
      </c>
      <c r="L48" s="323"/>
      <c r="M48" s="277">
        <v>4.3355493349626073</v>
      </c>
      <c r="N48" s="277">
        <v>9.7965141248757992E-2</v>
      </c>
      <c r="O48" s="277">
        <v>2.5614296834707861</v>
      </c>
      <c r="P48" s="277">
        <v>0.34310105769604654</v>
      </c>
      <c r="Q48" s="277">
        <v>0.32862177596504338</v>
      </c>
      <c r="R48" s="277">
        <v>0.3431010576960466</v>
      </c>
      <c r="S48" s="285" t="s">
        <v>1883</v>
      </c>
      <c r="T48" s="285" t="s">
        <v>1883</v>
      </c>
      <c r="U48" s="285" t="s">
        <v>1883</v>
      </c>
      <c r="V48" s="285" t="s">
        <v>1883</v>
      </c>
      <c r="X48" s="340">
        <f t="shared" si="2"/>
        <v>4.3355493349626073</v>
      </c>
      <c r="Y48" s="340">
        <f t="shared" si="3"/>
        <v>0.32862177596504338</v>
      </c>
      <c r="Z48" s="259" t="str">
        <f t="shared" si="4"/>
        <v>-</v>
      </c>
      <c r="AA48" s="259" t="s">
        <v>3628</v>
      </c>
      <c r="AB48" s="259" t="str">
        <f t="shared" si="5"/>
        <v>B1-1b@14</v>
      </c>
      <c r="AC48" s="259" t="s">
        <v>3629</v>
      </c>
      <c r="AD48" s="259">
        <v>3200</v>
      </c>
      <c r="AE48" s="259">
        <v>3200</v>
      </c>
      <c r="AF48" s="259" t="s">
        <v>1331</v>
      </c>
      <c r="AG48" s="259" t="str">
        <f t="shared" si="0"/>
        <v>massive</v>
      </c>
      <c r="AH48" s="259" t="str">
        <f t="shared" si="1"/>
        <v>barite</v>
      </c>
    </row>
    <row r="49" spans="1:34">
      <c r="A49" s="284" t="s">
        <v>3512</v>
      </c>
      <c r="B49" s="260" t="s">
        <v>3183</v>
      </c>
      <c r="C49" s="260" t="s">
        <v>1232</v>
      </c>
      <c r="D49" s="288">
        <v>512.07389999999998</v>
      </c>
      <c r="E49" s="277">
        <v>0.8271189357484674</v>
      </c>
      <c r="F49" s="322">
        <v>4.4454309999999997E-2</v>
      </c>
      <c r="G49" s="320">
        <v>4.5633740000000002E-3</v>
      </c>
      <c r="H49" s="321">
        <v>7.9090170000000008E-3</v>
      </c>
      <c r="I49" s="320">
        <v>1.1000370000000001E-2</v>
      </c>
      <c r="J49" s="287" t="s">
        <v>1883</v>
      </c>
      <c r="K49" s="286" t="s">
        <v>1883</v>
      </c>
      <c r="L49" s="323"/>
      <c r="M49" s="277">
        <v>4.289462678711109</v>
      </c>
      <c r="N49" s="277">
        <v>0.11914056527691107</v>
      </c>
      <c r="O49" s="277">
        <v>2.5567013536192831</v>
      </c>
      <c r="P49" s="277">
        <v>0.27884987343899914</v>
      </c>
      <c r="Q49" s="277">
        <v>0.34762807408306173</v>
      </c>
      <c r="R49" s="277">
        <v>0.27884987343899925</v>
      </c>
      <c r="S49" s="285" t="s">
        <v>1883</v>
      </c>
      <c r="T49" s="285" t="s">
        <v>1883</v>
      </c>
      <c r="U49" s="285" t="s">
        <v>1883</v>
      </c>
      <c r="V49" s="285" t="s">
        <v>1883</v>
      </c>
      <c r="X49" s="340">
        <f t="shared" si="2"/>
        <v>4.289462678711109</v>
      </c>
      <c r="Y49" s="340">
        <f t="shared" si="3"/>
        <v>0.34762807408306173</v>
      </c>
      <c r="Z49" s="259" t="str">
        <f t="shared" si="4"/>
        <v>-</v>
      </c>
      <c r="AA49" s="259" t="s">
        <v>3628</v>
      </c>
      <c r="AB49" s="259" t="str">
        <f t="shared" si="5"/>
        <v>B1-1b@15</v>
      </c>
      <c r="AC49" s="259" t="s">
        <v>3629</v>
      </c>
      <c r="AD49" s="259">
        <v>3200</v>
      </c>
      <c r="AE49" s="259">
        <v>3200</v>
      </c>
      <c r="AF49" s="259" t="s">
        <v>1331</v>
      </c>
      <c r="AG49" s="259" t="str">
        <f t="shared" si="0"/>
        <v>massive</v>
      </c>
      <c r="AH49" s="259" t="str">
        <f t="shared" si="1"/>
        <v>barite</v>
      </c>
    </row>
    <row r="50" spans="1:34">
      <c r="A50" s="284" t="s">
        <v>3511</v>
      </c>
      <c r="B50" s="260" t="s">
        <v>3183</v>
      </c>
      <c r="C50" s="260" t="s">
        <v>1232</v>
      </c>
      <c r="D50" s="288">
        <v>521.22829999999999</v>
      </c>
      <c r="E50" s="277">
        <v>0.8419054296225269</v>
      </c>
      <c r="F50" s="322">
        <v>4.4470160000000002E-2</v>
      </c>
      <c r="G50" s="320">
        <v>5.1951280000000002E-3</v>
      </c>
      <c r="H50" s="321">
        <v>7.9104329999999997E-3</v>
      </c>
      <c r="I50" s="320">
        <v>1.437069E-2</v>
      </c>
      <c r="J50" s="287" t="s">
        <v>1883</v>
      </c>
      <c r="K50" s="286" t="s">
        <v>1883</v>
      </c>
      <c r="L50" s="323"/>
      <c r="M50" s="277">
        <v>4.6475379245862758</v>
      </c>
      <c r="N50" s="277">
        <v>0.12907541734778588</v>
      </c>
      <c r="O50" s="277">
        <v>2.7356767817938401</v>
      </c>
      <c r="P50" s="277">
        <v>0.33460527236226545</v>
      </c>
      <c r="Q50" s="277">
        <v>0.34219475063190785</v>
      </c>
      <c r="R50" s="277">
        <v>0.33460527236226556</v>
      </c>
      <c r="S50" s="285" t="s">
        <v>1883</v>
      </c>
      <c r="T50" s="285" t="s">
        <v>1883</v>
      </c>
      <c r="U50" s="285" t="s">
        <v>1883</v>
      </c>
      <c r="V50" s="285" t="s">
        <v>1883</v>
      </c>
      <c r="X50" s="340">
        <f t="shared" si="2"/>
        <v>4.6475379245862758</v>
      </c>
      <c r="Y50" s="340">
        <f t="shared" si="3"/>
        <v>0.34219475063190785</v>
      </c>
      <c r="Z50" s="259" t="str">
        <f t="shared" si="4"/>
        <v>-</v>
      </c>
      <c r="AA50" s="259" t="s">
        <v>3628</v>
      </c>
      <c r="AB50" s="259" t="str">
        <f t="shared" si="5"/>
        <v>B1-1b@16</v>
      </c>
      <c r="AC50" s="259" t="s">
        <v>3629</v>
      </c>
      <c r="AD50" s="259">
        <v>3200</v>
      </c>
      <c r="AE50" s="259">
        <v>3200</v>
      </c>
      <c r="AF50" s="259" t="s">
        <v>1331</v>
      </c>
      <c r="AG50" s="259" t="str">
        <f t="shared" si="0"/>
        <v>massive</v>
      </c>
      <c r="AH50" s="259" t="str">
        <f t="shared" si="1"/>
        <v>barite</v>
      </c>
    </row>
    <row r="51" spans="1:34">
      <c r="A51" s="284" t="s">
        <v>3510</v>
      </c>
      <c r="B51" s="260" t="s">
        <v>3183</v>
      </c>
      <c r="C51" s="260" t="s">
        <v>1232</v>
      </c>
      <c r="D51" s="288">
        <v>497.84710000000001</v>
      </c>
      <c r="E51" s="277">
        <v>0.80413933129077819</v>
      </c>
      <c r="F51" s="322">
        <v>4.4341859999999997E-2</v>
      </c>
      <c r="G51" s="320">
        <v>2.6803130000000001E-3</v>
      </c>
      <c r="H51" s="321">
        <v>7.8957660000000002E-3</v>
      </c>
      <c r="I51" s="320">
        <v>9.0453059999999995E-3</v>
      </c>
      <c r="J51" s="287" t="s">
        <v>1883</v>
      </c>
      <c r="K51" s="286" t="s">
        <v>1883</v>
      </c>
      <c r="L51" s="323"/>
      <c r="M51" s="277">
        <v>1.7490487103417607</v>
      </c>
      <c r="N51" s="277">
        <v>9.3479155431246297E-2</v>
      </c>
      <c r="O51" s="277">
        <v>0.88018084751955605</v>
      </c>
      <c r="P51" s="277">
        <v>0.24916063115115164</v>
      </c>
      <c r="Q51" s="277">
        <v>-2.0579238306450698E-2</v>
      </c>
      <c r="R51" s="277">
        <v>0.24916063115115178</v>
      </c>
      <c r="S51" s="285" t="s">
        <v>1883</v>
      </c>
      <c r="T51" s="285" t="s">
        <v>1883</v>
      </c>
      <c r="U51" s="285" t="s">
        <v>1883</v>
      </c>
      <c r="V51" s="285" t="s">
        <v>1883</v>
      </c>
      <c r="X51" s="340">
        <f t="shared" si="2"/>
        <v>1.7490487103417607</v>
      </c>
      <c r="Y51" s="340">
        <f t="shared" si="3"/>
        <v>-2.0579238306450698E-2</v>
      </c>
      <c r="Z51" s="259" t="str">
        <f t="shared" si="4"/>
        <v>-</v>
      </c>
      <c r="AA51" s="259" t="s">
        <v>3628</v>
      </c>
      <c r="AB51" s="259" t="str">
        <f t="shared" si="5"/>
        <v>B1-1b@17</v>
      </c>
      <c r="AC51" s="259" t="s">
        <v>3629</v>
      </c>
      <c r="AD51" s="259">
        <v>3200</v>
      </c>
      <c r="AE51" s="259">
        <v>3200</v>
      </c>
      <c r="AF51" s="259" t="s">
        <v>1331</v>
      </c>
      <c r="AG51" s="259" t="str">
        <f t="shared" si="0"/>
        <v>massive</v>
      </c>
      <c r="AH51" s="259" t="str">
        <f t="shared" si="1"/>
        <v>barite</v>
      </c>
    </row>
    <row r="52" spans="1:34">
      <c r="A52" s="284" t="s">
        <v>3509</v>
      </c>
      <c r="B52" s="260" t="s">
        <v>3183</v>
      </c>
      <c r="C52" s="260" t="s">
        <v>1232</v>
      </c>
      <c r="D52" s="288">
        <v>497.09980000000002</v>
      </c>
      <c r="E52" s="277">
        <v>0.80293226726997025</v>
      </c>
      <c r="F52" s="322">
        <v>4.4537500000000001E-2</v>
      </c>
      <c r="G52" s="320">
        <v>2.9871170000000001E-3</v>
      </c>
      <c r="H52" s="321">
        <v>7.9144030000000004E-3</v>
      </c>
      <c r="I52" s="320">
        <v>1.24721E-2</v>
      </c>
      <c r="J52" s="287" t="s">
        <v>1883</v>
      </c>
      <c r="K52" s="286" t="s">
        <v>1883</v>
      </c>
      <c r="L52" s="323"/>
      <c r="M52" s="277">
        <v>6.1688494108467218</v>
      </c>
      <c r="N52" s="277">
        <v>9.7128103953629738E-2</v>
      </c>
      <c r="O52" s="277">
        <v>3.2364059472273854</v>
      </c>
      <c r="P52" s="277">
        <v>0.30261412264827597</v>
      </c>
      <c r="Q52" s="277">
        <v>5.9448500641323676E-2</v>
      </c>
      <c r="R52" s="277">
        <v>0.30261412264827614</v>
      </c>
      <c r="S52" s="285" t="s">
        <v>1883</v>
      </c>
      <c r="T52" s="285" t="s">
        <v>1883</v>
      </c>
      <c r="U52" s="285" t="s">
        <v>1883</v>
      </c>
      <c r="V52" s="285" t="s">
        <v>1883</v>
      </c>
      <c r="X52" s="340">
        <f t="shared" si="2"/>
        <v>6.1688494108467218</v>
      </c>
      <c r="Y52" s="340">
        <f t="shared" si="3"/>
        <v>5.9448500641323676E-2</v>
      </c>
      <c r="Z52" s="259" t="str">
        <f t="shared" si="4"/>
        <v>-</v>
      </c>
      <c r="AA52" s="259" t="s">
        <v>3628</v>
      </c>
      <c r="AB52" s="259" t="str">
        <f t="shared" si="5"/>
        <v>B1-1b@18</v>
      </c>
      <c r="AC52" s="259" t="s">
        <v>3629</v>
      </c>
      <c r="AD52" s="259">
        <v>3200</v>
      </c>
      <c r="AE52" s="259">
        <v>3200</v>
      </c>
      <c r="AF52" s="259" t="s">
        <v>1331</v>
      </c>
      <c r="AG52" s="259" t="str">
        <f t="shared" si="0"/>
        <v>massive</v>
      </c>
      <c r="AH52" s="259" t="str">
        <f t="shared" si="1"/>
        <v>barite</v>
      </c>
    </row>
    <row r="53" spans="1:34">
      <c r="A53" s="284" t="s">
        <v>3508</v>
      </c>
      <c r="B53" s="260" t="s">
        <v>3183</v>
      </c>
      <c r="C53" s="260" t="s">
        <v>1232</v>
      </c>
      <c r="D53" s="288">
        <v>477.74689999999998</v>
      </c>
      <c r="E53" s="277">
        <v>0.77167281418781442</v>
      </c>
      <c r="F53" s="322">
        <v>4.4401379999999997E-2</v>
      </c>
      <c r="G53" s="320">
        <v>8.6532109999999992E-3</v>
      </c>
      <c r="H53" s="321">
        <v>7.9030139999999999E-3</v>
      </c>
      <c r="I53" s="320">
        <v>1.1615459999999999E-2</v>
      </c>
      <c r="J53" s="287" t="s">
        <v>1883</v>
      </c>
      <c r="K53" s="286" t="s">
        <v>1883</v>
      </c>
      <c r="L53" s="323"/>
      <c r="M53" s="277">
        <v>3.0936946809718702</v>
      </c>
      <c r="N53" s="277">
        <v>0.18925101223813812</v>
      </c>
      <c r="O53" s="277">
        <v>1.7972919226298611</v>
      </c>
      <c r="P53" s="277">
        <v>0.28865474232519689</v>
      </c>
      <c r="Q53" s="277">
        <v>0.20403916192934801</v>
      </c>
      <c r="R53" s="277">
        <v>0.28865474232519706</v>
      </c>
      <c r="S53" s="285" t="s">
        <v>1883</v>
      </c>
      <c r="T53" s="285" t="s">
        <v>1883</v>
      </c>
      <c r="U53" s="285" t="s">
        <v>1883</v>
      </c>
      <c r="V53" s="285" t="s">
        <v>1883</v>
      </c>
      <c r="X53" s="340">
        <f t="shared" si="2"/>
        <v>3.0936946809718702</v>
      </c>
      <c r="Y53" s="340">
        <f t="shared" si="3"/>
        <v>0.20403916192934801</v>
      </c>
      <c r="Z53" s="259" t="str">
        <f t="shared" si="4"/>
        <v>-</v>
      </c>
      <c r="AA53" s="259" t="s">
        <v>3628</v>
      </c>
      <c r="AB53" s="259" t="str">
        <f t="shared" si="5"/>
        <v>B1-1b@19</v>
      </c>
      <c r="AC53" s="259" t="s">
        <v>3629</v>
      </c>
      <c r="AD53" s="259">
        <v>3200</v>
      </c>
      <c r="AE53" s="259">
        <v>3200</v>
      </c>
      <c r="AF53" s="259" t="s">
        <v>1331</v>
      </c>
      <c r="AG53" s="259" t="str">
        <f t="shared" si="0"/>
        <v>massive</v>
      </c>
      <c r="AH53" s="259" t="str">
        <f t="shared" si="1"/>
        <v>barite</v>
      </c>
    </row>
    <row r="54" spans="1:34">
      <c r="A54" s="284" t="s">
        <v>3507</v>
      </c>
      <c r="B54" s="260" t="s">
        <v>3183</v>
      </c>
      <c r="C54" s="260" t="s">
        <v>1232</v>
      </c>
      <c r="D54" s="288">
        <v>495.94159999999999</v>
      </c>
      <c r="E54" s="277">
        <v>0.8010615037895743</v>
      </c>
      <c r="F54" s="265">
        <v>4.4393420000000003E-2</v>
      </c>
      <c r="G54" s="263">
        <v>9.1381759999999996E-3</v>
      </c>
      <c r="H54" s="264">
        <v>7.9028640000000008E-3</v>
      </c>
      <c r="I54" s="263">
        <v>1.0157670000000001E-2</v>
      </c>
      <c r="J54" s="287" t="s">
        <v>1883</v>
      </c>
      <c r="K54" s="286" t="s">
        <v>1883</v>
      </c>
      <c r="L54" s="323"/>
      <c r="M54" s="277">
        <v>2.9138663555985378</v>
      </c>
      <c r="N54" s="277">
        <v>0.19815959636551014</v>
      </c>
      <c r="O54" s="277">
        <v>1.7786231781555173</v>
      </c>
      <c r="P54" s="277">
        <v>0.26575420936223348</v>
      </c>
      <c r="Q54" s="277">
        <v>0.27798200502227033</v>
      </c>
      <c r="R54" s="277">
        <v>0.26575420936223365</v>
      </c>
      <c r="S54" s="285" t="s">
        <v>1883</v>
      </c>
      <c r="T54" s="285" t="s">
        <v>1883</v>
      </c>
      <c r="U54" s="285" t="s">
        <v>1883</v>
      </c>
      <c r="V54" s="285" t="s">
        <v>1883</v>
      </c>
      <c r="X54" s="340">
        <f t="shared" si="2"/>
        <v>2.9138663555985378</v>
      </c>
      <c r="Y54" s="340">
        <f t="shared" si="3"/>
        <v>0.27798200502227033</v>
      </c>
      <c r="Z54" s="259" t="str">
        <f t="shared" si="4"/>
        <v>-</v>
      </c>
      <c r="AA54" s="259" t="s">
        <v>3628</v>
      </c>
      <c r="AB54" s="259" t="str">
        <f t="shared" si="5"/>
        <v>B1-1b@20</v>
      </c>
      <c r="AC54" s="259" t="s">
        <v>3629</v>
      </c>
      <c r="AD54" s="259">
        <v>3200</v>
      </c>
      <c r="AE54" s="259">
        <v>3200</v>
      </c>
      <c r="AF54" s="259" t="s">
        <v>1331</v>
      </c>
      <c r="AG54" s="259" t="str">
        <f t="shared" si="0"/>
        <v>massive</v>
      </c>
      <c r="AH54" s="259" t="str">
        <f t="shared" si="1"/>
        <v>barite</v>
      </c>
    </row>
    <row r="55" spans="1:34">
      <c r="A55" s="284" t="s">
        <v>3506</v>
      </c>
      <c r="B55" s="260" t="s">
        <v>3183</v>
      </c>
      <c r="C55" s="260" t="s">
        <v>1232</v>
      </c>
      <c r="D55" s="288">
        <v>526.96939999999995</v>
      </c>
      <c r="E55" s="277">
        <v>0.85117864687110278</v>
      </c>
      <c r="F55" s="265">
        <v>4.4369400000000003E-2</v>
      </c>
      <c r="G55" s="263">
        <v>3.7809319999999999E-3</v>
      </c>
      <c r="H55" s="264">
        <v>7.9019190000000003E-3</v>
      </c>
      <c r="I55" s="263">
        <v>6.9575560000000002E-3</v>
      </c>
      <c r="J55" s="287" t="s">
        <v>1883</v>
      </c>
      <c r="K55" s="286" t="s">
        <v>1883</v>
      </c>
      <c r="L55" s="323"/>
      <c r="M55" s="277">
        <v>2.3712185697362109</v>
      </c>
      <c r="N55" s="277">
        <v>0.10762388259304301</v>
      </c>
      <c r="O55" s="277">
        <v>1.659801576821256</v>
      </c>
      <c r="P55" s="277">
        <v>0.22071934681726527</v>
      </c>
      <c r="Q55" s="277">
        <v>0.43862401340710733</v>
      </c>
      <c r="R55" s="277">
        <v>0.22071934681726546</v>
      </c>
      <c r="S55" s="285" t="s">
        <v>1883</v>
      </c>
      <c r="T55" s="285" t="s">
        <v>1883</v>
      </c>
      <c r="U55" s="285" t="s">
        <v>1883</v>
      </c>
      <c r="V55" s="285" t="s">
        <v>1883</v>
      </c>
      <c r="X55" s="340">
        <f t="shared" si="2"/>
        <v>2.3712185697362109</v>
      </c>
      <c r="Y55" s="340">
        <f t="shared" si="3"/>
        <v>0.43862401340710733</v>
      </c>
      <c r="Z55" s="259" t="str">
        <f t="shared" si="4"/>
        <v>-</v>
      </c>
      <c r="AA55" s="259" t="s">
        <v>3628</v>
      </c>
      <c r="AB55" s="259" t="str">
        <f t="shared" si="5"/>
        <v>B1-1b@22</v>
      </c>
      <c r="AC55" s="259" t="s">
        <v>3629</v>
      </c>
      <c r="AD55" s="259">
        <v>3200</v>
      </c>
      <c r="AE55" s="259">
        <v>3200</v>
      </c>
      <c r="AF55" s="259" t="s">
        <v>1331</v>
      </c>
      <c r="AG55" s="259" t="str">
        <f t="shared" si="0"/>
        <v>massive</v>
      </c>
      <c r="AH55" s="259" t="str">
        <f t="shared" si="1"/>
        <v>barite</v>
      </c>
    </row>
    <row r="56" spans="1:34">
      <c r="A56" s="284" t="s">
        <v>3505</v>
      </c>
      <c r="B56" s="260" t="s">
        <v>3183</v>
      </c>
      <c r="C56" s="260" t="s">
        <v>1232</v>
      </c>
      <c r="D56" s="288">
        <v>512.58320000000003</v>
      </c>
      <c r="E56" s="277">
        <v>0.8279415741879127</v>
      </c>
      <c r="F56" s="265">
        <v>4.431032E-2</v>
      </c>
      <c r="G56" s="263">
        <v>2.6424109999999999E-3</v>
      </c>
      <c r="H56" s="264">
        <v>7.8931669999999995E-3</v>
      </c>
      <c r="I56" s="263">
        <v>9.4845069999999997E-3</v>
      </c>
      <c r="J56" s="287" t="s">
        <v>1883</v>
      </c>
      <c r="K56" s="286" t="s">
        <v>1883</v>
      </c>
      <c r="L56" s="323"/>
      <c r="M56" s="277">
        <v>1.0365128582976446</v>
      </c>
      <c r="N56" s="277">
        <v>9.3046524632142524E-2</v>
      </c>
      <c r="O56" s="277">
        <v>0.55179327649488519</v>
      </c>
      <c r="P56" s="277">
        <v>0.25560975152643423</v>
      </c>
      <c r="Q56" s="277">
        <v>1.7989154471598212E-2</v>
      </c>
      <c r="R56" s="277">
        <v>0.25560975152643434</v>
      </c>
      <c r="S56" s="285" t="s">
        <v>1883</v>
      </c>
      <c r="T56" s="285" t="s">
        <v>1883</v>
      </c>
      <c r="U56" s="285" t="s">
        <v>1883</v>
      </c>
      <c r="V56" s="285" t="s">
        <v>1883</v>
      </c>
      <c r="X56" s="340">
        <f t="shared" si="2"/>
        <v>1.0365128582976446</v>
      </c>
      <c r="Y56" s="340">
        <f t="shared" si="3"/>
        <v>1.7989154471598212E-2</v>
      </c>
      <c r="Z56" s="259" t="str">
        <f t="shared" si="4"/>
        <v>-</v>
      </c>
      <c r="AA56" s="259" t="s">
        <v>3628</v>
      </c>
      <c r="AB56" s="259" t="str">
        <f t="shared" si="5"/>
        <v>B1-1b@23</v>
      </c>
      <c r="AC56" s="259" t="s">
        <v>3629</v>
      </c>
      <c r="AD56" s="259">
        <v>3200</v>
      </c>
      <c r="AE56" s="259">
        <v>3200</v>
      </c>
      <c r="AF56" s="259" t="s">
        <v>1331</v>
      </c>
      <c r="AG56" s="259" t="str">
        <f t="shared" si="0"/>
        <v>massive</v>
      </c>
      <c r="AH56" s="259" t="str">
        <f t="shared" si="1"/>
        <v>barite</v>
      </c>
    </row>
    <row r="57" spans="1:34">
      <c r="A57" s="284" t="s">
        <v>3504</v>
      </c>
      <c r="B57" s="260" t="s">
        <v>3183</v>
      </c>
      <c r="C57" s="260" t="s">
        <v>1232</v>
      </c>
      <c r="D57" s="288">
        <v>589.74289999999996</v>
      </c>
      <c r="E57" s="277">
        <v>0.95257250918903469</v>
      </c>
      <c r="F57" s="265">
        <v>4.435335E-2</v>
      </c>
      <c r="G57" s="263">
        <v>3.1830449999999998E-3</v>
      </c>
      <c r="H57" s="264">
        <v>7.8982819999999995E-3</v>
      </c>
      <c r="I57" s="263">
        <v>1.282635E-2</v>
      </c>
      <c r="J57" s="287" t="s">
        <v>1883</v>
      </c>
      <c r="K57" s="286" t="s">
        <v>1883</v>
      </c>
      <c r="L57" s="323"/>
      <c r="M57" s="277">
        <v>2.0086250242286052</v>
      </c>
      <c r="N57" s="277">
        <v>9.9586302159290471E-2</v>
      </c>
      <c r="O57" s="277">
        <v>1.1989620373458509</v>
      </c>
      <c r="P57" s="277">
        <v>0.30848030340880084</v>
      </c>
      <c r="Q57" s="277">
        <v>0.16452014986811925</v>
      </c>
      <c r="R57" s="277">
        <v>0.30848030340880095</v>
      </c>
      <c r="S57" s="285" t="s">
        <v>1883</v>
      </c>
      <c r="T57" s="285" t="s">
        <v>1883</v>
      </c>
      <c r="U57" s="285" t="s">
        <v>1883</v>
      </c>
      <c r="V57" s="285" t="s">
        <v>1883</v>
      </c>
      <c r="X57" s="340">
        <f t="shared" si="2"/>
        <v>2.0086250242286052</v>
      </c>
      <c r="Y57" s="340">
        <f t="shared" si="3"/>
        <v>0.16452014986811925</v>
      </c>
      <c r="Z57" s="259" t="str">
        <f t="shared" si="4"/>
        <v>-</v>
      </c>
      <c r="AA57" s="259" t="s">
        <v>3628</v>
      </c>
      <c r="AB57" s="259" t="str">
        <f t="shared" si="5"/>
        <v>B1-1b@24</v>
      </c>
      <c r="AC57" s="259" t="s">
        <v>3629</v>
      </c>
      <c r="AD57" s="259">
        <v>3200</v>
      </c>
      <c r="AE57" s="259">
        <v>3200</v>
      </c>
      <c r="AF57" s="259" t="s">
        <v>1331</v>
      </c>
      <c r="AG57" s="259" t="str">
        <f t="shared" si="0"/>
        <v>massive</v>
      </c>
      <c r="AH57" s="259" t="str">
        <f t="shared" si="1"/>
        <v>barite</v>
      </c>
    </row>
    <row r="58" spans="1:34">
      <c r="A58" s="284" t="s">
        <v>3503</v>
      </c>
      <c r="B58" s="260" t="s">
        <v>3183</v>
      </c>
      <c r="C58" s="260" t="s">
        <v>1232</v>
      </c>
      <c r="D58" s="288">
        <v>456.31619999999998</v>
      </c>
      <c r="E58" s="277">
        <v>0.73705722886635072</v>
      </c>
      <c r="F58" s="265">
        <v>4.4297799999999998E-2</v>
      </c>
      <c r="G58" s="263">
        <v>4.9641379999999999E-3</v>
      </c>
      <c r="H58" s="264">
        <v>7.8914280000000007E-3</v>
      </c>
      <c r="I58" s="263">
        <v>1.182859E-2</v>
      </c>
      <c r="J58" s="287" t="s">
        <v>1883</v>
      </c>
      <c r="K58" s="286" t="s">
        <v>1883</v>
      </c>
      <c r="L58" s="323"/>
      <c r="M58" s="277">
        <v>0.75366730130332904</v>
      </c>
      <c r="N58" s="277">
        <v>0.12538655359395243</v>
      </c>
      <c r="O58" s="277">
        <v>0.3316709849759214</v>
      </c>
      <c r="P58" s="277">
        <v>0.29209623828016995</v>
      </c>
      <c r="Q58" s="277">
        <v>-5.6467675195293054E-2</v>
      </c>
      <c r="R58" s="277">
        <v>0.29209623828017012</v>
      </c>
      <c r="S58" s="285" t="s">
        <v>1883</v>
      </c>
      <c r="T58" s="285" t="s">
        <v>1883</v>
      </c>
      <c r="U58" s="285" t="s">
        <v>1883</v>
      </c>
      <c r="V58" s="285" t="s">
        <v>1883</v>
      </c>
      <c r="X58" s="340">
        <f t="shared" si="2"/>
        <v>0.75366730130332904</v>
      </c>
      <c r="Y58" s="340">
        <f t="shared" si="3"/>
        <v>-5.6467675195293054E-2</v>
      </c>
      <c r="Z58" s="259" t="str">
        <f t="shared" si="4"/>
        <v>-</v>
      </c>
      <c r="AA58" s="259" t="s">
        <v>3628</v>
      </c>
      <c r="AB58" s="259" t="str">
        <f t="shared" si="5"/>
        <v>B1-1b@25</v>
      </c>
      <c r="AC58" s="259" t="s">
        <v>3629</v>
      </c>
      <c r="AD58" s="259">
        <v>3200</v>
      </c>
      <c r="AE58" s="259">
        <v>3200</v>
      </c>
      <c r="AF58" s="259" t="s">
        <v>1331</v>
      </c>
      <c r="AG58" s="259" t="str">
        <f t="shared" si="0"/>
        <v>massive</v>
      </c>
      <c r="AH58" s="259" t="str">
        <f t="shared" si="1"/>
        <v>barite</v>
      </c>
    </row>
    <row r="59" spans="1:34">
      <c r="A59" s="284" t="s">
        <v>3502</v>
      </c>
      <c r="B59" s="260" t="s">
        <v>3183</v>
      </c>
      <c r="C59" s="260" t="s">
        <v>1232</v>
      </c>
      <c r="D59" s="288">
        <v>461.48320000000001</v>
      </c>
      <c r="E59" s="277">
        <v>0.74540314054240442</v>
      </c>
      <c r="F59" s="265">
        <v>4.4430119999999997E-2</v>
      </c>
      <c r="G59" s="263">
        <v>5.8207839999999999E-3</v>
      </c>
      <c r="H59" s="264">
        <v>7.9057769999999992E-3</v>
      </c>
      <c r="I59" s="263">
        <v>1.031811E-2</v>
      </c>
      <c r="J59" s="287" t="s">
        <v>1883</v>
      </c>
      <c r="K59" s="286" t="s">
        <v>1883</v>
      </c>
      <c r="L59" s="323"/>
      <c r="M59" s="277">
        <v>3.7429743381609537</v>
      </c>
      <c r="N59" s="277">
        <v>0.13934608691604478</v>
      </c>
      <c r="O59" s="277">
        <v>2.1466227050733719</v>
      </c>
      <c r="P59" s="277">
        <v>0.26821512532112318</v>
      </c>
      <c r="Q59" s="277">
        <v>0.218990920920481</v>
      </c>
      <c r="R59" s="277">
        <v>0.26821512532112335</v>
      </c>
      <c r="S59" s="285" t="s">
        <v>1883</v>
      </c>
      <c r="T59" s="285" t="s">
        <v>1883</v>
      </c>
      <c r="U59" s="285" t="s">
        <v>1883</v>
      </c>
      <c r="V59" s="285" t="s">
        <v>1883</v>
      </c>
      <c r="X59" s="340">
        <f t="shared" si="2"/>
        <v>3.7429743381609537</v>
      </c>
      <c r="Y59" s="340">
        <f t="shared" si="3"/>
        <v>0.218990920920481</v>
      </c>
      <c r="Z59" s="259" t="str">
        <f t="shared" si="4"/>
        <v>-</v>
      </c>
      <c r="AA59" s="259" t="s">
        <v>3628</v>
      </c>
      <c r="AB59" s="259" t="str">
        <f t="shared" si="5"/>
        <v>B1-1b@26</v>
      </c>
      <c r="AC59" s="259" t="s">
        <v>3629</v>
      </c>
      <c r="AD59" s="259">
        <v>3200</v>
      </c>
      <c r="AE59" s="259">
        <v>3200</v>
      </c>
      <c r="AF59" s="259" t="s">
        <v>1331</v>
      </c>
      <c r="AG59" s="259" t="str">
        <f t="shared" si="0"/>
        <v>massive</v>
      </c>
      <c r="AH59" s="259" t="str">
        <f t="shared" si="1"/>
        <v>barite</v>
      </c>
    </row>
    <row r="60" spans="1:34" ht="12.75" customHeight="1">
      <c r="A60" s="284" t="s">
        <v>3501</v>
      </c>
      <c r="B60" s="260" t="s">
        <v>3183</v>
      </c>
      <c r="C60" s="260" t="s">
        <v>1232</v>
      </c>
      <c r="D60" s="288">
        <v>456.63339999999999</v>
      </c>
      <c r="E60" s="277">
        <v>0.73756958094369618</v>
      </c>
      <c r="F60" s="265">
        <v>4.4333879999999999E-2</v>
      </c>
      <c r="G60" s="263">
        <v>9.8672789999999996E-3</v>
      </c>
      <c r="H60" s="264">
        <v>7.8998999999999996E-3</v>
      </c>
      <c r="I60" s="263">
        <v>1.270495E-2</v>
      </c>
      <c r="J60" s="287" t="s">
        <v>1883</v>
      </c>
      <c r="K60" s="286" t="s">
        <v>1883</v>
      </c>
      <c r="L60" s="323"/>
      <c r="M60" s="277">
        <v>1.5687685550052066</v>
      </c>
      <c r="N60" s="277">
        <v>0.21168372477469283</v>
      </c>
      <c r="O60" s="277">
        <v>1.40520752734969</v>
      </c>
      <c r="P60" s="277">
        <v>0.3064641865914936</v>
      </c>
      <c r="Q60" s="277">
        <v>0.5972917215220086</v>
      </c>
      <c r="R60" s="277">
        <v>0.30646418659149371</v>
      </c>
      <c r="S60" s="285" t="s">
        <v>1883</v>
      </c>
      <c r="T60" s="285" t="s">
        <v>1883</v>
      </c>
      <c r="U60" s="285" t="s">
        <v>1883</v>
      </c>
      <c r="V60" s="285" t="s">
        <v>1883</v>
      </c>
      <c r="X60" s="340">
        <f t="shared" si="2"/>
        <v>1.5687685550052066</v>
      </c>
      <c r="Y60" s="340">
        <f t="shared" si="3"/>
        <v>0.5972917215220086</v>
      </c>
      <c r="Z60" s="259" t="str">
        <f t="shared" si="4"/>
        <v>-</v>
      </c>
      <c r="AA60" s="259" t="s">
        <v>3628</v>
      </c>
      <c r="AB60" s="259" t="str">
        <f t="shared" si="5"/>
        <v>B1-1b@27</v>
      </c>
      <c r="AC60" s="259" t="s">
        <v>3629</v>
      </c>
      <c r="AD60" s="259">
        <v>3200</v>
      </c>
      <c r="AE60" s="259">
        <v>3200</v>
      </c>
      <c r="AF60" s="259" t="s">
        <v>1331</v>
      </c>
      <c r="AG60" s="259" t="str">
        <f t="shared" si="0"/>
        <v>massive</v>
      </c>
      <c r="AH60" s="259" t="str">
        <f t="shared" si="1"/>
        <v>barite</v>
      </c>
    </row>
    <row r="61" spans="1:34">
      <c r="A61" s="284" t="s">
        <v>3500</v>
      </c>
      <c r="B61" s="260" t="s">
        <v>3183</v>
      </c>
      <c r="C61" s="260" t="s">
        <v>1232</v>
      </c>
      <c r="D61" s="283">
        <v>1727.27</v>
      </c>
      <c r="E61" s="276">
        <v>0.86579949874686712</v>
      </c>
      <c r="F61" s="282">
        <v>4.4248979999999993E-2</v>
      </c>
      <c r="G61" s="280">
        <v>1.6013110000000001E-2</v>
      </c>
      <c r="H61" s="281">
        <v>7.8860000000000006E-3</v>
      </c>
      <c r="I61" s="280">
        <v>8.9999999999999993E-3</v>
      </c>
      <c r="J61" s="279">
        <v>1.4889207574702009E-4</v>
      </c>
      <c r="K61" s="278">
        <v>2.7336420937049587E-2</v>
      </c>
      <c r="L61" s="323"/>
      <c r="M61" s="323">
        <v>0.40054033646752529</v>
      </c>
      <c r="N61" s="323">
        <v>0.32973784631024528</v>
      </c>
      <c r="O61" s="323">
        <v>0.30907635363040642</v>
      </c>
      <c r="P61" s="323">
        <v>0.21776748570125246</v>
      </c>
      <c r="Q61" s="323">
        <v>0.10279808034963089</v>
      </c>
      <c r="R61" s="323">
        <v>0.21776748570125251</v>
      </c>
      <c r="S61" s="276">
        <v>-1.269093264044785</v>
      </c>
      <c r="T61" s="276">
        <v>1.0667769118029646</v>
      </c>
      <c r="U61" s="323">
        <v>-2.0342647289398608</v>
      </c>
      <c r="V61" s="276">
        <v>1.0667769118029646</v>
      </c>
      <c r="X61" s="340">
        <f t="shared" si="2"/>
        <v>0.40054033646752529</v>
      </c>
      <c r="Y61" s="340">
        <f t="shared" si="3"/>
        <v>0.10279808034963089</v>
      </c>
      <c r="Z61" s="259">
        <f t="shared" si="4"/>
        <v>-2.0342647289398608</v>
      </c>
      <c r="AA61" s="259" t="s">
        <v>3628</v>
      </c>
      <c r="AB61" s="259" t="str">
        <f t="shared" si="5"/>
        <v>B1_trA@3</v>
      </c>
      <c r="AC61" s="259" t="s">
        <v>3629</v>
      </c>
      <c r="AD61" s="259">
        <v>3200</v>
      </c>
      <c r="AE61" s="259">
        <v>3200</v>
      </c>
      <c r="AF61" s="259" t="s">
        <v>1331</v>
      </c>
      <c r="AG61" s="259" t="str">
        <f t="shared" si="0"/>
        <v>massive</v>
      </c>
      <c r="AH61" s="259" t="str">
        <f t="shared" si="1"/>
        <v>barite</v>
      </c>
    </row>
    <row r="62" spans="1:34">
      <c r="A62" s="284" t="s">
        <v>3499</v>
      </c>
      <c r="B62" s="260" t="s">
        <v>3183</v>
      </c>
      <c r="C62" s="260" t="s">
        <v>1232</v>
      </c>
      <c r="D62" s="283">
        <v>1731.6569999999999</v>
      </c>
      <c r="E62" s="276">
        <v>0.86799849624060144</v>
      </c>
      <c r="F62" s="282">
        <v>4.43601E-2</v>
      </c>
      <c r="G62" s="280">
        <v>8.5788909999999999E-3</v>
      </c>
      <c r="H62" s="281">
        <v>7.8977000000000006E-3</v>
      </c>
      <c r="I62" s="280">
        <v>6.0000000000000001E-3</v>
      </c>
      <c r="J62" s="279">
        <v>1.497515219496001E-4</v>
      </c>
      <c r="K62" s="278">
        <v>1.9872924482464697E-2</v>
      </c>
      <c r="L62" s="323"/>
      <c r="M62" s="323">
        <v>2.9127905181032254</v>
      </c>
      <c r="N62" s="323">
        <v>0.18867463755478997</v>
      </c>
      <c r="O62" s="323">
        <v>1.7927343968797849</v>
      </c>
      <c r="P62" s="323">
        <v>0.16564821987912695</v>
      </c>
      <c r="Q62" s="323">
        <v>0.29264728005662377</v>
      </c>
      <c r="R62" s="323">
        <v>0.16564821987912706</v>
      </c>
      <c r="S62" s="276">
        <v>4.5848050105954385</v>
      </c>
      <c r="T62" s="276">
        <v>0.99853606178802701</v>
      </c>
      <c r="U62" s="323">
        <v>-0.98599755833705949</v>
      </c>
      <c r="V62" s="276">
        <v>0.99853606178802701</v>
      </c>
      <c r="X62" s="340">
        <f t="shared" si="2"/>
        <v>2.9127905181032254</v>
      </c>
      <c r="Y62" s="340">
        <f t="shared" si="3"/>
        <v>0.29264728005662377</v>
      </c>
      <c r="Z62" s="259">
        <f t="shared" si="4"/>
        <v>-0.98599755833705949</v>
      </c>
      <c r="AA62" s="259" t="s">
        <v>3628</v>
      </c>
      <c r="AB62" s="259" t="str">
        <f t="shared" si="5"/>
        <v>B1_trA@4</v>
      </c>
      <c r="AC62" s="259" t="s">
        <v>3629</v>
      </c>
      <c r="AD62" s="259">
        <v>3200</v>
      </c>
      <c r="AE62" s="259">
        <v>3200</v>
      </c>
      <c r="AF62" s="259" t="s">
        <v>1331</v>
      </c>
      <c r="AG62" s="259" t="str">
        <f t="shared" si="0"/>
        <v>massive</v>
      </c>
      <c r="AH62" s="259" t="str">
        <f t="shared" si="1"/>
        <v>barite</v>
      </c>
    </row>
    <row r="63" spans="1:34">
      <c r="A63" s="284" t="s">
        <v>3498</v>
      </c>
      <c r="B63" s="260" t="s">
        <v>3183</v>
      </c>
      <c r="C63" s="260" t="s">
        <v>1232</v>
      </c>
      <c r="D63" s="283">
        <v>1605.5350000000001</v>
      </c>
      <c r="E63" s="276">
        <v>0.81789862455425377</v>
      </c>
      <c r="F63" s="282">
        <v>4.4254090000000003E-2</v>
      </c>
      <c r="G63" s="280">
        <v>9.9213909999999999E-3</v>
      </c>
      <c r="H63" s="281">
        <v>7.8881000000000003E-3</v>
      </c>
      <c r="I63" s="280">
        <v>6.0000000000000001E-3</v>
      </c>
      <c r="J63" s="279">
        <v>1.4894160194150013E-4</v>
      </c>
      <c r="K63" s="278">
        <v>2.7663804688596434E-2</v>
      </c>
      <c r="M63" s="276">
        <v>0.51606947998950048</v>
      </c>
      <c r="N63" s="276">
        <v>0.21338409099656741</v>
      </c>
      <c r="O63" s="276">
        <v>0.57265397303833288</v>
      </c>
      <c r="P63" s="276">
        <v>0.16113954859914681</v>
      </c>
      <c r="Q63" s="276">
        <v>0.30687819084374013</v>
      </c>
      <c r="R63" s="276">
        <v>0.16113954859914689</v>
      </c>
      <c r="S63" s="276">
        <v>-0.93283819365186371</v>
      </c>
      <c r="T63" s="276">
        <v>1.0701473971544146</v>
      </c>
      <c r="U63" s="276">
        <v>-1.9187623489437255</v>
      </c>
      <c r="V63" s="276">
        <v>1.0701473971544146</v>
      </c>
      <c r="X63" s="340">
        <f t="shared" si="2"/>
        <v>0.51606947998950048</v>
      </c>
      <c r="Y63" s="340">
        <f t="shared" si="3"/>
        <v>0.30687819084374013</v>
      </c>
      <c r="Z63" s="259">
        <f t="shared" si="4"/>
        <v>-1.9187623489437255</v>
      </c>
      <c r="AA63" s="259" t="s">
        <v>3628</v>
      </c>
      <c r="AB63" s="259" t="str">
        <f t="shared" si="5"/>
        <v>B1_trA@6</v>
      </c>
      <c r="AC63" s="259" t="s">
        <v>3629</v>
      </c>
      <c r="AD63" s="259">
        <v>3200</v>
      </c>
      <c r="AE63" s="259">
        <v>3200</v>
      </c>
      <c r="AF63" s="259" t="s">
        <v>1331</v>
      </c>
      <c r="AG63" s="259" t="str">
        <f t="shared" si="0"/>
        <v>massive</v>
      </c>
      <c r="AH63" s="259" t="str">
        <f t="shared" si="1"/>
        <v>barite</v>
      </c>
    </row>
    <row r="64" spans="1:34">
      <c r="A64" s="284" t="s">
        <v>3497</v>
      </c>
      <c r="B64" s="260" t="s">
        <v>3183</v>
      </c>
      <c r="C64" s="260" t="s">
        <v>1232</v>
      </c>
      <c r="D64" s="283">
        <v>1669.4590000000001</v>
      </c>
      <c r="E64" s="276">
        <v>0.85046306673458993</v>
      </c>
      <c r="F64" s="282">
        <v>4.4313310000000002E-2</v>
      </c>
      <c r="G64" s="280">
        <v>2.778241E-2</v>
      </c>
      <c r="H64" s="281">
        <v>7.8925999999999996E-3</v>
      </c>
      <c r="I64" s="280">
        <v>1.6E-2</v>
      </c>
      <c r="J64" s="279">
        <v>1.4940216060650014E-4</v>
      </c>
      <c r="K64" s="278">
        <v>3.9653862342715909E-2</v>
      </c>
      <c r="M64" s="276">
        <v>1.8549414720383517</v>
      </c>
      <c r="N64" s="276">
        <v>0.56116316050122095</v>
      </c>
      <c r="O64" s="276">
        <v>1.1419586282022087</v>
      </c>
      <c r="P64" s="276">
        <v>0.33707457340571567</v>
      </c>
      <c r="Q64" s="276">
        <v>0.1866637701024576</v>
      </c>
      <c r="R64" s="276">
        <v>0.33707457340571573</v>
      </c>
      <c r="S64" s="276">
        <v>2.2028311687674051</v>
      </c>
      <c r="T64" s="276">
        <v>1.2116404314708509</v>
      </c>
      <c r="U64" s="276">
        <v>-1.3430971105834466</v>
      </c>
      <c r="V64" s="276">
        <v>1.2116404314708509</v>
      </c>
      <c r="X64" s="340">
        <f t="shared" si="2"/>
        <v>1.8549414720383517</v>
      </c>
      <c r="Y64" s="340">
        <f t="shared" si="3"/>
        <v>0.1866637701024576</v>
      </c>
      <c r="Z64" s="259">
        <f t="shared" si="4"/>
        <v>-1.3430971105834466</v>
      </c>
      <c r="AA64" s="259" t="s">
        <v>3628</v>
      </c>
      <c r="AB64" s="259" t="str">
        <f t="shared" si="5"/>
        <v>B1_trA@7</v>
      </c>
      <c r="AC64" s="259" t="s">
        <v>3629</v>
      </c>
      <c r="AD64" s="259">
        <v>3200</v>
      </c>
      <c r="AE64" s="259">
        <v>3200</v>
      </c>
      <c r="AF64" s="259" t="s">
        <v>1331</v>
      </c>
      <c r="AG64" s="259" t="str">
        <f t="shared" si="0"/>
        <v>massive</v>
      </c>
      <c r="AH64" s="259" t="str">
        <f t="shared" si="1"/>
        <v>barite</v>
      </c>
    </row>
    <row r="65" spans="1:34">
      <c r="A65" s="284" t="s">
        <v>3496</v>
      </c>
      <c r="B65" s="260" t="s">
        <v>3183</v>
      </c>
      <c r="C65" s="260" t="s">
        <v>1232</v>
      </c>
      <c r="D65" s="283">
        <v>1629.9090000000001</v>
      </c>
      <c r="E65" s="276">
        <v>0.83031533367294963</v>
      </c>
      <c r="F65" s="282">
        <v>4.4354879999999999E-2</v>
      </c>
      <c r="G65" s="280">
        <v>1.6834430000000001E-2</v>
      </c>
      <c r="H65" s="281">
        <v>7.8971000000000006E-3</v>
      </c>
      <c r="I65" s="280">
        <v>0.01</v>
      </c>
      <c r="J65" s="279">
        <v>1.4968095072026013E-4</v>
      </c>
      <c r="K65" s="278">
        <v>2.9832318267108346E-2</v>
      </c>
      <c r="M65" s="276">
        <v>2.7947744458558521</v>
      </c>
      <c r="N65" s="276">
        <v>0.34571430966976036</v>
      </c>
      <c r="O65" s="276">
        <v>1.707900871329352</v>
      </c>
      <c r="P65" s="276">
        <v>0.22846385777141814</v>
      </c>
      <c r="Q65" s="276">
        <v>0.26859203171358814</v>
      </c>
      <c r="R65" s="276">
        <v>0.22846385777141823</v>
      </c>
      <c r="S65" s="276">
        <v>4.1064153639114309</v>
      </c>
      <c r="T65" s="276">
        <v>1.0932007596836288</v>
      </c>
      <c r="U65" s="276">
        <v>-1.2383912036137978</v>
      </c>
      <c r="V65" s="276">
        <v>1.0932007596836288</v>
      </c>
      <c r="X65" s="340">
        <f t="shared" si="2"/>
        <v>2.7947744458558521</v>
      </c>
      <c r="Y65" s="340">
        <f t="shared" si="3"/>
        <v>0.26859203171358814</v>
      </c>
      <c r="Z65" s="259">
        <f t="shared" si="4"/>
        <v>-1.2383912036137978</v>
      </c>
      <c r="AA65" s="259" t="s">
        <v>3628</v>
      </c>
      <c r="AB65" s="259" t="str">
        <f t="shared" si="5"/>
        <v>B1_trA@8</v>
      </c>
      <c r="AC65" s="259" t="s">
        <v>3629</v>
      </c>
      <c r="AD65" s="259">
        <v>3200</v>
      </c>
      <c r="AE65" s="259">
        <v>3200</v>
      </c>
      <c r="AF65" s="259" t="s">
        <v>1331</v>
      </c>
      <c r="AG65" s="259" t="str">
        <f t="shared" si="0"/>
        <v>massive</v>
      </c>
      <c r="AH65" s="259" t="str">
        <f t="shared" si="1"/>
        <v>barite</v>
      </c>
    </row>
    <row r="66" spans="1:34">
      <c r="A66" s="284" t="s">
        <v>3495</v>
      </c>
      <c r="B66" s="260" t="s">
        <v>3183</v>
      </c>
      <c r="C66" s="260" t="s">
        <v>1232</v>
      </c>
      <c r="D66" s="283">
        <v>1698.8989999999999</v>
      </c>
      <c r="E66" s="276">
        <v>0.86546051961283743</v>
      </c>
      <c r="F66" s="282">
        <v>4.4366900000000001E-2</v>
      </c>
      <c r="G66" s="280">
        <v>1.7990160000000002E-2</v>
      </c>
      <c r="H66" s="281">
        <v>7.8986999999999998E-3</v>
      </c>
      <c r="I66" s="280">
        <v>0.01</v>
      </c>
      <c r="J66" s="279">
        <v>1.4968209994340015E-4</v>
      </c>
      <c r="K66" s="278">
        <v>3.2286990690005721E-2</v>
      </c>
      <c r="M66" s="276">
        <v>3.066527930226437</v>
      </c>
      <c r="N66" s="276">
        <v>0.3682628317801282</v>
      </c>
      <c r="O66" s="276">
        <v>1.9170200382478597</v>
      </c>
      <c r="P66" s="276">
        <v>0.23625379343232819</v>
      </c>
      <c r="Q66" s="276">
        <v>0.33775815418124466</v>
      </c>
      <c r="R66" s="276">
        <v>0.23625379343232827</v>
      </c>
      <c r="S66" s="276">
        <v>4.1225487430897045</v>
      </c>
      <c r="T66" s="276">
        <v>1.1207501607510264</v>
      </c>
      <c r="U66" s="276">
        <v>-1.7426910454344524</v>
      </c>
      <c r="V66" s="276">
        <v>1.1207501607510264</v>
      </c>
      <c r="X66" s="340">
        <f t="shared" si="2"/>
        <v>3.066527930226437</v>
      </c>
      <c r="Y66" s="340">
        <f t="shared" si="3"/>
        <v>0.33775815418124466</v>
      </c>
      <c r="Z66" s="259">
        <f t="shared" si="4"/>
        <v>-1.7426910454344524</v>
      </c>
      <c r="AA66" s="259" t="s">
        <v>3628</v>
      </c>
      <c r="AB66" s="259" t="str">
        <f t="shared" si="5"/>
        <v>B1_trA@9</v>
      </c>
      <c r="AC66" s="259" t="s">
        <v>3629</v>
      </c>
      <c r="AD66" s="259">
        <v>3200</v>
      </c>
      <c r="AE66" s="259">
        <v>3200</v>
      </c>
      <c r="AF66" s="259" t="s">
        <v>1331</v>
      </c>
      <c r="AG66" s="259" t="str">
        <f t="shared" si="0"/>
        <v>massive</v>
      </c>
      <c r="AH66" s="259" t="str">
        <f t="shared" si="1"/>
        <v>barite</v>
      </c>
    </row>
    <row r="67" spans="1:34">
      <c r="A67" s="284" t="s">
        <v>3494</v>
      </c>
      <c r="B67" s="260" t="s">
        <v>3183</v>
      </c>
      <c r="C67" s="260" t="s">
        <v>1232</v>
      </c>
      <c r="D67" s="283">
        <v>1614.665</v>
      </c>
      <c r="E67" s="276">
        <v>0.82254966887417214</v>
      </c>
      <c r="F67" s="282">
        <v>4.4207839999999998E-2</v>
      </c>
      <c r="G67" s="280">
        <v>3.1912080000000002E-2</v>
      </c>
      <c r="H67" s="281">
        <v>7.8834999999999999E-3</v>
      </c>
      <c r="I67" s="280">
        <v>1.7999999999999999E-2</v>
      </c>
      <c r="J67" s="279">
        <v>1.4869158109824011E-4</v>
      </c>
      <c r="K67" s="278">
        <v>4.3808495362017884E-2</v>
      </c>
      <c r="M67" s="276">
        <v>-0.52957100687733849</v>
      </c>
      <c r="N67" s="276">
        <v>0.64304860664730401</v>
      </c>
      <c r="O67" s="276">
        <v>-4.5019969914428248E-3</v>
      </c>
      <c r="P67" s="276">
        <v>0.37103735989337405</v>
      </c>
      <c r="Q67" s="276">
        <v>0.2682270715503865</v>
      </c>
      <c r="R67" s="276">
        <v>0.37103735989337411</v>
      </c>
      <c r="S67" s="276">
        <v>-2.6418046875102963</v>
      </c>
      <c r="T67" s="276">
        <v>1.267586179338676</v>
      </c>
      <c r="U67" s="276">
        <v>-1.6305677893666548</v>
      </c>
      <c r="V67" s="276">
        <v>1.267586179338676</v>
      </c>
      <c r="X67" s="340">
        <f t="shared" si="2"/>
        <v>-0.52957100687733849</v>
      </c>
      <c r="Y67" s="340">
        <f t="shared" si="3"/>
        <v>0.2682270715503865</v>
      </c>
      <c r="Z67" s="259">
        <f t="shared" si="4"/>
        <v>-1.6305677893666548</v>
      </c>
      <c r="AA67" s="259" t="s">
        <v>3628</v>
      </c>
      <c r="AB67" s="259" t="str">
        <f t="shared" si="5"/>
        <v>B1_trA@10</v>
      </c>
      <c r="AC67" s="259" t="s">
        <v>3629</v>
      </c>
      <c r="AD67" s="259">
        <v>3200</v>
      </c>
      <c r="AE67" s="259">
        <v>3200</v>
      </c>
      <c r="AF67" s="259" t="s">
        <v>1331</v>
      </c>
      <c r="AG67" s="259" t="str">
        <f t="shared" si="0"/>
        <v>massive</v>
      </c>
      <c r="AH67" s="259" t="str">
        <f t="shared" si="1"/>
        <v>barite</v>
      </c>
    </row>
    <row r="68" spans="1:34">
      <c r="A68" s="284" t="s">
        <v>3493</v>
      </c>
      <c r="B68" s="260" t="s">
        <v>3183</v>
      </c>
      <c r="C68" s="260" t="s">
        <v>1232</v>
      </c>
      <c r="D68" s="283">
        <v>1517.2439999999999</v>
      </c>
      <c r="E68" s="276">
        <v>0.79626273284118521</v>
      </c>
      <c r="F68" s="282">
        <v>4.4383079999999998E-2</v>
      </c>
      <c r="G68" s="280">
        <v>3.7495390000000001E-3</v>
      </c>
      <c r="H68" s="281">
        <v>7.9001000000000002E-3</v>
      </c>
      <c r="I68" s="280">
        <v>4.0000000000000001E-3</v>
      </c>
      <c r="J68" s="279">
        <v>1.4980500817344015E-4</v>
      </c>
      <c r="K68" s="278">
        <v>1.9692886519448061E-2</v>
      </c>
      <c r="M68" s="276">
        <v>3.4323325373075697</v>
      </c>
      <c r="N68" s="276">
        <v>0.1085485496240616</v>
      </c>
      <c r="O68" s="276">
        <v>2.0942001761942053</v>
      </c>
      <c r="P68" s="276">
        <v>0.14643360804741101</v>
      </c>
      <c r="Q68" s="276">
        <v>0.32654891948080689</v>
      </c>
      <c r="R68" s="276">
        <v>0.14643360804741112</v>
      </c>
      <c r="S68" s="276">
        <v>4.9609067084619429</v>
      </c>
      <c r="T68" s="276">
        <v>0.99710828272760244</v>
      </c>
      <c r="U68" s="276">
        <v>-1.6050855814744303</v>
      </c>
      <c r="V68" s="276">
        <v>0.99710828272760244</v>
      </c>
      <c r="X68" s="340">
        <f t="shared" si="2"/>
        <v>3.4323325373075697</v>
      </c>
      <c r="Y68" s="340">
        <f t="shared" si="3"/>
        <v>0.32654891948080689</v>
      </c>
      <c r="Z68" s="259">
        <f t="shared" si="4"/>
        <v>-1.6050855814744303</v>
      </c>
      <c r="AA68" s="259" t="s">
        <v>3628</v>
      </c>
      <c r="AB68" s="259" t="str">
        <f t="shared" si="5"/>
        <v>B1_trA@11</v>
      </c>
      <c r="AC68" s="259" t="s">
        <v>3629</v>
      </c>
      <c r="AD68" s="259">
        <v>3200</v>
      </c>
      <c r="AE68" s="259">
        <v>3200</v>
      </c>
      <c r="AF68" s="259" t="s">
        <v>1331</v>
      </c>
      <c r="AG68" s="259" t="str">
        <f t="shared" si="0"/>
        <v>massive</v>
      </c>
      <c r="AH68" s="259" t="str">
        <f t="shared" si="1"/>
        <v>barite</v>
      </c>
    </row>
    <row r="69" spans="1:34">
      <c r="A69" s="284" t="s">
        <v>3492</v>
      </c>
      <c r="B69" s="260" t="s">
        <v>3183</v>
      </c>
      <c r="C69" s="260" t="s">
        <v>1232</v>
      </c>
      <c r="D69" s="283">
        <v>1674.75</v>
      </c>
      <c r="E69" s="276">
        <v>0.87892323965411967</v>
      </c>
      <c r="F69" s="282">
        <v>4.4293390000000002E-2</v>
      </c>
      <c r="G69" s="280">
        <v>1.8654E-2</v>
      </c>
      <c r="H69" s="281">
        <v>7.8914999999999992E-3</v>
      </c>
      <c r="I69" s="280">
        <v>0.01</v>
      </c>
      <c r="J69" s="279">
        <v>1.4925439544145015E-4</v>
      </c>
      <c r="K69" s="278">
        <v>2.8273092903099165E-2</v>
      </c>
      <c r="M69" s="276">
        <v>1.4045812882894637</v>
      </c>
      <c r="N69" s="276">
        <v>0.38124514021883477</v>
      </c>
      <c r="O69" s="276">
        <v>1.0067387806456729</v>
      </c>
      <c r="P69" s="276">
        <v>0.23109930840004603</v>
      </c>
      <c r="Q69" s="276">
        <v>0.28337941717659909</v>
      </c>
      <c r="R69" s="276">
        <v>0.23109930840004614</v>
      </c>
      <c r="S69" s="276">
        <v>1.1958585846157943</v>
      </c>
      <c r="T69" s="276">
        <v>1.0764980857483004</v>
      </c>
      <c r="U69" s="276">
        <v>-1.488606107871715</v>
      </c>
      <c r="V69" s="276">
        <v>1.0764980857483004</v>
      </c>
      <c r="X69" s="340">
        <f t="shared" si="2"/>
        <v>1.4045812882894637</v>
      </c>
      <c r="Y69" s="340">
        <f t="shared" si="3"/>
        <v>0.28337941717659909</v>
      </c>
      <c r="Z69" s="259">
        <f t="shared" si="4"/>
        <v>-1.488606107871715</v>
      </c>
      <c r="AA69" s="259" t="s">
        <v>3628</v>
      </c>
      <c r="AB69" s="259" t="str">
        <f t="shared" si="5"/>
        <v>B1_trA@12</v>
      </c>
      <c r="AC69" s="259" t="s">
        <v>3629</v>
      </c>
      <c r="AD69" s="259">
        <v>3200</v>
      </c>
      <c r="AE69" s="259">
        <v>3200</v>
      </c>
      <c r="AF69" s="259" t="s">
        <v>1331</v>
      </c>
      <c r="AG69" s="259" t="str">
        <f t="shared" si="0"/>
        <v>massive</v>
      </c>
      <c r="AH69" s="259" t="str">
        <f t="shared" si="1"/>
        <v>barite</v>
      </c>
    </row>
    <row r="70" spans="1:34">
      <c r="A70" s="284" t="s">
        <v>3491</v>
      </c>
      <c r="B70" s="260" t="s">
        <v>3183</v>
      </c>
      <c r="C70" s="260" t="s">
        <v>1232</v>
      </c>
      <c r="D70" s="283">
        <v>1445.7059999999999</v>
      </c>
      <c r="E70" s="276">
        <v>0.75871897364227414</v>
      </c>
      <c r="F70" s="282">
        <v>4.4369349999999995E-2</v>
      </c>
      <c r="G70" s="280">
        <v>9.5365539999999992E-3</v>
      </c>
      <c r="H70" s="281">
        <v>7.8994000000000009E-3</v>
      </c>
      <c r="I70" s="280">
        <v>6.0000000000000001E-3</v>
      </c>
      <c r="J70" s="279">
        <v>1.4957688917135011E-4</v>
      </c>
      <c r="K70" s="278">
        <v>2.6403453785821145E-2</v>
      </c>
      <c r="M70" s="276">
        <v>3.1219186154765044</v>
      </c>
      <c r="N70" s="276">
        <v>0.20624624946516085</v>
      </c>
      <c r="O70" s="276">
        <v>2.0020305856950618</v>
      </c>
      <c r="P70" s="276">
        <v>0.17006459356625409</v>
      </c>
      <c r="Q70" s="276">
        <v>0.39424249872466177</v>
      </c>
      <c r="R70" s="276">
        <v>0.1700645935662542</v>
      </c>
      <c r="S70" s="276">
        <v>3.4164885954037771</v>
      </c>
      <c r="T70" s="276">
        <v>1.0573353131456651</v>
      </c>
      <c r="U70" s="276">
        <v>-2.5548452554677858</v>
      </c>
      <c r="V70" s="276">
        <v>1.0573353131456651</v>
      </c>
      <c r="X70" s="340">
        <f t="shared" si="2"/>
        <v>3.1219186154765044</v>
      </c>
      <c r="Y70" s="340">
        <f t="shared" si="3"/>
        <v>0.39424249872466177</v>
      </c>
      <c r="Z70" s="259">
        <f t="shared" si="4"/>
        <v>-2.5548452554677858</v>
      </c>
      <c r="AA70" s="259" t="s">
        <v>3628</v>
      </c>
      <c r="AB70" s="259" t="str">
        <f t="shared" si="5"/>
        <v>B1_trA@13</v>
      </c>
      <c r="AC70" s="259" t="s">
        <v>3629</v>
      </c>
      <c r="AD70" s="259">
        <v>3200</v>
      </c>
      <c r="AE70" s="259">
        <v>3200</v>
      </c>
      <c r="AF70" s="259" t="s">
        <v>1331</v>
      </c>
      <c r="AG70" s="259" t="str">
        <f t="shared" ref="AG70:AG80" si="6">B70</f>
        <v>massive</v>
      </c>
      <c r="AH70" s="259" t="str">
        <f t="shared" ref="AH70:AH80" si="7">C70</f>
        <v>barite</v>
      </c>
    </row>
    <row r="71" spans="1:34">
      <c r="A71" s="284" t="s">
        <v>3490</v>
      </c>
      <c r="B71" s="260" t="s">
        <v>3183</v>
      </c>
      <c r="C71" s="260" t="s">
        <v>1232</v>
      </c>
      <c r="D71" s="283">
        <v>1394.7339999999999</v>
      </c>
      <c r="E71" s="276">
        <v>0.7319684285629191</v>
      </c>
      <c r="F71" s="282">
        <v>4.431442E-2</v>
      </c>
      <c r="G71" s="280">
        <v>2.8333149999999999E-3</v>
      </c>
      <c r="H71" s="281">
        <v>7.8928999999999996E-3</v>
      </c>
      <c r="I71" s="280">
        <v>5.0000000000000001E-3</v>
      </c>
      <c r="J71" s="279">
        <v>1.4951330007360015E-4</v>
      </c>
      <c r="K71" s="278">
        <v>2.0171866771905616E-2</v>
      </c>
      <c r="M71" s="276">
        <v>1.8800368437232873</v>
      </c>
      <c r="N71" s="276">
        <v>9.6800000496740507E-2</v>
      </c>
      <c r="O71" s="276">
        <v>1.179134185069991</v>
      </c>
      <c r="P71" s="276">
        <v>0.14993988260495469</v>
      </c>
      <c r="Q71" s="276">
        <v>0.21091521055249807</v>
      </c>
      <c r="R71" s="276">
        <v>0.14993988260495481</v>
      </c>
      <c r="S71" s="276">
        <v>2.9512335304505699</v>
      </c>
      <c r="T71" s="276">
        <v>1.000930916358491</v>
      </c>
      <c r="U71" s="276">
        <v>-0.64270835861568454</v>
      </c>
      <c r="V71" s="276">
        <v>1.000930916358491</v>
      </c>
      <c r="X71" s="340">
        <f t="shared" ref="X71:X80" si="8">M71</f>
        <v>1.8800368437232873</v>
      </c>
      <c r="Y71" s="340">
        <f t="shared" ref="Y71:Y80" si="9">Q71</f>
        <v>0.21091521055249807</v>
      </c>
      <c r="Z71" s="259">
        <f t="shared" ref="Z71:Z80" si="10">U71</f>
        <v>-0.64270835861568454</v>
      </c>
      <c r="AA71" s="259" t="s">
        <v>3628</v>
      </c>
      <c r="AB71" s="259" t="str">
        <f t="shared" ref="AB71:AB80" si="11">A71</f>
        <v>B1_trB@1</v>
      </c>
      <c r="AC71" s="259" t="s">
        <v>3629</v>
      </c>
      <c r="AD71" s="259">
        <v>3200</v>
      </c>
      <c r="AE71" s="259">
        <v>3200</v>
      </c>
      <c r="AF71" s="259" t="s">
        <v>1331</v>
      </c>
      <c r="AG71" s="259" t="str">
        <f t="shared" si="6"/>
        <v>massive</v>
      </c>
      <c r="AH71" s="259" t="str">
        <f t="shared" si="7"/>
        <v>barite</v>
      </c>
    </row>
    <row r="72" spans="1:34">
      <c r="A72" s="284" t="s">
        <v>3489</v>
      </c>
      <c r="B72" s="260" t="s">
        <v>3183</v>
      </c>
      <c r="C72" s="260" t="s">
        <v>1232</v>
      </c>
      <c r="D72" s="283">
        <v>1493.672</v>
      </c>
      <c r="E72" s="276">
        <v>0.78389194400396967</v>
      </c>
      <c r="F72" s="282">
        <v>4.4395030000000002E-2</v>
      </c>
      <c r="G72" s="280">
        <v>1.9853840000000001E-2</v>
      </c>
      <c r="H72" s="281">
        <v>7.9004000000000001E-3</v>
      </c>
      <c r="I72" s="280">
        <v>1.2999999999999999E-2</v>
      </c>
      <c r="J72" s="279">
        <v>1.4994752898210014E-4</v>
      </c>
      <c r="K72" s="278">
        <v>2.7454427878086014E-2</v>
      </c>
      <c r="M72" s="276">
        <v>3.7025034306710225</v>
      </c>
      <c r="N72" s="276">
        <v>0.40475814462308102</v>
      </c>
      <c r="O72" s="276">
        <v>2.1347343046262113</v>
      </c>
      <c r="P72" s="276">
        <v>0.27696161183897883</v>
      </c>
      <c r="Q72" s="276">
        <v>0.22794503783063469</v>
      </c>
      <c r="R72" s="276">
        <v>0.27696161183897894</v>
      </c>
      <c r="S72" s="276">
        <v>5.9283445972606597</v>
      </c>
      <c r="T72" s="276">
        <v>1.0679884174194285</v>
      </c>
      <c r="U72" s="276">
        <v>-1.1553490328060079</v>
      </c>
      <c r="V72" s="276">
        <v>1.0679884174194285</v>
      </c>
      <c r="X72" s="340">
        <f t="shared" si="8"/>
        <v>3.7025034306710225</v>
      </c>
      <c r="Y72" s="340">
        <f t="shared" si="9"/>
        <v>0.22794503783063469</v>
      </c>
      <c r="Z72" s="259">
        <f t="shared" si="10"/>
        <v>-1.1553490328060079</v>
      </c>
      <c r="AA72" s="259" t="s">
        <v>3628</v>
      </c>
      <c r="AB72" s="259" t="str">
        <f t="shared" si="11"/>
        <v>B1_trB@2</v>
      </c>
      <c r="AC72" s="259" t="s">
        <v>3629</v>
      </c>
      <c r="AD72" s="259">
        <v>3200</v>
      </c>
      <c r="AE72" s="259">
        <v>3200</v>
      </c>
      <c r="AF72" s="259" t="s">
        <v>1331</v>
      </c>
      <c r="AG72" s="259" t="str">
        <f t="shared" si="6"/>
        <v>massive</v>
      </c>
      <c r="AH72" s="259" t="str">
        <f t="shared" si="7"/>
        <v>barite</v>
      </c>
    </row>
    <row r="73" spans="1:34">
      <c r="A73" s="284" t="s">
        <v>3488</v>
      </c>
      <c r="B73" s="260" t="s">
        <v>3183</v>
      </c>
      <c r="C73" s="260" t="s">
        <v>1232</v>
      </c>
      <c r="D73" s="283">
        <v>1495.414</v>
      </c>
      <c r="E73" s="276">
        <v>0.78480616062345165</v>
      </c>
      <c r="F73" s="282">
        <v>4.4347280000000003E-2</v>
      </c>
      <c r="G73" s="280">
        <v>8.4035380000000003E-3</v>
      </c>
      <c r="H73" s="281">
        <v>7.8952999999999992E-3</v>
      </c>
      <c r="I73" s="280">
        <v>4.0000000000000001E-3</v>
      </c>
      <c r="J73" s="279">
        <v>1.4952980982364014E-4</v>
      </c>
      <c r="K73" s="278">
        <v>2.5543918093047149E-2</v>
      </c>
      <c r="M73" s="276">
        <v>2.6229502793653214</v>
      </c>
      <c r="N73" s="276">
        <v>0.18549110735411703</v>
      </c>
      <c r="O73" s="276">
        <v>1.4889268434476832</v>
      </c>
      <c r="P73" s="276">
        <v>0.14188118564833319</v>
      </c>
      <c r="Q73" s="276">
        <v>0.13810744957454268</v>
      </c>
      <c r="R73" s="276">
        <v>0.14188118564833332</v>
      </c>
      <c r="S73" s="276">
        <v>3.0843930908054373</v>
      </c>
      <c r="T73" s="276">
        <v>1.0488554315607872</v>
      </c>
      <c r="U73" s="276">
        <v>-1.9314204220749476</v>
      </c>
      <c r="V73" s="276">
        <v>1.0488554315607872</v>
      </c>
      <c r="X73" s="340">
        <f t="shared" si="8"/>
        <v>2.6229502793653214</v>
      </c>
      <c r="Y73" s="340">
        <f t="shared" si="9"/>
        <v>0.13810744957454268</v>
      </c>
      <c r="Z73" s="259">
        <f t="shared" si="10"/>
        <v>-1.9314204220749476</v>
      </c>
      <c r="AA73" s="259" t="s">
        <v>3628</v>
      </c>
      <c r="AB73" s="259" t="str">
        <f t="shared" si="11"/>
        <v>B1_trB@3</v>
      </c>
      <c r="AC73" s="259" t="s">
        <v>3629</v>
      </c>
      <c r="AD73" s="259">
        <v>3200</v>
      </c>
      <c r="AE73" s="259">
        <v>3200</v>
      </c>
      <c r="AF73" s="259" t="s">
        <v>1331</v>
      </c>
      <c r="AG73" s="259" t="str">
        <f t="shared" si="6"/>
        <v>massive</v>
      </c>
      <c r="AH73" s="259" t="str">
        <f t="shared" si="7"/>
        <v>barite</v>
      </c>
    </row>
    <row r="74" spans="1:34">
      <c r="A74" s="284" t="s">
        <v>3487</v>
      </c>
      <c r="B74" s="260" t="s">
        <v>3183</v>
      </c>
      <c r="C74" s="260" t="s">
        <v>1232</v>
      </c>
      <c r="D74" s="283">
        <v>1623.52</v>
      </c>
      <c r="E74" s="276">
        <v>0.85349011914018047</v>
      </c>
      <c r="F74" s="282">
        <v>4.4348780000000004E-2</v>
      </c>
      <c r="G74" s="280">
        <v>2.1549430000000001E-2</v>
      </c>
      <c r="H74" s="281">
        <v>7.8955999999999991E-3</v>
      </c>
      <c r="I74" s="280">
        <v>1.2E-2</v>
      </c>
      <c r="J74" s="279">
        <v>1.4960385435950016E-4</v>
      </c>
      <c r="K74" s="278">
        <v>3.4315310143508318E-2</v>
      </c>
      <c r="M74" s="276">
        <v>2.6568629438041835</v>
      </c>
      <c r="N74" s="276">
        <v>0.43807572846534082</v>
      </c>
      <c r="O74" s="276">
        <v>1.5220330295561946</v>
      </c>
      <c r="P74" s="276">
        <v>0.26506005089595297</v>
      </c>
      <c r="Q74" s="276">
        <v>0.15374861349704005</v>
      </c>
      <c r="R74" s="276">
        <v>0.26506005089595308</v>
      </c>
      <c r="S74" s="276">
        <v>3.5835471388581119</v>
      </c>
      <c r="T74" s="276">
        <v>1.1446035207856522</v>
      </c>
      <c r="U74" s="276">
        <v>-1.4971951502376069</v>
      </c>
      <c r="V74" s="276">
        <v>1.1446035207856522</v>
      </c>
      <c r="X74" s="340">
        <f t="shared" si="8"/>
        <v>2.6568629438041835</v>
      </c>
      <c r="Y74" s="340">
        <f t="shared" si="9"/>
        <v>0.15374861349704005</v>
      </c>
      <c r="Z74" s="259">
        <f t="shared" si="10"/>
        <v>-1.4971951502376069</v>
      </c>
      <c r="AA74" s="259" t="s">
        <v>3628</v>
      </c>
      <c r="AB74" s="259" t="str">
        <f t="shared" si="11"/>
        <v>B1_trB@4</v>
      </c>
      <c r="AC74" s="259" t="s">
        <v>3629</v>
      </c>
      <c r="AD74" s="259">
        <v>3200</v>
      </c>
      <c r="AE74" s="259">
        <v>3200</v>
      </c>
      <c r="AF74" s="259" t="s">
        <v>1331</v>
      </c>
      <c r="AG74" s="259" t="str">
        <f t="shared" si="6"/>
        <v>massive</v>
      </c>
      <c r="AH74" s="259" t="str">
        <f t="shared" si="7"/>
        <v>barite</v>
      </c>
    </row>
    <row r="75" spans="1:34">
      <c r="A75" s="284" t="s">
        <v>3486</v>
      </c>
      <c r="B75" s="260" t="s">
        <v>3183</v>
      </c>
      <c r="C75" s="260" t="s">
        <v>1232</v>
      </c>
      <c r="D75" s="283">
        <v>1753.9749999999999</v>
      </c>
      <c r="E75" s="276">
        <v>0.92207076704869539</v>
      </c>
      <c r="F75" s="282">
        <v>4.4393450000000001E-2</v>
      </c>
      <c r="G75" s="280">
        <v>4.9633639999999996E-3</v>
      </c>
      <c r="H75" s="281">
        <v>7.9004000000000001E-3</v>
      </c>
      <c r="I75" s="280">
        <v>3.0000000000000001E-3</v>
      </c>
      <c r="J75" s="279">
        <v>1.4971884421875016E-4</v>
      </c>
      <c r="K75" s="278">
        <v>2.1920714782115065E-2</v>
      </c>
      <c r="M75" s="276">
        <v>3.6667820907954063</v>
      </c>
      <c r="N75" s="276">
        <v>0.12654312869167317</v>
      </c>
      <c r="O75" s="276">
        <v>2.1346359193889661</v>
      </c>
      <c r="P75" s="276">
        <v>0.13459694697828622</v>
      </c>
      <c r="Q75" s="276">
        <v>0.24624314262933211</v>
      </c>
      <c r="R75" s="276">
        <v>0.13459694697828634</v>
      </c>
      <c r="S75" s="276">
        <v>4.3887535367073127</v>
      </c>
      <c r="T75" s="276">
        <v>1.0155334117203529</v>
      </c>
      <c r="U75" s="276">
        <v>-2.6264836027023453</v>
      </c>
      <c r="V75" s="276">
        <v>1.0155334117203529</v>
      </c>
      <c r="X75" s="340">
        <f t="shared" si="8"/>
        <v>3.6667820907954063</v>
      </c>
      <c r="Y75" s="340">
        <f t="shared" si="9"/>
        <v>0.24624314262933211</v>
      </c>
      <c r="Z75" s="259">
        <f t="shared" si="10"/>
        <v>-2.6264836027023453</v>
      </c>
      <c r="AA75" s="259" t="s">
        <v>3628</v>
      </c>
      <c r="AB75" s="259" t="str">
        <f t="shared" si="11"/>
        <v>B1_trB@5</v>
      </c>
      <c r="AC75" s="259" t="s">
        <v>3629</v>
      </c>
      <c r="AD75" s="259">
        <v>3200</v>
      </c>
      <c r="AE75" s="259">
        <v>3200</v>
      </c>
      <c r="AF75" s="259" t="s">
        <v>1331</v>
      </c>
      <c r="AG75" s="259" t="str">
        <f t="shared" si="6"/>
        <v>massive</v>
      </c>
      <c r="AH75" s="259" t="str">
        <f t="shared" si="7"/>
        <v>barite</v>
      </c>
    </row>
    <row r="76" spans="1:34">
      <c r="A76" s="284" t="s">
        <v>3485</v>
      </c>
      <c r="B76" s="260" t="s">
        <v>3183</v>
      </c>
      <c r="C76" s="260" t="s">
        <v>1232</v>
      </c>
      <c r="D76" s="283">
        <v>1645.3340000000001</v>
      </c>
      <c r="E76" s="276">
        <v>0.86495781492398593</v>
      </c>
      <c r="F76" s="282">
        <v>4.4368150000000002E-2</v>
      </c>
      <c r="G76" s="280">
        <v>1.298859E-2</v>
      </c>
      <c r="H76" s="281">
        <v>7.8969999999999995E-3</v>
      </c>
      <c r="I76" s="280">
        <v>7.0000000000000001E-3</v>
      </c>
      <c r="J76" s="279">
        <v>1.4979183812200016E-4</v>
      </c>
      <c r="K76" s="278">
        <v>2.6724899277386242E-2</v>
      </c>
      <c r="M76" s="276">
        <v>3.0947884839254147</v>
      </c>
      <c r="N76" s="276">
        <v>0.27136793955019622</v>
      </c>
      <c r="O76" s="276">
        <v>1.7029639261590857</v>
      </c>
      <c r="P76" s="276">
        <v>0.17988461041035944</v>
      </c>
      <c r="Q76" s="276">
        <v>0.10914785693749707</v>
      </c>
      <c r="R76" s="276">
        <v>0.1798846104103595</v>
      </c>
      <c r="S76" s="276">
        <v>4.8616757544309719</v>
      </c>
      <c r="T76" s="276">
        <v>1.0605607536824191</v>
      </c>
      <c r="U76" s="276">
        <v>-1.0576929916134015</v>
      </c>
      <c r="V76" s="276">
        <v>1.0605607536824191</v>
      </c>
      <c r="X76" s="340">
        <f t="shared" si="8"/>
        <v>3.0947884839254147</v>
      </c>
      <c r="Y76" s="340">
        <f t="shared" si="9"/>
        <v>0.10914785693749707</v>
      </c>
      <c r="Z76" s="259">
        <f t="shared" si="10"/>
        <v>-1.0576929916134015</v>
      </c>
      <c r="AA76" s="259" t="s">
        <v>3628</v>
      </c>
      <c r="AB76" s="259" t="str">
        <f t="shared" si="11"/>
        <v>B1_trB@7</v>
      </c>
      <c r="AC76" s="259" t="s">
        <v>3629</v>
      </c>
      <c r="AD76" s="259">
        <v>3200</v>
      </c>
      <c r="AE76" s="259">
        <v>3200</v>
      </c>
      <c r="AF76" s="259" t="s">
        <v>1331</v>
      </c>
      <c r="AG76" s="259" t="str">
        <f t="shared" si="6"/>
        <v>massive</v>
      </c>
      <c r="AH76" s="259" t="str">
        <f t="shared" si="7"/>
        <v>barite</v>
      </c>
    </row>
    <row r="77" spans="1:34">
      <c r="A77" s="284" t="s">
        <v>3484</v>
      </c>
      <c r="B77" s="260" t="s">
        <v>3183</v>
      </c>
      <c r="C77" s="260" t="s">
        <v>1232</v>
      </c>
      <c r="D77" s="283">
        <v>1719.607</v>
      </c>
      <c r="E77" s="276">
        <v>0.90400338973606009</v>
      </c>
      <c r="F77" s="282">
        <v>4.4344409999999994E-2</v>
      </c>
      <c r="G77" s="280">
        <v>2.5285950000000001E-2</v>
      </c>
      <c r="H77" s="281">
        <v>7.8954999999999997E-3</v>
      </c>
      <c r="I77" s="280">
        <v>1.4999999999999999E-2</v>
      </c>
      <c r="J77" s="279">
        <v>1.4954488763450013E-4</v>
      </c>
      <c r="K77" s="278">
        <v>3.5239424251168314E-2</v>
      </c>
      <c r="M77" s="276">
        <v>2.5580640480720174</v>
      </c>
      <c r="N77" s="276">
        <v>0.51177229067377128</v>
      </c>
      <c r="O77" s="276">
        <v>1.5104328561074809</v>
      </c>
      <c r="P77" s="276">
        <v>0.31368081519781404</v>
      </c>
      <c r="Q77" s="276">
        <v>0.19302987135039196</v>
      </c>
      <c r="R77" s="276">
        <v>0.3136808151978141</v>
      </c>
      <c r="S77" s="276">
        <v>3.1838588055985717</v>
      </c>
      <c r="T77" s="276">
        <v>1.1557801799297203</v>
      </c>
      <c r="U77" s="276">
        <v>-1.7077298853565015</v>
      </c>
      <c r="V77" s="276">
        <v>1.1557801799297203</v>
      </c>
      <c r="X77" s="340">
        <f t="shared" si="8"/>
        <v>2.5580640480720174</v>
      </c>
      <c r="Y77" s="340">
        <f t="shared" si="9"/>
        <v>0.19302987135039196</v>
      </c>
      <c r="Z77" s="259">
        <f t="shared" si="10"/>
        <v>-1.7077298853565015</v>
      </c>
      <c r="AA77" s="259" t="s">
        <v>3628</v>
      </c>
      <c r="AB77" s="259" t="str">
        <f t="shared" si="11"/>
        <v>B1_trB@8</v>
      </c>
      <c r="AC77" s="259" t="s">
        <v>3629</v>
      </c>
      <c r="AD77" s="259">
        <v>3200</v>
      </c>
      <c r="AE77" s="259">
        <v>3200</v>
      </c>
      <c r="AF77" s="259" t="s">
        <v>1331</v>
      </c>
      <c r="AG77" s="259" t="str">
        <f t="shared" si="6"/>
        <v>massive</v>
      </c>
      <c r="AH77" s="259" t="str">
        <f t="shared" si="7"/>
        <v>barite</v>
      </c>
    </row>
    <row r="78" spans="1:34">
      <c r="A78" s="284" t="s">
        <v>3483</v>
      </c>
      <c r="B78" s="260" t="s">
        <v>3183</v>
      </c>
      <c r="C78" s="260" t="s">
        <v>1232</v>
      </c>
      <c r="D78" s="283">
        <v>1763.077</v>
      </c>
      <c r="E78" s="276">
        <v>0.92685572015331619</v>
      </c>
      <c r="F78" s="282">
        <v>4.4255879999999997E-2</v>
      </c>
      <c r="G78" s="280">
        <v>1.315495E-2</v>
      </c>
      <c r="H78" s="281">
        <v>7.8869999999999999E-3</v>
      </c>
      <c r="I78" s="280">
        <v>7.0000000000000001E-3</v>
      </c>
      <c r="J78" s="279">
        <v>1.4903158448448017E-4</v>
      </c>
      <c r="K78" s="278">
        <v>2.414122814017642E-2</v>
      </c>
      <c r="M78" s="276">
        <v>0.55653859288673502</v>
      </c>
      <c r="N78" s="276">
        <v>0.27455464727714768</v>
      </c>
      <c r="O78" s="276">
        <v>0.43831114046114061</v>
      </c>
      <c r="P78" s="276">
        <v>0.18850699090039283</v>
      </c>
      <c r="Q78" s="276">
        <v>0.15169376512447208</v>
      </c>
      <c r="R78" s="276">
        <v>0.18850699090039294</v>
      </c>
      <c r="S78" s="276">
        <v>-0.32641231929375625</v>
      </c>
      <c r="T78" s="276">
        <v>1.0354808419972157</v>
      </c>
      <c r="U78" s="276">
        <v>-1.3896702025940622</v>
      </c>
      <c r="V78" s="276">
        <v>1.0354808419972157</v>
      </c>
      <c r="X78" s="340">
        <f t="shared" si="8"/>
        <v>0.55653859288673502</v>
      </c>
      <c r="Y78" s="340">
        <f t="shared" si="9"/>
        <v>0.15169376512447208</v>
      </c>
      <c r="Z78" s="259">
        <f t="shared" si="10"/>
        <v>-1.3896702025940622</v>
      </c>
      <c r="AA78" s="259" t="s">
        <v>3628</v>
      </c>
      <c r="AB78" s="259" t="str">
        <f t="shared" si="11"/>
        <v>B1_trB@9</v>
      </c>
      <c r="AC78" s="259" t="s">
        <v>3629</v>
      </c>
      <c r="AD78" s="259">
        <v>3200</v>
      </c>
      <c r="AE78" s="259">
        <v>3200</v>
      </c>
      <c r="AF78" s="259" t="s">
        <v>1331</v>
      </c>
      <c r="AG78" s="259" t="str">
        <f t="shared" si="6"/>
        <v>massive</v>
      </c>
      <c r="AH78" s="259" t="str">
        <f t="shared" si="7"/>
        <v>barite</v>
      </c>
    </row>
    <row r="79" spans="1:34">
      <c r="A79" s="284" t="s">
        <v>3482</v>
      </c>
      <c r="B79" s="260" t="s">
        <v>3183</v>
      </c>
      <c r="C79" s="260" t="s">
        <v>1232</v>
      </c>
      <c r="D79" s="283">
        <v>1796.172</v>
      </c>
      <c r="E79" s="276">
        <v>0.95808039557036928</v>
      </c>
      <c r="F79" s="282">
        <v>4.4318110000000001E-2</v>
      </c>
      <c r="G79" s="280">
        <v>7.6786340000000002E-3</v>
      </c>
      <c r="H79" s="281">
        <v>7.8934000000000001E-3</v>
      </c>
      <c r="I79" s="280">
        <v>5.0000000000000001E-3</v>
      </c>
      <c r="J79" s="279">
        <v>1.4943191047941018E-4</v>
      </c>
      <c r="K79" s="278">
        <v>1.9506425683249038E-2</v>
      </c>
      <c r="M79" s="276">
        <v>1.9634619982429324</v>
      </c>
      <c r="N79" s="276">
        <v>0.17246373120996011</v>
      </c>
      <c r="O79" s="276">
        <v>1.2411448157918825</v>
      </c>
      <c r="P79" s="276">
        <v>0.14788094644928665</v>
      </c>
      <c r="Q79" s="276">
        <v>0.22996188669677231</v>
      </c>
      <c r="R79" s="276">
        <v>0.14788094644928679</v>
      </c>
      <c r="S79" s="276">
        <v>2.4061312856148431</v>
      </c>
      <c r="T79" s="276">
        <v>0.99564113659053466</v>
      </c>
      <c r="U79" s="276">
        <v>-1.3474312805886735</v>
      </c>
      <c r="V79" s="276">
        <v>0.99564113659053466</v>
      </c>
      <c r="X79" s="340">
        <f t="shared" si="8"/>
        <v>1.9634619982429324</v>
      </c>
      <c r="Y79" s="340">
        <f t="shared" si="9"/>
        <v>0.22996188669677231</v>
      </c>
      <c r="Z79" s="259">
        <f t="shared" si="10"/>
        <v>-1.3474312805886735</v>
      </c>
      <c r="AA79" s="259" t="s">
        <v>3628</v>
      </c>
      <c r="AB79" s="259" t="str">
        <f t="shared" si="11"/>
        <v>B1_trB@10</v>
      </c>
      <c r="AC79" s="259" t="s">
        <v>3629</v>
      </c>
      <c r="AD79" s="259">
        <v>3200</v>
      </c>
      <c r="AE79" s="259">
        <v>3200</v>
      </c>
      <c r="AF79" s="259" t="s">
        <v>1331</v>
      </c>
      <c r="AG79" s="259" t="str">
        <f t="shared" si="6"/>
        <v>massive</v>
      </c>
      <c r="AH79" s="259" t="str">
        <f t="shared" si="7"/>
        <v>barite</v>
      </c>
    </row>
    <row r="80" spans="1:34">
      <c r="A80" s="275" t="s">
        <v>3481</v>
      </c>
      <c r="B80" s="268" t="s">
        <v>3183</v>
      </c>
      <c r="C80" s="268" t="s">
        <v>1232</v>
      </c>
      <c r="D80" s="274">
        <v>1867.3710000000001</v>
      </c>
      <c r="E80" s="266">
        <v>0.99605803138933025</v>
      </c>
      <c r="F80" s="273">
        <v>4.4271379999999999E-2</v>
      </c>
      <c r="G80" s="271">
        <v>2.1620649999999999E-3</v>
      </c>
      <c r="H80" s="272">
        <v>7.8883000000000009E-3</v>
      </c>
      <c r="I80" s="271">
        <v>4.0000000000000001E-3</v>
      </c>
      <c r="J80" s="270">
        <v>1.4899290757440018E-4</v>
      </c>
      <c r="K80" s="269">
        <v>1.9492462523917755E-2</v>
      </c>
      <c r="L80" s="268"/>
      <c r="M80" s="266">
        <v>0.90696945875556878</v>
      </c>
      <c r="N80" s="266">
        <v>8.9604578935280774E-2</v>
      </c>
      <c r="O80" s="266">
        <v>0.59658839085259707</v>
      </c>
      <c r="P80" s="266">
        <v>0.14258425927715018</v>
      </c>
      <c r="Q80" s="266">
        <v>0.12949911959347915</v>
      </c>
      <c r="R80" s="266">
        <v>0.14258425927715032</v>
      </c>
      <c r="S80" s="266">
        <v>-0.5771093386932602</v>
      </c>
      <c r="T80" s="266">
        <v>0.99553174424293467</v>
      </c>
      <c r="U80" s="266">
        <v>-2.310135860437379</v>
      </c>
      <c r="V80" s="266">
        <v>0.99553174424293467</v>
      </c>
      <c r="X80" s="340">
        <f t="shared" si="8"/>
        <v>0.90696945875556878</v>
      </c>
      <c r="Y80" s="340">
        <f t="shared" si="9"/>
        <v>0.12949911959347915</v>
      </c>
      <c r="Z80" s="259">
        <f t="shared" si="10"/>
        <v>-2.310135860437379</v>
      </c>
      <c r="AA80" s="259" t="s">
        <v>3628</v>
      </c>
      <c r="AB80" s="259" t="str">
        <f t="shared" si="11"/>
        <v>B1_trB@11</v>
      </c>
      <c r="AC80" s="259" t="s">
        <v>3629</v>
      </c>
      <c r="AD80" s="259">
        <v>3200</v>
      </c>
      <c r="AE80" s="259">
        <v>3200</v>
      </c>
      <c r="AF80" s="259" t="s">
        <v>1331</v>
      </c>
      <c r="AG80" s="259" t="str">
        <f t="shared" si="6"/>
        <v>massive</v>
      </c>
      <c r="AH80" s="259" t="str">
        <f t="shared" si="7"/>
        <v>barite</v>
      </c>
    </row>
    <row r="82" spans="1:34">
      <c r="A82" s="303" t="s">
        <v>3181</v>
      </c>
      <c r="B82" s="303" t="s">
        <v>36</v>
      </c>
      <c r="C82" s="303" t="s">
        <v>3180</v>
      </c>
      <c r="D82" s="302" t="s">
        <v>3179</v>
      </c>
      <c r="E82" s="302" t="s">
        <v>3179</v>
      </c>
      <c r="F82" s="390" t="s">
        <v>3178</v>
      </c>
      <c r="G82" s="390"/>
      <c r="H82" s="390"/>
      <c r="I82" s="390"/>
      <c r="J82" s="390"/>
      <c r="K82" s="390"/>
      <c r="L82" s="301"/>
      <c r="M82" s="390" t="s">
        <v>3177</v>
      </c>
      <c r="N82" s="390"/>
      <c r="O82" s="390"/>
      <c r="P82" s="390"/>
      <c r="Q82" s="390"/>
      <c r="R82" s="390"/>
      <c r="S82" s="390"/>
      <c r="T82" s="390"/>
      <c r="U82" s="390"/>
      <c r="V82" s="390"/>
    </row>
    <row r="83" spans="1:34">
      <c r="A83" s="300" t="s">
        <v>3480</v>
      </c>
      <c r="B83" s="299"/>
      <c r="C83" s="299"/>
      <c r="D83" s="298" t="s">
        <v>3205</v>
      </c>
      <c r="E83" s="297" t="s">
        <v>3174</v>
      </c>
      <c r="F83" s="296" t="s">
        <v>3173</v>
      </c>
      <c r="G83" s="294" t="s">
        <v>3170</v>
      </c>
      <c r="H83" s="295" t="s">
        <v>3172</v>
      </c>
      <c r="I83" s="294" t="s">
        <v>3170</v>
      </c>
      <c r="J83" s="293" t="s">
        <v>3171</v>
      </c>
      <c r="K83" s="292" t="s">
        <v>3170</v>
      </c>
      <c r="L83" s="291"/>
      <c r="M83" s="290" t="s">
        <v>3169</v>
      </c>
      <c r="N83" s="289" t="s">
        <v>3164</v>
      </c>
      <c r="O83" s="290" t="s">
        <v>3168</v>
      </c>
      <c r="P83" s="289" t="s">
        <v>3164</v>
      </c>
      <c r="Q83" s="290" t="s">
        <v>3167</v>
      </c>
      <c r="R83" s="289" t="s">
        <v>3164</v>
      </c>
      <c r="S83" s="290" t="s">
        <v>3166</v>
      </c>
      <c r="T83" s="289" t="s">
        <v>3164</v>
      </c>
      <c r="U83" s="290" t="s">
        <v>3165</v>
      </c>
      <c r="V83" s="289" t="s">
        <v>3164</v>
      </c>
    </row>
    <row r="84" spans="1:34">
      <c r="A84" s="284" t="s">
        <v>3479</v>
      </c>
      <c r="B84" s="260" t="s">
        <v>3430</v>
      </c>
      <c r="C84" s="260" t="s">
        <v>3429</v>
      </c>
      <c r="D84" s="288">
        <v>506.25369999999998</v>
      </c>
      <c r="E84" s="277">
        <v>0.75409944748242186</v>
      </c>
      <c r="F84" s="265">
        <v>4.4228990000000003E-2</v>
      </c>
      <c r="G84" s="263">
        <v>2.3964389999999999E-2</v>
      </c>
      <c r="H84" s="264">
        <v>7.8797769999999993E-3</v>
      </c>
      <c r="I84" s="263">
        <v>1.6043490000000001E-2</v>
      </c>
      <c r="J84" s="287" t="s">
        <v>1883</v>
      </c>
      <c r="K84" s="286" t="s">
        <v>1883</v>
      </c>
      <c r="M84" s="277">
        <v>2.7762117948939569</v>
      </c>
      <c r="N84" s="277">
        <v>0.79138692155287749</v>
      </c>
      <c r="O84" s="277">
        <v>0.80149646180322831</v>
      </c>
      <c r="P84" s="277">
        <v>0.44015191255469227</v>
      </c>
      <c r="Q84" s="277">
        <v>-0.62825261256715947</v>
      </c>
      <c r="R84" s="277">
        <v>0.44015191255469238</v>
      </c>
      <c r="S84" s="285" t="s">
        <v>1883</v>
      </c>
      <c r="T84" s="285" t="s">
        <v>1883</v>
      </c>
      <c r="U84" s="285" t="s">
        <v>1883</v>
      </c>
      <c r="V84" s="285" t="s">
        <v>1883</v>
      </c>
      <c r="X84" s="340">
        <f>M84</f>
        <v>2.7762117948939569</v>
      </c>
      <c r="Y84" s="340">
        <f>Q84</f>
        <v>-0.62825261256715947</v>
      </c>
      <c r="Z84" s="259" t="str">
        <f>U84</f>
        <v>-</v>
      </c>
      <c r="AA84" s="259" t="s">
        <v>3628</v>
      </c>
      <c r="AB84" s="259" t="str">
        <f>A84</f>
        <v>B5-S2@1</v>
      </c>
      <c r="AC84" s="259" t="s">
        <v>3629</v>
      </c>
      <c r="AD84" s="259">
        <v>3200</v>
      </c>
      <c r="AE84" s="259">
        <v>3200</v>
      </c>
      <c r="AF84" s="259" t="s">
        <v>1331</v>
      </c>
      <c r="AG84" s="259" t="str">
        <f t="shared" ref="AG84:AG132" si="12">B84</f>
        <v>euhedral</v>
      </c>
      <c r="AH84" s="259" t="str">
        <f t="shared" ref="AH84:AH132" si="13">C84</f>
        <v>chert congl.</v>
      </c>
    </row>
    <row r="85" spans="1:34">
      <c r="A85" s="284" t="s">
        <v>3478</v>
      </c>
      <c r="B85" s="260" t="s">
        <v>3430</v>
      </c>
      <c r="C85" s="260" t="s">
        <v>3429</v>
      </c>
      <c r="D85" s="288">
        <v>549.14059999999995</v>
      </c>
      <c r="E85" s="277">
        <v>0.81798241286960593</v>
      </c>
      <c r="F85" s="265">
        <v>4.4225470000000003E-2</v>
      </c>
      <c r="G85" s="263">
        <v>2.21598E-2</v>
      </c>
      <c r="H85" s="264">
        <v>7.8846520000000007E-3</v>
      </c>
      <c r="I85" s="263">
        <v>1.1094929999999999E-2</v>
      </c>
      <c r="J85" s="287" t="s">
        <v>1883</v>
      </c>
      <c r="K85" s="286" t="s">
        <v>1883</v>
      </c>
      <c r="M85" s="277">
        <v>2.6964050377080717</v>
      </c>
      <c r="N85" s="277">
        <v>0.77006438613410777</v>
      </c>
      <c r="O85" s="277">
        <v>1.4198773004467768</v>
      </c>
      <c r="P85" s="277">
        <v>0.37418613851327187</v>
      </c>
      <c r="Q85" s="277">
        <v>3.1228706027119912E-2</v>
      </c>
      <c r="R85" s="277">
        <v>0.37418613851327204</v>
      </c>
      <c r="S85" s="285" t="s">
        <v>1883</v>
      </c>
      <c r="T85" s="285" t="s">
        <v>1883</v>
      </c>
      <c r="U85" s="285" t="s">
        <v>1883</v>
      </c>
      <c r="V85" s="285" t="s">
        <v>1883</v>
      </c>
      <c r="X85" s="340">
        <f t="shared" ref="X85:X132" si="14">M85</f>
        <v>2.6964050377080717</v>
      </c>
      <c r="Y85" s="340">
        <f t="shared" ref="Y85:Y132" si="15">Q85</f>
        <v>3.1228706027119912E-2</v>
      </c>
      <c r="Z85" s="259" t="str">
        <f t="shared" ref="Z85:Z132" si="16">U85</f>
        <v>-</v>
      </c>
      <c r="AA85" s="259" t="s">
        <v>3628</v>
      </c>
      <c r="AB85" s="259" t="str">
        <f t="shared" ref="AB85:AB132" si="17">A85</f>
        <v>B5-S2@2</v>
      </c>
      <c r="AC85" s="259" t="s">
        <v>3629</v>
      </c>
      <c r="AD85" s="259">
        <v>3200</v>
      </c>
      <c r="AE85" s="259">
        <v>3200</v>
      </c>
      <c r="AF85" s="259" t="s">
        <v>1331</v>
      </c>
      <c r="AG85" s="259" t="str">
        <f t="shared" si="12"/>
        <v>euhedral</v>
      </c>
      <c r="AH85" s="259" t="str">
        <f t="shared" si="13"/>
        <v>chert congl.</v>
      </c>
    </row>
    <row r="86" spans="1:34">
      <c r="A86" s="284" t="s">
        <v>3477</v>
      </c>
      <c r="B86" s="260" t="s">
        <v>3430</v>
      </c>
      <c r="C86" s="260" t="s">
        <v>3429</v>
      </c>
      <c r="D86" s="288">
        <v>517.93870000000004</v>
      </c>
      <c r="E86" s="277">
        <v>0.77150505270334591</v>
      </c>
      <c r="F86" s="265">
        <v>4.4293520000000003E-2</v>
      </c>
      <c r="G86" s="263">
        <v>1.7839569999999999E-2</v>
      </c>
      <c r="H86" s="264">
        <v>7.8872969999999997E-3</v>
      </c>
      <c r="I86" s="263">
        <v>1.402687E-2</v>
      </c>
      <c r="J86" s="287" t="s">
        <v>1883</v>
      </c>
      <c r="K86" s="286" t="s">
        <v>1883</v>
      </c>
      <c r="M86" s="277">
        <v>4.2392601020591059</v>
      </c>
      <c r="N86" s="277">
        <v>0.72379318005218884</v>
      </c>
      <c r="O86" s="277">
        <v>1.7629076751729311</v>
      </c>
      <c r="P86" s="277">
        <v>0.41167646322357743</v>
      </c>
      <c r="Q86" s="277">
        <v>-0.4203112773875084</v>
      </c>
      <c r="R86" s="277">
        <v>0.41167646322357754</v>
      </c>
      <c r="S86" s="285" t="s">
        <v>1883</v>
      </c>
      <c r="T86" s="285" t="s">
        <v>1883</v>
      </c>
      <c r="U86" s="285" t="s">
        <v>1883</v>
      </c>
      <c r="V86" s="285" t="s">
        <v>1883</v>
      </c>
      <c r="X86" s="340">
        <f t="shared" si="14"/>
        <v>4.2392601020591059</v>
      </c>
      <c r="Y86" s="340">
        <f t="shared" si="15"/>
        <v>-0.4203112773875084</v>
      </c>
      <c r="Z86" s="259" t="str">
        <f t="shared" si="16"/>
        <v>-</v>
      </c>
      <c r="AA86" s="259" t="s">
        <v>3628</v>
      </c>
      <c r="AB86" s="259" t="str">
        <f t="shared" si="17"/>
        <v>B5-S2@3</v>
      </c>
      <c r="AC86" s="259" t="s">
        <v>3629</v>
      </c>
      <c r="AD86" s="259">
        <v>3200</v>
      </c>
      <c r="AE86" s="259">
        <v>3200</v>
      </c>
      <c r="AF86" s="259" t="s">
        <v>1331</v>
      </c>
      <c r="AG86" s="259" t="str">
        <f t="shared" si="12"/>
        <v>euhedral</v>
      </c>
      <c r="AH86" s="259" t="str">
        <f t="shared" si="13"/>
        <v>chert congl.</v>
      </c>
    </row>
    <row r="87" spans="1:34">
      <c r="A87" s="284" t="s">
        <v>3476</v>
      </c>
      <c r="B87" s="260" t="s">
        <v>3430</v>
      </c>
      <c r="C87" s="260" t="s">
        <v>3429</v>
      </c>
      <c r="D87" s="288">
        <v>520.68060000000003</v>
      </c>
      <c r="E87" s="277">
        <v>0.77558929993956771</v>
      </c>
      <c r="F87" s="265">
        <v>4.4271169999999999E-2</v>
      </c>
      <c r="G87" s="263">
        <v>1.8485060000000001E-2</v>
      </c>
      <c r="H87" s="264">
        <v>7.8868299999999992E-3</v>
      </c>
      <c r="I87" s="263">
        <v>1.4090719999999999E-2</v>
      </c>
      <c r="J87" s="287" t="s">
        <v>1883</v>
      </c>
      <c r="K87" s="286" t="s">
        <v>1883</v>
      </c>
      <c r="M87" s="277">
        <v>3.7325325386754482</v>
      </c>
      <c r="N87" s="277">
        <v>0.73024341260811132</v>
      </c>
      <c r="O87" s="277">
        <v>1.701231591301734</v>
      </c>
      <c r="P87" s="277">
        <v>0.41254773496029945</v>
      </c>
      <c r="Q87" s="277">
        <v>-0.22102266611612187</v>
      </c>
      <c r="R87" s="277">
        <v>0.41254773496029956</v>
      </c>
      <c r="S87" s="285" t="s">
        <v>1883</v>
      </c>
      <c r="T87" s="285" t="s">
        <v>1883</v>
      </c>
      <c r="U87" s="285" t="s">
        <v>1883</v>
      </c>
      <c r="V87" s="285" t="s">
        <v>1883</v>
      </c>
      <c r="X87" s="340">
        <f t="shared" si="14"/>
        <v>3.7325325386754482</v>
      </c>
      <c r="Y87" s="340">
        <f t="shared" si="15"/>
        <v>-0.22102266611612187</v>
      </c>
      <c r="Z87" s="259" t="str">
        <f t="shared" si="16"/>
        <v>-</v>
      </c>
      <c r="AA87" s="259" t="s">
        <v>3628</v>
      </c>
      <c r="AB87" s="259" t="str">
        <f t="shared" si="17"/>
        <v>B5-S2@4</v>
      </c>
      <c r="AC87" s="259" t="s">
        <v>3629</v>
      </c>
      <c r="AD87" s="259">
        <v>3200</v>
      </c>
      <c r="AE87" s="259">
        <v>3200</v>
      </c>
      <c r="AF87" s="259" t="s">
        <v>1331</v>
      </c>
      <c r="AG87" s="259" t="str">
        <f t="shared" si="12"/>
        <v>euhedral</v>
      </c>
      <c r="AH87" s="259" t="str">
        <f t="shared" si="13"/>
        <v>chert congl.</v>
      </c>
    </row>
    <row r="88" spans="1:34">
      <c r="A88" s="284" t="s">
        <v>3475</v>
      </c>
      <c r="B88" s="260" t="s">
        <v>3430</v>
      </c>
      <c r="C88" s="260" t="s">
        <v>3429</v>
      </c>
      <c r="D88" s="288">
        <v>517.85709999999995</v>
      </c>
      <c r="E88" s="277">
        <v>0.77138350393261179</v>
      </c>
      <c r="F88" s="265">
        <v>4.4313900000000003E-2</v>
      </c>
      <c r="G88" s="263">
        <v>2.1100819999999999E-2</v>
      </c>
      <c r="H88" s="264">
        <v>7.8869400000000003E-3</v>
      </c>
      <c r="I88" s="263">
        <v>1.55388E-2</v>
      </c>
      <c r="J88" s="287" t="s">
        <v>1883</v>
      </c>
      <c r="K88" s="286" t="s">
        <v>1883</v>
      </c>
      <c r="M88" s="277">
        <v>4.7013230882675394</v>
      </c>
      <c r="N88" s="277">
        <v>0.75807275788347661</v>
      </c>
      <c r="O88" s="277">
        <v>1.7197858639674934</v>
      </c>
      <c r="P88" s="277">
        <v>0.43284870307015305</v>
      </c>
      <c r="Q88" s="277">
        <v>-0.70139552649028936</v>
      </c>
      <c r="R88" s="277">
        <v>0.43284870307015316</v>
      </c>
      <c r="S88" s="285" t="s">
        <v>1883</v>
      </c>
      <c r="T88" s="285" t="s">
        <v>1883</v>
      </c>
      <c r="U88" s="285" t="s">
        <v>1883</v>
      </c>
      <c r="V88" s="285" t="s">
        <v>1883</v>
      </c>
      <c r="X88" s="340">
        <f t="shared" si="14"/>
        <v>4.7013230882675394</v>
      </c>
      <c r="Y88" s="340">
        <f t="shared" si="15"/>
        <v>-0.70139552649028936</v>
      </c>
      <c r="Z88" s="259" t="str">
        <f t="shared" si="16"/>
        <v>-</v>
      </c>
      <c r="AA88" s="259" t="s">
        <v>3628</v>
      </c>
      <c r="AB88" s="259" t="str">
        <f t="shared" si="17"/>
        <v>B5-S2@5</v>
      </c>
      <c r="AC88" s="259" t="s">
        <v>3629</v>
      </c>
      <c r="AD88" s="259">
        <v>3200</v>
      </c>
      <c r="AE88" s="259">
        <v>3200</v>
      </c>
      <c r="AF88" s="259" t="s">
        <v>1331</v>
      </c>
      <c r="AG88" s="259" t="str">
        <f t="shared" si="12"/>
        <v>euhedral</v>
      </c>
      <c r="AH88" s="259" t="str">
        <f t="shared" si="13"/>
        <v>chert congl.</v>
      </c>
    </row>
    <row r="89" spans="1:34">
      <c r="A89" s="284" t="s">
        <v>3474</v>
      </c>
      <c r="B89" s="260" t="s">
        <v>3430</v>
      </c>
      <c r="C89" s="260" t="s">
        <v>3429</v>
      </c>
      <c r="D89" s="288">
        <v>518.17920000000004</v>
      </c>
      <c r="E89" s="277">
        <v>0.77186329387199215</v>
      </c>
      <c r="F89" s="265">
        <v>4.4262530000000001E-2</v>
      </c>
      <c r="G89" s="263">
        <v>1.7042870000000002E-2</v>
      </c>
      <c r="H89" s="264">
        <v>7.8850340000000008E-3</v>
      </c>
      <c r="I89" s="263">
        <v>1.26035E-2</v>
      </c>
      <c r="J89" s="287" t="s">
        <v>1883</v>
      </c>
      <c r="K89" s="286" t="s">
        <v>1883</v>
      </c>
      <c r="M89" s="277">
        <v>3.5366432255823366</v>
      </c>
      <c r="N89" s="277">
        <v>0.71607278366857396</v>
      </c>
      <c r="O89" s="277">
        <v>1.4723457618762981</v>
      </c>
      <c r="P89" s="277">
        <v>0.39283019547065562</v>
      </c>
      <c r="Q89" s="277">
        <v>-0.34902549929860527</v>
      </c>
      <c r="R89" s="277">
        <v>0.39283019547065573</v>
      </c>
      <c r="S89" s="285" t="s">
        <v>1883</v>
      </c>
      <c r="T89" s="285" t="s">
        <v>1883</v>
      </c>
      <c r="U89" s="285" t="s">
        <v>1883</v>
      </c>
      <c r="V89" s="285" t="s">
        <v>1883</v>
      </c>
      <c r="X89" s="340">
        <f t="shared" si="14"/>
        <v>3.5366432255823366</v>
      </c>
      <c r="Y89" s="340">
        <f t="shared" si="15"/>
        <v>-0.34902549929860527</v>
      </c>
      <c r="Z89" s="259" t="str">
        <f t="shared" si="16"/>
        <v>-</v>
      </c>
      <c r="AA89" s="259" t="s">
        <v>3628</v>
      </c>
      <c r="AB89" s="259" t="str">
        <f t="shared" si="17"/>
        <v>B5-S2@6</v>
      </c>
      <c r="AC89" s="259" t="s">
        <v>3629</v>
      </c>
      <c r="AD89" s="259">
        <v>3200</v>
      </c>
      <c r="AE89" s="259">
        <v>3200</v>
      </c>
      <c r="AF89" s="259" t="s">
        <v>1331</v>
      </c>
      <c r="AG89" s="259" t="str">
        <f t="shared" si="12"/>
        <v>euhedral</v>
      </c>
      <c r="AH89" s="259" t="str">
        <f t="shared" si="13"/>
        <v>chert congl.</v>
      </c>
    </row>
    <row r="90" spans="1:34">
      <c r="A90" s="284" t="s">
        <v>3473</v>
      </c>
      <c r="B90" s="260" t="s">
        <v>3430</v>
      </c>
      <c r="C90" s="260" t="s">
        <v>3429</v>
      </c>
      <c r="D90" s="288">
        <v>529.30250000000001</v>
      </c>
      <c r="E90" s="277">
        <v>0.78843220859633145</v>
      </c>
      <c r="F90" s="265">
        <v>4.4200370000000003E-2</v>
      </c>
      <c r="G90" s="263">
        <v>3.4027120000000001E-2</v>
      </c>
      <c r="H90" s="264">
        <v>7.8770049999999994E-3</v>
      </c>
      <c r="I90" s="263">
        <v>1.8309880000000001E-2</v>
      </c>
      <c r="J90" s="287" t="s">
        <v>1883</v>
      </c>
      <c r="K90" s="286" t="s">
        <v>1883</v>
      </c>
      <c r="M90" s="277">
        <v>2.127328445272747</v>
      </c>
      <c r="N90" s="277">
        <v>0.92720786373599107</v>
      </c>
      <c r="O90" s="277">
        <v>0.44658446834053289</v>
      </c>
      <c r="P90" s="277">
        <v>0.47421193555126123</v>
      </c>
      <c r="Q90" s="277">
        <v>-0.64898968097493182</v>
      </c>
      <c r="R90" s="277">
        <v>0.47421193555126134</v>
      </c>
      <c r="S90" s="285" t="s">
        <v>1883</v>
      </c>
      <c r="T90" s="285" t="s">
        <v>1883</v>
      </c>
      <c r="U90" s="285" t="s">
        <v>1883</v>
      </c>
      <c r="V90" s="285" t="s">
        <v>1883</v>
      </c>
      <c r="X90" s="340">
        <f t="shared" si="14"/>
        <v>2.127328445272747</v>
      </c>
      <c r="Y90" s="340">
        <f t="shared" si="15"/>
        <v>-0.64898968097493182</v>
      </c>
      <c r="Z90" s="259" t="str">
        <f t="shared" si="16"/>
        <v>-</v>
      </c>
      <c r="AA90" s="259" t="s">
        <v>3628</v>
      </c>
      <c r="AB90" s="259" t="str">
        <f t="shared" si="17"/>
        <v>B5-S2@8</v>
      </c>
      <c r="AC90" s="259" t="s">
        <v>3629</v>
      </c>
      <c r="AD90" s="259">
        <v>3200</v>
      </c>
      <c r="AE90" s="259">
        <v>3200</v>
      </c>
      <c r="AF90" s="259" t="s">
        <v>1331</v>
      </c>
      <c r="AG90" s="259" t="str">
        <f t="shared" si="12"/>
        <v>euhedral</v>
      </c>
      <c r="AH90" s="259" t="str">
        <f t="shared" si="13"/>
        <v>chert congl.</v>
      </c>
    </row>
    <row r="91" spans="1:34">
      <c r="A91" s="284" t="s">
        <v>3472</v>
      </c>
      <c r="B91" s="260" t="s">
        <v>3430</v>
      </c>
      <c r="C91" s="260" t="s">
        <v>3429</v>
      </c>
      <c r="D91" s="288">
        <v>483.05680000000001</v>
      </c>
      <c r="E91" s="277">
        <v>0.7195460813079031</v>
      </c>
      <c r="F91" s="265">
        <v>4.4324309999999999E-2</v>
      </c>
      <c r="G91" s="263">
        <v>1.8829740000000001E-2</v>
      </c>
      <c r="H91" s="264">
        <v>7.8901430000000005E-3</v>
      </c>
      <c r="I91" s="263">
        <v>1.788008E-2</v>
      </c>
      <c r="J91" s="287" t="s">
        <v>1883</v>
      </c>
      <c r="K91" s="286" t="s">
        <v>1883</v>
      </c>
      <c r="M91" s="277">
        <v>4.9373425036958185</v>
      </c>
      <c r="N91" s="277">
        <v>0.73375752654616111</v>
      </c>
      <c r="O91" s="277">
        <v>2.1274453422633179</v>
      </c>
      <c r="P91" s="277">
        <v>0.46760579754326559</v>
      </c>
      <c r="Q91" s="277">
        <v>-0.41528604714002881</v>
      </c>
      <c r="R91" s="277">
        <v>0.4676057975432657</v>
      </c>
      <c r="S91" s="285" t="s">
        <v>1883</v>
      </c>
      <c r="T91" s="285" t="s">
        <v>1883</v>
      </c>
      <c r="U91" s="285" t="s">
        <v>1883</v>
      </c>
      <c r="V91" s="285" t="s">
        <v>1883</v>
      </c>
      <c r="X91" s="340">
        <f t="shared" si="14"/>
        <v>4.9373425036958185</v>
      </c>
      <c r="Y91" s="340">
        <f t="shared" si="15"/>
        <v>-0.41528604714002881</v>
      </c>
      <c r="Z91" s="259" t="str">
        <f t="shared" si="16"/>
        <v>-</v>
      </c>
      <c r="AA91" s="259" t="s">
        <v>3628</v>
      </c>
      <c r="AB91" s="259" t="str">
        <f t="shared" si="17"/>
        <v>B5-S2@9</v>
      </c>
      <c r="AC91" s="259" t="s">
        <v>3629</v>
      </c>
      <c r="AD91" s="259">
        <v>3200</v>
      </c>
      <c r="AE91" s="259">
        <v>3200</v>
      </c>
      <c r="AF91" s="259" t="s">
        <v>1331</v>
      </c>
      <c r="AG91" s="259" t="str">
        <f t="shared" si="12"/>
        <v>euhedral</v>
      </c>
      <c r="AH91" s="259" t="str">
        <f t="shared" si="13"/>
        <v>chert congl.</v>
      </c>
    </row>
    <row r="92" spans="1:34">
      <c r="A92" s="284" t="s">
        <v>3471</v>
      </c>
      <c r="B92" s="260" t="s">
        <v>3430</v>
      </c>
      <c r="C92" s="260" t="s">
        <v>3429</v>
      </c>
      <c r="D92" s="288">
        <v>484.40260000000001</v>
      </c>
      <c r="E92" s="277">
        <v>0.72155074228405369</v>
      </c>
      <c r="F92" s="265">
        <v>4.4313169999999999E-2</v>
      </c>
      <c r="G92" s="263">
        <v>2.0334189999999999E-2</v>
      </c>
      <c r="H92" s="264">
        <v>7.8888299999999995E-3</v>
      </c>
      <c r="I92" s="263">
        <v>1.442417E-2</v>
      </c>
      <c r="J92" s="287" t="s">
        <v>1883</v>
      </c>
      <c r="K92" s="286" t="s">
        <v>1883</v>
      </c>
      <c r="M92" s="277">
        <v>4.6847722551011106</v>
      </c>
      <c r="N92" s="277">
        <v>0.74964536786305846</v>
      </c>
      <c r="O92" s="277">
        <v>1.9595955720295901</v>
      </c>
      <c r="P92" s="277">
        <v>0.41713181327857685</v>
      </c>
      <c r="Q92" s="277">
        <v>-0.45306213934748207</v>
      </c>
      <c r="R92" s="277">
        <v>0.41713181327857696</v>
      </c>
      <c r="S92" s="285" t="s">
        <v>1883</v>
      </c>
      <c r="T92" s="285" t="s">
        <v>1883</v>
      </c>
      <c r="U92" s="285" t="s">
        <v>1883</v>
      </c>
      <c r="V92" s="285" t="s">
        <v>1883</v>
      </c>
      <c r="X92" s="340">
        <f t="shared" si="14"/>
        <v>4.6847722551011106</v>
      </c>
      <c r="Y92" s="340">
        <f t="shared" si="15"/>
        <v>-0.45306213934748207</v>
      </c>
      <c r="Z92" s="259" t="str">
        <f t="shared" si="16"/>
        <v>-</v>
      </c>
      <c r="AA92" s="259" t="s">
        <v>3628</v>
      </c>
      <c r="AB92" s="259" t="str">
        <f t="shared" si="17"/>
        <v>B5-S2@10</v>
      </c>
      <c r="AC92" s="259" t="s">
        <v>3629</v>
      </c>
      <c r="AD92" s="259">
        <v>3200</v>
      </c>
      <c r="AE92" s="259">
        <v>3200</v>
      </c>
      <c r="AF92" s="259" t="s">
        <v>1331</v>
      </c>
      <c r="AG92" s="259" t="str">
        <f t="shared" si="12"/>
        <v>euhedral</v>
      </c>
      <c r="AH92" s="259" t="str">
        <f t="shared" si="13"/>
        <v>chert congl.</v>
      </c>
    </row>
    <row r="93" spans="1:34">
      <c r="A93" s="284" t="s">
        <v>3470</v>
      </c>
      <c r="B93" s="260" t="s">
        <v>3430</v>
      </c>
      <c r="C93" s="260" t="s">
        <v>3429</v>
      </c>
      <c r="D93" s="288">
        <v>483.18770000000001</v>
      </c>
      <c r="E93" s="277">
        <v>0.71974106579428898</v>
      </c>
      <c r="F93" s="265">
        <v>4.4291450000000003E-2</v>
      </c>
      <c r="G93" s="263">
        <v>1.7501679999999999E-2</v>
      </c>
      <c r="H93" s="264">
        <v>7.8887709999999993E-3</v>
      </c>
      <c r="I93" s="263">
        <v>1.867688E-2</v>
      </c>
      <c r="J93" s="287" t="s">
        <v>1883</v>
      </c>
      <c r="K93" s="286" t="s">
        <v>1883</v>
      </c>
      <c r="M93" s="277">
        <v>4.1923282874638534</v>
      </c>
      <c r="N93" s="277">
        <v>0.72048593706266062</v>
      </c>
      <c r="O93" s="277">
        <v>1.9497725812445257</v>
      </c>
      <c r="P93" s="277">
        <v>0.47990271533642476</v>
      </c>
      <c r="Q93" s="277">
        <v>-0.20927648679935906</v>
      </c>
      <c r="R93" s="277">
        <v>0.47990271533642481</v>
      </c>
      <c r="S93" s="285" t="s">
        <v>1883</v>
      </c>
      <c r="T93" s="285" t="s">
        <v>1883</v>
      </c>
      <c r="U93" s="285" t="s">
        <v>1883</v>
      </c>
      <c r="V93" s="285" t="s">
        <v>1883</v>
      </c>
      <c r="X93" s="340">
        <f t="shared" si="14"/>
        <v>4.1923282874638534</v>
      </c>
      <c r="Y93" s="340">
        <f t="shared" si="15"/>
        <v>-0.20927648679935906</v>
      </c>
      <c r="Z93" s="259" t="str">
        <f t="shared" si="16"/>
        <v>-</v>
      </c>
      <c r="AA93" s="259" t="s">
        <v>3628</v>
      </c>
      <c r="AB93" s="259" t="str">
        <f t="shared" si="17"/>
        <v>B5-S2@11</v>
      </c>
      <c r="AC93" s="259" t="s">
        <v>3629</v>
      </c>
      <c r="AD93" s="259">
        <v>3200</v>
      </c>
      <c r="AE93" s="259">
        <v>3200</v>
      </c>
      <c r="AF93" s="259" t="s">
        <v>1331</v>
      </c>
      <c r="AG93" s="259" t="str">
        <f t="shared" si="12"/>
        <v>euhedral</v>
      </c>
      <c r="AH93" s="259" t="str">
        <f t="shared" si="13"/>
        <v>chert congl.</v>
      </c>
    </row>
    <row r="94" spans="1:34">
      <c r="A94" s="284" t="s">
        <v>3469</v>
      </c>
      <c r="B94" s="260" t="s">
        <v>3430</v>
      </c>
      <c r="C94" s="260" t="s">
        <v>3429</v>
      </c>
      <c r="D94" s="288">
        <v>494.43239999999997</v>
      </c>
      <c r="E94" s="277">
        <v>0.73649081410646045</v>
      </c>
      <c r="F94" s="265">
        <v>4.4304129999999997E-2</v>
      </c>
      <c r="G94" s="263">
        <v>1.8719659999999999E-2</v>
      </c>
      <c r="H94" s="264">
        <v>7.887926E-3</v>
      </c>
      <c r="I94" s="263">
        <v>9.7554649999999996E-3</v>
      </c>
      <c r="J94" s="287" t="s">
        <v>1883</v>
      </c>
      <c r="K94" s="286" t="s">
        <v>1883</v>
      </c>
      <c r="M94" s="277">
        <v>4.4798139923274416</v>
      </c>
      <c r="N94" s="277">
        <v>0.73263001070276956</v>
      </c>
      <c r="O94" s="277">
        <v>1.8438838122419923</v>
      </c>
      <c r="P94" s="277">
        <v>0.35894834798338809</v>
      </c>
      <c r="Q94" s="277">
        <v>-0.46322039380664037</v>
      </c>
      <c r="R94" s="277">
        <v>0.35894834798338826</v>
      </c>
      <c r="S94" s="285" t="s">
        <v>1883</v>
      </c>
      <c r="T94" s="285" t="s">
        <v>1883</v>
      </c>
      <c r="U94" s="285" t="s">
        <v>1883</v>
      </c>
      <c r="V94" s="285" t="s">
        <v>1883</v>
      </c>
      <c r="X94" s="340">
        <f t="shared" si="14"/>
        <v>4.4798139923274416</v>
      </c>
      <c r="Y94" s="340">
        <f t="shared" si="15"/>
        <v>-0.46322039380664037</v>
      </c>
      <c r="Z94" s="259" t="str">
        <f t="shared" si="16"/>
        <v>-</v>
      </c>
      <c r="AA94" s="259" t="s">
        <v>3628</v>
      </c>
      <c r="AB94" s="259" t="str">
        <f t="shared" si="17"/>
        <v>B5-S2@12</v>
      </c>
      <c r="AC94" s="259" t="s">
        <v>3629</v>
      </c>
      <c r="AD94" s="259">
        <v>3200</v>
      </c>
      <c r="AE94" s="259">
        <v>3200</v>
      </c>
      <c r="AF94" s="259" t="s">
        <v>1331</v>
      </c>
      <c r="AG94" s="259" t="str">
        <f t="shared" si="12"/>
        <v>euhedral</v>
      </c>
      <c r="AH94" s="259" t="str">
        <f t="shared" si="13"/>
        <v>chert congl.</v>
      </c>
    </row>
    <row r="95" spans="1:34">
      <c r="A95" s="284" t="s">
        <v>3468</v>
      </c>
      <c r="B95" s="260" t="s">
        <v>3430</v>
      </c>
      <c r="C95" s="260" t="s">
        <v>3429</v>
      </c>
      <c r="D95" s="288">
        <v>462.37799999999999</v>
      </c>
      <c r="E95" s="277">
        <v>0.6887435969910487</v>
      </c>
      <c r="F95" s="265">
        <v>4.4251579999999999E-2</v>
      </c>
      <c r="G95" s="263">
        <v>2.0045299999999999E-2</v>
      </c>
      <c r="H95" s="264">
        <v>7.8906759999999992E-3</v>
      </c>
      <c r="I95" s="263">
        <v>1.138452E-2</v>
      </c>
      <c r="J95" s="287" t="s">
        <v>1883</v>
      </c>
      <c r="K95" s="286" t="s">
        <v>1883</v>
      </c>
      <c r="M95" s="277">
        <v>3.2883807280854604</v>
      </c>
      <c r="N95" s="277">
        <v>0.74652668084409435</v>
      </c>
      <c r="O95" s="277">
        <v>2.1872794815387109</v>
      </c>
      <c r="P95" s="277">
        <v>0.3776495674903832</v>
      </c>
      <c r="Q95" s="277">
        <v>0.49376340657469875</v>
      </c>
      <c r="R95" s="277">
        <v>0.37764956749038336</v>
      </c>
      <c r="S95" s="285" t="s">
        <v>1883</v>
      </c>
      <c r="T95" s="285" t="s">
        <v>1883</v>
      </c>
      <c r="U95" s="285" t="s">
        <v>1883</v>
      </c>
      <c r="V95" s="285" t="s">
        <v>1883</v>
      </c>
      <c r="X95" s="340">
        <f t="shared" si="14"/>
        <v>3.2883807280854604</v>
      </c>
      <c r="Y95" s="340">
        <f t="shared" si="15"/>
        <v>0.49376340657469875</v>
      </c>
      <c r="Z95" s="259" t="str">
        <f t="shared" si="16"/>
        <v>-</v>
      </c>
      <c r="AA95" s="259" t="s">
        <v>3628</v>
      </c>
      <c r="AB95" s="259" t="str">
        <f t="shared" si="17"/>
        <v>B5-S1@2</v>
      </c>
      <c r="AC95" s="259" t="s">
        <v>3629</v>
      </c>
      <c r="AD95" s="259">
        <v>3200</v>
      </c>
      <c r="AE95" s="259">
        <v>3200</v>
      </c>
      <c r="AF95" s="259" t="s">
        <v>1331</v>
      </c>
      <c r="AG95" s="259" t="str">
        <f t="shared" si="12"/>
        <v>euhedral</v>
      </c>
      <c r="AH95" s="259" t="str">
        <f t="shared" si="13"/>
        <v>chert congl.</v>
      </c>
    </row>
    <row r="96" spans="1:34">
      <c r="A96" s="284" t="s">
        <v>3467</v>
      </c>
      <c r="B96" s="260" t="s">
        <v>3430</v>
      </c>
      <c r="C96" s="260" t="s">
        <v>3429</v>
      </c>
      <c r="D96" s="288">
        <v>489.4615</v>
      </c>
      <c r="E96" s="277">
        <v>0.72908631919908429</v>
      </c>
      <c r="F96" s="265">
        <v>4.4142059999999997E-2</v>
      </c>
      <c r="G96" s="263">
        <v>1.4885839999999999E-2</v>
      </c>
      <c r="H96" s="264">
        <v>7.8825779999999995E-3</v>
      </c>
      <c r="I96" s="263">
        <v>1.3412459999999999E-2</v>
      </c>
      <c r="J96" s="287" t="s">
        <v>1883</v>
      </c>
      <c r="K96" s="286" t="s">
        <v>1883</v>
      </c>
      <c r="M96" s="277">
        <v>0.80530230563513605</v>
      </c>
      <c r="N96" s="277">
        <v>0.69657143020535972</v>
      </c>
      <c r="O96" s="277">
        <v>1.147670216200366</v>
      </c>
      <c r="P96" s="277">
        <v>0.40340291381465437</v>
      </c>
      <c r="Q96" s="277">
        <v>0.73293952879827096</v>
      </c>
      <c r="R96" s="277">
        <v>0.40340291381465448</v>
      </c>
      <c r="S96" s="285" t="s">
        <v>1883</v>
      </c>
      <c r="T96" s="285" t="s">
        <v>1883</v>
      </c>
      <c r="U96" s="285" t="s">
        <v>1883</v>
      </c>
      <c r="V96" s="285" t="s">
        <v>1883</v>
      </c>
      <c r="X96" s="340">
        <f t="shared" si="14"/>
        <v>0.80530230563513605</v>
      </c>
      <c r="Y96" s="340">
        <f t="shared" si="15"/>
        <v>0.73293952879827096</v>
      </c>
      <c r="Z96" s="259" t="str">
        <f t="shared" si="16"/>
        <v>-</v>
      </c>
      <c r="AA96" s="259" t="s">
        <v>3628</v>
      </c>
      <c r="AB96" s="259" t="str">
        <f t="shared" si="17"/>
        <v>B5-S1@3</v>
      </c>
      <c r="AC96" s="259" t="s">
        <v>3629</v>
      </c>
      <c r="AD96" s="259">
        <v>3200</v>
      </c>
      <c r="AE96" s="259">
        <v>3200</v>
      </c>
      <c r="AF96" s="259" t="s">
        <v>1331</v>
      </c>
      <c r="AG96" s="259" t="str">
        <f t="shared" si="12"/>
        <v>euhedral</v>
      </c>
      <c r="AH96" s="259" t="str">
        <f t="shared" si="13"/>
        <v>chert congl.</v>
      </c>
    </row>
    <row r="97" spans="1:34">
      <c r="A97" s="284" t="s">
        <v>3466</v>
      </c>
      <c r="B97" s="260" t="s">
        <v>3430</v>
      </c>
      <c r="C97" s="260" t="s">
        <v>3429</v>
      </c>
      <c r="D97" s="288">
        <v>496.54649999999998</v>
      </c>
      <c r="E97" s="277">
        <v>0.73963991038352983</v>
      </c>
      <c r="F97" s="265">
        <v>4.421332E-2</v>
      </c>
      <c r="G97" s="263">
        <v>1.9757719999999999E-2</v>
      </c>
      <c r="H97" s="264">
        <v>7.889287E-3</v>
      </c>
      <c r="I97" s="263">
        <v>1.2455229999999999E-2</v>
      </c>
      <c r="J97" s="287" t="s">
        <v>1883</v>
      </c>
      <c r="K97" s="286" t="s">
        <v>1883</v>
      </c>
      <c r="M97" s="277">
        <v>2.4209356911704116</v>
      </c>
      <c r="N97" s="277">
        <v>0.74345374046773094</v>
      </c>
      <c r="O97" s="277">
        <v>2.0068686160075497</v>
      </c>
      <c r="P97" s="277">
        <v>0.39093398332029605</v>
      </c>
      <c r="Q97" s="277">
        <v>0.76008673505478797</v>
      </c>
      <c r="R97" s="277">
        <v>0.39093398332029616</v>
      </c>
      <c r="S97" s="285" t="s">
        <v>1883</v>
      </c>
      <c r="T97" s="285" t="s">
        <v>1883</v>
      </c>
      <c r="U97" s="285" t="s">
        <v>1883</v>
      </c>
      <c r="V97" s="285" t="s">
        <v>1883</v>
      </c>
      <c r="X97" s="340">
        <f t="shared" si="14"/>
        <v>2.4209356911704116</v>
      </c>
      <c r="Y97" s="340">
        <f t="shared" si="15"/>
        <v>0.76008673505478797</v>
      </c>
      <c r="Z97" s="259" t="str">
        <f t="shared" si="16"/>
        <v>-</v>
      </c>
      <c r="AA97" s="259" t="s">
        <v>3628</v>
      </c>
      <c r="AB97" s="259" t="str">
        <f t="shared" si="17"/>
        <v>B5-S1@4</v>
      </c>
      <c r="AC97" s="259" t="s">
        <v>3629</v>
      </c>
      <c r="AD97" s="259">
        <v>3200</v>
      </c>
      <c r="AE97" s="259">
        <v>3200</v>
      </c>
      <c r="AF97" s="259" t="s">
        <v>1331</v>
      </c>
      <c r="AG97" s="259" t="str">
        <f t="shared" si="12"/>
        <v>euhedral</v>
      </c>
      <c r="AH97" s="259" t="str">
        <f t="shared" si="13"/>
        <v>chert congl.</v>
      </c>
    </row>
    <row r="98" spans="1:34">
      <c r="A98" s="284" t="s">
        <v>3465</v>
      </c>
      <c r="B98" s="260" t="s">
        <v>3430</v>
      </c>
      <c r="C98" s="260" t="s">
        <v>3429</v>
      </c>
      <c r="D98" s="288">
        <v>503.58640000000003</v>
      </c>
      <c r="E98" s="277">
        <v>0.7501263220390525</v>
      </c>
      <c r="F98" s="265">
        <v>4.4198620000000001E-2</v>
      </c>
      <c r="G98" s="263">
        <v>1.353363E-2</v>
      </c>
      <c r="H98" s="264">
        <v>7.8820599999999998E-3</v>
      </c>
      <c r="I98" s="263">
        <v>1.268495E-2</v>
      </c>
      <c r="J98" s="287" t="s">
        <v>1883</v>
      </c>
      <c r="K98" s="286" t="s">
        <v>1883</v>
      </c>
      <c r="M98" s="277">
        <v>2.0876517904215852</v>
      </c>
      <c r="N98" s="277">
        <v>0.68544884620725732</v>
      </c>
      <c r="O98" s="277">
        <v>1.0880020348192532</v>
      </c>
      <c r="P98" s="277">
        <v>0.39387746847784211</v>
      </c>
      <c r="Q98" s="277">
        <v>1.2861362752136785E-2</v>
      </c>
      <c r="R98" s="277">
        <v>0.39387746847784222</v>
      </c>
      <c r="S98" s="285" t="s">
        <v>1883</v>
      </c>
      <c r="T98" s="285" t="s">
        <v>1883</v>
      </c>
      <c r="U98" s="285" t="s">
        <v>1883</v>
      </c>
      <c r="V98" s="285" t="s">
        <v>1883</v>
      </c>
      <c r="X98" s="340">
        <f t="shared" si="14"/>
        <v>2.0876517904215852</v>
      </c>
      <c r="Y98" s="340">
        <f t="shared" si="15"/>
        <v>1.2861362752136785E-2</v>
      </c>
      <c r="Z98" s="259" t="str">
        <f t="shared" si="16"/>
        <v>-</v>
      </c>
      <c r="AA98" s="259" t="s">
        <v>3628</v>
      </c>
      <c r="AB98" s="259" t="str">
        <f t="shared" si="17"/>
        <v>B5-S1@5</v>
      </c>
      <c r="AC98" s="259" t="s">
        <v>3629</v>
      </c>
      <c r="AD98" s="259">
        <v>3200</v>
      </c>
      <c r="AE98" s="259">
        <v>3200</v>
      </c>
      <c r="AF98" s="259" t="s">
        <v>1331</v>
      </c>
      <c r="AG98" s="259" t="str">
        <f t="shared" si="12"/>
        <v>euhedral</v>
      </c>
      <c r="AH98" s="259" t="str">
        <f t="shared" si="13"/>
        <v>chert congl.</v>
      </c>
    </row>
    <row r="99" spans="1:34">
      <c r="A99" s="284" t="s">
        <v>3464</v>
      </c>
      <c r="B99" s="260" t="s">
        <v>3430</v>
      </c>
      <c r="C99" s="260" t="s">
        <v>3429</v>
      </c>
      <c r="D99" s="288">
        <v>481.94119999999998</v>
      </c>
      <c r="E99" s="277">
        <v>0.71788431894723015</v>
      </c>
      <c r="F99" s="265">
        <v>4.4317710000000003E-2</v>
      </c>
      <c r="G99" s="263">
        <v>2.0846420000000001E-2</v>
      </c>
      <c r="H99" s="264">
        <v>7.8891259999999998E-3</v>
      </c>
      <c r="I99" s="263">
        <v>1.537323E-2</v>
      </c>
      <c r="J99" s="287" t="s">
        <v>1883</v>
      </c>
      <c r="K99" s="286" t="s">
        <v>1883</v>
      </c>
      <c r="M99" s="277">
        <v>4.7877048339717287</v>
      </c>
      <c r="N99" s="277">
        <v>0.75525211360357036</v>
      </c>
      <c r="O99" s="277">
        <v>1.9976533083409023</v>
      </c>
      <c r="P99" s="277">
        <v>0.43047736041129214</v>
      </c>
      <c r="Q99" s="277">
        <v>-0.46801468115453826</v>
      </c>
      <c r="R99" s="277">
        <v>0.43047736041129225</v>
      </c>
      <c r="S99" s="285" t="s">
        <v>1883</v>
      </c>
      <c r="T99" s="285" t="s">
        <v>1883</v>
      </c>
      <c r="U99" s="285" t="s">
        <v>1883</v>
      </c>
      <c r="V99" s="285" t="s">
        <v>1883</v>
      </c>
      <c r="X99" s="340">
        <f t="shared" si="14"/>
        <v>4.7877048339717287</v>
      </c>
      <c r="Y99" s="340">
        <f t="shared" si="15"/>
        <v>-0.46801468115453826</v>
      </c>
      <c r="Z99" s="259" t="str">
        <f t="shared" si="16"/>
        <v>-</v>
      </c>
      <c r="AA99" s="259" t="s">
        <v>3628</v>
      </c>
      <c r="AB99" s="259" t="str">
        <f t="shared" si="17"/>
        <v>B5-S1@6</v>
      </c>
      <c r="AC99" s="259" t="s">
        <v>3629</v>
      </c>
      <c r="AD99" s="259">
        <v>3200</v>
      </c>
      <c r="AE99" s="259">
        <v>3200</v>
      </c>
      <c r="AF99" s="259" t="s">
        <v>1331</v>
      </c>
      <c r="AG99" s="259" t="str">
        <f t="shared" si="12"/>
        <v>euhedral</v>
      </c>
      <c r="AH99" s="259" t="str">
        <f t="shared" si="13"/>
        <v>chert congl.</v>
      </c>
    </row>
    <row r="100" spans="1:34">
      <c r="A100" s="284" t="s">
        <v>3463</v>
      </c>
      <c r="B100" s="260" t="s">
        <v>3430</v>
      </c>
      <c r="C100" s="260" t="s">
        <v>3429</v>
      </c>
      <c r="D100" s="288">
        <v>523.35130000000004</v>
      </c>
      <c r="E100" s="277">
        <v>0.77956748991505087</v>
      </c>
      <c r="F100" s="265">
        <v>4.4263230000000001E-2</v>
      </c>
      <c r="G100" s="263">
        <v>2.036176E-2</v>
      </c>
      <c r="H100" s="264">
        <v>7.8876080000000008E-3</v>
      </c>
      <c r="I100" s="263">
        <v>1.619953E-2</v>
      </c>
      <c r="J100" s="287" t="s">
        <v>1883</v>
      </c>
      <c r="K100" s="286" t="s">
        <v>1883</v>
      </c>
      <c r="M100" s="277">
        <v>3.5525138875227569</v>
      </c>
      <c r="N100" s="277">
        <v>0.74994464628740454</v>
      </c>
      <c r="O100" s="277">
        <v>1.7991258331462623</v>
      </c>
      <c r="P100" s="277">
        <v>0.44243212638988316</v>
      </c>
      <c r="Q100" s="277">
        <v>-3.0418818927957503E-2</v>
      </c>
      <c r="R100" s="277">
        <v>0.44243212638988322</v>
      </c>
      <c r="S100" s="285" t="s">
        <v>1883</v>
      </c>
      <c r="T100" s="285" t="s">
        <v>1883</v>
      </c>
      <c r="U100" s="285" t="s">
        <v>1883</v>
      </c>
      <c r="V100" s="285" t="s">
        <v>1883</v>
      </c>
      <c r="X100" s="340">
        <f t="shared" si="14"/>
        <v>3.5525138875227569</v>
      </c>
      <c r="Y100" s="340">
        <f t="shared" si="15"/>
        <v>-3.0418818927957503E-2</v>
      </c>
      <c r="Z100" s="259" t="str">
        <f t="shared" si="16"/>
        <v>-</v>
      </c>
      <c r="AA100" s="259" t="s">
        <v>3628</v>
      </c>
      <c r="AB100" s="259" t="str">
        <f t="shared" si="17"/>
        <v>B5-S1@7</v>
      </c>
      <c r="AC100" s="259" t="s">
        <v>3629</v>
      </c>
      <c r="AD100" s="259">
        <v>3200</v>
      </c>
      <c r="AE100" s="259">
        <v>3200</v>
      </c>
      <c r="AF100" s="259" t="s">
        <v>1331</v>
      </c>
      <c r="AG100" s="259" t="str">
        <f t="shared" si="12"/>
        <v>euhedral</v>
      </c>
      <c r="AH100" s="259" t="str">
        <f t="shared" si="13"/>
        <v>chert congl.</v>
      </c>
    </row>
    <row r="101" spans="1:34">
      <c r="A101" s="284" t="s">
        <v>3462</v>
      </c>
      <c r="B101" s="260" t="s">
        <v>3430</v>
      </c>
      <c r="C101" s="260" t="s">
        <v>3429</v>
      </c>
      <c r="D101" s="288">
        <v>484.03280000000001</v>
      </c>
      <c r="E101" s="277">
        <v>0.72099989993825153</v>
      </c>
      <c r="F101" s="265">
        <v>4.4267180000000003E-2</v>
      </c>
      <c r="G101" s="263">
        <v>1.9713370000000001E-2</v>
      </c>
      <c r="H101" s="264">
        <v>7.8865489999999996E-3</v>
      </c>
      <c r="I101" s="263">
        <v>1.365457E-2</v>
      </c>
      <c r="J101" s="287" t="s">
        <v>1883</v>
      </c>
      <c r="K101" s="286" t="s">
        <v>1883</v>
      </c>
      <c r="M101" s="277">
        <v>3.6420697656152079</v>
      </c>
      <c r="N101" s="277">
        <v>0.7429826694337226</v>
      </c>
      <c r="O101" s="277">
        <v>1.6651368421350354</v>
      </c>
      <c r="P101" s="277">
        <v>0.40663889426304695</v>
      </c>
      <c r="Q101" s="277">
        <v>-0.21052908715679663</v>
      </c>
      <c r="R101" s="277">
        <v>0.40663889426304711</v>
      </c>
      <c r="S101" s="285" t="s">
        <v>1883</v>
      </c>
      <c r="T101" s="285" t="s">
        <v>1883</v>
      </c>
      <c r="U101" s="285" t="s">
        <v>1883</v>
      </c>
      <c r="V101" s="285" t="s">
        <v>1883</v>
      </c>
      <c r="X101" s="340">
        <f t="shared" si="14"/>
        <v>3.6420697656152079</v>
      </c>
      <c r="Y101" s="340">
        <f t="shared" si="15"/>
        <v>-0.21052908715679663</v>
      </c>
      <c r="Z101" s="259" t="str">
        <f t="shared" si="16"/>
        <v>-</v>
      </c>
      <c r="AA101" s="259" t="s">
        <v>3628</v>
      </c>
      <c r="AB101" s="259" t="str">
        <f t="shared" si="17"/>
        <v>B5-S1@8</v>
      </c>
      <c r="AC101" s="259" t="s">
        <v>3629</v>
      </c>
      <c r="AD101" s="259">
        <v>3200</v>
      </c>
      <c r="AE101" s="259">
        <v>3200</v>
      </c>
      <c r="AF101" s="259" t="s">
        <v>1331</v>
      </c>
      <c r="AG101" s="259" t="str">
        <f t="shared" si="12"/>
        <v>euhedral</v>
      </c>
      <c r="AH101" s="259" t="str">
        <f t="shared" si="13"/>
        <v>chert congl.</v>
      </c>
    </row>
    <row r="102" spans="1:34">
      <c r="A102" s="284" t="s">
        <v>3461</v>
      </c>
      <c r="B102" s="260" t="s">
        <v>3430</v>
      </c>
      <c r="C102" s="260" t="s">
        <v>3429</v>
      </c>
      <c r="D102" s="288">
        <v>562.33690000000001</v>
      </c>
      <c r="E102" s="277">
        <v>0.83763920261516689</v>
      </c>
      <c r="F102" s="265">
        <v>4.4116799999999998E-2</v>
      </c>
      <c r="G102" s="263">
        <v>2.0808730000000001E-2</v>
      </c>
      <c r="H102" s="264">
        <v>7.8741499999999999E-3</v>
      </c>
      <c r="I102" s="263">
        <v>1.1098780000000001E-2</v>
      </c>
      <c r="J102" s="287" t="s">
        <v>1883</v>
      </c>
      <c r="K102" s="286" t="s">
        <v>1883</v>
      </c>
      <c r="M102" s="277">
        <v>0.23259813332776602</v>
      </c>
      <c r="N102" s="277">
        <v>0.75483624850775433</v>
      </c>
      <c r="O102" s="277">
        <v>7.5231796991588329E-2</v>
      </c>
      <c r="P102" s="277">
        <v>0.37423180592899041</v>
      </c>
      <c r="Q102" s="277">
        <v>-4.4556241672211172E-2</v>
      </c>
      <c r="R102" s="277">
        <v>0.37423180592899052</v>
      </c>
      <c r="S102" s="285" t="s">
        <v>1883</v>
      </c>
      <c r="T102" s="285" t="s">
        <v>1883</v>
      </c>
      <c r="U102" s="285" t="s">
        <v>1883</v>
      </c>
      <c r="V102" s="285" t="s">
        <v>1883</v>
      </c>
      <c r="X102" s="340">
        <f t="shared" si="14"/>
        <v>0.23259813332776602</v>
      </c>
      <c r="Y102" s="340">
        <f t="shared" si="15"/>
        <v>-4.4556241672211172E-2</v>
      </c>
      <c r="Z102" s="259" t="str">
        <f t="shared" si="16"/>
        <v>-</v>
      </c>
      <c r="AA102" s="259" t="s">
        <v>3628</v>
      </c>
      <c r="AB102" s="259" t="str">
        <f t="shared" si="17"/>
        <v>B5-S1@9</v>
      </c>
      <c r="AC102" s="259" t="s">
        <v>3629</v>
      </c>
      <c r="AD102" s="259">
        <v>3200</v>
      </c>
      <c r="AE102" s="259">
        <v>3200</v>
      </c>
      <c r="AF102" s="259" t="s">
        <v>1331</v>
      </c>
      <c r="AG102" s="259" t="str">
        <f t="shared" si="12"/>
        <v>euhedral</v>
      </c>
      <c r="AH102" s="259" t="str">
        <f t="shared" si="13"/>
        <v>chert congl.</v>
      </c>
    </row>
    <row r="103" spans="1:34">
      <c r="A103" s="284" t="s">
        <v>3460</v>
      </c>
      <c r="B103" s="260" t="s">
        <v>3430</v>
      </c>
      <c r="C103" s="260" t="s">
        <v>3429</v>
      </c>
      <c r="D103" s="288">
        <v>496.43979999999999</v>
      </c>
      <c r="E103" s="277">
        <v>0.7394809734492489</v>
      </c>
      <c r="F103" s="265">
        <v>4.4299060000000001E-2</v>
      </c>
      <c r="G103" s="263">
        <v>2.1201569999999999E-2</v>
      </c>
      <c r="H103" s="264">
        <v>7.8894120000000002E-3</v>
      </c>
      <c r="I103" s="263">
        <v>1.3000039999999999E-2</v>
      </c>
      <c r="J103" s="287" t="s">
        <v>1883</v>
      </c>
      <c r="K103" s="286" t="s">
        <v>1883</v>
      </c>
      <c r="M103" s="277">
        <v>4.3648650551304513</v>
      </c>
      <c r="N103" s="277">
        <v>0.7591963465152215</v>
      </c>
      <c r="O103" s="277">
        <v>2.0319493843080894</v>
      </c>
      <c r="P103" s="277">
        <v>0.39796569396639392</v>
      </c>
      <c r="Q103" s="277">
        <v>-0.21595611908409307</v>
      </c>
      <c r="R103" s="277">
        <v>0.39796569396639403</v>
      </c>
      <c r="S103" s="285" t="s">
        <v>1883</v>
      </c>
      <c r="T103" s="285" t="s">
        <v>1883</v>
      </c>
      <c r="U103" s="285" t="s">
        <v>1883</v>
      </c>
      <c r="V103" s="285" t="s">
        <v>1883</v>
      </c>
      <c r="X103" s="340">
        <f t="shared" si="14"/>
        <v>4.3648650551304513</v>
      </c>
      <c r="Y103" s="340">
        <f t="shared" si="15"/>
        <v>-0.21595611908409307</v>
      </c>
      <c r="Z103" s="259" t="str">
        <f t="shared" si="16"/>
        <v>-</v>
      </c>
      <c r="AA103" s="259" t="s">
        <v>3628</v>
      </c>
      <c r="AB103" s="259" t="str">
        <f t="shared" si="17"/>
        <v>B5-S1@10</v>
      </c>
      <c r="AC103" s="259" t="s">
        <v>3629</v>
      </c>
      <c r="AD103" s="259">
        <v>3200</v>
      </c>
      <c r="AE103" s="259">
        <v>3200</v>
      </c>
      <c r="AF103" s="259" t="s">
        <v>1331</v>
      </c>
      <c r="AG103" s="259" t="str">
        <f t="shared" si="12"/>
        <v>euhedral</v>
      </c>
      <c r="AH103" s="259" t="str">
        <f t="shared" si="13"/>
        <v>chert congl.</v>
      </c>
    </row>
    <row r="104" spans="1:34">
      <c r="A104" s="284" t="s">
        <v>3459</v>
      </c>
      <c r="B104" s="260" t="s">
        <v>3430</v>
      </c>
      <c r="C104" s="260" t="s">
        <v>3429</v>
      </c>
      <c r="D104" s="288">
        <v>479.38830000000002</v>
      </c>
      <c r="E104" s="277">
        <v>0.7140816001138115</v>
      </c>
      <c r="F104" s="265">
        <v>4.4326940000000002E-2</v>
      </c>
      <c r="G104" s="263">
        <v>2.0065949999999999E-2</v>
      </c>
      <c r="H104" s="264">
        <v>7.8900120000000001E-3</v>
      </c>
      <c r="I104" s="263">
        <v>1.478142E-2</v>
      </c>
      <c r="J104" s="287" t="s">
        <v>1883</v>
      </c>
      <c r="K104" s="286" t="s">
        <v>1883</v>
      </c>
      <c r="M104" s="277">
        <v>4.9969708478434516</v>
      </c>
      <c r="N104" s="277">
        <v>0.74674855482759406</v>
      </c>
      <c r="O104" s="277">
        <v>2.1111008397072109</v>
      </c>
      <c r="P104" s="277">
        <v>0.42210476005379699</v>
      </c>
      <c r="Q104" s="277">
        <v>-0.46233914693216693</v>
      </c>
      <c r="R104" s="277">
        <v>0.4221047600537971</v>
      </c>
      <c r="S104" s="285" t="s">
        <v>1883</v>
      </c>
      <c r="T104" s="285" t="s">
        <v>1883</v>
      </c>
      <c r="U104" s="285" t="s">
        <v>1883</v>
      </c>
      <c r="V104" s="285" t="s">
        <v>1883</v>
      </c>
      <c r="X104" s="340">
        <f t="shared" si="14"/>
        <v>4.9969708478434516</v>
      </c>
      <c r="Y104" s="340">
        <f t="shared" si="15"/>
        <v>-0.46233914693216693</v>
      </c>
      <c r="Z104" s="259" t="str">
        <f t="shared" si="16"/>
        <v>-</v>
      </c>
      <c r="AA104" s="259" t="s">
        <v>3628</v>
      </c>
      <c r="AB104" s="259" t="str">
        <f t="shared" si="17"/>
        <v>B5-S1@11</v>
      </c>
      <c r="AC104" s="259" t="s">
        <v>3629</v>
      </c>
      <c r="AD104" s="259">
        <v>3200</v>
      </c>
      <c r="AE104" s="259">
        <v>3200</v>
      </c>
      <c r="AF104" s="259" t="s">
        <v>1331</v>
      </c>
      <c r="AG104" s="259" t="str">
        <f t="shared" si="12"/>
        <v>euhedral</v>
      </c>
      <c r="AH104" s="259" t="str">
        <f t="shared" si="13"/>
        <v>chert congl.</v>
      </c>
    </row>
    <row r="105" spans="1:34">
      <c r="A105" s="284" t="s">
        <v>3458</v>
      </c>
      <c r="B105" s="260" t="s">
        <v>3430</v>
      </c>
      <c r="C105" s="260" t="s">
        <v>3429</v>
      </c>
      <c r="D105" s="288">
        <v>549.06579999999997</v>
      </c>
      <c r="E105" s="277">
        <v>0.81787099316309975</v>
      </c>
      <c r="F105" s="265">
        <v>4.4212979999999999E-2</v>
      </c>
      <c r="G105" s="263">
        <v>2.001586E-2</v>
      </c>
      <c r="H105" s="264">
        <v>7.8813129999999992E-3</v>
      </c>
      <c r="I105" s="263">
        <v>1.717933E-2</v>
      </c>
      <c r="J105" s="287" t="s">
        <v>1883</v>
      </c>
      <c r="K105" s="286" t="s">
        <v>1883</v>
      </c>
      <c r="M105" s="277">
        <v>2.4132270839420933</v>
      </c>
      <c r="N105" s="277">
        <v>0.74621064384792868</v>
      </c>
      <c r="O105" s="277">
        <v>0.99473247425408529</v>
      </c>
      <c r="P105" s="277">
        <v>0.45697705552147089</v>
      </c>
      <c r="Q105" s="277">
        <v>-0.24807947397609276</v>
      </c>
      <c r="R105" s="277">
        <v>0.456977055521471</v>
      </c>
      <c r="S105" s="285" t="s">
        <v>1883</v>
      </c>
      <c r="T105" s="285" t="s">
        <v>1883</v>
      </c>
      <c r="U105" s="285" t="s">
        <v>1883</v>
      </c>
      <c r="V105" s="285" t="s">
        <v>1883</v>
      </c>
      <c r="X105" s="340">
        <f t="shared" si="14"/>
        <v>2.4132270839420933</v>
      </c>
      <c r="Y105" s="340">
        <f t="shared" si="15"/>
        <v>-0.24807947397609276</v>
      </c>
      <c r="Z105" s="259" t="str">
        <f t="shared" si="16"/>
        <v>-</v>
      </c>
      <c r="AA105" s="259" t="s">
        <v>3628</v>
      </c>
      <c r="AB105" s="259" t="str">
        <f t="shared" si="17"/>
        <v>B5-S1@12</v>
      </c>
      <c r="AC105" s="259" t="s">
        <v>3629</v>
      </c>
      <c r="AD105" s="259">
        <v>3200</v>
      </c>
      <c r="AE105" s="259">
        <v>3200</v>
      </c>
      <c r="AF105" s="259" t="s">
        <v>1331</v>
      </c>
      <c r="AG105" s="259" t="str">
        <f t="shared" si="12"/>
        <v>euhedral</v>
      </c>
      <c r="AH105" s="259" t="str">
        <f t="shared" si="13"/>
        <v>chert congl.</v>
      </c>
    </row>
    <row r="106" spans="1:34">
      <c r="A106" s="284" t="s">
        <v>3457</v>
      </c>
      <c r="B106" s="260" t="s">
        <v>3430</v>
      </c>
      <c r="C106" s="260" t="s">
        <v>3429</v>
      </c>
      <c r="D106" s="288">
        <v>530.17110000000002</v>
      </c>
      <c r="E106" s="277">
        <v>0.78972604759461085</v>
      </c>
      <c r="F106" s="265">
        <v>4.4230190000000003E-2</v>
      </c>
      <c r="G106" s="263">
        <v>1.81166E-2</v>
      </c>
      <c r="H106" s="264">
        <v>7.8825070000000004E-3</v>
      </c>
      <c r="I106" s="263">
        <v>1.2176040000000001E-2</v>
      </c>
      <c r="J106" s="287" t="s">
        <v>1883</v>
      </c>
      <c r="K106" s="286" t="s">
        <v>1883</v>
      </c>
      <c r="M106" s="277">
        <v>2.8034186439347408</v>
      </c>
      <c r="N106" s="277">
        <v>0.72654039295836836</v>
      </c>
      <c r="O106" s="277">
        <v>1.1481305651253759</v>
      </c>
      <c r="P106" s="277">
        <v>0.38739986784478064</v>
      </c>
      <c r="Q106" s="277">
        <v>-0.2956300365010156</v>
      </c>
      <c r="R106" s="277">
        <v>0.38739986784478075</v>
      </c>
      <c r="S106" s="285" t="s">
        <v>1883</v>
      </c>
      <c r="T106" s="285" t="s">
        <v>1883</v>
      </c>
      <c r="U106" s="285" t="s">
        <v>1883</v>
      </c>
      <c r="V106" s="285" t="s">
        <v>1883</v>
      </c>
      <c r="X106" s="340">
        <f t="shared" si="14"/>
        <v>2.8034186439347408</v>
      </c>
      <c r="Y106" s="340">
        <f t="shared" si="15"/>
        <v>-0.2956300365010156</v>
      </c>
      <c r="Z106" s="259" t="str">
        <f t="shared" si="16"/>
        <v>-</v>
      </c>
      <c r="AA106" s="259" t="s">
        <v>3628</v>
      </c>
      <c r="AB106" s="259" t="str">
        <f t="shared" si="17"/>
        <v>B5-S3@1</v>
      </c>
      <c r="AC106" s="259" t="s">
        <v>3629</v>
      </c>
      <c r="AD106" s="259">
        <v>3200</v>
      </c>
      <c r="AE106" s="259">
        <v>3200</v>
      </c>
      <c r="AF106" s="259" t="s">
        <v>1331</v>
      </c>
      <c r="AG106" s="259" t="str">
        <f t="shared" si="12"/>
        <v>euhedral</v>
      </c>
      <c r="AH106" s="259" t="str">
        <f t="shared" si="13"/>
        <v>chert congl.</v>
      </c>
    </row>
    <row r="107" spans="1:34">
      <c r="A107" s="284" t="s">
        <v>3456</v>
      </c>
      <c r="B107" s="260" t="s">
        <v>3430</v>
      </c>
      <c r="C107" s="260" t="s">
        <v>3429</v>
      </c>
      <c r="D107" s="288">
        <v>499.04910000000001</v>
      </c>
      <c r="E107" s="277">
        <v>0.74336770393302787</v>
      </c>
      <c r="F107" s="265">
        <v>4.4207980000000001E-2</v>
      </c>
      <c r="G107" s="263">
        <v>2.123595E-2</v>
      </c>
      <c r="H107" s="264">
        <v>7.8882680000000004E-3</v>
      </c>
      <c r="I107" s="263">
        <v>1.6470060000000002E-2</v>
      </c>
      <c r="J107" s="287" t="s">
        <v>1883</v>
      </c>
      <c r="K107" s="286" t="s">
        <v>1883</v>
      </c>
      <c r="M107" s="277">
        <v>2.2998652129393449</v>
      </c>
      <c r="N107" s="277">
        <v>0.75958060358141077</v>
      </c>
      <c r="O107" s="277">
        <v>1.8769581542339298</v>
      </c>
      <c r="P107" s="277">
        <v>0.4464094848174191</v>
      </c>
      <c r="Q107" s="277">
        <v>0.69252756957016715</v>
      </c>
      <c r="R107" s="277">
        <v>0.44640948481741921</v>
      </c>
      <c r="S107" s="285" t="s">
        <v>1883</v>
      </c>
      <c r="T107" s="285" t="s">
        <v>1883</v>
      </c>
      <c r="U107" s="285" t="s">
        <v>1883</v>
      </c>
      <c r="V107" s="285" t="s">
        <v>1883</v>
      </c>
      <c r="X107" s="340">
        <f t="shared" si="14"/>
        <v>2.2998652129393449</v>
      </c>
      <c r="Y107" s="340">
        <f t="shared" si="15"/>
        <v>0.69252756957016715</v>
      </c>
      <c r="Z107" s="259" t="str">
        <f t="shared" si="16"/>
        <v>-</v>
      </c>
      <c r="AA107" s="259" t="s">
        <v>3628</v>
      </c>
      <c r="AB107" s="259" t="str">
        <f t="shared" si="17"/>
        <v>B5-S3@2</v>
      </c>
      <c r="AC107" s="259" t="s">
        <v>3629</v>
      </c>
      <c r="AD107" s="259">
        <v>3200</v>
      </c>
      <c r="AE107" s="259">
        <v>3200</v>
      </c>
      <c r="AF107" s="259" t="s">
        <v>1331</v>
      </c>
      <c r="AG107" s="259" t="str">
        <f t="shared" si="12"/>
        <v>euhedral</v>
      </c>
      <c r="AH107" s="259" t="str">
        <f t="shared" si="13"/>
        <v>chert congl.</v>
      </c>
    </row>
    <row r="108" spans="1:34">
      <c r="A108" s="284" t="s">
        <v>3455</v>
      </c>
      <c r="B108" s="260" t="s">
        <v>3430</v>
      </c>
      <c r="C108" s="260" t="s">
        <v>3429</v>
      </c>
      <c r="D108" s="288">
        <v>483.10449999999997</v>
      </c>
      <c r="E108" s="277">
        <v>0.71961713371432479</v>
      </c>
      <c r="F108" s="265">
        <v>4.418184E-2</v>
      </c>
      <c r="G108" s="263">
        <v>2.1090879999999999E-2</v>
      </c>
      <c r="H108" s="264">
        <v>7.8835659999999998E-3</v>
      </c>
      <c r="I108" s="263">
        <v>1.457086E-2</v>
      </c>
      <c r="J108" s="287" t="s">
        <v>1883</v>
      </c>
      <c r="K108" s="286" t="s">
        <v>1883</v>
      </c>
      <c r="M108" s="277">
        <v>1.7072093513352815</v>
      </c>
      <c r="N108" s="277">
        <v>0.75796210462387914</v>
      </c>
      <c r="O108" s="277">
        <v>1.2773475406636103</v>
      </c>
      <c r="P108" s="277">
        <v>0.41916615086305992</v>
      </c>
      <c r="Q108" s="277">
        <v>0.39813472472594036</v>
      </c>
      <c r="R108" s="277">
        <v>0.41916615086306003</v>
      </c>
      <c r="S108" s="285" t="s">
        <v>1883</v>
      </c>
      <c r="T108" s="285" t="s">
        <v>1883</v>
      </c>
      <c r="U108" s="285" t="s">
        <v>1883</v>
      </c>
      <c r="V108" s="285" t="s">
        <v>1883</v>
      </c>
      <c r="X108" s="340">
        <f t="shared" si="14"/>
        <v>1.7072093513352815</v>
      </c>
      <c r="Y108" s="340">
        <f t="shared" si="15"/>
        <v>0.39813472472594036</v>
      </c>
      <c r="Z108" s="259" t="str">
        <f t="shared" si="16"/>
        <v>-</v>
      </c>
      <c r="AA108" s="259" t="s">
        <v>3628</v>
      </c>
      <c r="AB108" s="259" t="str">
        <f t="shared" si="17"/>
        <v>B5-S3@3</v>
      </c>
      <c r="AC108" s="259" t="s">
        <v>3629</v>
      </c>
      <c r="AD108" s="259">
        <v>3200</v>
      </c>
      <c r="AE108" s="259">
        <v>3200</v>
      </c>
      <c r="AF108" s="259" t="s">
        <v>1331</v>
      </c>
      <c r="AG108" s="259" t="str">
        <f t="shared" si="12"/>
        <v>euhedral</v>
      </c>
      <c r="AH108" s="259" t="str">
        <f t="shared" si="13"/>
        <v>chert congl.</v>
      </c>
    </row>
    <row r="109" spans="1:34">
      <c r="A109" s="284" t="s">
        <v>3454</v>
      </c>
      <c r="B109" s="260" t="s">
        <v>3430</v>
      </c>
      <c r="C109" s="260" t="s">
        <v>3429</v>
      </c>
      <c r="D109" s="288">
        <v>479.11380000000003</v>
      </c>
      <c r="E109" s="277">
        <v>0.71367271362402596</v>
      </c>
      <c r="F109" s="265">
        <v>4.4300010000000001E-2</v>
      </c>
      <c r="G109" s="263">
        <v>1.7971750000000002E-2</v>
      </c>
      <c r="H109" s="264">
        <v>7.8891039999999992E-3</v>
      </c>
      <c r="I109" s="263">
        <v>9.6083829999999999E-3</v>
      </c>
      <c r="J109" s="287" t="s">
        <v>1883</v>
      </c>
      <c r="K109" s="286" t="s">
        <v>1883</v>
      </c>
      <c r="M109" s="277">
        <v>4.3864038106209424</v>
      </c>
      <c r="N109" s="277">
        <v>0.72509998179637292</v>
      </c>
      <c r="O109" s="277">
        <v>1.9929586017888603</v>
      </c>
      <c r="P109" s="277">
        <v>0.35735792578784248</v>
      </c>
      <c r="Q109" s="277">
        <v>-0.26603936068092526</v>
      </c>
      <c r="R109" s="277">
        <v>0.35735792578784259</v>
      </c>
      <c r="S109" s="285" t="s">
        <v>1883</v>
      </c>
      <c r="T109" s="285" t="s">
        <v>1883</v>
      </c>
      <c r="U109" s="285" t="s">
        <v>1883</v>
      </c>
      <c r="V109" s="285" t="s">
        <v>1883</v>
      </c>
      <c r="X109" s="340">
        <f t="shared" si="14"/>
        <v>4.3864038106209424</v>
      </c>
      <c r="Y109" s="340">
        <f t="shared" si="15"/>
        <v>-0.26603936068092526</v>
      </c>
      <c r="Z109" s="259" t="str">
        <f t="shared" si="16"/>
        <v>-</v>
      </c>
      <c r="AA109" s="259" t="s">
        <v>3628</v>
      </c>
      <c r="AB109" s="259" t="str">
        <f t="shared" si="17"/>
        <v>B5-S3@4</v>
      </c>
      <c r="AC109" s="259" t="s">
        <v>3629</v>
      </c>
      <c r="AD109" s="259">
        <v>3200</v>
      </c>
      <c r="AE109" s="259">
        <v>3200</v>
      </c>
      <c r="AF109" s="259" t="s">
        <v>1331</v>
      </c>
      <c r="AG109" s="259" t="str">
        <f t="shared" si="12"/>
        <v>euhedral</v>
      </c>
      <c r="AH109" s="259" t="str">
        <f t="shared" si="13"/>
        <v>chert congl.</v>
      </c>
    </row>
    <row r="110" spans="1:34">
      <c r="A110" s="284" t="s">
        <v>3453</v>
      </c>
      <c r="B110" s="260" t="s">
        <v>3430</v>
      </c>
      <c r="C110" s="260" t="s">
        <v>3429</v>
      </c>
      <c r="D110" s="288">
        <v>512.34659999999997</v>
      </c>
      <c r="E110" s="277">
        <v>0.76317523798739129</v>
      </c>
      <c r="F110" s="265">
        <v>4.4187860000000002E-2</v>
      </c>
      <c r="G110" s="263">
        <v>2.27142E-2</v>
      </c>
      <c r="H110" s="264">
        <v>7.8800569999999993E-3</v>
      </c>
      <c r="I110" s="263">
        <v>1.5839329999999999E-2</v>
      </c>
      <c r="J110" s="287" t="s">
        <v>1883</v>
      </c>
      <c r="K110" s="286" t="s">
        <v>1883</v>
      </c>
      <c r="M110" s="277">
        <v>1.843697044022985</v>
      </c>
      <c r="N110" s="277">
        <v>0.77649881972357193</v>
      </c>
      <c r="O110" s="277">
        <v>0.8326148865064753</v>
      </c>
      <c r="P110" s="277">
        <v>0.43718420318336465</v>
      </c>
      <c r="Q110" s="277">
        <v>-0.11688909116536195</v>
      </c>
      <c r="R110" s="277">
        <v>0.43718420318336476</v>
      </c>
      <c r="S110" s="285" t="s">
        <v>1883</v>
      </c>
      <c r="T110" s="285" t="s">
        <v>1883</v>
      </c>
      <c r="U110" s="285" t="s">
        <v>1883</v>
      </c>
      <c r="V110" s="285" t="s">
        <v>1883</v>
      </c>
      <c r="X110" s="340">
        <f t="shared" si="14"/>
        <v>1.843697044022985</v>
      </c>
      <c r="Y110" s="340">
        <f t="shared" si="15"/>
        <v>-0.11688909116536195</v>
      </c>
      <c r="Z110" s="259" t="str">
        <f t="shared" si="16"/>
        <v>-</v>
      </c>
      <c r="AA110" s="259" t="s">
        <v>3628</v>
      </c>
      <c r="AB110" s="259" t="str">
        <f t="shared" si="17"/>
        <v>B5-S3@5</v>
      </c>
      <c r="AC110" s="259" t="s">
        <v>3629</v>
      </c>
      <c r="AD110" s="259">
        <v>3200</v>
      </c>
      <c r="AE110" s="259">
        <v>3200</v>
      </c>
      <c r="AF110" s="259" t="s">
        <v>1331</v>
      </c>
      <c r="AG110" s="259" t="str">
        <f t="shared" si="12"/>
        <v>euhedral</v>
      </c>
      <c r="AH110" s="259" t="str">
        <f t="shared" si="13"/>
        <v>chert congl.</v>
      </c>
    </row>
    <row r="111" spans="1:34">
      <c r="A111" s="284" t="s">
        <v>3452</v>
      </c>
      <c r="B111" s="260" t="s">
        <v>3430</v>
      </c>
      <c r="C111" s="260" t="s">
        <v>3429</v>
      </c>
      <c r="D111" s="288">
        <v>488.95569999999998</v>
      </c>
      <c r="E111" s="277">
        <v>0.72833289556872538</v>
      </c>
      <c r="F111" s="265">
        <v>4.4179019999999999E-2</v>
      </c>
      <c r="G111" s="263">
        <v>1.8641060000000001E-2</v>
      </c>
      <c r="H111" s="264">
        <v>7.8796439999999999E-3</v>
      </c>
      <c r="I111" s="263">
        <v>1.462481E-2</v>
      </c>
      <c r="J111" s="287" t="s">
        <v>1883</v>
      </c>
      <c r="K111" s="286" t="s">
        <v>1883</v>
      </c>
      <c r="M111" s="277">
        <v>1.6432732560895946</v>
      </c>
      <c r="N111" s="277">
        <v>0.73182792481944847</v>
      </c>
      <c r="O111" s="277">
        <v>0.77924477568944606</v>
      </c>
      <c r="P111" s="277">
        <v>0.41991702107434692</v>
      </c>
      <c r="Q111" s="277">
        <v>-6.7040951196695175E-2</v>
      </c>
      <c r="R111" s="277">
        <v>0.41991702107434703</v>
      </c>
      <c r="S111" s="285" t="s">
        <v>1883</v>
      </c>
      <c r="T111" s="285" t="s">
        <v>1883</v>
      </c>
      <c r="U111" s="285" t="s">
        <v>1883</v>
      </c>
      <c r="V111" s="285" t="s">
        <v>1883</v>
      </c>
      <c r="X111" s="340">
        <f t="shared" si="14"/>
        <v>1.6432732560895946</v>
      </c>
      <c r="Y111" s="340">
        <f t="shared" si="15"/>
        <v>-6.7040951196695175E-2</v>
      </c>
      <c r="Z111" s="259" t="str">
        <f t="shared" si="16"/>
        <v>-</v>
      </c>
      <c r="AA111" s="259" t="s">
        <v>3628</v>
      </c>
      <c r="AB111" s="259" t="str">
        <f t="shared" si="17"/>
        <v>B5-S3@6</v>
      </c>
      <c r="AC111" s="259" t="s">
        <v>3629</v>
      </c>
      <c r="AD111" s="259">
        <v>3200</v>
      </c>
      <c r="AE111" s="259">
        <v>3200</v>
      </c>
      <c r="AF111" s="259" t="s">
        <v>1331</v>
      </c>
      <c r="AG111" s="259" t="str">
        <f t="shared" si="12"/>
        <v>euhedral</v>
      </c>
      <c r="AH111" s="259" t="str">
        <f t="shared" si="13"/>
        <v>chert congl.</v>
      </c>
    </row>
    <row r="112" spans="1:34">
      <c r="A112" s="284" t="s">
        <v>3451</v>
      </c>
      <c r="B112" s="260" t="s">
        <v>3430</v>
      </c>
      <c r="C112" s="260" t="s">
        <v>3429</v>
      </c>
      <c r="D112" s="288">
        <v>518.84749999999997</v>
      </c>
      <c r="E112" s="277">
        <v>0.77285877234603106</v>
      </c>
      <c r="F112" s="265">
        <v>4.4251680000000002E-2</v>
      </c>
      <c r="G112" s="263">
        <v>2.2107290000000002E-2</v>
      </c>
      <c r="H112" s="264">
        <v>7.8847569999999992E-3</v>
      </c>
      <c r="I112" s="263">
        <v>1.755725E-2</v>
      </c>
      <c r="J112" s="287" t="s">
        <v>1883</v>
      </c>
      <c r="K112" s="286" t="s">
        <v>1883</v>
      </c>
      <c r="M112" s="277">
        <v>3.2906479655057108</v>
      </c>
      <c r="N112" s="277">
        <v>0.76946044266988822</v>
      </c>
      <c r="O112" s="277">
        <v>1.436021414647134</v>
      </c>
      <c r="P112" s="277">
        <v>0.46268681480944912</v>
      </c>
      <c r="Q112" s="277">
        <v>-0.25866228758830712</v>
      </c>
      <c r="R112" s="277">
        <v>0.46268681480944929</v>
      </c>
      <c r="S112" s="285" t="s">
        <v>1883</v>
      </c>
      <c r="T112" s="285" t="s">
        <v>1883</v>
      </c>
      <c r="U112" s="285" t="s">
        <v>1883</v>
      </c>
      <c r="V112" s="285" t="s">
        <v>1883</v>
      </c>
      <c r="X112" s="340">
        <f t="shared" si="14"/>
        <v>3.2906479655057108</v>
      </c>
      <c r="Y112" s="340">
        <f t="shared" si="15"/>
        <v>-0.25866228758830712</v>
      </c>
      <c r="Z112" s="259" t="str">
        <f t="shared" si="16"/>
        <v>-</v>
      </c>
      <c r="AA112" s="259" t="s">
        <v>3628</v>
      </c>
      <c r="AB112" s="259" t="str">
        <f t="shared" si="17"/>
        <v>B5-S3@7</v>
      </c>
      <c r="AC112" s="259" t="s">
        <v>3629</v>
      </c>
      <c r="AD112" s="259">
        <v>3200</v>
      </c>
      <c r="AE112" s="259">
        <v>3200</v>
      </c>
      <c r="AF112" s="259" t="s">
        <v>1331</v>
      </c>
      <c r="AG112" s="259" t="str">
        <f t="shared" si="12"/>
        <v>euhedral</v>
      </c>
      <c r="AH112" s="259" t="str">
        <f t="shared" si="13"/>
        <v>chert congl.</v>
      </c>
    </row>
    <row r="113" spans="1:34">
      <c r="A113" s="284" t="s">
        <v>3450</v>
      </c>
      <c r="B113" s="260" t="s">
        <v>3430</v>
      </c>
      <c r="C113" s="260" t="s">
        <v>3429</v>
      </c>
      <c r="D113" s="288">
        <v>494.33350000000002</v>
      </c>
      <c r="E113" s="277">
        <v>0.73634349580467617</v>
      </c>
      <c r="F113" s="265">
        <v>4.4190090000000001E-2</v>
      </c>
      <c r="G113" s="263">
        <v>2.0798770000000001E-2</v>
      </c>
      <c r="H113" s="264">
        <v>7.8805730000000001E-3</v>
      </c>
      <c r="I113" s="263">
        <v>1.6895730000000001E-2</v>
      </c>
      <c r="J113" s="287" t="s">
        <v>1883</v>
      </c>
      <c r="K113" s="286" t="s">
        <v>1883</v>
      </c>
      <c r="M113" s="277">
        <v>1.8942564384905047</v>
      </c>
      <c r="N113" s="277">
        <v>0.75472643903686076</v>
      </c>
      <c r="O113" s="277">
        <v>0.89834783936425522</v>
      </c>
      <c r="P113" s="277">
        <v>0.45272790334446306</v>
      </c>
      <c r="Q113" s="277">
        <v>-7.719422645835472E-2</v>
      </c>
      <c r="R113" s="277">
        <v>0.45272790334446317</v>
      </c>
      <c r="S113" s="285" t="s">
        <v>1883</v>
      </c>
      <c r="T113" s="285" t="s">
        <v>1883</v>
      </c>
      <c r="U113" s="285" t="s">
        <v>1883</v>
      </c>
      <c r="V113" s="285" t="s">
        <v>1883</v>
      </c>
      <c r="X113" s="340">
        <f t="shared" si="14"/>
        <v>1.8942564384905047</v>
      </c>
      <c r="Y113" s="340">
        <f t="shared" si="15"/>
        <v>-7.719422645835472E-2</v>
      </c>
      <c r="Z113" s="259" t="str">
        <f t="shared" si="16"/>
        <v>-</v>
      </c>
      <c r="AA113" s="259" t="s">
        <v>3628</v>
      </c>
      <c r="AB113" s="259" t="str">
        <f t="shared" si="17"/>
        <v>B5-S3@8</v>
      </c>
      <c r="AC113" s="259" t="s">
        <v>3629</v>
      </c>
      <c r="AD113" s="259">
        <v>3200</v>
      </c>
      <c r="AE113" s="259">
        <v>3200</v>
      </c>
      <c r="AF113" s="259" t="s">
        <v>1331</v>
      </c>
      <c r="AG113" s="259" t="str">
        <f t="shared" si="12"/>
        <v>euhedral</v>
      </c>
      <c r="AH113" s="259" t="str">
        <f t="shared" si="13"/>
        <v>chert congl.</v>
      </c>
    </row>
    <row r="114" spans="1:34">
      <c r="A114" s="284" t="s">
        <v>3449</v>
      </c>
      <c r="B114" s="260" t="s">
        <v>3430</v>
      </c>
      <c r="C114" s="260" t="s">
        <v>3429</v>
      </c>
      <c r="D114" s="288">
        <v>522.46050000000002</v>
      </c>
      <c r="E114" s="277">
        <v>0.7782405825012042</v>
      </c>
      <c r="F114" s="265">
        <v>4.4276049999999997E-2</v>
      </c>
      <c r="G114" s="263">
        <v>2.0778439999999999E-2</v>
      </c>
      <c r="H114" s="264">
        <v>7.8848389999999994E-3</v>
      </c>
      <c r="I114" s="263">
        <v>1.414784E-2</v>
      </c>
      <c r="J114" s="287" t="s">
        <v>1883</v>
      </c>
      <c r="K114" s="286" t="s">
        <v>1883</v>
      </c>
      <c r="M114" s="277">
        <v>3.8431737247743847</v>
      </c>
      <c r="N114" s="277">
        <v>0.75450241345507985</v>
      </c>
      <c r="O114" s="277">
        <v>1.4490484956593463</v>
      </c>
      <c r="P114" s="277">
        <v>0.4133289588690266</v>
      </c>
      <c r="Q114" s="277">
        <v>-0.53018597259946176</v>
      </c>
      <c r="R114" s="277">
        <v>0.41332895886902676</v>
      </c>
      <c r="S114" s="285" t="s">
        <v>1883</v>
      </c>
      <c r="T114" s="285" t="s">
        <v>1883</v>
      </c>
      <c r="U114" s="285" t="s">
        <v>1883</v>
      </c>
      <c r="V114" s="285" t="s">
        <v>1883</v>
      </c>
      <c r="X114" s="340">
        <f t="shared" si="14"/>
        <v>3.8431737247743847</v>
      </c>
      <c r="Y114" s="340">
        <f t="shared" si="15"/>
        <v>-0.53018597259946176</v>
      </c>
      <c r="Z114" s="259" t="str">
        <f t="shared" si="16"/>
        <v>-</v>
      </c>
      <c r="AA114" s="259" t="s">
        <v>3628</v>
      </c>
      <c r="AB114" s="259" t="str">
        <f t="shared" si="17"/>
        <v>B5-S3@9</v>
      </c>
      <c r="AC114" s="259" t="s">
        <v>3629</v>
      </c>
      <c r="AD114" s="259">
        <v>3200</v>
      </c>
      <c r="AE114" s="259">
        <v>3200</v>
      </c>
      <c r="AF114" s="259" t="s">
        <v>1331</v>
      </c>
      <c r="AG114" s="259" t="str">
        <f t="shared" si="12"/>
        <v>euhedral</v>
      </c>
      <c r="AH114" s="259" t="str">
        <f t="shared" si="13"/>
        <v>chert congl.</v>
      </c>
    </row>
    <row r="115" spans="1:34">
      <c r="A115" s="284" t="s">
        <v>3448</v>
      </c>
      <c r="B115" s="260" t="s">
        <v>3430</v>
      </c>
      <c r="C115" s="260" t="s">
        <v>3429</v>
      </c>
      <c r="D115" s="283">
        <v>1747.05</v>
      </c>
      <c r="E115" s="276">
        <v>0.97819148936170208</v>
      </c>
      <c r="F115" s="282">
        <v>4.4346360000000001E-2</v>
      </c>
      <c r="G115" s="280">
        <v>7.2034660000000004E-3</v>
      </c>
      <c r="H115" s="281">
        <v>7.8929949999999999E-3</v>
      </c>
      <c r="I115" s="280">
        <v>4.8085890000000003E-3</v>
      </c>
      <c r="J115" s="279">
        <v>1.4963748248887998E-4</v>
      </c>
      <c r="K115" s="278">
        <v>1.9393692269117038E-2</v>
      </c>
      <c r="M115" s="276">
        <v>2.3448237312373443</v>
      </c>
      <c r="N115" s="276">
        <v>0.3380850201664623</v>
      </c>
      <c r="O115" s="276">
        <v>1.0552616946010729</v>
      </c>
      <c r="P115" s="276">
        <v>0.1745872005374276</v>
      </c>
      <c r="Q115" s="276">
        <v>-0.15232252698615945</v>
      </c>
      <c r="R115" s="276">
        <v>0.17458720053742754</v>
      </c>
      <c r="S115" s="276">
        <v>3.6963628472855836</v>
      </c>
      <c r="T115" s="277">
        <v>1.0454657308667068</v>
      </c>
      <c r="U115" s="276">
        <v>-0.78702835272970173</v>
      </c>
      <c r="V115" s="276">
        <v>1.0454657308667068</v>
      </c>
      <c r="X115" s="340">
        <f t="shared" si="14"/>
        <v>2.3448237312373443</v>
      </c>
      <c r="Y115" s="340">
        <f t="shared" si="15"/>
        <v>-0.15232252698615945</v>
      </c>
      <c r="Z115" s="259">
        <f t="shared" si="16"/>
        <v>-0.78702835272970173</v>
      </c>
      <c r="AA115" s="259" t="s">
        <v>3628</v>
      </c>
      <c r="AB115" s="259" t="str">
        <f t="shared" si="17"/>
        <v>B5_@1</v>
      </c>
      <c r="AC115" s="259" t="s">
        <v>3629</v>
      </c>
      <c r="AD115" s="259">
        <v>3200</v>
      </c>
      <c r="AE115" s="259">
        <v>3200</v>
      </c>
      <c r="AF115" s="259" t="s">
        <v>1331</v>
      </c>
      <c r="AG115" s="259" t="str">
        <f t="shared" si="12"/>
        <v>euhedral</v>
      </c>
      <c r="AH115" s="259" t="str">
        <f t="shared" si="13"/>
        <v>chert congl.</v>
      </c>
    </row>
    <row r="116" spans="1:34">
      <c r="A116" s="284" t="s">
        <v>3447</v>
      </c>
      <c r="B116" s="260" t="s">
        <v>3430</v>
      </c>
      <c r="C116" s="260" t="s">
        <v>3429</v>
      </c>
      <c r="D116" s="283">
        <v>1754.6980000000001</v>
      </c>
      <c r="E116" s="276">
        <v>0.98247368421052639</v>
      </c>
      <c r="F116" s="282">
        <v>4.4285680000000001E-2</v>
      </c>
      <c r="G116" s="280">
        <v>6.7397960000000002E-3</v>
      </c>
      <c r="H116" s="281">
        <v>7.8889500000000005E-3</v>
      </c>
      <c r="I116" s="280">
        <v>5.0925069999999996E-3</v>
      </c>
      <c r="J116" s="279">
        <v>1.4922592464400002E-4</v>
      </c>
      <c r="K116" s="278">
        <v>1.9210350985921287E-2</v>
      </c>
      <c r="M116" s="276">
        <v>0.97329551778280177</v>
      </c>
      <c r="N116" s="276">
        <v>0.33423861528007387</v>
      </c>
      <c r="O116" s="276">
        <v>0.54303628598153963</v>
      </c>
      <c r="P116" s="276">
        <v>0.17777831797254456</v>
      </c>
      <c r="Q116" s="276">
        <v>4.1789094323396725E-2</v>
      </c>
      <c r="R116" s="276">
        <v>0.17777831797254448</v>
      </c>
      <c r="S116" s="276">
        <v>0.8961727250096363</v>
      </c>
      <c r="T116" s="277">
        <v>1.0441108698246027</v>
      </c>
      <c r="U116" s="276">
        <v>-0.96364494460843275</v>
      </c>
      <c r="V116" s="276">
        <v>1.0441108698246027</v>
      </c>
      <c r="X116" s="340">
        <f t="shared" si="14"/>
        <v>0.97329551778280177</v>
      </c>
      <c r="Y116" s="340">
        <f t="shared" si="15"/>
        <v>4.1789094323396725E-2</v>
      </c>
      <c r="Z116" s="259">
        <f t="shared" si="16"/>
        <v>-0.96364494460843275</v>
      </c>
      <c r="AA116" s="259" t="s">
        <v>3628</v>
      </c>
      <c r="AB116" s="259" t="str">
        <f t="shared" si="17"/>
        <v>B5_@2</v>
      </c>
      <c r="AC116" s="259" t="s">
        <v>3629</v>
      </c>
      <c r="AD116" s="259">
        <v>3200</v>
      </c>
      <c r="AE116" s="259">
        <v>3200</v>
      </c>
      <c r="AF116" s="259" t="s">
        <v>1331</v>
      </c>
      <c r="AG116" s="259" t="str">
        <f t="shared" si="12"/>
        <v>euhedral</v>
      </c>
      <c r="AH116" s="259" t="str">
        <f t="shared" si="13"/>
        <v>chert congl.</v>
      </c>
    </row>
    <row r="117" spans="1:34">
      <c r="A117" s="284" t="s">
        <v>3446</v>
      </c>
      <c r="B117" s="260" t="s">
        <v>3430</v>
      </c>
      <c r="C117" s="260" t="s">
        <v>3429</v>
      </c>
      <c r="D117" s="283">
        <v>1749.4939999999999</v>
      </c>
      <c r="E117" s="276">
        <v>0.97955991041433366</v>
      </c>
      <c r="F117" s="282">
        <v>4.4257749999999998E-2</v>
      </c>
      <c r="G117" s="280">
        <v>5.8126640000000004E-3</v>
      </c>
      <c r="H117" s="281">
        <v>7.8887850000000006E-3</v>
      </c>
      <c r="I117" s="280">
        <v>4.4652349999999997E-3</v>
      </c>
      <c r="J117" s="279">
        <v>1.4894641004740001E-4</v>
      </c>
      <c r="K117" s="278">
        <v>1.894349283900847E-2</v>
      </c>
      <c r="M117" s="276">
        <v>0.34200377418036609</v>
      </c>
      <c r="N117" s="276">
        <v>0.32720075948330746</v>
      </c>
      <c r="O117" s="276">
        <v>0.5226767913043262</v>
      </c>
      <c r="P117" s="276">
        <v>0.17090058152393034</v>
      </c>
      <c r="Q117" s="276">
        <v>0.34654484760143767</v>
      </c>
      <c r="R117" s="276">
        <v>0.17090058152393026</v>
      </c>
      <c r="S117" s="276">
        <v>-0.99786183989847288</v>
      </c>
      <c r="T117" s="277">
        <v>1.0421587416807478</v>
      </c>
      <c r="U117" s="276">
        <v>-1.6511906973477597</v>
      </c>
      <c r="V117" s="276">
        <v>1.0421587416807478</v>
      </c>
      <c r="X117" s="340">
        <f t="shared" si="14"/>
        <v>0.34200377418036609</v>
      </c>
      <c r="Y117" s="340">
        <f t="shared" si="15"/>
        <v>0.34654484760143767</v>
      </c>
      <c r="Z117" s="259">
        <f t="shared" si="16"/>
        <v>-1.6511906973477597</v>
      </c>
      <c r="AA117" s="259" t="s">
        <v>3628</v>
      </c>
      <c r="AB117" s="259" t="str">
        <f t="shared" si="17"/>
        <v>B5_@3</v>
      </c>
      <c r="AC117" s="259" t="s">
        <v>3629</v>
      </c>
      <c r="AD117" s="259">
        <v>3200</v>
      </c>
      <c r="AE117" s="259">
        <v>3200</v>
      </c>
      <c r="AF117" s="259" t="s">
        <v>1331</v>
      </c>
      <c r="AG117" s="259" t="str">
        <f t="shared" si="12"/>
        <v>euhedral</v>
      </c>
      <c r="AH117" s="259" t="str">
        <f t="shared" si="13"/>
        <v>chert congl.</v>
      </c>
    </row>
    <row r="118" spans="1:34">
      <c r="A118" s="284" t="s">
        <v>3445</v>
      </c>
      <c r="B118" s="260" t="s">
        <v>3430</v>
      </c>
      <c r="C118" s="260" t="s">
        <v>3429</v>
      </c>
      <c r="D118" s="283">
        <v>1728.74</v>
      </c>
      <c r="E118" s="276">
        <v>0.96793952967525199</v>
      </c>
      <c r="F118" s="282">
        <v>4.4370949999999999E-2</v>
      </c>
      <c r="G118" s="280">
        <v>4.8841869999999999E-3</v>
      </c>
      <c r="H118" s="281">
        <v>7.8943740000000009E-3</v>
      </c>
      <c r="I118" s="280">
        <v>3.603401E-3</v>
      </c>
      <c r="J118" s="279">
        <v>1.4992878390755E-4</v>
      </c>
      <c r="K118" s="278">
        <v>1.8724408623935641E-2</v>
      </c>
      <c r="M118" s="276">
        <v>2.9006226562346971</v>
      </c>
      <c r="N118" s="276">
        <v>0.32107261632858453</v>
      </c>
      <c r="O118" s="276">
        <v>1.2298048722608568</v>
      </c>
      <c r="P118" s="276">
        <v>0.16255915486323114</v>
      </c>
      <c r="Q118" s="276">
        <v>-0.26401579570001221</v>
      </c>
      <c r="R118" s="276">
        <v>0.16255915486323105</v>
      </c>
      <c r="S118" s="276">
        <v>5.6700803337068617</v>
      </c>
      <c r="T118" s="277">
        <v>1.0405738156476068</v>
      </c>
      <c r="U118" s="276">
        <v>0.12257984673436084</v>
      </c>
      <c r="V118" s="276">
        <v>1.0405738156476068</v>
      </c>
      <c r="X118" s="340">
        <f t="shared" si="14"/>
        <v>2.9006226562346971</v>
      </c>
      <c r="Y118" s="340">
        <f t="shared" si="15"/>
        <v>-0.26401579570001221</v>
      </c>
      <c r="Z118" s="259">
        <f t="shared" si="16"/>
        <v>0.12257984673436084</v>
      </c>
      <c r="AA118" s="259" t="s">
        <v>3628</v>
      </c>
      <c r="AB118" s="259" t="str">
        <f t="shared" si="17"/>
        <v>B5_@4</v>
      </c>
      <c r="AC118" s="259" t="s">
        <v>3629</v>
      </c>
      <c r="AD118" s="259">
        <v>3200</v>
      </c>
      <c r="AE118" s="259">
        <v>3200</v>
      </c>
      <c r="AF118" s="259" t="s">
        <v>1331</v>
      </c>
      <c r="AG118" s="259" t="str">
        <f t="shared" si="12"/>
        <v>euhedral</v>
      </c>
      <c r="AH118" s="259" t="str">
        <f t="shared" si="13"/>
        <v>chert congl.</v>
      </c>
    </row>
    <row r="119" spans="1:34">
      <c r="A119" s="284" t="s">
        <v>3444</v>
      </c>
      <c r="B119" s="260" t="s">
        <v>3430</v>
      </c>
      <c r="C119" s="260" t="s">
        <v>3429</v>
      </c>
      <c r="D119" s="283">
        <v>1726.9939999999999</v>
      </c>
      <c r="E119" s="276">
        <v>0.9669619260918253</v>
      </c>
      <c r="F119" s="282">
        <v>4.4349909999999999E-2</v>
      </c>
      <c r="G119" s="280">
        <v>6.7078169999999996E-3</v>
      </c>
      <c r="H119" s="281">
        <v>7.8926709999999987E-3</v>
      </c>
      <c r="I119" s="280">
        <v>5.1144210000000001E-3</v>
      </c>
      <c r="J119" s="279">
        <v>1.4978227088851003E-4</v>
      </c>
      <c r="K119" s="278">
        <v>2.2358419820367993E-2</v>
      </c>
      <c r="M119" s="276">
        <v>2.4250631043052362</v>
      </c>
      <c r="N119" s="276">
        <v>0.33398119027557588</v>
      </c>
      <c r="O119" s="276">
        <v>1.0140563271886471</v>
      </c>
      <c r="P119" s="276">
        <v>0.17802977332239675</v>
      </c>
      <c r="Q119" s="276">
        <v>-0.23485117152854951</v>
      </c>
      <c r="R119" s="276">
        <v>0.17802977332239667</v>
      </c>
      <c r="S119" s="276">
        <v>4.6726751509773568</v>
      </c>
      <c r="T119" s="277">
        <v>1.0688835526990315</v>
      </c>
      <c r="U119" s="276">
        <v>3.5694170193334429E-2</v>
      </c>
      <c r="V119" s="276">
        <v>1.0688835526990315</v>
      </c>
      <c r="X119" s="340">
        <f t="shared" si="14"/>
        <v>2.4250631043052362</v>
      </c>
      <c r="Y119" s="340">
        <f t="shared" si="15"/>
        <v>-0.23485117152854951</v>
      </c>
      <c r="Z119" s="259">
        <f t="shared" si="16"/>
        <v>3.5694170193334429E-2</v>
      </c>
      <c r="AA119" s="259" t="s">
        <v>3628</v>
      </c>
      <c r="AB119" s="259" t="str">
        <f t="shared" si="17"/>
        <v>B5_@5</v>
      </c>
      <c r="AC119" s="259" t="s">
        <v>3629</v>
      </c>
      <c r="AD119" s="259">
        <v>3200</v>
      </c>
      <c r="AE119" s="259">
        <v>3200</v>
      </c>
      <c r="AF119" s="259" t="s">
        <v>1331</v>
      </c>
      <c r="AG119" s="259" t="str">
        <f t="shared" si="12"/>
        <v>euhedral</v>
      </c>
      <c r="AH119" s="259" t="str">
        <f t="shared" si="13"/>
        <v>chert congl.</v>
      </c>
    </row>
    <row r="120" spans="1:34">
      <c r="A120" s="284" t="s">
        <v>3443</v>
      </c>
      <c r="B120" s="260" t="s">
        <v>3430</v>
      </c>
      <c r="C120" s="260" t="s">
        <v>3429</v>
      </c>
      <c r="D120" s="283">
        <v>1722.3969999999999</v>
      </c>
      <c r="E120" s="276">
        <v>0.96438801791713324</v>
      </c>
      <c r="F120" s="282">
        <v>4.4360090000000005E-2</v>
      </c>
      <c r="G120" s="280">
        <v>7.1643219999999999E-3</v>
      </c>
      <c r="H120" s="281">
        <v>7.8943590000000001E-3</v>
      </c>
      <c r="I120" s="280">
        <v>5.3509159999999998E-3</v>
      </c>
      <c r="J120" s="279">
        <v>1.4972639330115004E-4</v>
      </c>
      <c r="K120" s="278">
        <v>2.1289098983592578E-2</v>
      </c>
      <c r="M120" s="276">
        <v>2.6551579825677685</v>
      </c>
      <c r="N120" s="276">
        <v>0.33775215141219816</v>
      </c>
      <c r="O120" s="276">
        <v>1.2281288111368815</v>
      </c>
      <c r="P120" s="276">
        <v>0.18078882747213657</v>
      </c>
      <c r="Q120" s="276">
        <v>-0.13927754988551921</v>
      </c>
      <c r="R120" s="276">
        <v>0.18078882747213651</v>
      </c>
      <c r="S120" s="276">
        <v>4.3020657986228006</v>
      </c>
      <c r="T120" s="277">
        <v>1.0601145073520382</v>
      </c>
      <c r="U120" s="276">
        <v>-0.77541214464793562</v>
      </c>
      <c r="V120" s="276">
        <v>1.0601145073520382</v>
      </c>
      <c r="X120" s="340">
        <f t="shared" si="14"/>
        <v>2.6551579825677685</v>
      </c>
      <c r="Y120" s="340">
        <f t="shared" si="15"/>
        <v>-0.13927754988551921</v>
      </c>
      <c r="Z120" s="259">
        <f t="shared" si="16"/>
        <v>-0.77541214464793562</v>
      </c>
      <c r="AA120" s="259" t="s">
        <v>3628</v>
      </c>
      <c r="AB120" s="259" t="str">
        <f t="shared" si="17"/>
        <v>B5_@6</v>
      </c>
      <c r="AC120" s="259" t="s">
        <v>3629</v>
      </c>
      <c r="AD120" s="259">
        <v>3200</v>
      </c>
      <c r="AE120" s="259">
        <v>3200</v>
      </c>
      <c r="AF120" s="259" t="s">
        <v>1331</v>
      </c>
      <c r="AG120" s="259" t="str">
        <f t="shared" si="12"/>
        <v>euhedral</v>
      </c>
      <c r="AH120" s="259" t="str">
        <f t="shared" si="13"/>
        <v>chert congl.</v>
      </c>
    </row>
    <row r="121" spans="1:34">
      <c r="A121" s="284" t="s">
        <v>3442</v>
      </c>
      <c r="B121" s="260" t="s">
        <v>3430</v>
      </c>
      <c r="C121" s="260" t="s">
        <v>3429</v>
      </c>
      <c r="D121" s="283">
        <v>1683.42</v>
      </c>
      <c r="E121" s="276">
        <v>0.95162238552854728</v>
      </c>
      <c r="F121" s="282">
        <v>4.4317759999999998E-2</v>
      </c>
      <c r="G121" s="280">
        <v>5.7946359999999997E-3</v>
      </c>
      <c r="H121" s="281">
        <v>7.8963650000000007E-3</v>
      </c>
      <c r="I121" s="280">
        <v>4.9371550000000004E-3</v>
      </c>
      <c r="J121" s="279">
        <v>1.4947008380090005E-4</v>
      </c>
      <c r="K121" s="278">
        <v>1.9213346114267497E-2</v>
      </c>
      <c r="M121" s="276">
        <v>1.6983882186334398</v>
      </c>
      <c r="N121" s="276">
        <v>0.32707282743250504</v>
      </c>
      <c r="O121" s="276">
        <v>1.4836735115139099</v>
      </c>
      <c r="P121" s="276">
        <v>0.17601670125512967</v>
      </c>
      <c r="Q121" s="276">
        <v>0.60900357891768842</v>
      </c>
      <c r="R121" s="276">
        <v>0.17601670125512958</v>
      </c>
      <c r="S121" s="276">
        <v>2.5550327552890106</v>
      </c>
      <c r="T121" s="277">
        <v>1.044132913975816</v>
      </c>
      <c r="U121" s="276">
        <v>-0.69139540894913587</v>
      </c>
      <c r="V121" s="276">
        <v>1.044132913975816</v>
      </c>
      <c r="X121" s="340">
        <f t="shared" si="14"/>
        <v>1.6983882186334398</v>
      </c>
      <c r="Y121" s="340">
        <f t="shared" si="15"/>
        <v>0.60900357891768842</v>
      </c>
      <c r="Z121" s="259">
        <f t="shared" si="16"/>
        <v>-0.69139540894913587</v>
      </c>
      <c r="AA121" s="259" t="s">
        <v>3628</v>
      </c>
      <c r="AB121" s="259" t="str">
        <f t="shared" si="17"/>
        <v>B5_@7</v>
      </c>
      <c r="AC121" s="259" t="s">
        <v>3629</v>
      </c>
      <c r="AD121" s="259">
        <v>3200</v>
      </c>
      <c r="AE121" s="259">
        <v>3200</v>
      </c>
      <c r="AF121" s="259" t="s">
        <v>1331</v>
      </c>
      <c r="AG121" s="259" t="str">
        <f t="shared" si="12"/>
        <v>euhedral</v>
      </c>
      <c r="AH121" s="259" t="str">
        <f t="shared" si="13"/>
        <v>chert congl.</v>
      </c>
    </row>
    <row r="122" spans="1:34">
      <c r="A122" s="284" t="s">
        <v>3441</v>
      </c>
      <c r="B122" s="260" t="s">
        <v>3430</v>
      </c>
      <c r="C122" s="260" t="s">
        <v>3429</v>
      </c>
      <c r="D122" s="283">
        <v>1651.2260000000001</v>
      </c>
      <c r="E122" s="276">
        <v>0.9334234030525721</v>
      </c>
      <c r="F122" s="282">
        <v>4.4352950000000002E-2</v>
      </c>
      <c r="G122" s="280">
        <v>5.9794879999999998E-3</v>
      </c>
      <c r="H122" s="281">
        <v>7.8939500000000003E-3</v>
      </c>
      <c r="I122" s="280">
        <v>3.9629599999999997E-3</v>
      </c>
      <c r="J122" s="279">
        <v>1.4979993930385005E-4</v>
      </c>
      <c r="K122" s="278">
        <v>2.0580225441136919E-2</v>
      </c>
      <c r="M122" s="276">
        <v>2.4937751308198308</v>
      </c>
      <c r="N122" s="276">
        <v>0.3284010088178056</v>
      </c>
      <c r="O122" s="276">
        <v>1.1763575294031692</v>
      </c>
      <c r="P122" s="276">
        <v>0.16587254175350291</v>
      </c>
      <c r="Q122" s="276">
        <v>-0.1079366629690437</v>
      </c>
      <c r="R122" s="276">
        <v>0.16587254175350283</v>
      </c>
      <c r="S122" s="276">
        <v>4.7932022986978406</v>
      </c>
      <c r="T122" s="277">
        <v>1.0545002352622692</v>
      </c>
      <c r="U122" s="276">
        <v>2.4687655327371161E-2</v>
      </c>
      <c r="V122" s="276">
        <v>1.0545002352622692</v>
      </c>
      <c r="X122" s="340">
        <f t="shared" si="14"/>
        <v>2.4937751308198308</v>
      </c>
      <c r="Y122" s="340">
        <f t="shared" si="15"/>
        <v>-0.1079366629690437</v>
      </c>
      <c r="Z122" s="259">
        <f t="shared" si="16"/>
        <v>2.4687655327371161E-2</v>
      </c>
      <c r="AA122" s="259" t="s">
        <v>3628</v>
      </c>
      <c r="AB122" s="259" t="str">
        <f t="shared" si="17"/>
        <v>B5_@8</v>
      </c>
      <c r="AC122" s="259" t="s">
        <v>3629</v>
      </c>
      <c r="AD122" s="259">
        <v>3200</v>
      </c>
      <c r="AE122" s="259">
        <v>3200</v>
      </c>
      <c r="AF122" s="259" t="s">
        <v>1331</v>
      </c>
      <c r="AG122" s="259" t="str">
        <f t="shared" si="12"/>
        <v>euhedral</v>
      </c>
      <c r="AH122" s="259" t="str">
        <f t="shared" si="13"/>
        <v>chert congl.</v>
      </c>
    </row>
    <row r="123" spans="1:34">
      <c r="A123" s="284" t="s">
        <v>3440</v>
      </c>
      <c r="B123" s="260" t="s">
        <v>3430</v>
      </c>
      <c r="C123" s="260" t="s">
        <v>3429</v>
      </c>
      <c r="D123" s="283">
        <v>1649.973</v>
      </c>
      <c r="E123" s="276">
        <v>0.93271509327303559</v>
      </c>
      <c r="F123" s="282">
        <v>4.4301159999999999E-2</v>
      </c>
      <c r="G123" s="280">
        <v>7.0087700000000001E-3</v>
      </c>
      <c r="H123" s="281">
        <v>7.888015E-3</v>
      </c>
      <c r="I123" s="280">
        <v>4.0816070000000001E-3</v>
      </c>
      <c r="J123" s="279">
        <v>1.4956380577058002E-4</v>
      </c>
      <c r="K123" s="278">
        <v>2.0361860884222944E-2</v>
      </c>
      <c r="M123" s="276">
        <v>1.3231843896395201</v>
      </c>
      <c r="N123" s="276">
        <v>0.3364441330456735</v>
      </c>
      <c r="O123" s="276">
        <v>0.42401575193559027</v>
      </c>
      <c r="P123" s="276">
        <v>0.16701941684758442</v>
      </c>
      <c r="Q123" s="276">
        <v>-0.25742420872876259</v>
      </c>
      <c r="R123" s="276">
        <v>0.16701941684758434</v>
      </c>
      <c r="S123" s="276">
        <v>3.1775710580825844</v>
      </c>
      <c r="T123" s="277">
        <v>1.052803222806785</v>
      </c>
      <c r="U123" s="276">
        <v>0.64876738679586765</v>
      </c>
      <c r="V123" s="276">
        <v>1.052803222806785</v>
      </c>
      <c r="X123" s="340">
        <f t="shared" si="14"/>
        <v>1.3231843896395201</v>
      </c>
      <c r="Y123" s="340">
        <f t="shared" si="15"/>
        <v>-0.25742420872876259</v>
      </c>
      <c r="Z123" s="259">
        <f t="shared" si="16"/>
        <v>0.64876738679586765</v>
      </c>
      <c r="AA123" s="259" t="s">
        <v>3628</v>
      </c>
      <c r="AB123" s="259" t="str">
        <f t="shared" si="17"/>
        <v>B5_@9</v>
      </c>
      <c r="AC123" s="259" t="s">
        <v>3629</v>
      </c>
      <c r="AD123" s="259">
        <v>3200</v>
      </c>
      <c r="AE123" s="259">
        <v>3200</v>
      </c>
      <c r="AF123" s="259" t="s">
        <v>1331</v>
      </c>
      <c r="AG123" s="259" t="str">
        <f t="shared" si="12"/>
        <v>euhedral</v>
      </c>
      <c r="AH123" s="259" t="str">
        <f t="shared" si="13"/>
        <v>chert congl.</v>
      </c>
    </row>
    <row r="124" spans="1:34">
      <c r="A124" s="284" t="s">
        <v>3439</v>
      </c>
      <c r="B124" s="260" t="s">
        <v>3430</v>
      </c>
      <c r="C124" s="260" t="s">
        <v>3429</v>
      </c>
      <c r="D124" s="283">
        <v>1698.23</v>
      </c>
      <c r="E124" s="276">
        <v>0.95999434708875075</v>
      </c>
      <c r="F124" s="282">
        <v>4.4398230000000004E-2</v>
      </c>
      <c r="G124" s="280">
        <v>6.3339069999999997E-3</v>
      </c>
      <c r="H124" s="281">
        <v>7.8957130000000004E-3</v>
      </c>
      <c r="I124" s="280">
        <v>4.3966400000000003E-3</v>
      </c>
      <c r="J124" s="279">
        <v>1.5017608105155004E-4</v>
      </c>
      <c r="K124" s="278">
        <v>1.9264230002344049E-2</v>
      </c>
      <c r="M124" s="276">
        <v>3.5172226836415188</v>
      </c>
      <c r="N124" s="276">
        <v>0.3310481279958466</v>
      </c>
      <c r="O124" s="276">
        <v>1.3992136641957986</v>
      </c>
      <c r="P124" s="276">
        <v>0.17018771001152685</v>
      </c>
      <c r="Q124" s="276">
        <v>-0.41215601787958356</v>
      </c>
      <c r="R124" s="276">
        <v>0.1701877100115268</v>
      </c>
      <c r="S124" s="276">
        <v>7.3497236097646024</v>
      </c>
      <c r="T124" s="277">
        <v>1.0445078733634603</v>
      </c>
      <c r="U124" s="276">
        <v>0.62107852543125119</v>
      </c>
      <c r="V124" s="276">
        <v>1.0445078733634603</v>
      </c>
      <c r="X124" s="340">
        <f t="shared" si="14"/>
        <v>3.5172226836415188</v>
      </c>
      <c r="Y124" s="340">
        <f t="shared" si="15"/>
        <v>-0.41215601787958356</v>
      </c>
      <c r="Z124" s="259">
        <f t="shared" si="16"/>
        <v>0.62107852543125119</v>
      </c>
      <c r="AA124" s="259" t="s">
        <v>3628</v>
      </c>
      <c r="AB124" s="259" t="str">
        <f t="shared" si="17"/>
        <v>B5_@10</v>
      </c>
      <c r="AC124" s="259" t="s">
        <v>3629</v>
      </c>
      <c r="AD124" s="259">
        <v>3200</v>
      </c>
      <c r="AE124" s="259">
        <v>3200</v>
      </c>
      <c r="AF124" s="259" t="s">
        <v>1331</v>
      </c>
      <c r="AG124" s="259" t="str">
        <f t="shared" si="12"/>
        <v>euhedral</v>
      </c>
      <c r="AH124" s="259" t="str">
        <f t="shared" si="13"/>
        <v>chert congl.</v>
      </c>
    </row>
    <row r="125" spans="1:34">
      <c r="A125" s="284" t="s">
        <v>3438</v>
      </c>
      <c r="B125" s="260" t="s">
        <v>3430</v>
      </c>
      <c r="C125" s="260" t="s">
        <v>3429</v>
      </c>
      <c r="D125" s="283">
        <v>1609.41</v>
      </c>
      <c r="E125" s="276">
        <v>0.90978518937252695</v>
      </c>
      <c r="F125" s="282">
        <v>4.4288500000000001E-2</v>
      </c>
      <c r="G125" s="280">
        <v>5.7769170000000003E-3</v>
      </c>
      <c r="H125" s="281">
        <v>7.8880749999999996E-3</v>
      </c>
      <c r="I125" s="280">
        <v>4.4854639999999998E-3</v>
      </c>
      <c r="J125" s="279">
        <v>1.4946128262640002E-4</v>
      </c>
      <c r="K125" s="278">
        <v>1.9681851065493316E-2</v>
      </c>
      <c r="M125" s="276">
        <v>1.0370349634312159</v>
      </c>
      <c r="N125" s="276">
        <v>0.32694742682218869</v>
      </c>
      <c r="O125" s="276">
        <v>0.43189852076012891</v>
      </c>
      <c r="P125" s="276">
        <v>0.1711123439183917</v>
      </c>
      <c r="Q125" s="276">
        <v>-0.10217448540694729</v>
      </c>
      <c r="R125" s="276">
        <v>0.17111234391839164</v>
      </c>
      <c r="S125" s="276">
        <v>2.4814838689082297</v>
      </c>
      <c r="T125" s="277">
        <v>1.0476175728913093</v>
      </c>
      <c r="U125" s="276">
        <v>0.49981250537411981</v>
      </c>
      <c r="V125" s="276">
        <v>1.0476175728913093</v>
      </c>
      <c r="X125" s="340">
        <f t="shared" si="14"/>
        <v>1.0370349634312159</v>
      </c>
      <c r="Y125" s="340">
        <f t="shared" si="15"/>
        <v>-0.10217448540694729</v>
      </c>
      <c r="Z125" s="259">
        <f t="shared" si="16"/>
        <v>0.49981250537411981</v>
      </c>
      <c r="AA125" s="259" t="s">
        <v>3628</v>
      </c>
      <c r="AB125" s="259" t="str">
        <f t="shared" si="17"/>
        <v>B5_@11</v>
      </c>
      <c r="AC125" s="259" t="s">
        <v>3629</v>
      </c>
      <c r="AD125" s="259">
        <v>3200</v>
      </c>
      <c r="AE125" s="259">
        <v>3200</v>
      </c>
      <c r="AF125" s="259" t="s">
        <v>1331</v>
      </c>
      <c r="AG125" s="259" t="str">
        <f t="shared" si="12"/>
        <v>euhedral</v>
      </c>
      <c r="AH125" s="259" t="str">
        <f t="shared" si="13"/>
        <v>chert congl.</v>
      </c>
    </row>
    <row r="126" spans="1:34">
      <c r="A126" s="284" t="s">
        <v>3437</v>
      </c>
      <c r="B126" s="260" t="s">
        <v>3430</v>
      </c>
      <c r="C126" s="260" t="s">
        <v>3429</v>
      </c>
      <c r="D126" s="283">
        <v>1690.5709999999999</v>
      </c>
      <c r="E126" s="276">
        <v>0.95566478236291685</v>
      </c>
      <c r="F126" s="282">
        <v>4.4376899999999997E-2</v>
      </c>
      <c r="G126" s="280">
        <v>6.4117820000000004E-3</v>
      </c>
      <c r="H126" s="281">
        <v>7.8942539999999999E-3</v>
      </c>
      <c r="I126" s="280">
        <v>5.7479560000000002E-3</v>
      </c>
      <c r="J126" s="279">
        <v>1.4992081662360004E-4</v>
      </c>
      <c r="K126" s="278">
        <v>2.0155164105590748E-2</v>
      </c>
      <c r="M126" s="276">
        <v>3.0351083660244971</v>
      </c>
      <c r="N126" s="276">
        <v>0.33164723918932965</v>
      </c>
      <c r="O126" s="276">
        <v>1.2144462511224041</v>
      </c>
      <c r="P126" s="276">
        <v>0.18559978069572702</v>
      </c>
      <c r="Q126" s="276">
        <v>-0.34863455738021187</v>
      </c>
      <c r="R126" s="276">
        <v>0.18559978069572694</v>
      </c>
      <c r="S126" s="276">
        <v>5.6197453138797648</v>
      </c>
      <c r="T126" s="277">
        <v>1.0512110780115909</v>
      </c>
      <c r="U126" s="276">
        <v>-0.18531652363606987</v>
      </c>
      <c r="V126" s="276">
        <v>1.0512110780115909</v>
      </c>
      <c r="X126" s="340">
        <f t="shared" si="14"/>
        <v>3.0351083660244971</v>
      </c>
      <c r="Y126" s="340">
        <f t="shared" si="15"/>
        <v>-0.34863455738021187</v>
      </c>
      <c r="Z126" s="259">
        <f t="shared" si="16"/>
        <v>-0.18531652363606987</v>
      </c>
      <c r="AA126" s="259" t="s">
        <v>3628</v>
      </c>
      <c r="AB126" s="259" t="str">
        <f t="shared" si="17"/>
        <v>B5_@12</v>
      </c>
      <c r="AC126" s="259" t="s">
        <v>3629</v>
      </c>
      <c r="AD126" s="259">
        <v>3200</v>
      </c>
      <c r="AE126" s="259">
        <v>3200</v>
      </c>
      <c r="AF126" s="259" t="s">
        <v>1331</v>
      </c>
      <c r="AG126" s="259" t="str">
        <f t="shared" si="12"/>
        <v>euhedral</v>
      </c>
      <c r="AH126" s="259" t="str">
        <f t="shared" si="13"/>
        <v>chert congl.</v>
      </c>
    </row>
    <row r="127" spans="1:34">
      <c r="A127" s="284" t="s">
        <v>3436</v>
      </c>
      <c r="B127" s="260" t="s">
        <v>3430</v>
      </c>
      <c r="C127" s="260" t="s">
        <v>3429</v>
      </c>
      <c r="D127" s="283">
        <v>1695.42</v>
      </c>
      <c r="E127" s="276">
        <v>0.96936535162950266</v>
      </c>
      <c r="F127" s="282">
        <v>4.4279290000000006E-2</v>
      </c>
      <c r="G127" s="280">
        <v>6.8047120000000001E-3</v>
      </c>
      <c r="H127" s="281">
        <v>7.888810999999999E-3</v>
      </c>
      <c r="I127" s="280">
        <v>5.2097469999999998E-3</v>
      </c>
      <c r="J127" s="279">
        <v>1.4931924879601005E-4</v>
      </c>
      <c r="K127" s="278">
        <v>1.9469368251956113E-2</v>
      </c>
      <c r="M127" s="276">
        <v>0.82886464626041878</v>
      </c>
      <c r="N127" s="276">
        <v>0.33476432614135043</v>
      </c>
      <c r="O127" s="276">
        <v>0.52552490737591495</v>
      </c>
      <c r="P127" s="276">
        <v>0.1791319760532194</v>
      </c>
      <c r="Q127" s="276">
        <v>9.865961455179928E-2</v>
      </c>
      <c r="R127" s="276">
        <v>0.17913197605321932</v>
      </c>
      <c r="S127" s="276">
        <v>1.5212397312834858</v>
      </c>
      <c r="T127" s="277">
        <v>1.0460281996854024</v>
      </c>
      <c r="U127" s="276">
        <v>-6.2488780008806977E-2</v>
      </c>
      <c r="V127" s="276">
        <v>1.0460281996854024</v>
      </c>
      <c r="X127" s="340">
        <f t="shared" si="14"/>
        <v>0.82886464626041878</v>
      </c>
      <c r="Y127" s="340">
        <f t="shared" si="15"/>
        <v>9.865961455179928E-2</v>
      </c>
      <c r="Z127" s="259">
        <f t="shared" si="16"/>
        <v>-6.2488780008806977E-2</v>
      </c>
      <c r="AA127" s="259" t="s">
        <v>3628</v>
      </c>
      <c r="AB127" s="259" t="str">
        <f t="shared" si="17"/>
        <v>B5_@13</v>
      </c>
      <c r="AC127" s="259" t="s">
        <v>3629</v>
      </c>
      <c r="AD127" s="259">
        <v>3200</v>
      </c>
      <c r="AE127" s="259">
        <v>3200</v>
      </c>
      <c r="AF127" s="259" t="s">
        <v>1331</v>
      </c>
      <c r="AG127" s="259" t="str">
        <f t="shared" si="12"/>
        <v>euhedral</v>
      </c>
      <c r="AH127" s="259" t="str">
        <f t="shared" si="13"/>
        <v>chert congl.</v>
      </c>
    </row>
    <row r="128" spans="1:34">
      <c r="A128" s="284" t="s">
        <v>3435</v>
      </c>
      <c r="B128" s="260" t="s">
        <v>3430</v>
      </c>
      <c r="C128" s="260" t="s">
        <v>3429</v>
      </c>
      <c r="D128" s="283">
        <v>1641.412</v>
      </c>
      <c r="E128" s="276">
        <v>0.93848599199542593</v>
      </c>
      <c r="F128" s="282">
        <v>4.4281639999999997E-2</v>
      </c>
      <c r="G128" s="280">
        <v>8.4003240000000007E-3</v>
      </c>
      <c r="H128" s="281">
        <v>7.8872289999999991E-3</v>
      </c>
      <c r="I128" s="280">
        <v>5.4542940000000002E-3</v>
      </c>
      <c r="J128" s="279">
        <v>1.4941530417864003E-4</v>
      </c>
      <c r="K128" s="278">
        <v>2.0330684724981948E-2</v>
      </c>
      <c r="M128" s="276">
        <v>0.88198085096724554</v>
      </c>
      <c r="N128" s="276">
        <v>0.3489580049485686</v>
      </c>
      <c r="O128" s="276">
        <v>0.32464556840504866</v>
      </c>
      <c r="P128" s="276">
        <v>0.18202035198983096</v>
      </c>
      <c r="Q128" s="276">
        <v>-0.1295745698430828</v>
      </c>
      <c r="R128" s="276">
        <v>0.18202035198983091</v>
      </c>
      <c r="S128" s="276">
        <v>2.1688000071735658</v>
      </c>
      <c r="T128" s="277">
        <v>1.052562193430687</v>
      </c>
      <c r="U128" s="276">
        <v>0.48354057421207131</v>
      </c>
      <c r="V128" s="276">
        <v>1.052562193430687</v>
      </c>
      <c r="X128" s="340">
        <f t="shared" si="14"/>
        <v>0.88198085096724554</v>
      </c>
      <c r="Y128" s="340">
        <f t="shared" si="15"/>
        <v>-0.1295745698430828</v>
      </c>
      <c r="Z128" s="259">
        <f t="shared" si="16"/>
        <v>0.48354057421207131</v>
      </c>
      <c r="AA128" s="259" t="s">
        <v>3628</v>
      </c>
      <c r="AB128" s="259" t="str">
        <f t="shared" si="17"/>
        <v>B5_@14</v>
      </c>
      <c r="AC128" s="259" t="s">
        <v>3629</v>
      </c>
      <c r="AD128" s="259">
        <v>3200</v>
      </c>
      <c r="AE128" s="259">
        <v>3200</v>
      </c>
      <c r="AF128" s="259" t="s">
        <v>1331</v>
      </c>
      <c r="AG128" s="259" t="str">
        <f t="shared" si="12"/>
        <v>euhedral</v>
      </c>
      <c r="AH128" s="259" t="str">
        <f t="shared" si="13"/>
        <v>chert congl.</v>
      </c>
    </row>
    <row r="129" spans="1:34">
      <c r="A129" s="284" t="s">
        <v>3434</v>
      </c>
      <c r="B129" s="260" t="s">
        <v>3430</v>
      </c>
      <c r="C129" s="260" t="s">
        <v>3429</v>
      </c>
      <c r="D129" s="283">
        <v>1623.8869999999999</v>
      </c>
      <c r="E129" s="276">
        <v>0.92846598056032015</v>
      </c>
      <c r="F129" s="282">
        <v>4.4310499999999996E-2</v>
      </c>
      <c r="G129" s="280">
        <v>6.5953660000000001E-3</v>
      </c>
      <c r="H129" s="281">
        <v>7.8957149999999993E-3</v>
      </c>
      <c r="I129" s="280">
        <v>5.0243930000000003E-3</v>
      </c>
      <c r="J129" s="279">
        <v>1.4953610825900004E-4</v>
      </c>
      <c r="K129" s="278">
        <v>1.974034008577526E-2</v>
      </c>
      <c r="M129" s="276">
        <v>1.5342930500492624</v>
      </c>
      <c r="N129" s="276">
        <v>0.33308415297830851</v>
      </c>
      <c r="O129" s="276">
        <v>1.401310551535736</v>
      </c>
      <c r="P129" s="276">
        <v>0.17700138228417078</v>
      </c>
      <c r="Q129" s="276">
        <v>0.61114963076036588</v>
      </c>
      <c r="R129" s="276">
        <v>0.1770013822841707</v>
      </c>
      <c r="S129" s="276">
        <v>2.9957576842047917</v>
      </c>
      <c r="T129" s="277">
        <v>1.048057672633429</v>
      </c>
      <c r="U129" s="276">
        <v>6.3212261096845523E-2</v>
      </c>
      <c r="V129" s="276">
        <v>1.048057672633429</v>
      </c>
      <c r="X129" s="340">
        <f t="shared" si="14"/>
        <v>1.5342930500492624</v>
      </c>
      <c r="Y129" s="340">
        <f t="shared" si="15"/>
        <v>0.61114963076036588</v>
      </c>
      <c r="Z129" s="259">
        <f t="shared" si="16"/>
        <v>6.3212261096845523E-2</v>
      </c>
      <c r="AA129" s="259" t="s">
        <v>3628</v>
      </c>
      <c r="AB129" s="259" t="str">
        <f t="shared" si="17"/>
        <v>B5_@15</v>
      </c>
      <c r="AC129" s="259" t="s">
        <v>3629</v>
      </c>
      <c r="AD129" s="259">
        <v>3200</v>
      </c>
      <c r="AE129" s="259">
        <v>3200</v>
      </c>
      <c r="AF129" s="259" t="s">
        <v>1331</v>
      </c>
      <c r="AG129" s="259" t="str">
        <f t="shared" si="12"/>
        <v>euhedral</v>
      </c>
      <c r="AH129" s="259" t="str">
        <f t="shared" si="13"/>
        <v>chert congl.</v>
      </c>
    </row>
    <row r="130" spans="1:34">
      <c r="A130" s="284" t="s">
        <v>3433</v>
      </c>
      <c r="B130" s="260" t="s">
        <v>3430</v>
      </c>
      <c r="C130" s="260" t="s">
        <v>3429</v>
      </c>
      <c r="D130" s="283">
        <v>1700.741</v>
      </c>
      <c r="E130" s="276">
        <v>0.9724076615208691</v>
      </c>
      <c r="F130" s="282">
        <v>4.438048E-2</v>
      </c>
      <c r="G130" s="280">
        <v>8.4200980000000009E-3</v>
      </c>
      <c r="H130" s="281">
        <v>7.8951179999999996E-3</v>
      </c>
      <c r="I130" s="280">
        <v>5.552375E-3</v>
      </c>
      <c r="J130" s="279">
        <v>1.5019201409344004E-4</v>
      </c>
      <c r="K130" s="278">
        <v>2.0003907804265548E-2</v>
      </c>
      <c r="M130" s="276">
        <v>3.1160258183018374</v>
      </c>
      <c r="N130" s="276">
        <v>0.34914858159175793</v>
      </c>
      <c r="O130" s="276">
        <v>1.3240531522068977</v>
      </c>
      <c r="P130" s="276">
        <v>0.18320269260951805</v>
      </c>
      <c r="Q130" s="276">
        <v>-0.28070014421854861</v>
      </c>
      <c r="R130" s="276">
        <v>0.18320269260951799</v>
      </c>
      <c r="S130" s="276">
        <v>7.4469102481604654</v>
      </c>
      <c r="T130" s="277">
        <v>1.0500547630774293</v>
      </c>
      <c r="U130" s="276">
        <v>1.48686358077188</v>
      </c>
      <c r="V130" s="276">
        <v>1.0500547630774293</v>
      </c>
      <c r="X130" s="340">
        <f t="shared" si="14"/>
        <v>3.1160258183018374</v>
      </c>
      <c r="Y130" s="340">
        <f t="shared" si="15"/>
        <v>-0.28070014421854861</v>
      </c>
      <c r="Z130" s="259">
        <f t="shared" si="16"/>
        <v>1.48686358077188</v>
      </c>
      <c r="AA130" s="259" t="s">
        <v>3628</v>
      </c>
      <c r="AB130" s="259" t="str">
        <f t="shared" si="17"/>
        <v>B5_@16</v>
      </c>
      <c r="AC130" s="259" t="s">
        <v>3629</v>
      </c>
      <c r="AD130" s="259">
        <v>3200</v>
      </c>
      <c r="AE130" s="259">
        <v>3200</v>
      </c>
      <c r="AF130" s="259" t="s">
        <v>1331</v>
      </c>
      <c r="AG130" s="259" t="str">
        <f t="shared" si="12"/>
        <v>euhedral</v>
      </c>
      <c r="AH130" s="259" t="str">
        <f t="shared" si="13"/>
        <v>chert congl.</v>
      </c>
    </row>
    <row r="131" spans="1:34">
      <c r="A131" s="284" t="s">
        <v>3432</v>
      </c>
      <c r="B131" s="260" t="s">
        <v>3430</v>
      </c>
      <c r="C131" s="260" t="s">
        <v>3429</v>
      </c>
      <c r="D131" s="283">
        <v>1701.086</v>
      </c>
      <c r="E131" s="276">
        <v>0.97260491709548313</v>
      </c>
      <c r="F131" s="282">
        <v>4.4396190000000002E-2</v>
      </c>
      <c r="G131" s="280">
        <v>6.4961109999999997E-3</v>
      </c>
      <c r="H131" s="281">
        <v>7.8960920000000004E-3</v>
      </c>
      <c r="I131" s="280">
        <v>5.5610429999999999E-3</v>
      </c>
      <c r="J131" s="279">
        <v>1.5012757092996008E-4</v>
      </c>
      <c r="K131" s="278">
        <v>2.0696610998927119E-2</v>
      </c>
      <c r="M131" s="276">
        <v>3.4711132974278858</v>
      </c>
      <c r="N131" s="276">
        <v>0.33230301705735871</v>
      </c>
      <c r="O131" s="276">
        <v>1.4473693888316885</v>
      </c>
      <c r="P131" s="276">
        <v>0.18330782586203775</v>
      </c>
      <c r="Q131" s="276">
        <v>-0.34025395934367264</v>
      </c>
      <c r="R131" s="276">
        <v>0.1833078258620377</v>
      </c>
      <c r="S131" s="276">
        <v>7.0220794300208667</v>
      </c>
      <c r="T131" s="277">
        <v>1.0554109897198047</v>
      </c>
      <c r="U131" s="276">
        <v>0.38178326152049635</v>
      </c>
      <c r="V131" s="276">
        <v>1.0554109897198047</v>
      </c>
      <c r="X131" s="340">
        <f t="shared" si="14"/>
        <v>3.4711132974278858</v>
      </c>
      <c r="Y131" s="340">
        <f t="shared" si="15"/>
        <v>-0.34025395934367264</v>
      </c>
      <c r="Z131" s="259">
        <f t="shared" si="16"/>
        <v>0.38178326152049635</v>
      </c>
      <c r="AA131" s="259" t="s">
        <v>3628</v>
      </c>
      <c r="AB131" s="259" t="str">
        <f t="shared" si="17"/>
        <v>B5_@17</v>
      </c>
      <c r="AC131" s="259" t="s">
        <v>3629</v>
      </c>
      <c r="AD131" s="259">
        <v>3200</v>
      </c>
      <c r="AE131" s="259">
        <v>3200</v>
      </c>
      <c r="AF131" s="259" t="s">
        <v>1331</v>
      </c>
      <c r="AG131" s="259" t="str">
        <f t="shared" si="12"/>
        <v>euhedral</v>
      </c>
      <c r="AH131" s="259" t="str">
        <f t="shared" si="13"/>
        <v>chert congl.</v>
      </c>
    </row>
    <row r="132" spans="1:34">
      <c r="A132" s="275" t="s">
        <v>3431</v>
      </c>
      <c r="B132" s="268" t="s">
        <v>3430</v>
      </c>
      <c r="C132" s="268" t="s">
        <v>3429</v>
      </c>
      <c r="D132" s="274">
        <v>1687.3679999999999</v>
      </c>
      <c r="E132" s="266">
        <v>0.96476157804459683</v>
      </c>
      <c r="F132" s="273">
        <v>4.4394210000000003E-2</v>
      </c>
      <c r="G132" s="271">
        <v>6.7009970000000002E-3</v>
      </c>
      <c r="H132" s="272">
        <v>7.8958229999999997E-3</v>
      </c>
      <c r="I132" s="271">
        <v>4.2461080000000002E-3</v>
      </c>
      <c r="J132" s="270">
        <v>1.5021331197383005E-4</v>
      </c>
      <c r="K132" s="269">
        <v>2.0637652824009464E-2</v>
      </c>
      <c r="L132" s="268"/>
      <c r="M132" s="266">
        <v>3.4263600696320395</v>
      </c>
      <c r="N132" s="266">
        <v>0.33392642335295725</v>
      </c>
      <c r="O132" s="266">
        <v>1.413262271891309</v>
      </c>
      <c r="P132" s="266">
        <v>0.16865186800682985</v>
      </c>
      <c r="Q132" s="266">
        <v>-0.35131316396919132</v>
      </c>
      <c r="R132" s="266">
        <v>0.1686518680068298</v>
      </c>
      <c r="S132" s="266">
        <v>7.5979905082450561</v>
      </c>
      <c r="T132" s="267">
        <v>1.0549490793961156</v>
      </c>
      <c r="U132" s="266">
        <v>1.0434412252551262</v>
      </c>
      <c r="V132" s="266">
        <v>1.0549490793961156</v>
      </c>
      <c r="X132" s="340">
        <f t="shared" si="14"/>
        <v>3.4263600696320395</v>
      </c>
      <c r="Y132" s="340">
        <f t="shared" si="15"/>
        <v>-0.35131316396919132</v>
      </c>
      <c r="Z132" s="259">
        <f t="shared" si="16"/>
        <v>1.0434412252551262</v>
      </c>
      <c r="AA132" s="259" t="s">
        <v>3628</v>
      </c>
      <c r="AB132" s="259" t="str">
        <f t="shared" si="17"/>
        <v>B5_@18</v>
      </c>
      <c r="AC132" s="259" t="s">
        <v>3629</v>
      </c>
      <c r="AD132" s="259">
        <v>3200</v>
      </c>
      <c r="AE132" s="259">
        <v>3200</v>
      </c>
      <c r="AF132" s="259" t="s">
        <v>1331</v>
      </c>
      <c r="AG132" s="259" t="str">
        <f t="shared" si="12"/>
        <v>euhedral</v>
      </c>
      <c r="AH132" s="259" t="str">
        <f t="shared" si="13"/>
        <v>chert congl.</v>
      </c>
    </row>
    <row r="134" spans="1:34">
      <c r="A134" s="303" t="s">
        <v>3181</v>
      </c>
      <c r="B134" s="303" t="s">
        <v>36</v>
      </c>
      <c r="C134" s="303" t="s">
        <v>3180</v>
      </c>
      <c r="D134" s="302" t="s">
        <v>3179</v>
      </c>
      <c r="E134" s="302" t="s">
        <v>3179</v>
      </c>
      <c r="F134" s="390" t="s">
        <v>3178</v>
      </c>
      <c r="G134" s="390"/>
      <c r="H134" s="390"/>
      <c r="I134" s="390"/>
      <c r="J134" s="390"/>
      <c r="K134" s="390"/>
      <c r="L134" s="301"/>
      <c r="M134" s="390" t="s">
        <v>3177</v>
      </c>
      <c r="N134" s="390"/>
      <c r="O134" s="390"/>
      <c r="P134" s="390"/>
      <c r="Q134" s="390"/>
      <c r="R134" s="390"/>
      <c r="S134" s="390"/>
      <c r="T134" s="390"/>
      <c r="U134" s="390"/>
      <c r="V134" s="390"/>
    </row>
    <row r="135" spans="1:34">
      <c r="A135" s="300" t="s">
        <v>3428</v>
      </c>
      <c r="B135" s="299"/>
      <c r="C135" s="299"/>
      <c r="D135" s="298" t="s">
        <v>3205</v>
      </c>
      <c r="E135" s="297" t="s">
        <v>3174</v>
      </c>
      <c r="F135" s="296" t="s">
        <v>3173</v>
      </c>
      <c r="G135" s="294" t="s">
        <v>3170</v>
      </c>
      <c r="H135" s="295" t="s">
        <v>3172</v>
      </c>
      <c r="I135" s="294" t="s">
        <v>3170</v>
      </c>
      <c r="J135" s="293" t="s">
        <v>3171</v>
      </c>
      <c r="K135" s="292" t="s">
        <v>3170</v>
      </c>
      <c r="L135" s="291"/>
      <c r="M135" s="290" t="s">
        <v>3169</v>
      </c>
      <c r="N135" s="289" t="s">
        <v>3164</v>
      </c>
      <c r="O135" s="290" t="s">
        <v>3168</v>
      </c>
      <c r="P135" s="289" t="s">
        <v>3164</v>
      </c>
      <c r="Q135" s="290" t="s">
        <v>3167</v>
      </c>
      <c r="R135" s="289" t="s">
        <v>3164</v>
      </c>
      <c r="S135" s="290" t="s">
        <v>3166</v>
      </c>
      <c r="T135" s="289" t="s">
        <v>3164</v>
      </c>
      <c r="U135" s="290" t="s">
        <v>3165</v>
      </c>
      <c r="V135" s="289" t="s">
        <v>3164</v>
      </c>
    </row>
    <row r="136" spans="1:34">
      <c r="A136" s="284" t="s">
        <v>3427</v>
      </c>
      <c r="B136" s="260" t="s">
        <v>3207</v>
      </c>
      <c r="C136" s="260" t="s">
        <v>2556</v>
      </c>
      <c r="D136" s="288">
        <v>529.25840000000005</v>
      </c>
      <c r="E136" s="277">
        <v>0.96961390907534684</v>
      </c>
      <c r="F136" s="322">
        <v>4.4323010000000003E-2</v>
      </c>
      <c r="G136" s="320">
        <v>2.6000419999999999E-3</v>
      </c>
      <c r="H136" s="321">
        <v>7.8918479999999999E-3</v>
      </c>
      <c r="I136" s="320">
        <v>8.9771710000000008E-3</v>
      </c>
      <c r="J136" s="287" t="s">
        <v>1883</v>
      </c>
      <c r="K136" s="286" t="s">
        <v>1883</v>
      </c>
      <c r="M136" s="277">
        <v>0.93420136515853791</v>
      </c>
      <c r="N136" s="277">
        <v>0.39735885370860907</v>
      </c>
      <c r="O136" s="277">
        <v>0.21036683738701156</v>
      </c>
      <c r="P136" s="277">
        <v>0.33333014603737782</v>
      </c>
      <c r="Q136" s="277">
        <v>-0.27074686566963546</v>
      </c>
      <c r="R136" s="277">
        <v>0.33333014603737765</v>
      </c>
      <c r="S136" s="285" t="s">
        <v>1883</v>
      </c>
      <c r="T136" s="285" t="s">
        <v>1883</v>
      </c>
      <c r="U136" s="285" t="s">
        <v>1883</v>
      </c>
      <c r="V136" s="285" t="s">
        <v>1883</v>
      </c>
      <c r="X136" s="340">
        <f>M136</f>
        <v>0.93420136515853791</v>
      </c>
      <c r="Y136" s="340">
        <f>Q136</f>
        <v>-0.27074686566963546</v>
      </c>
      <c r="Z136" s="259" t="str">
        <f>U136</f>
        <v>-</v>
      </c>
      <c r="AA136" s="259" t="s">
        <v>3628</v>
      </c>
      <c r="AB136" s="259" t="str">
        <f>A136</f>
        <v>B8-S1@1</v>
      </c>
      <c r="AC136" s="259" t="s">
        <v>3629</v>
      </c>
      <c r="AD136" s="259">
        <v>3200</v>
      </c>
      <c r="AE136" s="259">
        <v>3200</v>
      </c>
      <c r="AF136" s="259" t="s">
        <v>1331</v>
      </c>
      <c r="AG136" s="259" t="str">
        <f t="shared" ref="AG136:AG166" si="18">B136</f>
        <v>disseminated</v>
      </c>
      <c r="AH136" s="259" t="str">
        <f t="shared" ref="AH136:AH166" si="19">C136</f>
        <v>chert</v>
      </c>
    </row>
    <row r="137" spans="1:34">
      <c r="A137" s="284" t="s">
        <v>3426</v>
      </c>
      <c r="B137" s="260" t="s">
        <v>3207</v>
      </c>
      <c r="C137" s="260" t="s">
        <v>2556</v>
      </c>
      <c r="D137" s="288">
        <v>531.9153</v>
      </c>
      <c r="E137" s="277">
        <v>0.97448141272766919</v>
      </c>
      <c r="F137" s="322">
        <v>4.4313270000000002E-2</v>
      </c>
      <c r="G137" s="320">
        <v>3.4023479999999999E-3</v>
      </c>
      <c r="H137" s="321">
        <v>7.8910439999999998E-3</v>
      </c>
      <c r="I137" s="320">
        <v>9.1261129999999999E-3</v>
      </c>
      <c r="J137" s="287" t="s">
        <v>1883</v>
      </c>
      <c r="K137" s="286" t="s">
        <v>1883</v>
      </c>
      <c r="M137" s="277">
        <v>0.71424565544253582</v>
      </c>
      <c r="N137" s="277">
        <v>0.39977538696767689</v>
      </c>
      <c r="O137" s="277">
        <v>0.10794164943384699</v>
      </c>
      <c r="P137" s="277">
        <v>0.3349440579970196</v>
      </c>
      <c r="Q137" s="277">
        <v>-0.25989486311905896</v>
      </c>
      <c r="R137" s="277">
        <v>0.33494405799701943</v>
      </c>
      <c r="S137" s="285" t="s">
        <v>1883</v>
      </c>
      <c r="T137" s="285" t="s">
        <v>1883</v>
      </c>
      <c r="U137" s="285" t="s">
        <v>1883</v>
      </c>
      <c r="V137" s="285" t="s">
        <v>1883</v>
      </c>
      <c r="X137" s="340">
        <f t="shared" ref="X137:X166" si="20">M137</f>
        <v>0.71424565544253582</v>
      </c>
      <c r="Y137" s="340">
        <f t="shared" ref="Y137:Y166" si="21">Q137</f>
        <v>-0.25989486311905896</v>
      </c>
      <c r="Z137" s="259" t="str">
        <f t="shared" ref="Z137:Z166" si="22">U137</f>
        <v>-</v>
      </c>
      <c r="AA137" s="259" t="s">
        <v>3628</v>
      </c>
      <c r="AB137" s="259" t="str">
        <f t="shared" ref="AB137:AB166" si="23">A137</f>
        <v>B8-S1@2</v>
      </c>
      <c r="AC137" s="259" t="s">
        <v>3629</v>
      </c>
      <c r="AD137" s="259">
        <v>3200</v>
      </c>
      <c r="AE137" s="259">
        <v>3200</v>
      </c>
      <c r="AF137" s="259" t="s">
        <v>1331</v>
      </c>
      <c r="AG137" s="259" t="str">
        <f t="shared" si="18"/>
        <v>disseminated</v>
      </c>
      <c r="AH137" s="259" t="str">
        <f t="shared" si="19"/>
        <v>chert</v>
      </c>
    </row>
    <row r="138" spans="1:34">
      <c r="A138" s="284" t="s">
        <v>3425</v>
      </c>
      <c r="B138" s="260" t="s">
        <v>3207</v>
      </c>
      <c r="C138" s="260" t="s">
        <v>2556</v>
      </c>
      <c r="D138" s="288">
        <v>533.96130000000005</v>
      </c>
      <c r="E138" s="277">
        <v>0.97822973312838113</v>
      </c>
      <c r="F138" s="322">
        <v>4.4247590000000003E-2</v>
      </c>
      <c r="G138" s="320">
        <v>3.5374260000000002E-3</v>
      </c>
      <c r="H138" s="321">
        <v>7.8924310000000001E-3</v>
      </c>
      <c r="I138" s="320">
        <v>9.9458020000000001E-3</v>
      </c>
      <c r="J138" s="287" t="s">
        <v>1883</v>
      </c>
      <c r="K138" s="286" t="s">
        <v>1883</v>
      </c>
      <c r="M138" s="277">
        <v>-0.76898750822707029</v>
      </c>
      <c r="N138" s="277">
        <v>0.40024408095823805</v>
      </c>
      <c r="O138" s="277">
        <v>0.28136882224259807</v>
      </c>
      <c r="P138" s="277">
        <v>0.34415220115711137</v>
      </c>
      <c r="Q138" s="277">
        <v>0.67739738897953927</v>
      </c>
      <c r="R138" s="277">
        <v>0.34415220115711115</v>
      </c>
      <c r="S138" s="285" t="s">
        <v>1883</v>
      </c>
      <c r="T138" s="285" t="s">
        <v>1883</v>
      </c>
      <c r="U138" s="285" t="s">
        <v>1883</v>
      </c>
      <c r="V138" s="285" t="s">
        <v>1883</v>
      </c>
      <c r="X138" s="340">
        <f t="shared" si="20"/>
        <v>-0.76898750822707029</v>
      </c>
      <c r="Y138" s="340">
        <f t="shared" si="21"/>
        <v>0.67739738897953927</v>
      </c>
      <c r="Z138" s="259" t="str">
        <f t="shared" si="22"/>
        <v>-</v>
      </c>
      <c r="AA138" s="259" t="s">
        <v>3628</v>
      </c>
      <c r="AB138" s="259" t="str">
        <f t="shared" si="23"/>
        <v>B8-S1@3</v>
      </c>
      <c r="AC138" s="259" t="s">
        <v>3629</v>
      </c>
      <c r="AD138" s="259">
        <v>3200</v>
      </c>
      <c r="AE138" s="259">
        <v>3200</v>
      </c>
      <c r="AF138" s="259" t="s">
        <v>1331</v>
      </c>
      <c r="AG138" s="259" t="str">
        <f t="shared" si="18"/>
        <v>disseminated</v>
      </c>
      <c r="AH138" s="259" t="str">
        <f t="shared" si="19"/>
        <v>chert</v>
      </c>
    </row>
    <row r="139" spans="1:34">
      <c r="A139" s="284" t="s">
        <v>3424</v>
      </c>
      <c r="B139" s="260" t="s">
        <v>3207</v>
      </c>
      <c r="C139" s="260" t="s">
        <v>2556</v>
      </c>
      <c r="D139" s="288">
        <v>550.32360000000006</v>
      </c>
      <c r="E139" s="277">
        <v>1.008205853799236</v>
      </c>
      <c r="F139" s="322">
        <v>4.4289630000000003E-2</v>
      </c>
      <c r="G139" s="320">
        <v>2.6101520000000001E-3</v>
      </c>
      <c r="H139" s="321">
        <v>7.8880059999999995E-3</v>
      </c>
      <c r="I139" s="320">
        <v>8.2706080000000005E-3</v>
      </c>
      <c r="J139" s="287" t="s">
        <v>1883</v>
      </c>
      <c r="K139" s="286" t="s">
        <v>1883</v>
      </c>
      <c r="M139" s="277">
        <v>0.18039011358572665</v>
      </c>
      <c r="N139" s="277">
        <v>0.39738536541392133</v>
      </c>
      <c r="O139" s="277">
        <v>-0.27856116837601475</v>
      </c>
      <c r="P139" s="277">
        <v>0.32593608156794918</v>
      </c>
      <c r="Q139" s="277">
        <v>-0.37146207687266397</v>
      </c>
      <c r="R139" s="277">
        <v>0.32593608156794901</v>
      </c>
      <c r="S139" s="285" t="s">
        <v>1883</v>
      </c>
      <c r="T139" s="285" t="s">
        <v>1883</v>
      </c>
      <c r="U139" s="285" t="s">
        <v>1883</v>
      </c>
      <c r="V139" s="285" t="s">
        <v>1883</v>
      </c>
      <c r="X139" s="340">
        <f t="shared" si="20"/>
        <v>0.18039011358572665</v>
      </c>
      <c r="Y139" s="340">
        <f t="shared" si="21"/>
        <v>-0.37146207687266397</v>
      </c>
      <c r="Z139" s="259" t="str">
        <f t="shared" si="22"/>
        <v>-</v>
      </c>
      <c r="AA139" s="259" t="s">
        <v>3628</v>
      </c>
      <c r="AB139" s="259" t="str">
        <f t="shared" si="23"/>
        <v>B8-S1@4</v>
      </c>
      <c r="AC139" s="259" t="s">
        <v>3629</v>
      </c>
      <c r="AD139" s="259">
        <v>3200</v>
      </c>
      <c r="AE139" s="259">
        <v>3200</v>
      </c>
      <c r="AF139" s="259" t="s">
        <v>1331</v>
      </c>
      <c r="AG139" s="259" t="str">
        <f t="shared" si="18"/>
        <v>disseminated</v>
      </c>
      <c r="AH139" s="259" t="str">
        <f t="shared" si="19"/>
        <v>chert</v>
      </c>
    </row>
    <row r="140" spans="1:34">
      <c r="A140" s="284" t="s">
        <v>3423</v>
      </c>
      <c r="B140" s="260" t="s">
        <v>3207</v>
      </c>
      <c r="C140" s="260" t="s">
        <v>2556</v>
      </c>
      <c r="D140" s="288">
        <v>537.9923</v>
      </c>
      <c r="E140" s="277">
        <v>0.98561462048677306</v>
      </c>
      <c r="F140" s="322">
        <v>4.4326949999999997E-2</v>
      </c>
      <c r="G140" s="320">
        <v>4.4021900000000003E-3</v>
      </c>
      <c r="H140" s="321">
        <v>7.8926059999999999E-3</v>
      </c>
      <c r="I140" s="320">
        <v>1.490489E-2</v>
      </c>
      <c r="J140" s="287" t="s">
        <v>1883</v>
      </c>
      <c r="K140" s="286" t="s">
        <v>1883</v>
      </c>
      <c r="M140" s="277">
        <v>1.0231772888011914</v>
      </c>
      <c r="N140" s="277">
        <v>0.4036603547270331</v>
      </c>
      <c r="O140" s="277">
        <v>0.3067240937650173</v>
      </c>
      <c r="P140" s="277">
        <v>0.40955517937982816</v>
      </c>
      <c r="Q140" s="277">
        <v>-0.22021220996759627</v>
      </c>
      <c r="R140" s="277">
        <v>0.40955517937982805</v>
      </c>
      <c r="S140" s="285" t="s">
        <v>1883</v>
      </c>
      <c r="T140" s="285" t="s">
        <v>1883</v>
      </c>
      <c r="U140" s="285" t="s">
        <v>1883</v>
      </c>
      <c r="V140" s="285" t="s">
        <v>1883</v>
      </c>
      <c r="X140" s="340">
        <f t="shared" si="20"/>
        <v>1.0231772888011914</v>
      </c>
      <c r="Y140" s="340">
        <f t="shared" si="21"/>
        <v>-0.22021220996759627</v>
      </c>
      <c r="Z140" s="259" t="str">
        <f t="shared" si="22"/>
        <v>-</v>
      </c>
      <c r="AA140" s="259" t="s">
        <v>3628</v>
      </c>
      <c r="AB140" s="259" t="str">
        <f t="shared" si="23"/>
        <v>B8-S1@5</v>
      </c>
      <c r="AC140" s="259" t="s">
        <v>3629</v>
      </c>
      <c r="AD140" s="259">
        <v>3200</v>
      </c>
      <c r="AE140" s="259">
        <v>3200</v>
      </c>
      <c r="AF140" s="259" t="s">
        <v>1331</v>
      </c>
      <c r="AG140" s="259" t="str">
        <f t="shared" si="18"/>
        <v>disseminated</v>
      </c>
      <c r="AH140" s="259" t="str">
        <f t="shared" si="19"/>
        <v>chert</v>
      </c>
    </row>
    <row r="141" spans="1:34">
      <c r="A141" s="284" t="s">
        <v>3422</v>
      </c>
      <c r="B141" s="260" t="s">
        <v>3207</v>
      </c>
      <c r="C141" s="260" t="s">
        <v>2556</v>
      </c>
      <c r="D141" s="288">
        <v>541.1155</v>
      </c>
      <c r="E141" s="277">
        <v>0.9913363967700104</v>
      </c>
      <c r="F141" s="322">
        <v>4.4339440000000001E-2</v>
      </c>
      <c r="G141" s="320">
        <v>2.9969290000000002E-3</v>
      </c>
      <c r="H141" s="321">
        <v>7.8941459999999995E-3</v>
      </c>
      <c r="I141" s="320">
        <v>1.301245E-2</v>
      </c>
      <c r="J141" s="287" t="s">
        <v>1883</v>
      </c>
      <c r="K141" s="286" t="s">
        <v>1883</v>
      </c>
      <c r="M141" s="277">
        <v>1.305235483293421</v>
      </c>
      <c r="N141" s="277">
        <v>0.39847535009374241</v>
      </c>
      <c r="O141" s="277">
        <v>0.50266725867817219</v>
      </c>
      <c r="P141" s="277">
        <v>0.38288730534323445</v>
      </c>
      <c r="Q141" s="277">
        <v>-0.16952901521793962</v>
      </c>
      <c r="R141" s="277">
        <v>0.38288730534323429</v>
      </c>
      <c r="S141" s="285" t="s">
        <v>1883</v>
      </c>
      <c r="T141" s="285" t="s">
        <v>1883</v>
      </c>
      <c r="U141" s="285" t="s">
        <v>1883</v>
      </c>
      <c r="V141" s="285" t="s">
        <v>1883</v>
      </c>
      <c r="X141" s="340">
        <f t="shared" si="20"/>
        <v>1.305235483293421</v>
      </c>
      <c r="Y141" s="340">
        <f t="shared" si="21"/>
        <v>-0.16952901521793962</v>
      </c>
      <c r="Z141" s="259" t="str">
        <f t="shared" si="22"/>
        <v>-</v>
      </c>
      <c r="AA141" s="259" t="s">
        <v>3628</v>
      </c>
      <c r="AB141" s="259" t="str">
        <f t="shared" si="23"/>
        <v>B8-S1@6</v>
      </c>
      <c r="AC141" s="259" t="s">
        <v>3629</v>
      </c>
      <c r="AD141" s="259">
        <v>3200</v>
      </c>
      <c r="AE141" s="259">
        <v>3200</v>
      </c>
      <c r="AF141" s="259" t="s">
        <v>1331</v>
      </c>
      <c r="AG141" s="259" t="str">
        <f t="shared" si="18"/>
        <v>disseminated</v>
      </c>
      <c r="AH141" s="259" t="str">
        <f t="shared" si="19"/>
        <v>chert</v>
      </c>
    </row>
    <row r="142" spans="1:34">
      <c r="A142" s="284" t="s">
        <v>3421</v>
      </c>
      <c r="B142" s="260" t="s">
        <v>3207</v>
      </c>
      <c r="C142" s="260" t="s">
        <v>2556</v>
      </c>
      <c r="D142" s="288">
        <v>576.63589999999999</v>
      </c>
      <c r="E142" s="277">
        <v>1.0564106098498971</v>
      </c>
      <c r="F142" s="322">
        <v>4.4327690000000003E-2</v>
      </c>
      <c r="G142" s="320">
        <v>2.6357989999999999E-3</v>
      </c>
      <c r="H142" s="321">
        <v>7.9007799999999996E-3</v>
      </c>
      <c r="I142" s="320">
        <v>8.9488710000000006E-3</v>
      </c>
      <c r="J142" s="287" t="s">
        <v>1883</v>
      </c>
      <c r="K142" s="286" t="s">
        <v>1883</v>
      </c>
      <c r="M142" s="277">
        <v>1.039888502886388</v>
      </c>
      <c r="N142" s="277">
        <v>0.39745307371723088</v>
      </c>
      <c r="O142" s="277">
        <v>1.3441516001523524</v>
      </c>
      <c r="P142" s="277">
        <v>0.33302561982805412</v>
      </c>
      <c r="Q142" s="277">
        <v>0.80860902116586253</v>
      </c>
      <c r="R142" s="277">
        <v>0.3330256198280539</v>
      </c>
      <c r="S142" s="285" t="s">
        <v>1883</v>
      </c>
      <c r="T142" s="285" t="s">
        <v>1883</v>
      </c>
      <c r="U142" s="285" t="s">
        <v>1883</v>
      </c>
      <c r="V142" s="285" t="s">
        <v>1883</v>
      </c>
      <c r="X142" s="340">
        <f t="shared" si="20"/>
        <v>1.039888502886388</v>
      </c>
      <c r="Y142" s="340">
        <f t="shared" si="21"/>
        <v>0.80860902116586253</v>
      </c>
      <c r="Z142" s="259" t="str">
        <f t="shared" si="22"/>
        <v>-</v>
      </c>
      <c r="AA142" s="259" t="s">
        <v>3628</v>
      </c>
      <c r="AB142" s="259" t="str">
        <f t="shared" si="23"/>
        <v>B8-S1@7</v>
      </c>
      <c r="AC142" s="259" t="s">
        <v>3629</v>
      </c>
      <c r="AD142" s="259">
        <v>3200</v>
      </c>
      <c r="AE142" s="259">
        <v>3200</v>
      </c>
      <c r="AF142" s="259" t="s">
        <v>1331</v>
      </c>
      <c r="AG142" s="259" t="str">
        <f t="shared" si="18"/>
        <v>disseminated</v>
      </c>
      <c r="AH142" s="259" t="str">
        <f t="shared" si="19"/>
        <v>chert</v>
      </c>
    </row>
    <row r="143" spans="1:34">
      <c r="A143" s="284" t="s">
        <v>3420</v>
      </c>
      <c r="B143" s="260" t="s">
        <v>3207</v>
      </c>
      <c r="C143" s="260" t="s">
        <v>2556</v>
      </c>
      <c r="D143" s="288">
        <v>532.69690000000003</v>
      </c>
      <c r="E143" s="277">
        <v>0.97591332241740358</v>
      </c>
      <c r="F143" s="322">
        <v>4.4402730000000001E-2</v>
      </c>
      <c r="G143" s="320">
        <v>4.1631039999999999E-3</v>
      </c>
      <c r="H143" s="321">
        <v>7.8998790000000003E-3</v>
      </c>
      <c r="I143" s="320">
        <v>9.8028219999999992E-3</v>
      </c>
      <c r="J143" s="287" t="s">
        <v>1883</v>
      </c>
      <c r="K143" s="286" t="s">
        <v>1883</v>
      </c>
      <c r="M143" s="277">
        <v>2.7344959420121384</v>
      </c>
      <c r="N143" s="277">
        <v>0.40264444020232115</v>
      </c>
      <c r="O143" s="277">
        <v>1.232775780613844</v>
      </c>
      <c r="P143" s="277">
        <v>0.34250733460391303</v>
      </c>
      <c r="Q143" s="277">
        <v>-0.17548962952240732</v>
      </c>
      <c r="R143" s="277">
        <v>0.34250733460391281</v>
      </c>
      <c r="S143" s="285" t="s">
        <v>1883</v>
      </c>
      <c r="T143" s="285" t="s">
        <v>1883</v>
      </c>
      <c r="U143" s="285" t="s">
        <v>1883</v>
      </c>
      <c r="V143" s="285" t="s">
        <v>1883</v>
      </c>
      <c r="X143" s="340">
        <f t="shared" si="20"/>
        <v>2.7344959420121384</v>
      </c>
      <c r="Y143" s="340">
        <f t="shared" si="21"/>
        <v>-0.17548962952240732</v>
      </c>
      <c r="Z143" s="259" t="str">
        <f t="shared" si="22"/>
        <v>-</v>
      </c>
      <c r="AA143" s="259" t="s">
        <v>3628</v>
      </c>
      <c r="AB143" s="259" t="str">
        <f t="shared" si="23"/>
        <v>B8-S1@8</v>
      </c>
      <c r="AC143" s="259" t="s">
        <v>3629</v>
      </c>
      <c r="AD143" s="259">
        <v>3200</v>
      </c>
      <c r="AE143" s="259">
        <v>3200</v>
      </c>
      <c r="AF143" s="259" t="s">
        <v>1331</v>
      </c>
      <c r="AG143" s="259" t="str">
        <f t="shared" si="18"/>
        <v>disseminated</v>
      </c>
      <c r="AH143" s="259" t="str">
        <f t="shared" si="19"/>
        <v>chert</v>
      </c>
    </row>
    <row r="144" spans="1:34">
      <c r="A144" s="284" t="s">
        <v>3419</v>
      </c>
      <c r="B144" s="260" t="s">
        <v>3207</v>
      </c>
      <c r="C144" s="260" t="s">
        <v>2556</v>
      </c>
      <c r="D144" s="288">
        <v>499.40089999999998</v>
      </c>
      <c r="E144" s="277">
        <v>0.91491426275850585</v>
      </c>
      <c r="F144" s="322">
        <v>4.4342100000000002E-2</v>
      </c>
      <c r="G144" s="320">
        <v>2.6761490000000001E-3</v>
      </c>
      <c r="H144" s="321">
        <v>7.9073059999999994E-3</v>
      </c>
      <c r="I144" s="320">
        <v>1.338023E-2</v>
      </c>
      <c r="J144" s="287" t="s">
        <v>1883</v>
      </c>
      <c r="K144" s="286" t="s">
        <v>1883</v>
      </c>
      <c r="M144" s="277">
        <v>1.3653055231130917</v>
      </c>
      <c r="N144" s="277">
        <v>0.39756091438670699</v>
      </c>
      <c r="O144" s="277">
        <v>2.1729659805905985</v>
      </c>
      <c r="P144" s="277">
        <v>0.38792443662801551</v>
      </c>
      <c r="Q144" s="277">
        <v>1.4698336361873565</v>
      </c>
      <c r="R144" s="277">
        <v>0.38792443662801535</v>
      </c>
      <c r="S144" s="285" t="s">
        <v>1883</v>
      </c>
      <c r="T144" s="285" t="s">
        <v>1883</v>
      </c>
      <c r="U144" s="285" t="s">
        <v>1883</v>
      </c>
      <c r="V144" s="285" t="s">
        <v>1883</v>
      </c>
      <c r="X144" s="340">
        <f t="shared" si="20"/>
        <v>1.3653055231130917</v>
      </c>
      <c r="Y144" s="340">
        <f t="shared" si="21"/>
        <v>1.4698336361873565</v>
      </c>
      <c r="Z144" s="259" t="str">
        <f t="shared" si="22"/>
        <v>-</v>
      </c>
      <c r="AA144" s="259" t="s">
        <v>3628</v>
      </c>
      <c r="AB144" s="259" t="str">
        <f t="shared" si="23"/>
        <v>B8-S1@9</v>
      </c>
      <c r="AC144" s="259" t="s">
        <v>3629</v>
      </c>
      <c r="AD144" s="259">
        <v>3200</v>
      </c>
      <c r="AE144" s="259">
        <v>3200</v>
      </c>
      <c r="AF144" s="259" t="s">
        <v>1331</v>
      </c>
      <c r="AG144" s="259" t="str">
        <f t="shared" si="18"/>
        <v>disseminated</v>
      </c>
      <c r="AH144" s="259" t="str">
        <f t="shared" si="19"/>
        <v>chert</v>
      </c>
    </row>
    <row r="145" spans="1:34">
      <c r="A145" s="284" t="s">
        <v>3418</v>
      </c>
      <c r="B145" s="260" t="s">
        <v>3207</v>
      </c>
      <c r="C145" s="260" t="s">
        <v>2556</v>
      </c>
      <c r="D145" s="288">
        <v>529.79</v>
      </c>
      <c r="E145" s="277">
        <v>0.9705878128510157</v>
      </c>
      <c r="F145" s="322">
        <v>4.4272150000000003E-2</v>
      </c>
      <c r="G145" s="320">
        <v>3.7831589999999999E-3</v>
      </c>
      <c r="H145" s="321">
        <v>7.8925590000000004E-3</v>
      </c>
      <c r="I145" s="320">
        <v>1.5022560000000001E-2</v>
      </c>
      <c r="J145" s="287" t="s">
        <v>1883</v>
      </c>
      <c r="K145" s="286" t="s">
        <v>1883</v>
      </c>
      <c r="M145" s="277">
        <v>-0.21435586237250615</v>
      </c>
      <c r="N145" s="277">
        <v>0.40114197993681311</v>
      </c>
      <c r="O145" s="277">
        <v>0.29858724354251798</v>
      </c>
      <c r="P145" s="277">
        <v>0.4112712853743174</v>
      </c>
      <c r="Q145" s="277">
        <v>0.40898051266435864</v>
      </c>
      <c r="R145" s="277">
        <v>0.41127128537431729</v>
      </c>
      <c r="S145" s="285" t="s">
        <v>1883</v>
      </c>
      <c r="T145" s="285" t="s">
        <v>1883</v>
      </c>
      <c r="U145" s="285" t="s">
        <v>1883</v>
      </c>
      <c r="V145" s="285" t="s">
        <v>1883</v>
      </c>
      <c r="X145" s="340">
        <f t="shared" si="20"/>
        <v>-0.21435586237250615</v>
      </c>
      <c r="Y145" s="340">
        <f t="shared" si="21"/>
        <v>0.40898051266435864</v>
      </c>
      <c r="Z145" s="259" t="str">
        <f t="shared" si="22"/>
        <v>-</v>
      </c>
      <c r="AA145" s="259" t="s">
        <v>3628</v>
      </c>
      <c r="AB145" s="259" t="str">
        <f t="shared" si="23"/>
        <v>B8-S1@10</v>
      </c>
      <c r="AC145" s="259" t="s">
        <v>3629</v>
      </c>
      <c r="AD145" s="259">
        <v>3200</v>
      </c>
      <c r="AE145" s="259">
        <v>3200</v>
      </c>
      <c r="AF145" s="259" t="s">
        <v>1331</v>
      </c>
      <c r="AG145" s="259" t="str">
        <f t="shared" si="18"/>
        <v>disseminated</v>
      </c>
      <c r="AH145" s="259" t="str">
        <f t="shared" si="19"/>
        <v>chert</v>
      </c>
    </row>
    <row r="146" spans="1:34">
      <c r="A146" s="284" t="s">
        <v>3417</v>
      </c>
      <c r="B146" s="260" t="s">
        <v>3207</v>
      </c>
      <c r="C146" s="260" t="s">
        <v>2556</v>
      </c>
      <c r="D146" s="288">
        <v>488.26580000000001</v>
      </c>
      <c r="E146" s="277">
        <v>0.89451449614366352</v>
      </c>
      <c r="F146" s="322">
        <v>4.4252489999999998E-2</v>
      </c>
      <c r="G146" s="320">
        <v>4.3693100000000004E-3</v>
      </c>
      <c r="H146" s="321">
        <v>7.8981710000000007E-3</v>
      </c>
      <c r="I146" s="320">
        <v>6.4641610000000004E-3</v>
      </c>
      <c r="J146" s="287" t="s">
        <v>1883</v>
      </c>
      <c r="K146" s="286" t="s">
        <v>1883</v>
      </c>
      <c r="M146" s="277">
        <v>-0.65833217171717973</v>
      </c>
      <c r="N146" s="277">
        <v>0.40351743358912534</v>
      </c>
      <c r="O146" s="277">
        <v>1.0100515891772806</v>
      </c>
      <c r="P146" s="277">
        <v>0.30917195468795616</v>
      </c>
      <c r="Q146" s="277">
        <v>1.349092657611628</v>
      </c>
      <c r="R146" s="277">
        <v>0.309171954687956</v>
      </c>
      <c r="S146" s="285" t="s">
        <v>1883</v>
      </c>
      <c r="T146" s="285" t="s">
        <v>1883</v>
      </c>
      <c r="U146" s="285" t="s">
        <v>1883</v>
      </c>
      <c r="V146" s="285" t="s">
        <v>1883</v>
      </c>
      <c r="X146" s="340">
        <f t="shared" si="20"/>
        <v>-0.65833217171717973</v>
      </c>
      <c r="Y146" s="340">
        <f t="shared" si="21"/>
        <v>1.349092657611628</v>
      </c>
      <c r="Z146" s="259" t="str">
        <f t="shared" si="22"/>
        <v>-</v>
      </c>
      <c r="AA146" s="259" t="s">
        <v>3628</v>
      </c>
      <c r="AB146" s="259" t="str">
        <f t="shared" si="23"/>
        <v>B8-S1@11</v>
      </c>
      <c r="AC146" s="259" t="s">
        <v>3629</v>
      </c>
      <c r="AD146" s="259">
        <v>3200</v>
      </c>
      <c r="AE146" s="259">
        <v>3200</v>
      </c>
      <c r="AF146" s="259" t="s">
        <v>1331</v>
      </c>
      <c r="AG146" s="259" t="str">
        <f t="shared" si="18"/>
        <v>disseminated</v>
      </c>
      <c r="AH146" s="259" t="str">
        <f t="shared" si="19"/>
        <v>chert</v>
      </c>
    </row>
    <row r="147" spans="1:34">
      <c r="A147" s="284" t="s">
        <v>3416</v>
      </c>
      <c r="B147" s="260" t="s">
        <v>3207</v>
      </c>
      <c r="C147" s="260" t="s">
        <v>2556</v>
      </c>
      <c r="D147" s="288">
        <v>512.30169999999998</v>
      </c>
      <c r="E147" s="277">
        <v>0.93854883354320995</v>
      </c>
      <c r="F147" s="322">
        <v>4.430506E-2</v>
      </c>
      <c r="G147" s="320">
        <v>3.5622190000000001E-3</v>
      </c>
      <c r="H147" s="321">
        <v>7.8989950000000007E-3</v>
      </c>
      <c r="I147" s="320">
        <v>1.3727369999999999E-2</v>
      </c>
      <c r="J147" s="287" t="s">
        <v>1883</v>
      </c>
      <c r="K147" s="286" t="s">
        <v>1883</v>
      </c>
      <c r="M147" s="277">
        <v>0.52884150998377955</v>
      </c>
      <c r="N147" s="277">
        <v>0.40033202837332238</v>
      </c>
      <c r="O147" s="277">
        <v>1.1167125350750629</v>
      </c>
      <c r="P147" s="277">
        <v>0.39274600117475827</v>
      </c>
      <c r="Q147" s="277">
        <v>0.84435915743341639</v>
      </c>
      <c r="R147" s="277">
        <v>0.39274600117475811</v>
      </c>
      <c r="S147" s="285" t="s">
        <v>1883</v>
      </c>
      <c r="T147" s="285" t="s">
        <v>1883</v>
      </c>
      <c r="U147" s="285" t="s">
        <v>1883</v>
      </c>
      <c r="V147" s="285" t="s">
        <v>1883</v>
      </c>
      <c r="X147" s="340">
        <f t="shared" si="20"/>
        <v>0.52884150998377955</v>
      </c>
      <c r="Y147" s="340">
        <f t="shared" si="21"/>
        <v>0.84435915743341639</v>
      </c>
      <c r="Z147" s="259" t="str">
        <f t="shared" si="22"/>
        <v>-</v>
      </c>
      <c r="AA147" s="259" t="s">
        <v>3628</v>
      </c>
      <c r="AB147" s="259" t="str">
        <f t="shared" si="23"/>
        <v>B8-S1@12</v>
      </c>
      <c r="AC147" s="259" t="s">
        <v>3629</v>
      </c>
      <c r="AD147" s="259">
        <v>3200</v>
      </c>
      <c r="AE147" s="259">
        <v>3200</v>
      </c>
      <c r="AF147" s="259" t="s">
        <v>1331</v>
      </c>
      <c r="AG147" s="259" t="str">
        <f t="shared" si="18"/>
        <v>disseminated</v>
      </c>
      <c r="AH147" s="259" t="str">
        <f t="shared" si="19"/>
        <v>chert</v>
      </c>
    </row>
    <row r="148" spans="1:34">
      <c r="A148" s="284" t="s">
        <v>3415</v>
      </c>
      <c r="B148" s="260" t="s">
        <v>3207</v>
      </c>
      <c r="C148" s="260" t="s">
        <v>2556</v>
      </c>
      <c r="D148" s="288">
        <v>506.39409999999998</v>
      </c>
      <c r="E148" s="277">
        <v>0.92772597059147688</v>
      </c>
      <c r="F148" s="322">
        <v>4.4384769999999997E-2</v>
      </c>
      <c r="G148" s="320">
        <v>3.7892289999999999E-3</v>
      </c>
      <c r="H148" s="321">
        <v>7.9050070000000004E-3</v>
      </c>
      <c r="I148" s="320">
        <v>9.0955229999999995E-3</v>
      </c>
      <c r="J148" s="287" t="s">
        <v>1883</v>
      </c>
      <c r="K148" s="286" t="s">
        <v>1883</v>
      </c>
      <c r="M148" s="277">
        <v>2.3289102596200095</v>
      </c>
      <c r="N148" s="277">
        <v>0.40116489605359362</v>
      </c>
      <c r="O148" s="277">
        <v>1.8828809398523516</v>
      </c>
      <c r="P148" s="277">
        <v>0.33461106085934283</v>
      </c>
      <c r="Q148" s="277">
        <v>0.6834921561480467</v>
      </c>
      <c r="R148" s="277">
        <v>0.33461106085934267</v>
      </c>
      <c r="S148" s="285" t="s">
        <v>1883</v>
      </c>
      <c r="T148" s="285" t="s">
        <v>1883</v>
      </c>
      <c r="U148" s="285" t="s">
        <v>1883</v>
      </c>
      <c r="V148" s="285" t="s">
        <v>1883</v>
      </c>
      <c r="X148" s="340">
        <f t="shared" si="20"/>
        <v>2.3289102596200095</v>
      </c>
      <c r="Y148" s="340">
        <f t="shared" si="21"/>
        <v>0.6834921561480467</v>
      </c>
      <c r="Z148" s="259" t="str">
        <f t="shared" si="22"/>
        <v>-</v>
      </c>
      <c r="AA148" s="259" t="s">
        <v>3628</v>
      </c>
      <c r="AB148" s="259" t="str">
        <f t="shared" si="23"/>
        <v>B8-S1@13</v>
      </c>
      <c r="AC148" s="259" t="s">
        <v>3629</v>
      </c>
      <c r="AD148" s="259">
        <v>3200</v>
      </c>
      <c r="AE148" s="259">
        <v>3200</v>
      </c>
      <c r="AF148" s="259" t="s">
        <v>1331</v>
      </c>
      <c r="AG148" s="259" t="str">
        <f t="shared" si="18"/>
        <v>disseminated</v>
      </c>
      <c r="AH148" s="259" t="str">
        <f t="shared" si="19"/>
        <v>chert</v>
      </c>
    </row>
    <row r="149" spans="1:34">
      <c r="A149" s="284" t="s">
        <v>3414</v>
      </c>
      <c r="B149" s="260" t="s">
        <v>3207</v>
      </c>
      <c r="C149" s="260" t="s">
        <v>2556</v>
      </c>
      <c r="D149" s="288">
        <v>511.9905</v>
      </c>
      <c r="E149" s="277">
        <v>0.93797870778138126</v>
      </c>
      <c r="F149" s="322">
        <v>4.432622E-2</v>
      </c>
      <c r="G149" s="320">
        <v>3.336028E-3</v>
      </c>
      <c r="H149" s="321">
        <v>7.8933830000000003E-3</v>
      </c>
      <c r="I149" s="320">
        <v>1.0323789999999999E-2</v>
      </c>
      <c r="J149" s="287" t="s">
        <v>1883</v>
      </c>
      <c r="K149" s="286" t="s">
        <v>1883</v>
      </c>
      <c r="M149" s="277">
        <v>1.0066919019333653</v>
      </c>
      <c r="N149" s="277">
        <v>0.39955175432805673</v>
      </c>
      <c r="O149" s="277">
        <v>0.40530763855048058</v>
      </c>
      <c r="P149" s="277">
        <v>0.34857625073668347</v>
      </c>
      <c r="Q149" s="277">
        <v>-0.11313869094520257</v>
      </c>
      <c r="R149" s="277">
        <v>0.3485762507366833</v>
      </c>
      <c r="S149" s="285" t="s">
        <v>1883</v>
      </c>
      <c r="T149" s="285" t="s">
        <v>1883</v>
      </c>
      <c r="U149" s="285" t="s">
        <v>1883</v>
      </c>
      <c r="V149" s="285" t="s">
        <v>1883</v>
      </c>
      <c r="X149" s="340">
        <f t="shared" si="20"/>
        <v>1.0066919019333653</v>
      </c>
      <c r="Y149" s="340">
        <f t="shared" si="21"/>
        <v>-0.11313869094520257</v>
      </c>
      <c r="Z149" s="259" t="str">
        <f t="shared" si="22"/>
        <v>-</v>
      </c>
      <c r="AA149" s="259" t="s">
        <v>3628</v>
      </c>
      <c r="AB149" s="259" t="str">
        <f t="shared" si="23"/>
        <v>B8-S1@14</v>
      </c>
      <c r="AC149" s="259" t="s">
        <v>3629</v>
      </c>
      <c r="AD149" s="259">
        <v>3200</v>
      </c>
      <c r="AE149" s="259">
        <v>3200</v>
      </c>
      <c r="AF149" s="259" t="s">
        <v>1331</v>
      </c>
      <c r="AG149" s="259" t="str">
        <f t="shared" si="18"/>
        <v>disseminated</v>
      </c>
      <c r="AH149" s="259" t="str">
        <f t="shared" si="19"/>
        <v>chert</v>
      </c>
    </row>
    <row r="150" spans="1:34">
      <c r="A150" s="284" t="s">
        <v>3413</v>
      </c>
      <c r="B150" s="260" t="s">
        <v>3207</v>
      </c>
      <c r="C150" s="260" t="s">
        <v>2556</v>
      </c>
      <c r="D150" s="288">
        <v>499.9667</v>
      </c>
      <c r="E150" s="277">
        <v>0.91595082174321885</v>
      </c>
      <c r="F150" s="322">
        <v>4.4361520000000002E-2</v>
      </c>
      <c r="G150" s="320">
        <v>3.0084830000000002E-3</v>
      </c>
      <c r="H150" s="321">
        <v>7.9008029999999996E-3</v>
      </c>
      <c r="I150" s="320">
        <v>1.6068320000000001E-2</v>
      </c>
      <c r="J150" s="287" t="s">
        <v>1883</v>
      </c>
      <c r="K150" s="286" t="s">
        <v>1883</v>
      </c>
      <c r="M150" s="277">
        <v>1.8038619792408728</v>
      </c>
      <c r="N150" s="277">
        <v>0.39851017458081267</v>
      </c>
      <c r="O150" s="277">
        <v>1.3484114065901565</v>
      </c>
      <c r="P150" s="277">
        <v>0.42678977218410846</v>
      </c>
      <c r="Q150" s="277">
        <v>0.41942248728110698</v>
      </c>
      <c r="R150" s="277">
        <v>0.42678977218410835</v>
      </c>
      <c r="S150" s="285" t="s">
        <v>1883</v>
      </c>
      <c r="T150" s="285" t="s">
        <v>1883</v>
      </c>
      <c r="U150" s="285" t="s">
        <v>1883</v>
      </c>
      <c r="V150" s="285" t="s">
        <v>1883</v>
      </c>
      <c r="X150" s="340">
        <f t="shared" si="20"/>
        <v>1.8038619792408728</v>
      </c>
      <c r="Y150" s="340">
        <f t="shared" si="21"/>
        <v>0.41942248728110698</v>
      </c>
      <c r="Z150" s="259" t="str">
        <f t="shared" si="22"/>
        <v>-</v>
      </c>
      <c r="AA150" s="259" t="s">
        <v>3628</v>
      </c>
      <c r="AB150" s="259" t="str">
        <f t="shared" si="23"/>
        <v>B8-S1@15</v>
      </c>
      <c r="AC150" s="259" t="s">
        <v>3629</v>
      </c>
      <c r="AD150" s="259">
        <v>3200</v>
      </c>
      <c r="AE150" s="259">
        <v>3200</v>
      </c>
      <c r="AF150" s="259" t="s">
        <v>1331</v>
      </c>
      <c r="AG150" s="259" t="str">
        <f t="shared" si="18"/>
        <v>disseminated</v>
      </c>
      <c r="AH150" s="259" t="str">
        <f t="shared" si="19"/>
        <v>chert</v>
      </c>
    </row>
    <row r="151" spans="1:34">
      <c r="A151" s="284" t="s">
        <v>3412</v>
      </c>
      <c r="B151" s="260" t="s">
        <v>3207</v>
      </c>
      <c r="C151" s="260" t="s">
        <v>2556</v>
      </c>
      <c r="D151" s="283">
        <v>1644.9839999999999</v>
      </c>
      <c r="E151" s="276">
        <v>0.88717536436565714</v>
      </c>
      <c r="F151" s="282">
        <v>4.4315420000000001E-2</v>
      </c>
      <c r="G151" s="280">
        <v>3.7968189999999999E-3</v>
      </c>
      <c r="H151" s="281">
        <v>7.8890510000000011E-3</v>
      </c>
      <c r="I151" s="280">
        <v>4.231912E-3</v>
      </c>
      <c r="J151" s="279">
        <v>1.4476747938388002E-4</v>
      </c>
      <c r="K151" s="278">
        <v>1.9221234692610986E-2</v>
      </c>
      <c r="M151" s="276">
        <v>1.1555397624065655</v>
      </c>
      <c r="N151" s="276">
        <v>0.22556269151372604</v>
      </c>
      <c r="O151" s="276">
        <v>0.29171692237978997</v>
      </c>
      <c r="P151" s="276">
        <v>0.23352753035864285</v>
      </c>
      <c r="Q151" s="276">
        <v>-0.30338605525959128</v>
      </c>
      <c r="R151" s="276">
        <v>0.23352753035864302</v>
      </c>
      <c r="S151" s="276">
        <v>2.8024141183546902</v>
      </c>
      <c r="T151" s="277">
        <v>1.1752618535854031</v>
      </c>
      <c r="U151" s="276">
        <v>0.59417279411722035</v>
      </c>
      <c r="V151" s="276">
        <v>1.1752618535854031</v>
      </c>
      <c r="X151" s="340">
        <f t="shared" si="20"/>
        <v>1.1555397624065655</v>
      </c>
      <c r="Y151" s="340">
        <f t="shared" si="21"/>
        <v>-0.30338605525959128</v>
      </c>
      <c r="Z151" s="259">
        <f t="shared" si="22"/>
        <v>0.59417279411722035</v>
      </c>
      <c r="AA151" s="259" t="s">
        <v>3628</v>
      </c>
      <c r="AB151" s="259" t="str">
        <f t="shared" si="23"/>
        <v>B8_@1</v>
      </c>
      <c r="AC151" s="259" t="s">
        <v>3629</v>
      </c>
      <c r="AD151" s="259">
        <v>3200</v>
      </c>
      <c r="AE151" s="259">
        <v>3200</v>
      </c>
      <c r="AF151" s="259" t="s">
        <v>1331</v>
      </c>
      <c r="AG151" s="259" t="str">
        <f t="shared" si="18"/>
        <v>disseminated</v>
      </c>
      <c r="AH151" s="259" t="str">
        <f t="shared" si="19"/>
        <v>chert</v>
      </c>
    </row>
    <row r="152" spans="1:34">
      <c r="A152" s="284" t="s">
        <v>3411</v>
      </c>
      <c r="B152" s="260" t="s">
        <v>3207</v>
      </c>
      <c r="C152" s="260" t="s">
        <v>2556</v>
      </c>
      <c r="D152" s="283">
        <v>1663.2950000000001</v>
      </c>
      <c r="E152" s="276">
        <v>0.89705088175482306</v>
      </c>
      <c r="F152" s="282">
        <v>4.4331040000000002E-2</v>
      </c>
      <c r="G152" s="280">
        <v>4.0423380000000004E-3</v>
      </c>
      <c r="H152" s="281">
        <v>7.8942020000000012E-3</v>
      </c>
      <c r="I152" s="280">
        <v>3.4642499999999999E-3</v>
      </c>
      <c r="J152" s="279">
        <v>1.4492551097984002E-4</v>
      </c>
      <c r="K152" s="278">
        <v>2.1176300949152658E-2</v>
      </c>
      <c r="M152" s="276">
        <v>1.5084203067203816</v>
      </c>
      <c r="N152" s="276">
        <v>0.22726282713613666</v>
      </c>
      <c r="O152" s="276">
        <v>0.94519796759050756</v>
      </c>
      <c r="P152" s="276">
        <v>0.22841166123932741</v>
      </c>
      <c r="Q152" s="276">
        <v>0.16836150962951102</v>
      </c>
      <c r="R152" s="276">
        <v>0.22841166123932757</v>
      </c>
      <c r="S152" s="276">
        <v>3.9064603235008377</v>
      </c>
      <c r="T152" s="277">
        <v>1.1886262524466042</v>
      </c>
      <c r="U152" s="276">
        <v>1.0234002499900363</v>
      </c>
      <c r="V152" s="276">
        <v>1.1886262524466042</v>
      </c>
      <c r="X152" s="340">
        <f t="shared" si="20"/>
        <v>1.5084203067203816</v>
      </c>
      <c r="Y152" s="340">
        <f t="shared" si="21"/>
        <v>0.16836150962951102</v>
      </c>
      <c r="Z152" s="259">
        <f t="shared" si="22"/>
        <v>1.0234002499900363</v>
      </c>
      <c r="AA152" s="259" t="s">
        <v>3628</v>
      </c>
      <c r="AB152" s="259" t="str">
        <f t="shared" si="23"/>
        <v>B8_@02</v>
      </c>
      <c r="AC152" s="259" t="s">
        <v>3629</v>
      </c>
      <c r="AD152" s="259">
        <v>3200</v>
      </c>
      <c r="AE152" s="259">
        <v>3200</v>
      </c>
      <c r="AF152" s="259" t="s">
        <v>1331</v>
      </c>
      <c r="AG152" s="259" t="str">
        <f t="shared" si="18"/>
        <v>disseminated</v>
      </c>
      <c r="AH152" s="259" t="str">
        <f t="shared" si="19"/>
        <v>chert</v>
      </c>
    </row>
    <row r="153" spans="1:34">
      <c r="A153" s="284" t="s">
        <v>3410</v>
      </c>
      <c r="B153" s="260" t="s">
        <v>3207</v>
      </c>
      <c r="C153" s="260" t="s">
        <v>2556</v>
      </c>
      <c r="D153" s="283">
        <v>1694.5609999999999</v>
      </c>
      <c r="E153" s="276">
        <v>0.91391331016887234</v>
      </c>
      <c r="F153" s="282">
        <v>4.434242E-2</v>
      </c>
      <c r="G153" s="280">
        <v>3.7092000000000002E-3</v>
      </c>
      <c r="H153" s="281">
        <v>7.8945380000000013E-3</v>
      </c>
      <c r="I153" s="280">
        <v>4.4807880000000003E-3</v>
      </c>
      <c r="J153" s="279">
        <v>1.4480838359508E-4</v>
      </c>
      <c r="K153" s="278">
        <v>1.893416043277522E-2</v>
      </c>
      <c r="M153" s="276">
        <v>1.7655125342677103</v>
      </c>
      <c r="N153" s="276">
        <v>0.22497879867092352</v>
      </c>
      <c r="O153" s="276">
        <v>0.98754926563808576</v>
      </c>
      <c r="P153" s="276">
        <v>0.23537727206654185</v>
      </c>
      <c r="Q153" s="276">
        <v>7.8310310490214974E-2</v>
      </c>
      <c r="R153" s="276">
        <v>0.23537727206654199</v>
      </c>
      <c r="S153" s="276">
        <v>3.0962228659637825</v>
      </c>
      <c r="T153" s="277">
        <v>1.1733963745330276</v>
      </c>
      <c r="U153" s="276">
        <v>-0.27861478992063926</v>
      </c>
      <c r="V153" s="276">
        <v>1.1733963745330276</v>
      </c>
      <c r="X153" s="340">
        <f t="shared" si="20"/>
        <v>1.7655125342677103</v>
      </c>
      <c r="Y153" s="340">
        <f t="shared" si="21"/>
        <v>7.8310310490214974E-2</v>
      </c>
      <c r="Z153" s="259">
        <f t="shared" si="22"/>
        <v>-0.27861478992063926</v>
      </c>
      <c r="AA153" s="259" t="s">
        <v>3628</v>
      </c>
      <c r="AB153" s="259" t="str">
        <f t="shared" si="23"/>
        <v>B8_@03</v>
      </c>
      <c r="AC153" s="259" t="s">
        <v>3629</v>
      </c>
      <c r="AD153" s="259">
        <v>3200</v>
      </c>
      <c r="AE153" s="259">
        <v>3200</v>
      </c>
      <c r="AF153" s="259" t="s">
        <v>1331</v>
      </c>
      <c r="AG153" s="259" t="str">
        <f t="shared" si="18"/>
        <v>disseminated</v>
      </c>
      <c r="AH153" s="259" t="str">
        <f t="shared" si="19"/>
        <v>chert</v>
      </c>
    </row>
    <row r="154" spans="1:34">
      <c r="A154" s="284" t="s">
        <v>3409</v>
      </c>
      <c r="B154" s="260" t="s">
        <v>3207</v>
      </c>
      <c r="C154" s="260" t="s">
        <v>2556</v>
      </c>
      <c r="D154" s="283">
        <v>1708.548</v>
      </c>
      <c r="E154" s="276">
        <v>0.92145680106080963</v>
      </c>
      <c r="F154" s="282">
        <v>4.4278709999999999E-2</v>
      </c>
      <c r="G154" s="280">
        <v>3.6146160000000002E-3</v>
      </c>
      <c r="H154" s="281">
        <v>7.8922860000000001E-3</v>
      </c>
      <c r="I154" s="280">
        <v>3.6167209999999998E-3</v>
      </c>
      <c r="J154" s="279">
        <v>1.4429123369136002E-4</v>
      </c>
      <c r="K154" s="278">
        <v>2.5971156982523447E-2</v>
      </c>
      <c r="M154" s="276">
        <v>0.32620270851690947</v>
      </c>
      <c r="N154" s="276">
        <v>0.22436214815871758</v>
      </c>
      <c r="O154" s="276">
        <v>0.70336091850694782</v>
      </c>
      <c r="P154" s="276">
        <v>0.22935506116466159</v>
      </c>
      <c r="Q154" s="276">
        <v>0.53536652362073944</v>
      </c>
      <c r="R154" s="276">
        <v>0.22935506116466176</v>
      </c>
      <c r="S154" s="276">
        <v>-0.49775468755064445</v>
      </c>
      <c r="T154" s="277">
        <v>1.2260744175024514</v>
      </c>
      <c r="U154" s="276">
        <v>-1.1208943339653388</v>
      </c>
      <c r="V154" s="276">
        <v>1.2260744175024514</v>
      </c>
      <c r="X154" s="340">
        <f t="shared" si="20"/>
        <v>0.32620270851690947</v>
      </c>
      <c r="Y154" s="340">
        <f t="shared" si="21"/>
        <v>0.53536652362073944</v>
      </c>
      <c r="Z154" s="259">
        <f t="shared" si="22"/>
        <v>-1.1208943339653388</v>
      </c>
      <c r="AA154" s="259" t="s">
        <v>3628</v>
      </c>
      <c r="AB154" s="259" t="str">
        <f t="shared" si="23"/>
        <v>B8_@04</v>
      </c>
      <c r="AC154" s="259" t="s">
        <v>3629</v>
      </c>
      <c r="AD154" s="259">
        <v>3200</v>
      </c>
      <c r="AE154" s="259">
        <v>3200</v>
      </c>
      <c r="AF154" s="259" t="s">
        <v>1331</v>
      </c>
      <c r="AG154" s="259" t="str">
        <f t="shared" si="18"/>
        <v>disseminated</v>
      </c>
      <c r="AH154" s="259" t="str">
        <f t="shared" si="19"/>
        <v>chert</v>
      </c>
    </row>
    <row r="155" spans="1:34">
      <c r="A155" s="284" t="s">
        <v>3408</v>
      </c>
      <c r="B155" s="260" t="s">
        <v>3207</v>
      </c>
      <c r="C155" s="260" t="s">
        <v>2556</v>
      </c>
      <c r="D155" s="283">
        <v>1724.336</v>
      </c>
      <c r="E155" s="276">
        <v>0.92997161011220775</v>
      </c>
      <c r="F155" s="282">
        <v>4.4266219999999995E-2</v>
      </c>
      <c r="G155" s="280">
        <v>3.1937070000000001E-3</v>
      </c>
      <c r="H155" s="281">
        <v>7.8848969999999984E-3</v>
      </c>
      <c r="I155" s="280">
        <v>4.5088120000000001E-3</v>
      </c>
      <c r="J155" s="279">
        <v>1.4453116472955998E-4</v>
      </c>
      <c r="K155" s="278">
        <v>1.8697761812612179E-2</v>
      </c>
      <c r="M155" s="276">
        <v>4.4033822570899162E-2</v>
      </c>
      <c r="N155" s="276">
        <v>0.22179292088827257</v>
      </c>
      <c r="O155" s="276">
        <v>-0.23430724183341356</v>
      </c>
      <c r="P155" s="276">
        <v>0.2355912350357009</v>
      </c>
      <c r="Q155" s="276">
        <v>-0.25698466045742663</v>
      </c>
      <c r="R155" s="276">
        <v>0.23559123503570106</v>
      </c>
      <c r="S155" s="276">
        <v>1.1761749759144902</v>
      </c>
      <c r="T155" s="277">
        <v>1.1718790884601091</v>
      </c>
      <c r="U155" s="276">
        <v>1.0920686897377685</v>
      </c>
      <c r="V155" s="276">
        <v>1.1718790884601091</v>
      </c>
      <c r="X155" s="340">
        <f t="shared" si="20"/>
        <v>4.4033822570899162E-2</v>
      </c>
      <c r="Y155" s="340">
        <f t="shared" si="21"/>
        <v>-0.25698466045742663</v>
      </c>
      <c r="Z155" s="259">
        <f t="shared" si="22"/>
        <v>1.0920686897377685</v>
      </c>
      <c r="AA155" s="259" t="s">
        <v>3628</v>
      </c>
      <c r="AB155" s="259" t="str">
        <f t="shared" si="23"/>
        <v>B8_@06</v>
      </c>
      <c r="AC155" s="259" t="s">
        <v>3629</v>
      </c>
      <c r="AD155" s="259">
        <v>3200</v>
      </c>
      <c r="AE155" s="259">
        <v>3200</v>
      </c>
      <c r="AF155" s="259" t="s">
        <v>1331</v>
      </c>
      <c r="AG155" s="259" t="str">
        <f t="shared" si="18"/>
        <v>disseminated</v>
      </c>
      <c r="AH155" s="259" t="str">
        <f t="shared" si="19"/>
        <v>chert</v>
      </c>
    </row>
    <row r="156" spans="1:34">
      <c r="A156" s="284" t="s">
        <v>3407</v>
      </c>
      <c r="B156" s="260" t="s">
        <v>3207</v>
      </c>
      <c r="C156" s="260" t="s">
        <v>2556</v>
      </c>
      <c r="D156" s="283">
        <v>1682.36</v>
      </c>
      <c r="E156" s="276">
        <v>0.92235635194564847</v>
      </c>
      <c r="F156" s="282">
        <v>4.4251440000000003E-2</v>
      </c>
      <c r="G156" s="280">
        <v>3.499879E-3</v>
      </c>
      <c r="H156" s="281">
        <v>7.8919200000000002E-3</v>
      </c>
      <c r="I156" s="280">
        <v>4.421782E-3</v>
      </c>
      <c r="J156" s="279">
        <v>1.4438796202608003E-4</v>
      </c>
      <c r="K156" s="278">
        <v>1.8974362847527921E-2</v>
      </c>
      <c r="M156" s="276">
        <v>-0.28986979106260247</v>
      </c>
      <c r="N156" s="276">
        <v>0.2236333052147384</v>
      </c>
      <c r="O156" s="276">
        <v>0.65762346946263539</v>
      </c>
      <c r="P156" s="276">
        <v>0.2349304965033677</v>
      </c>
      <c r="Q156" s="276">
        <v>0.80690641185987566</v>
      </c>
      <c r="R156" s="276">
        <v>0.23493049650336784</v>
      </c>
      <c r="S156" s="276">
        <v>0.19342962914836725</v>
      </c>
      <c r="T156" s="277">
        <v>1.1736561069740505</v>
      </c>
      <c r="U156" s="276">
        <v>0.74700790795478866</v>
      </c>
      <c r="V156" s="276">
        <v>1.1736561069740505</v>
      </c>
      <c r="X156" s="340">
        <f t="shared" si="20"/>
        <v>-0.28986979106260247</v>
      </c>
      <c r="Y156" s="340">
        <f t="shared" si="21"/>
        <v>0.80690641185987566</v>
      </c>
      <c r="Z156" s="259">
        <f t="shared" si="22"/>
        <v>0.74700790795478866</v>
      </c>
      <c r="AA156" s="259" t="s">
        <v>3628</v>
      </c>
      <c r="AB156" s="259" t="str">
        <f t="shared" si="23"/>
        <v>B8_@08</v>
      </c>
      <c r="AC156" s="259" t="s">
        <v>3629</v>
      </c>
      <c r="AD156" s="259">
        <v>3200</v>
      </c>
      <c r="AE156" s="259">
        <v>3200</v>
      </c>
      <c r="AF156" s="259" t="s">
        <v>1331</v>
      </c>
      <c r="AG156" s="259" t="str">
        <f t="shared" si="18"/>
        <v>disseminated</v>
      </c>
      <c r="AH156" s="259" t="str">
        <f t="shared" si="19"/>
        <v>chert</v>
      </c>
    </row>
    <row r="157" spans="1:34">
      <c r="A157" s="284" t="s">
        <v>3406</v>
      </c>
      <c r="B157" s="260" t="s">
        <v>3207</v>
      </c>
      <c r="C157" s="260" t="s">
        <v>2556</v>
      </c>
      <c r="D157" s="283">
        <v>1601.4390000000001</v>
      </c>
      <c r="E157" s="276">
        <v>0.87799129431482403</v>
      </c>
      <c r="F157" s="282">
        <v>4.4262209999999996E-2</v>
      </c>
      <c r="G157" s="280">
        <v>4.479434E-3</v>
      </c>
      <c r="H157" s="281">
        <v>7.8937299999999998E-3</v>
      </c>
      <c r="I157" s="280">
        <v>3.6529800000000001E-3</v>
      </c>
      <c r="J157" s="279">
        <v>1.4411885931067E-4</v>
      </c>
      <c r="K157" s="278">
        <v>1.9626484378703971E-2</v>
      </c>
      <c r="M157" s="276">
        <v>-4.6558429842580296E-2</v>
      </c>
      <c r="N157" s="276">
        <v>0.23051751686055083</v>
      </c>
      <c r="O157" s="276">
        <v>0.88710858943056303</v>
      </c>
      <c r="P157" s="276">
        <v>0.22958480114604551</v>
      </c>
      <c r="Q157" s="276">
        <v>0.91108618079949188</v>
      </c>
      <c r="R157" s="276">
        <v>0.22958480114604565</v>
      </c>
      <c r="S157" s="276">
        <v>-1.6749184139327467</v>
      </c>
      <c r="T157" s="277">
        <v>1.1779378739460877</v>
      </c>
      <c r="U157" s="276">
        <v>-1.5859936967648203</v>
      </c>
      <c r="V157" s="276">
        <v>1.1779378739460877</v>
      </c>
      <c r="X157" s="340">
        <f t="shared" si="20"/>
        <v>-4.6558429842580296E-2</v>
      </c>
      <c r="Y157" s="340">
        <f t="shared" si="21"/>
        <v>0.91108618079949188</v>
      </c>
      <c r="Z157" s="259">
        <f t="shared" si="22"/>
        <v>-1.5859936967648203</v>
      </c>
      <c r="AA157" s="259" t="s">
        <v>3628</v>
      </c>
      <c r="AB157" s="259" t="str">
        <f t="shared" si="23"/>
        <v>B8_@09</v>
      </c>
      <c r="AC157" s="259" t="s">
        <v>3629</v>
      </c>
      <c r="AD157" s="259">
        <v>3200</v>
      </c>
      <c r="AE157" s="259">
        <v>3200</v>
      </c>
      <c r="AF157" s="259" t="s">
        <v>1331</v>
      </c>
      <c r="AG157" s="259" t="str">
        <f t="shared" si="18"/>
        <v>disseminated</v>
      </c>
      <c r="AH157" s="259" t="str">
        <f t="shared" si="19"/>
        <v>chert</v>
      </c>
    </row>
    <row r="158" spans="1:34">
      <c r="A158" s="284" t="s">
        <v>3405</v>
      </c>
      <c r="B158" s="260" t="s">
        <v>3207</v>
      </c>
      <c r="C158" s="260" t="s">
        <v>2556</v>
      </c>
      <c r="D158" s="283">
        <v>1624.2380000000001</v>
      </c>
      <c r="E158" s="276">
        <v>0.89049087969964591</v>
      </c>
      <c r="F158" s="282">
        <v>4.4235589999999998E-2</v>
      </c>
      <c r="G158" s="280">
        <v>6.0998950000000001E-3</v>
      </c>
      <c r="H158" s="281">
        <v>7.8900870000000005E-3</v>
      </c>
      <c r="I158" s="280">
        <v>4.1266640000000004E-3</v>
      </c>
      <c r="J158" s="279">
        <v>1.4416938087895002E-4</v>
      </c>
      <c r="K158" s="278">
        <v>1.9926729047534571E-2</v>
      </c>
      <c r="M158" s="276">
        <v>-0.64794639972931556</v>
      </c>
      <c r="N158" s="276">
        <v>0.24494015922225154</v>
      </c>
      <c r="O158" s="276">
        <v>0.42535358442049476</v>
      </c>
      <c r="P158" s="276">
        <v>0.23277288947097699</v>
      </c>
      <c r="Q158" s="276">
        <v>0.75904598028109227</v>
      </c>
      <c r="R158" s="276">
        <v>0.23277288947097713</v>
      </c>
      <c r="S158" s="276">
        <v>-1.3178021323907441</v>
      </c>
      <c r="T158" s="277">
        <v>1.179952495426476</v>
      </c>
      <c r="U158" s="276">
        <v>-8.0589373205541825E-2</v>
      </c>
      <c r="V158" s="276">
        <v>1.179952495426476</v>
      </c>
      <c r="X158" s="340">
        <f t="shared" si="20"/>
        <v>-0.64794639972931556</v>
      </c>
      <c r="Y158" s="340">
        <f t="shared" si="21"/>
        <v>0.75904598028109227</v>
      </c>
      <c r="Z158" s="259">
        <f t="shared" si="22"/>
        <v>-8.0589373205541825E-2</v>
      </c>
      <c r="AA158" s="259" t="s">
        <v>3628</v>
      </c>
      <c r="AB158" s="259" t="str">
        <f t="shared" si="23"/>
        <v>B8_@10</v>
      </c>
      <c r="AC158" s="259" t="s">
        <v>3629</v>
      </c>
      <c r="AD158" s="259">
        <v>3200</v>
      </c>
      <c r="AE158" s="259">
        <v>3200</v>
      </c>
      <c r="AF158" s="259" t="s">
        <v>1331</v>
      </c>
      <c r="AG158" s="259" t="str">
        <f t="shared" si="18"/>
        <v>disseminated</v>
      </c>
      <c r="AH158" s="259" t="str">
        <f t="shared" si="19"/>
        <v>chert</v>
      </c>
    </row>
    <row r="159" spans="1:34">
      <c r="A159" s="284" t="s">
        <v>3404</v>
      </c>
      <c r="B159" s="260" t="s">
        <v>3207</v>
      </c>
      <c r="C159" s="260" t="s">
        <v>2556</v>
      </c>
      <c r="D159" s="283">
        <v>1650.068</v>
      </c>
      <c r="E159" s="276">
        <v>0.90465221530602979</v>
      </c>
      <c r="F159" s="282">
        <v>4.4315809999999997E-2</v>
      </c>
      <c r="G159" s="280">
        <v>3.730307E-3</v>
      </c>
      <c r="H159" s="281">
        <v>7.8921679999999998E-3</v>
      </c>
      <c r="I159" s="280">
        <v>4.2709660000000002E-3</v>
      </c>
      <c r="J159" s="279">
        <v>1.4471774388997001E-4</v>
      </c>
      <c r="K159" s="278">
        <v>1.9165171928831864E-2</v>
      </c>
      <c r="M159" s="276">
        <v>1.1643504802223426</v>
      </c>
      <c r="N159" s="276">
        <v>0.22511834692248328</v>
      </c>
      <c r="O159" s="276">
        <v>0.68739557031768816</v>
      </c>
      <c r="P159" s="276">
        <v>0.23381175332812434</v>
      </c>
      <c r="Q159" s="276">
        <v>8.7755073003181749E-2</v>
      </c>
      <c r="R159" s="276">
        <v>0.23381175332812448</v>
      </c>
      <c r="S159" s="276">
        <v>2.4995814054540322</v>
      </c>
      <c r="T159" s="277">
        <v>1.1748955720719603</v>
      </c>
      <c r="U159" s="276">
        <v>0.274493847821633</v>
      </c>
      <c r="V159" s="276">
        <v>1.1748955720719603</v>
      </c>
      <c r="X159" s="340">
        <f t="shared" si="20"/>
        <v>1.1643504802223426</v>
      </c>
      <c r="Y159" s="340">
        <f t="shared" si="21"/>
        <v>8.7755073003181749E-2</v>
      </c>
      <c r="Z159" s="259">
        <f t="shared" si="22"/>
        <v>0.274493847821633</v>
      </c>
      <c r="AA159" s="259" t="s">
        <v>3628</v>
      </c>
      <c r="AB159" s="259" t="str">
        <f t="shared" si="23"/>
        <v>B8_@11</v>
      </c>
      <c r="AC159" s="259" t="s">
        <v>3629</v>
      </c>
      <c r="AD159" s="259">
        <v>3200</v>
      </c>
      <c r="AE159" s="259">
        <v>3200</v>
      </c>
      <c r="AF159" s="259" t="s">
        <v>1331</v>
      </c>
      <c r="AG159" s="259" t="str">
        <f t="shared" si="18"/>
        <v>disseminated</v>
      </c>
      <c r="AH159" s="259" t="str">
        <f t="shared" si="19"/>
        <v>chert</v>
      </c>
    </row>
    <row r="160" spans="1:34">
      <c r="A160" s="284" t="s">
        <v>3403</v>
      </c>
      <c r="B160" s="260" t="s">
        <v>3207</v>
      </c>
      <c r="C160" s="260" t="s">
        <v>1232</v>
      </c>
      <c r="D160" s="288">
        <v>497.99220000000003</v>
      </c>
      <c r="E160" s="277">
        <v>0.91233349103392969</v>
      </c>
      <c r="F160" s="322">
        <v>4.4039229999999999E-2</v>
      </c>
      <c r="G160" s="320">
        <v>3.4362820000000001E-3</v>
      </c>
      <c r="H160" s="321">
        <v>7.8666710000000004E-3</v>
      </c>
      <c r="I160" s="320">
        <v>1.122565E-2</v>
      </c>
      <c r="J160" s="287" t="s">
        <v>1883</v>
      </c>
      <c r="K160" s="286" t="s">
        <v>1883</v>
      </c>
      <c r="M160" s="277">
        <v>-5.4743234092963222</v>
      </c>
      <c r="N160" s="277">
        <v>0.39989146634221112</v>
      </c>
      <c r="O160" s="277">
        <v>-2.9962035978541164</v>
      </c>
      <c r="P160" s="277">
        <v>0.35955421532920906</v>
      </c>
      <c r="Q160" s="277">
        <v>-0.17692704206651033</v>
      </c>
      <c r="R160" s="277">
        <v>0.35955421532920889</v>
      </c>
      <c r="S160" s="285" t="s">
        <v>1883</v>
      </c>
      <c r="T160" s="285" t="s">
        <v>1883</v>
      </c>
      <c r="U160" s="285" t="s">
        <v>1883</v>
      </c>
      <c r="V160" s="285" t="s">
        <v>1883</v>
      </c>
      <c r="X160" s="340">
        <f t="shared" si="20"/>
        <v>-5.4743234092963222</v>
      </c>
      <c r="Y160" s="340">
        <f t="shared" si="21"/>
        <v>-0.17692704206651033</v>
      </c>
      <c r="Z160" s="259" t="str">
        <f t="shared" si="22"/>
        <v>-</v>
      </c>
      <c r="AA160" s="259" t="s">
        <v>3628</v>
      </c>
      <c r="AB160" s="259" t="str">
        <f t="shared" si="23"/>
        <v>B8-S2@1</v>
      </c>
      <c r="AC160" s="259" t="s">
        <v>3629</v>
      </c>
      <c r="AD160" s="259">
        <v>3200</v>
      </c>
      <c r="AE160" s="259">
        <v>3200</v>
      </c>
      <c r="AF160" s="259" t="s">
        <v>1331</v>
      </c>
      <c r="AG160" s="259" t="str">
        <f t="shared" si="18"/>
        <v>disseminated</v>
      </c>
      <c r="AH160" s="259" t="str">
        <f t="shared" si="19"/>
        <v>barite</v>
      </c>
    </row>
    <row r="161" spans="1:34">
      <c r="A161" s="284" t="s">
        <v>3402</v>
      </c>
      <c r="B161" s="260" t="s">
        <v>3207</v>
      </c>
      <c r="C161" s="260" t="s">
        <v>1232</v>
      </c>
      <c r="D161" s="288">
        <v>516.60040000000004</v>
      </c>
      <c r="E161" s="277">
        <v>0.94642415363438315</v>
      </c>
      <c r="F161" s="322">
        <v>4.424003E-2</v>
      </c>
      <c r="G161" s="320">
        <v>5.8533659999999996E-3</v>
      </c>
      <c r="H161" s="321">
        <v>7.8851379999999999E-3</v>
      </c>
      <c r="I161" s="320">
        <v>1.047084E-2</v>
      </c>
      <c r="J161" s="287" t="s">
        <v>1883</v>
      </c>
      <c r="K161" s="286" t="s">
        <v>1883</v>
      </c>
      <c r="M161" s="277">
        <v>-0.93971288455707569</v>
      </c>
      <c r="N161" s="277">
        <v>0.41096803850408681</v>
      </c>
      <c r="O161" s="277">
        <v>-0.64451740676788549</v>
      </c>
      <c r="P161" s="277">
        <v>0.35032633745444153</v>
      </c>
      <c r="Q161" s="277">
        <v>-0.16056527122099151</v>
      </c>
      <c r="R161" s="277">
        <v>0.35032633745444136</v>
      </c>
      <c r="S161" s="285" t="s">
        <v>1883</v>
      </c>
      <c r="T161" s="285" t="s">
        <v>1883</v>
      </c>
      <c r="U161" s="285" t="s">
        <v>1883</v>
      </c>
      <c r="V161" s="285" t="s">
        <v>1883</v>
      </c>
      <c r="X161" s="340">
        <f t="shared" si="20"/>
        <v>-0.93971288455707569</v>
      </c>
      <c r="Y161" s="340">
        <f t="shared" si="21"/>
        <v>-0.16056527122099151</v>
      </c>
      <c r="Z161" s="259" t="str">
        <f t="shared" si="22"/>
        <v>-</v>
      </c>
      <c r="AA161" s="259" t="s">
        <v>3628</v>
      </c>
      <c r="AB161" s="259" t="str">
        <f t="shared" si="23"/>
        <v>B8-S2@2</v>
      </c>
      <c r="AC161" s="259" t="s">
        <v>3629</v>
      </c>
      <c r="AD161" s="259">
        <v>3200</v>
      </c>
      <c r="AE161" s="259">
        <v>3200</v>
      </c>
      <c r="AF161" s="259" t="s">
        <v>1331</v>
      </c>
      <c r="AG161" s="259" t="str">
        <f t="shared" si="18"/>
        <v>disseminated</v>
      </c>
      <c r="AH161" s="259" t="str">
        <f t="shared" si="19"/>
        <v>barite</v>
      </c>
    </row>
    <row r="162" spans="1:34">
      <c r="A162" s="284" t="s">
        <v>3401</v>
      </c>
      <c r="B162" s="260" t="s">
        <v>3207</v>
      </c>
      <c r="C162" s="260" t="s">
        <v>1232</v>
      </c>
      <c r="D162" s="288">
        <v>521.14200000000005</v>
      </c>
      <c r="E162" s="277">
        <v>0.95474447227166248</v>
      </c>
      <c r="F162" s="322">
        <v>4.4376760000000001E-2</v>
      </c>
      <c r="G162" s="320">
        <v>2.6178070000000002E-3</v>
      </c>
      <c r="H162" s="321">
        <v>7.8982180000000003E-3</v>
      </c>
      <c r="I162" s="320">
        <v>1.333027E-2</v>
      </c>
      <c r="J162" s="287" t="s">
        <v>1883</v>
      </c>
      <c r="K162" s="286" t="s">
        <v>1883</v>
      </c>
      <c r="M162" s="277">
        <v>2.1480226585086637</v>
      </c>
      <c r="N162" s="277">
        <v>0.39740550657434753</v>
      </c>
      <c r="O162" s="277">
        <v>1.0209417258510201</v>
      </c>
      <c r="P162" s="277">
        <v>0.38723582724376526</v>
      </c>
      <c r="Q162" s="277">
        <v>-8.5289943280941749E-2</v>
      </c>
      <c r="R162" s="277">
        <v>0.3872358272437651</v>
      </c>
      <c r="S162" s="285" t="s">
        <v>1883</v>
      </c>
      <c r="T162" s="285" t="s">
        <v>1883</v>
      </c>
      <c r="U162" s="285" t="s">
        <v>1883</v>
      </c>
      <c r="V162" s="285" t="s">
        <v>1883</v>
      </c>
      <c r="W162" s="319"/>
      <c r="X162" s="340">
        <f t="shared" si="20"/>
        <v>2.1480226585086637</v>
      </c>
      <c r="Y162" s="340">
        <f t="shared" si="21"/>
        <v>-8.5289943280941749E-2</v>
      </c>
      <c r="Z162" s="259" t="str">
        <f t="shared" si="22"/>
        <v>-</v>
      </c>
      <c r="AA162" s="259" t="s">
        <v>3628</v>
      </c>
      <c r="AB162" s="259" t="str">
        <f t="shared" si="23"/>
        <v>B8-S2@3</v>
      </c>
      <c r="AC162" s="259" t="s">
        <v>3629</v>
      </c>
      <c r="AD162" s="259">
        <v>3200</v>
      </c>
      <c r="AE162" s="259">
        <v>3200</v>
      </c>
      <c r="AF162" s="259" t="s">
        <v>1331</v>
      </c>
      <c r="AG162" s="259" t="str">
        <f t="shared" si="18"/>
        <v>disseminated</v>
      </c>
      <c r="AH162" s="259" t="str">
        <f t="shared" si="19"/>
        <v>barite</v>
      </c>
    </row>
    <row r="163" spans="1:34">
      <c r="A163" s="284" t="s">
        <v>3400</v>
      </c>
      <c r="B163" s="260" t="s">
        <v>3207</v>
      </c>
      <c r="C163" s="260" t="s">
        <v>1232</v>
      </c>
      <c r="D163" s="288">
        <v>493.31909999999999</v>
      </c>
      <c r="E163" s="277">
        <v>0.90377226128585197</v>
      </c>
      <c r="F163" s="322">
        <v>4.431769E-2</v>
      </c>
      <c r="G163" s="320">
        <v>3.703858E-3</v>
      </c>
      <c r="H163" s="321">
        <v>7.8947930000000006E-3</v>
      </c>
      <c r="I163" s="320">
        <v>1.1157129999999999E-2</v>
      </c>
      <c r="J163" s="287" t="s">
        <v>1883</v>
      </c>
      <c r="K163" s="286" t="s">
        <v>1883</v>
      </c>
      <c r="M163" s="277">
        <v>0.81406128551897439</v>
      </c>
      <c r="N163" s="277">
        <v>0.40084585178542109</v>
      </c>
      <c r="O163" s="277">
        <v>0.58391885329474036</v>
      </c>
      <c r="P163" s="277">
        <v>0.35870010667236107</v>
      </c>
      <c r="Q163" s="277">
        <v>0.16467729125246855</v>
      </c>
      <c r="R163" s="277">
        <v>0.35870010667236091</v>
      </c>
      <c r="S163" s="285" t="s">
        <v>1883</v>
      </c>
      <c r="T163" s="285" t="s">
        <v>1883</v>
      </c>
      <c r="U163" s="285" t="s">
        <v>1883</v>
      </c>
      <c r="V163" s="285" t="s">
        <v>1883</v>
      </c>
      <c r="W163" s="319"/>
      <c r="X163" s="340">
        <f t="shared" si="20"/>
        <v>0.81406128551897439</v>
      </c>
      <c r="Y163" s="340">
        <f t="shared" si="21"/>
        <v>0.16467729125246855</v>
      </c>
      <c r="Z163" s="259" t="str">
        <f t="shared" si="22"/>
        <v>-</v>
      </c>
      <c r="AA163" s="259" t="s">
        <v>3628</v>
      </c>
      <c r="AB163" s="259" t="str">
        <f t="shared" si="23"/>
        <v>B8-S2@4</v>
      </c>
      <c r="AC163" s="259" t="s">
        <v>3629</v>
      </c>
      <c r="AD163" s="259">
        <v>3200</v>
      </c>
      <c r="AE163" s="259">
        <v>3200</v>
      </c>
      <c r="AF163" s="259" t="s">
        <v>1331</v>
      </c>
      <c r="AG163" s="259" t="str">
        <f t="shared" si="18"/>
        <v>disseminated</v>
      </c>
      <c r="AH163" s="259" t="str">
        <f t="shared" si="19"/>
        <v>barite</v>
      </c>
    </row>
    <row r="164" spans="1:34">
      <c r="A164" s="284" t="s">
        <v>3399</v>
      </c>
      <c r="B164" s="260" t="s">
        <v>3207</v>
      </c>
      <c r="C164" s="260" t="s">
        <v>1232</v>
      </c>
      <c r="D164" s="283">
        <v>1683.921</v>
      </c>
      <c r="E164" s="276">
        <v>0.92321217249855458</v>
      </c>
      <c r="F164" s="282">
        <v>4.4304710000000004E-2</v>
      </c>
      <c r="G164" s="280">
        <v>3.9897170000000003E-3</v>
      </c>
      <c r="H164" s="281">
        <v>7.8907669999999999E-3</v>
      </c>
      <c r="I164" s="280">
        <v>3.405356E-3</v>
      </c>
      <c r="J164" s="279">
        <v>1.4472088399346004E-4</v>
      </c>
      <c r="K164" s="278">
        <v>2.3248744113045137E-2</v>
      </c>
      <c r="M164" s="276">
        <v>0.91358389623508174</v>
      </c>
      <c r="N164" s="276">
        <v>0.22689056986011458</v>
      </c>
      <c r="O164" s="276">
        <v>0.50983991346239321</v>
      </c>
      <c r="P164" s="276">
        <v>0.22805713222743915</v>
      </c>
      <c r="Q164" s="276">
        <v>3.9344206901326118E-2</v>
      </c>
      <c r="R164" s="276">
        <v>0.22805713222743929</v>
      </c>
      <c r="S164" s="276">
        <v>2.525687148023481</v>
      </c>
      <c r="T164" s="277">
        <v>1.2040181561684047</v>
      </c>
      <c r="U164" s="276">
        <v>0.78001658607718127</v>
      </c>
      <c r="V164" s="276">
        <v>1.2040181561684047</v>
      </c>
      <c r="W164" s="319"/>
      <c r="X164" s="340">
        <f t="shared" si="20"/>
        <v>0.91358389623508174</v>
      </c>
      <c r="Y164" s="340">
        <f t="shared" si="21"/>
        <v>3.9344206901326118E-2</v>
      </c>
      <c r="Z164" s="259">
        <f t="shared" si="22"/>
        <v>0.78001658607718127</v>
      </c>
      <c r="AA164" s="259" t="s">
        <v>3628</v>
      </c>
      <c r="AB164" s="259" t="str">
        <f t="shared" si="23"/>
        <v>B8_@12</v>
      </c>
      <c r="AC164" s="259" t="s">
        <v>3629</v>
      </c>
      <c r="AD164" s="259">
        <v>3200</v>
      </c>
      <c r="AE164" s="259">
        <v>3200</v>
      </c>
      <c r="AF164" s="259" t="s">
        <v>1331</v>
      </c>
      <c r="AG164" s="259" t="str">
        <f t="shared" si="18"/>
        <v>disseminated</v>
      </c>
      <c r="AH164" s="259" t="str">
        <f t="shared" si="19"/>
        <v>barite</v>
      </c>
    </row>
    <row r="165" spans="1:34">
      <c r="A165" s="284" t="s">
        <v>3398</v>
      </c>
      <c r="B165" s="260" t="s">
        <v>3207</v>
      </c>
      <c r="C165" s="260" t="s">
        <v>1232</v>
      </c>
      <c r="D165" s="283">
        <v>1678.048</v>
      </c>
      <c r="E165" s="276">
        <v>0.91166451705437557</v>
      </c>
      <c r="F165" s="282">
        <v>4.4325490000000002E-2</v>
      </c>
      <c r="G165" s="280">
        <v>2.0718669999999998E-3</v>
      </c>
      <c r="H165" s="281">
        <v>7.8917190000000002E-3</v>
      </c>
      <c r="I165" s="280">
        <v>3.0879890000000002E-3</v>
      </c>
      <c r="J165" s="279">
        <v>1.4463413548940004E-4</v>
      </c>
      <c r="K165" s="278">
        <v>2.0527347430531372E-2</v>
      </c>
      <c r="M165" s="276">
        <v>1.3830370147265292</v>
      </c>
      <c r="N165" s="276">
        <v>0.21640066345020187</v>
      </c>
      <c r="O165" s="276">
        <v>0.63013984996383554</v>
      </c>
      <c r="P165" s="276">
        <v>0.22624267102109111</v>
      </c>
      <c r="Q165" s="276">
        <v>-8.2124212620326986E-2</v>
      </c>
      <c r="R165" s="276">
        <v>0.22624267102109127</v>
      </c>
      <c r="S165" s="276">
        <v>1.9353123041564446</v>
      </c>
      <c r="T165" s="277">
        <v>1.1840637129238958</v>
      </c>
      <c r="U165" s="276">
        <v>-0.70795063637840716</v>
      </c>
      <c r="V165" s="276">
        <v>1.1840637129238958</v>
      </c>
      <c r="X165" s="340">
        <f t="shared" si="20"/>
        <v>1.3830370147265292</v>
      </c>
      <c r="Y165" s="340">
        <f t="shared" si="21"/>
        <v>-8.2124212620326986E-2</v>
      </c>
      <c r="Z165" s="259">
        <f t="shared" si="22"/>
        <v>-0.70795063637840716</v>
      </c>
      <c r="AA165" s="259" t="s">
        <v>3628</v>
      </c>
      <c r="AB165" s="259" t="str">
        <f t="shared" si="23"/>
        <v>B8_@13</v>
      </c>
      <c r="AC165" s="259" t="s">
        <v>3629</v>
      </c>
      <c r="AD165" s="259">
        <v>3200</v>
      </c>
      <c r="AE165" s="259">
        <v>3200</v>
      </c>
      <c r="AF165" s="259" t="s">
        <v>1331</v>
      </c>
      <c r="AG165" s="259" t="str">
        <f t="shared" si="18"/>
        <v>disseminated</v>
      </c>
      <c r="AH165" s="259" t="str">
        <f t="shared" si="19"/>
        <v>barite</v>
      </c>
    </row>
    <row r="166" spans="1:34">
      <c r="A166" s="275" t="s">
        <v>3397</v>
      </c>
      <c r="B166" s="268" t="s">
        <v>3207</v>
      </c>
      <c r="C166" s="268" t="s">
        <v>1232</v>
      </c>
      <c r="D166" s="274">
        <v>1728.998</v>
      </c>
      <c r="E166" s="266">
        <v>0.93934507633749531</v>
      </c>
      <c r="F166" s="273">
        <v>4.4385040000000001E-2</v>
      </c>
      <c r="G166" s="271">
        <v>4.0595759999999996E-3</v>
      </c>
      <c r="H166" s="272">
        <v>7.8974490000000008E-3</v>
      </c>
      <c r="I166" s="271">
        <v>4.4077379999999996E-3</v>
      </c>
      <c r="J166" s="270">
        <v>1.4489347935136003E-4</v>
      </c>
      <c r="K166" s="269">
        <v>1.8795489954659791E-2</v>
      </c>
      <c r="L166" s="268"/>
      <c r="M166" s="266">
        <v>2.728365850442227</v>
      </c>
      <c r="N166" s="266">
        <v>0.22738570077144768</v>
      </c>
      <c r="O166" s="266">
        <v>1.3559550554318966</v>
      </c>
      <c r="P166" s="266">
        <v>0.23482490812468523</v>
      </c>
      <c r="Q166" s="266">
        <v>-4.9153357545850263E-2</v>
      </c>
      <c r="R166" s="266">
        <v>0.23482490812468537</v>
      </c>
      <c r="S166" s="266">
        <v>3.7466447459978403</v>
      </c>
      <c r="T166" s="267">
        <v>1.1725042670727948</v>
      </c>
      <c r="U166" s="266">
        <v>-1.4710026902352569</v>
      </c>
      <c r="V166" s="266">
        <v>1.1725042670727948</v>
      </c>
      <c r="X166" s="340">
        <f t="shared" si="20"/>
        <v>2.728365850442227</v>
      </c>
      <c r="Y166" s="340">
        <f t="shared" si="21"/>
        <v>-4.9153357545850263E-2</v>
      </c>
      <c r="Z166" s="259">
        <f t="shared" si="22"/>
        <v>-1.4710026902352569</v>
      </c>
      <c r="AA166" s="259" t="s">
        <v>3628</v>
      </c>
      <c r="AB166" s="259" t="str">
        <f t="shared" si="23"/>
        <v>B8_@14</v>
      </c>
      <c r="AC166" s="259" t="s">
        <v>3629</v>
      </c>
      <c r="AD166" s="259">
        <v>3200</v>
      </c>
      <c r="AE166" s="259">
        <v>3200</v>
      </c>
      <c r="AF166" s="259" t="s">
        <v>1331</v>
      </c>
      <c r="AG166" s="259" t="str">
        <f t="shared" si="18"/>
        <v>disseminated</v>
      </c>
      <c r="AH166" s="259" t="str">
        <f t="shared" si="19"/>
        <v>barite</v>
      </c>
    </row>
    <row r="168" spans="1:34">
      <c r="A168" s="303" t="s">
        <v>3181</v>
      </c>
      <c r="B168" s="303" t="s">
        <v>36</v>
      </c>
      <c r="C168" s="303" t="s">
        <v>3180</v>
      </c>
      <c r="D168" s="302" t="s">
        <v>3179</v>
      </c>
      <c r="E168" s="302" t="s">
        <v>3179</v>
      </c>
      <c r="F168" s="390" t="s">
        <v>3178</v>
      </c>
      <c r="G168" s="390"/>
      <c r="H168" s="390"/>
      <c r="I168" s="390"/>
      <c r="J168" s="390"/>
      <c r="K168" s="390"/>
      <c r="L168" s="301"/>
      <c r="M168" s="390" t="s">
        <v>3177</v>
      </c>
      <c r="N168" s="390"/>
      <c r="O168" s="390"/>
      <c r="P168" s="390"/>
      <c r="Q168" s="390"/>
      <c r="R168" s="390"/>
      <c r="S168" s="390"/>
      <c r="T168" s="390"/>
      <c r="U168" s="390"/>
      <c r="V168" s="390"/>
    </row>
    <row r="169" spans="1:34">
      <c r="A169" s="300" t="s">
        <v>3396</v>
      </c>
      <c r="B169" s="299"/>
      <c r="C169" s="299"/>
      <c r="D169" s="298" t="s">
        <v>3205</v>
      </c>
      <c r="E169" s="297" t="s">
        <v>3174</v>
      </c>
      <c r="F169" s="296" t="s">
        <v>3173</v>
      </c>
      <c r="G169" s="294" t="s">
        <v>3170</v>
      </c>
      <c r="H169" s="295" t="s">
        <v>3172</v>
      </c>
      <c r="I169" s="294" t="s">
        <v>3170</v>
      </c>
      <c r="J169" s="293" t="s">
        <v>3171</v>
      </c>
      <c r="K169" s="292" t="s">
        <v>3170</v>
      </c>
      <c r="L169" s="291"/>
      <c r="M169" s="290" t="s">
        <v>3169</v>
      </c>
      <c r="N169" s="289" t="s">
        <v>3164</v>
      </c>
      <c r="O169" s="290" t="s">
        <v>3168</v>
      </c>
      <c r="P169" s="289" t="s">
        <v>3164</v>
      </c>
      <c r="Q169" s="290" t="s">
        <v>3167</v>
      </c>
      <c r="R169" s="289" t="s">
        <v>3164</v>
      </c>
      <c r="S169" s="290" t="s">
        <v>3166</v>
      </c>
      <c r="T169" s="289" t="s">
        <v>3164</v>
      </c>
      <c r="U169" s="290" t="s">
        <v>3165</v>
      </c>
      <c r="V169" s="289" t="s">
        <v>3164</v>
      </c>
      <c r="X169" s="340"/>
      <c r="Y169" s="340"/>
    </row>
    <row r="170" spans="1:34">
      <c r="A170" s="284" t="s">
        <v>3395</v>
      </c>
      <c r="B170" s="260" t="s">
        <v>3207</v>
      </c>
      <c r="C170" s="260" t="s">
        <v>1232</v>
      </c>
      <c r="D170" s="288">
        <v>581.34839999999997</v>
      </c>
      <c r="E170" s="277">
        <v>0.90449336926042778</v>
      </c>
      <c r="F170" s="265">
        <v>4.3919739999999999E-2</v>
      </c>
      <c r="G170" s="263">
        <v>1.175121E-2</v>
      </c>
      <c r="H170" s="264">
        <v>7.8536000000000005E-3</v>
      </c>
      <c r="I170" s="263">
        <v>1.2731589999999999E-2</v>
      </c>
      <c r="J170" s="287" t="s">
        <v>1883</v>
      </c>
      <c r="K170" s="286" t="s">
        <v>1883</v>
      </c>
      <c r="M170" s="276">
        <v>-7.6150941322494781</v>
      </c>
      <c r="N170" s="276">
        <v>0.27686984737520676</v>
      </c>
      <c r="O170" s="276">
        <v>-4.3992023155174582</v>
      </c>
      <c r="P170" s="276">
        <v>0.33129410801772979</v>
      </c>
      <c r="Q170" s="276">
        <v>-0.47742883740897746</v>
      </c>
      <c r="R170" s="276">
        <v>0.33129410801772968</v>
      </c>
      <c r="S170" s="285" t="s">
        <v>1883</v>
      </c>
      <c r="T170" s="285" t="s">
        <v>1883</v>
      </c>
      <c r="U170" s="285" t="s">
        <v>1883</v>
      </c>
      <c r="V170" s="285" t="s">
        <v>1883</v>
      </c>
      <c r="X170" s="340">
        <f>M170</f>
        <v>-7.6150941322494781</v>
      </c>
      <c r="Y170" s="340">
        <f>Q170</f>
        <v>-0.47742883740897746</v>
      </c>
      <c r="Z170" s="259" t="str">
        <f>U170</f>
        <v>-</v>
      </c>
      <c r="AA170" s="259" t="s">
        <v>3628</v>
      </c>
      <c r="AB170" s="259" t="str">
        <f>A170</f>
        <v>B6-A2</v>
      </c>
      <c r="AC170" s="259" t="s">
        <v>3629</v>
      </c>
      <c r="AD170" s="259">
        <v>3200</v>
      </c>
      <c r="AE170" s="259">
        <v>3200</v>
      </c>
      <c r="AF170" s="259" t="s">
        <v>1331</v>
      </c>
      <c r="AG170" s="259" t="str">
        <f t="shared" ref="AG170:AG233" si="24">B170</f>
        <v>disseminated</v>
      </c>
      <c r="AH170" s="259" t="str">
        <f t="shared" ref="AH170:AH233" si="25">C170</f>
        <v>barite</v>
      </c>
    </row>
    <row r="171" spans="1:34">
      <c r="A171" s="284" t="s">
        <v>3394</v>
      </c>
      <c r="B171" s="260" t="s">
        <v>3207</v>
      </c>
      <c r="C171" s="260" t="s">
        <v>1232</v>
      </c>
      <c r="D171" s="288">
        <v>594.79110000000003</v>
      </c>
      <c r="E171" s="277">
        <v>0.92540825096468138</v>
      </c>
      <c r="F171" s="265">
        <v>4.4202169999999999E-2</v>
      </c>
      <c r="G171" s="263">
        <v>5.7533439999999996E-3</v>
      </c>
      <c r="H171" s="264">
        <v>7.8816349999999997E-3</v>
      </c>
      <c r="I171" s="263">
        <v>8.2220869999999995E-3</v>
      </c>
      <c r="J171" s="287" t="s">
        <v>1883</v>
      </c>
      <c r="K171" s="286" t="s">
        <v>1883</v>
      </c>
      <c r="M171" s="276">
        <v>-1.2334700842876467</v>
      </c>
      <c r="N171" s="276">
        <v>0.18617444688480936</v>
      </c>
      <c r="O171" s="276">
        <v>-0.84091461208764151</v>
      </c>
      <c r="P171" s="276">
        <v>0.26825271348161756</v>
      </c>
      <c r="Q171" s="276">
        <v>-0.20567751867950346</v>
      </c>
      <c r="R171" s="276">
        <v>0.2682527134816175</v>
      </c>
      <c r="S171" s="285" t="s">
        <v>1883</v>
      </c>
      <c r="T171" s="285" t="s">
        <v>1883</v>
      </c>
      <c r="U171" s="285" t="s">
        <v>1883</v>
      </c>
      <c r="V171" s="285" t="s">
        <v>1883</v>
      </c>
      <c r="X171" s="340">
        <f t="shared" ref="X171:X195" si="26">M171</f>
        <v>-1.2334700842876467</v>
      </c>
      <c r="Y171" s="340">
        <f t="shared" ref="Y171:Y195" si="27">Q171</f>
        <v>-0.20567751867950346</v>
      </c>
      <c r="Z171" s="259" t="str">
        <f t="shared" ref="Z171:Z195" si="28">U171</f>
        <v>-</v>
      </c>
      <c r="AA171" s="259" t="s">
        <v>3628</v>
      </c>
      <c r="AB171" s="259" t="str">
        <f t="shared" ref="AB171:AB195" si="29">A171</f>
        <v>B6-A3</v>
      </c>
      <c r="AC171" s="259" t="s">
        <v>3629</v>
      </c>
      <c r="AD171" s="259">
        <v>3200</v>
      </c>
      <c r="AE171" s="259">
        <v>3200</v>
      </c>
      <c r="AF171" s="259" t="s">
        <v>1331</v>
      </c>
      <c r="AG171" s="259" t="str">
        <f t="shared" si="24"/>
        <v>disseminated</v>
      </c>
      <c r="AH171" s="259" t="str">
        <f t="shared" si="25"/>
        <v>barite</v>
      </c>
    </row>
    <row r="172" spans="1:34">
      <c r="A172" s="284" t="s">
        <v>3393</v>
      </c>
      <c r="B172" s="260" t="s">
        <v>3207</v>
      </c>
      <c r="C172" s="260" t="s">
        <v>1232</v>
      </c>
      <c r="D172" s="288">
        <v>574.50160000000005</v>
      </c>
      <c r="E172" s="277">
        <v>0.89384074649471223</v>
      </c>
      <c r="F172" s="265">
        <v>4.4422759999999999E-2</v>
      </c>
      <c r="G172" s="263">
        <v>5.8988310000000002E-3</v>
      </c>
      <c r="H172" s="264">
        <v>7.9024490000000006E-3</v>
      </c>
      <c r="I172" s="263">
        <v>7.5929400000000003E-3</v>
      </c>
      <c r="J172" s="287" t="s">
        <v>1883</v>
      </c>
      <c r="K172" s="286" t="s">
        <v>1883</v>
      </c>
      <c r="M172" s="276">
        <v>3.7508532834136243</v>
      </c>
      <c r="N172" s="276">
        <v>0.18798675662544609</v>
      </c>
      <c r="O172" s="276">
        <v>1.8008762891271834</v>
      </c>
      <c r="P172" s="276">
        <v>0.26072883916717615</v>
      </c>
      <c r="Q172" s="276">
        <v>-0.13081315183083309</v>
      </c>
      <c r="R172" s="276">
        <v>0.2607288391671761</v>
      </c>
      <c r="S172" s="285" t="s">
        <v>1883</v>
      </c>
      <c r="T172" s="285" t="s">
        <v>1883</v>
      </c>
      <c r="U172" s="285" t="s">
        <v>1883</v>
      </c>
      <c r="V172" s="285" t="s">
        <v>1883</v>
      </c>
      <c r="X172" s="340">
        <f t="shared" si="26"/>
        <v>3.7508532834136243</v>
      </c>
      <c r="Y172" s="340">
        <f t="shared" si="27"/>
        <v>-0.13081315183083309</v>
      </c>
      <c r="Z172" s="259" t="str">
        <f t="shared" si="28"/>
        <v>-</v>
      </c>
      <c r="AA172" s="259" t="s">
        <v>3628</v>
      </c>
      <c r="AB172" s="259" t="str">
        <f t="shared" si="29"/>
        <v>B6-A4</v>
      </c>
      <c r="AC172" s="259" t="s">
        <v>3629</v>
      </c>
      <c r="AD172" s="259">
        <v>3200</v>
      </c>
      <c r="AE172" s="259">
        <v>3200</v>
      </c>
      <c r="AF172" s="259" t="s">
        <v>1331</v>
      </c>
      <c r="AG172" s="259" t="str">
        <f t="shared" si="24"/>
        <v>disseminated</v>
      </c>
      <c r="AH172" s="259" t="str">
        <f t="shared" si="25"/>
        <v>barite</v>
      </c>
    </row>
    <row r="173" spans="1:34">
      <c r="A173" s="284" t="s">
        <v>3392</v>
      </c>
      <c r="B173" s="260" t="s">
        <v>3207</v>
      </c>
      <c r="C173" s="260" t="s">
        <v>1232</v>
      </c>
      <c r="D173" s="288">
        <v>536.47249999999997</v>
      </c>
      <c r="E173" s="277">
        <v>0.83467301026469642</v>
      </c>
      <c r="F173" s="265">
        <v>4.4233870000000002E-2</v>
      </c>
      <c r="G173" s="263">
        <v>5.3027650000000001E-3</v>
      </c>
      <c r="H173" s="264">
        <v>7.8850750000000001E-3</v>
      </c>
      <c r="I173" s="263">
        <v>7.9242040000000007E-3</v>
      </c>
      <c r="J173" s="287" t="s">
        <v>1883</v>
      </c>
      <c r="K173" s="286" t="s">
        <v>1883</v>
      </c>
      <c r="M173" s="276">
        <v>-0.51719531772476124</v>
      </c>
      <c r="N173" s="276">
        <v>0.18074364292560968</v>
      </c>
      <c r="O173" s="276">
        <v>-0.40430326078893963</v>
      </c>
      <c r="P173" s="276">
        <v>0.26464246834072119</v>
      </c>
      <c r="Q173" s="276">
        <v>-0.1379476721606876</v>
      </c>
      <c r="R173" s="276">
        <v>0.26464246834072114</v>
      </c>
      <c r="S173" s="285" t="s">
        <v>1883</v>
      </c>
      <c r="T173" s="285" t="s">
        <v>1883</v>
      </c>
      <c r="U173" s="285" t="s">
        <v>1883</v>
      </c>
      <c r="V173" s="285" t="s">
        <v>1883</v>
      </c>
      <c r="X173" s="340">
        <f t="shared" si="26"/>
        <v>-0.51719531772476124</v>
      </c>
      <c r="Y173" s="340">
        <f t="shared" si="27"/>
        <v>-0.1379476721606876</v>
      </c>
      <c r="Z173" s="259" t="str">
        <f t="shared" si="28"/>
        <v>-</v>
      </c>
      <c r="AA173" s="259" t="s">
        <v>3628</v>
      </c>
      <c r="AB173" s="259" t="str">
        <f t="shared" si="29"/>
        <v>B6-C1</v>
      </c>
      <c r="AC173" s="259" t="s">
        <v>3629</v>
      </c>
      <c r="AD173" s="259">
        <v>3200</v>
      </c>
      <c r="AE173" s="259">
        <v>3200</v>
      </c>
      <c r="AF173" s="259" t="s">
        <v>1331</v>
      </c>
      <c r="AG173" s="259" t="str">
        <f t="shared" si="24"/>
        <v>disseminated</v>
      </c>
      <c r="AH173" s="259" t="str">
        <f t="shared" si="25"/>
        <v>barite</v>
      </c>
    </row>
    <row r="174" spans="1:34">
      <c r="A174" s="284" t="s">
        <v>3391</v>
      </c>
      <c r="B174" s="260" t="s">
        <v>3207</v>
      </c>
      <c r="C174" s="260" t="s">
        <v>1232</v>
      </c>
      <c r="D174" s="288">
        <v>479.61470000000003</v>
      </c>
      <c r="E174" s="277">
        <v>0.74621056142896292</v>
      </c>
      <c r="F174" s="265">
        <v>4.4338860000000001E-2</v>
      </c>
      <c r="G174" s="263">
        <v>5.0400949999999996E-3</v>
      </c>
      <c r="H174" s="264">
        <v>7.8977360000000007E-3</v>
      </c>
      <c r="I174" s="263">
        <v>1.041311E-2</v>
      </c>
      <c r="J174" s="287" t="s">
        <v>1883</v>
      </c>
      <c r="K174" s="286" t="s">
        <v>1883</v>
      </c>
      <c r="M174" s="276">
        <v>1.8550976709645894</v>
      </c>
      <c r="N174" s="276">
        <v>0.17771201659859781</v>
      </c>
      <c r="O174" s="276">
        <v>1.2026393946538994</v>
      </c>
      <c r="P174" s="276">
        <v>0.29713898496303581</v>
      </c>
      <c r="Q174" s="276">
        <v>0.24726409410713579</v>
      </c>
      <c r="R174" s="276">
        <v>0.29713898496303576</v>
      </c>
      <c r="S174" s="285" t="s">
        <v>1883</v>
      </c>
      <c r="T174" s="285" t="s">
        <v>1883</v>
      </c>
      <c r="U174" s="285" t="s">
        <v>1883</v>
      </c>
      <c r="V174" s="285" t="s">
        <v>1883</v>
      </c>
      <c r="X174" s="340">
        <f t="shared" si="26"/>
        <v>1.8550976709645894</v>
      </c>
      <c r="Y174" s="340">
        <f t="shared" si="27"/>
        <v>0.24726409410713579</v>
      </c>
      <c r="Z174" s="259" t="str">
        <f t="shared" si="28"/>
        <v>-</v>
      </c>
      <c r="AA174" s="259" t="s">
        <v>3628</v>
      </c>
      <c r="AB174" s="259" t="str">
        <f t="shared" si="29"/>
        <v>B6-C2</v>
      </c>
      <c r="AC174" s="259" t="s">
        <v>3629</v>
      </c>
      <c r="AD174" s="259">
        <v>3200</v>
      </c>
      <c r="AE174" s="259">
        <v>3200</v>
      </c>
      <c r="AF174" s="259" t="s">
        <v>1331</v>
      </c>
      <c r="AG174" s="259" t="str">
        <f t="shared" si="24"/>
        <v>disseminated</v>
      </c>
      <c r="AH174" s="259" t="str">
        <f t="shared" si="25"/>
        <v>barite</v>
      </c>
    </row>
    <row r="175" spans="1:34">
      <c r="A175" s="284" t="s">
        <v>3390</v>
      </c>
      <c r="B175" s="260" t="s">
        <v>3207</v>
      </c>
      <c r="C175" s="260" t="s">
        <v>1232</v>
      </c>
      <c r="D175" s="288">
        <v>532.94259999999997</v>
      </c>
      <c r="E175" s="277">
        <v>0.8291810004059742</v>
      </c>
      <c r="F175" s="265">
        <v>4.4295859999999999E-2</v>
      </c>
      <c r="G175" s="263">
        <v>4.1760649999999996E-3</v>
      </c>
      <c r="H175" s="264">
        <v>7.8941930000000007E-3</v>
      </c>
      <c r="I175" s="263">
        <v>1.2555530000000001E-2</v>
      </c>
      <c r="J175" s="287" t="s">
        <v>1883</v>
      </c>
      <c r="K175" s="286" t="s">
        <v>1883</v>
      </c>
      <c r="M175" s="276">
        <v>0.88349467531112502</v>
      </c>
      <c r="N175" s="276">
        <v>0.16851215194644065</v>
      </c>
      <c r="O175" s="276">
        <v>0.75294128608898725</v>
      </c>
      <c r="P175" s="276">
        <v>0.32859544407733837</v>
      </c>
      <c r="Q175" s="276">
        <v>0.29794152830375786</v>
      </c>
      <c r="R175" s="276">
        <v>0.32859544407733832</v>
      </c>
      <c r="S175" s="285" t="s">
        <v>1883</v>
      </c>
      <c r="T175" s="285" t="s">
        <v>1883</v>
      </c>
      <c r="U175" s="285" t="s">
        <v>1883</v>
      </c>
      <c r="V175" s="285" t="s">
        <v>1883</v>
      </c>
      <c r="X175" s="340">
        <f t="shared" si="26"/>
        <v>0.88349467531112502</v>
      </c>
      <c r="Y175" s="340">
        <f t="shared" si="27"/>
        <v>0.29794152830375786</v>
      </c>
      <c r="Z175" s="259" t="str">
        <f t="shared" si="28"/>
        <v>-</v>
      </c>
      <c r="AA175" s="259" t="s">
        <v>3628</v>
      </c>
      <c r="AB175" s="259" t="str">
        <f t="shared" si="29"/>
        <v>B6-C3</v>
      </c>
      <c r="AC175" s="259" t="s">
        <v>3629</v>
      </c>
      <c r="AD175" s="259">
        <v>3200</v>
      </c>
      <c r="AE175" s="259">
        <v>3200</v>
      </c>
      <c r="AF175" s="259" t="s">
        <v>1331</v>
      </c>
      <c r="AG175" s="259" t="str">
        <f t="shared" si="24"/>
        <v>disseminated</v>
      </c>
      <c r="AH175" s="259" t="str">
        <f t="shared" si="25"/>
        <v>barite</v>
      </c>
    </row>
    <row r="176" spans="1:34">
      <c r="A176" s="284" t="s">
        <v>3389</v>
      </c>
      <c r="B176" s="260" t="s">
        <v>3207</v>
      </c>
      <c r="C176" s="260" t="s">
        <v>1232</v>
      </c>
      <c r="D176" s="288">
        <v>566.4502</v>
      </c>
      <c r="E176" s="277">
        <v>0.88131394171935995</v>
      </c>
      <c r="F176" s="265">
        <v>4.4282559999999999E-2</v>
      </c>
      <c r="G176" s="263">
        <v>3.767205E-3</v>
      </c>
      <c r="H176" s="264">
        <v>7.8872960000000002E-3</v>
      </c>
      <c r="I176" s="263">
        <v>1.032537E-2</v>
      </c>
      <c r="J176" s="287" t="s">
        <v>1883</v>
      </c>
      <c r="K176" s="286" t="s">
        <v>1883</v>
      </c>
      <c r="M176" s="276">
        <v>0.58297560921394265</v>
      </c>
      <c r="N176" s="276">
        <v>0.16461248799754016</v>
      </c>
      <c r="O176" s="276">
        <v>-0.12237208008629041</v>
      </c>
      <c r="P176" s="276">
        <v>0.29591170759330088</v>
      </c>
      <c r="Q176" s="276">
        <v>-0.42260451883147088</v>
      </c>
      <c r="R176" s="276">
        <v>0.29591170759330082</v>
      </c>
      <c r="S176" s="285" t="s">
        <v>1883</v>
      </c>
      <c r="T176" s="285" t="s">
        <v>1883</v>
      </c>
      <c r="U176" s="285" t="s">
        <v>1883</v>
      </c>
      <c r="V176" s="285" t="s">
        <v>1883</v>
      </c>
      <c r="X176" s="340">
        <f t="shared" si="26"/>
        <v>0.58297560921394265</v>
      </c>
      <c r="Y176" s="340">
        <f t="shared" si="27"/>
        <v>-0.42260451883147088</v>
      </c>
      <c r="Z176" s="259" t="str">
        <f t="shared" si="28"/>
        <v>-</v>
      </c>
      <c r="AA176" s="259" t="s">
        <v>3628</v>
      </c>
      <c r="AB176" s="259" t="str">
        <f t="shared" si="29"/>
        <v>B6-C4</v>
      </c>
      <c r="AC176" s="259" t="s">
        <v>3629</v>
      </c>
      <c r="AD176" s="259">
        <v>3200</v>
      </c>
      <c r="AE176" s="259">
        <v>3200</v>
      </c>
      <c r="AF176" s="259" t="s">
        <v>1331</v>
      </c>
      <c r="AG176" s="259" t="str">
        <f t="shared" si="24"/>
        <v>disseminated</v>
      </c>
      <c r="AH176" s="259" t="str">
        <f t="shared" si="25"/>
        <v>barite</v>
      </c>
    </row>
    <row r="177" spans="1:34">
      <c r="A177" s="284" t="s">
        <v>3388</v>
      </c>
      <c r="B177" s="260" t="s">
        <v>3207</v>
      </c>
      <c r="C177" s="260" t="s">
        <v>1232</v>
      </c>
      <c r="D177" s="288">
        <v>566.25310000000002</v>
      </c>
      <c r="E177" s="277">
        <v>0.88100728284994323</v>
      </c>
      <c r="F177" s="265">
        <v>4.428638E-2</v>
      </c>
      <c r="G177" s="263">
        <v>3.7849170000000001E-3</v>
      </c>
      <c r="H177" s="264">
        <v>7.8925539999999995E-3</v>
      </c>
      <c r="I177" s="263">
        <v>1.0270929999999999E-2</v>
      </c>
      <c r="J177" s="287" t="s">
        <v>1883</v>
      </c>
      <c r="K177" s="286" t="s">
        <v>1883</v>
      </c>
      <c r="M177" s="276">
        <v>0.66929010789751331</v>
      </c>
      <c r="N177" s="276">
        <v>0.16477492672942051</v>
      </c>
      <c r="O177" s="276">
        <v>0.54492378279190623</v>
      </c>
      <c r="P177" s="276">
        <v>0.29515289878634632</v>
      </c>
      <c r="Q177" s="276">
        <v>0.20023937722468688</v>
      </c>
      <c r="R177" s="276">
        <v>0.29515289878634626</v>
      </c>
      <c r="S177" s="285" t="s">
        <v>1883</v>
      </c>
      <c r="T177" s="285" t="s">
        <v>1883</v>
      </c>
      <c r="U177" s="285" t="s">
        <v>1883</v>
      </c>
      <c r="V177" s="285" t="s">
        <v>1883</v>
      </c>
      <c r="X177" s="340">
        <f t="shared" si="26"/>
        <v>0.66929010789751331</v>
      </c>
      <c r="Y177" s="340">
        <f t="shared" si="27"/>
        <v>0.20023937722468688</v>
      </c>
      <c r="Z177" s="259" t="str">
        <f t="shared" si="28"/>
        <v>-</v>
      </c>
      <c r="AA177" s="259" t="s">
        <v>3628</v>
      </c>
      <c r="AB177" s="259" t="str">
        <f t="shared" si="29"/>
        <v>B6-C5</v>
      </c>
      <c r="AC177" s="259" t="s">
        <v>3629</v>
      </c>
      <c r="AD177" s="259">
        <v>3200</v>
      </c>
      <c r="AE177" s="259">
        <v>3200</v>
      </c>
      <c r="AF177" s="259" t="s">
        <v>1331</v>
      </c>
      <c r="AG177" s="259" t="str">
        <f t="shared" si="24"/>
        <v>disseminated</v>
      </c>
      <c r="AH177" s="259" t="str">
        <f t="shared" si="25"/>
        <v>barite</v>
      </c>
    </row>
    <row r="178" spans="1:34">
      <c r="A178" s="284" t="s">
        <v>3387</v>
      </c>
      <c r="B178" s="260" t="s">
        <v>3207</v>
      </c>
      <c r="C178" s="260" t="s">
        <v>1232</v>
      </c>
      <c r="D178" s="288">
        <v>562.59590000000003</v>
      </c>
      <c r="E178" s="277">
        <v>0.87531721274730034</v>
      </c>
      <c r="F178" s="265">
        <v>4.4309540000000001E-2</v>
      </c>
      <c r="G178" s="263">
        <v>3.7444430000000001E-3</v>
      </c>
      <c r="H178" s="264">
        <v>7.8930609999999998E-3</v>
      </c>
      <c r="I178" s="263">
        <v>5.6846320000000002E-3</v>
      </c>
      <c r="J178" s="287" t="s">
        <v>1883</v>
      </c>
      <c r="K178" s="286" t="s">
        <v>1883</v>
      </c>
      <c r="M178" s="276">
        <v>1.1926000004400805</v>
      </c>
      <c r="N178" s="276">
        <v>0.16440462022713931</v>
      </c>
      <c r="O178" s="276">
        <v>0.60929783889934974</v>
      </c>
      <c r="P178" s="276">
        <v>0.24050872920996613</v>
      </c>
      <c r="Q178" s="276">
        <v>-4.8911613272917265E-3</v>
      </c>
      <c r="R178" s="276">
        <v>0.24050872920996605</v>
      </c>
      <c r="S178" s="285" t="s">
        <v>1883</v>
      </c>
      <c r="T178" s="285" t="s">
        <v>1883</v>
      </c>
      <c r="U178" s="285" t="s">
        <v>1883</v>
      </c>
      <c r="V178" s="285" t="s">
        <v>1883</v>
      </c>
      <c r="X178" s="340">
        <f t="shared" si="26"/>
        <v>1.1926000004400805</v>
      </c>
      <c r="Y178" s="340">
        <f t="shared" si="27"/>
        <v>-4.8911613272917265E-3</v>
      </c>
      <c r="Z178" s="259" t="str">
        <f t="shared" si="28"/>
        <v>-</v>
      </c>
      <c r="AA178" s="259" t="s">
        <v>3628</v>
      </c>
      <c r="AB178" s="259" t="str">
        <f t="shared" si="29"/>
        <v>B6-C6</v>
      </c>
      <c r="AC178" s="259" t="s">
        <v>3629</v>
      </c>
      <c r="AD178" s="259">
        <v>3200</v>
      </c>
      <c r="AE178" s="259">
        <v>3200</v>
      </c>
      <c r="AF178" s="259" t="s">
        <v>1331</v>
      </c>
      <c r="AG178" s="259" t="str">
        <f t="shared" si="24"/>
        <v>disseminated</v>
      </c>
      <c r="AH178" s="259" t="str">
        <f t="shared" si="25"/>
        <v>barite</v>
      </c>
    </row>
    <row r="179" spans="1:34">
      <c r="A179" s="284" t="s">
        <v>3386</v>
      </c>
      <c r="B179" s="260" t="s">
        <v>3207</v>
      </c>
      <c r="C179" s="260" t="s">
        <v>1232</v>
      </c>
      <c r="D179" s="288">
        <v>543.78399999999999</v>
      </c>
      <c r="E179" s="277">
        <v>0.84604863849270495</v>
      </c>
      <c r="F179" s="265">
        <v>4.4259260000000002E-2</v>
      </c>
      <c r="G179" s="263">
        <v>3.1613879999999998E-3</v>
      </c>
      <c r="H179" s="264">
        <v>7.9050830000000002E-3</v>
      </c>
      <c r="I179" s="263">
        <v>9.1360390000000003E-3</v>
      </c>
      <c r="J179" s="287" t="s">
        <v>1883</v>
      </c>
      <c r="K179" s="286" t="s">
        <v>1883</v>
      </c>
      <c r="M179" s="276">
        <v>5.6502358080745552E-2</v>
      </c>
      <c r="N179" s="276">
        <v>0.15943113696686698</v>
      </c>
      <c r="O179" s="276">
        <v>2.1349382222453017</v>
      </c>
      <c r="P179" s="276">
        <v>0.27983087013378566</v>
      </c>
      <c r="Q179" s="276">
        <v>2.1058395078337178</v>
      </c>
      <c r="R179" s="276">
        <v>0.2798308701337856</v>
      </c>
      <c r="S179" s="285" t="s">
        <v>1883</v>
      </c>
      <c r="T179" s="285" t="s">
        <v>1883</v>
      </c>
      <c r="U179" s="285" t="s">
        <v>1883</v>
      </c>
      <c r="V179" s="285" t="s">
        <v>1883</v>
      </c>
      <c r="X179" s="340">
        <f t="shared" si="26"/>
        <v>5.6502358080745552E-2</v>
      </c>
      <c r="Y179" s="340">
        <f t="shared" si="27"/>
        <v>2.1058395078337178</v>
      </c>
      <c r="Z179" s="259" t="str">
        <f t="shared" si="28"/>
        <v>-</v>
      </c>
      <c r="AA179" s="259" t="s">
        <v>3628</v>
      </c>
      <c r="AB179" s="259" t="str">
        <f t="shared" si="29"/>
        <v>B6-C8</v>
      </c>
      <c r="AC179" s="259" t="s">
        <v>3629</v>
      </c>
      <c r="AD179" s="259">
        <v>3200</v>
      </c>
      <c r="AE179" s="259">
        <v>3200</v>
      </c>
      <c r="AF179" s="259" t="s">
        <v>1331</v>
      </c>
      <c r="AG179" s="259" t="str">
        <f t="shared" si="24"/>
        <v>disseminated</v>
      </c>
      <c r="AH179" s="259" t="str">
        <f t="shared" si="25"/>
        <v>barite</v>
      </c>
    </row>
    <row r="180" spans="1:34">
      <c r="A180" s="284" t="s">
        <v>3385</v>
      </c>
      <c r="B180" s="260" t="s">
        <v>3207</v>
      </c>
      <c r="C180" s="260" t="s">
        <v>1232</v>
      </c>
      <c r="D180" s="288">
        <v>529.27059999999994</v>
      </c>
      <c r="E180" s="277">
        <v>0.82346790366067601</v>
      </c>
      <c r="F180" s="265">
        <v>4.4209169999999999E-2</v>
      </c>
      <c r="G180" s="263">
        <v>3.8612429999999999E-3</v>
      </c>
      <c r="H180" s="264">
        <v>7.8816240000000003E-3</v>
      </c>
      <c r="I180" s="263">
        <v>1.00313E-2</v>
      </c>
      <c r="J180" s="287" t="s">
        <v>1883</v>
      </c>
      <c r="K180" s="286" t="s">
        <v>1883</v>
      </c>
      <c r="M180" s="276">
        <v>-1.0753021547628139</v>
      </c>
      <c r="N180" s="276">
        <v>0.16548177181173127</v>
      </c>
      <c r="O180" s="276">
        <v>-0.84230128455936748</v>
      </c>
      <c r="P180" s="276">
        <v>0.29183766774017234</v>
      </c>
      <c r="Q180" s="276">
        <v>-0.28852067485651833</v>
      </c>
      <c r="R180" s="276">
        <v>0.29183766774017222</v>
      </c>
      <c r="S180" s="285" t="s">
        <v>1883</v>
      </c>
      <c r="T180" s="285" t="s">
        <v>1883</v>
      </c>
      <c r="U180" s="285" t="s">
        <v>1883</v>
      </c>
      <c r="V180" s="285" t="s">
        <v>1883</v>
      </c>
      <c r="X180" s="340">
        <f t="shared" si="26"/>
        <v>-1.0753021547628139</v>
      </c>
      <c r="Y180" s="340">
        <f t="shared" si="27"/>
        <v>-0.28852067485651833</v>
      </c>
      <c r="Z180" s="259" t="str">
        <f t="shared" si="28"/>
        <v>-</v>
      </c>
      <c r="AA180" s="259" t="s">
        <v>3628</v>
      </c>
      <c r="AB180" s="259" t="str">
        <f t="shared" si="29"/>
        <v>B6-C9</v>
      </c>
      <c r="AC180" s="259" t="s">
        <v>3629</v>
      </c>
      <c r="AD180" s="259">
        <v>3200</v>
      </c>
      <c r="AE180" s="259">
        <v>3200</v>
      </c>
      <c r="AF180" s="259" t="s">
        <v>1331</v>
      </c>
      <c r="AG180" s="259" t="str">
        <f t="shared" si="24"/>
        <v>disseminated</v>
      </c>
      <c r="AH180" s="259" t="str">
        <f t="shared" si="25"/>
        <v>barite</v>
      </c>
    </row>
    <row r="181" spans="1:34">
      <c r="A181" s="284" t="s">
        <v>3384</v>
      </c>
      <c r="B181" s="260" t="s">
        <v>3207</v>
      </c>
      <c r="C181" s="260" t="s">
        <v>1232</v>
      </c>
      <c r="D181" s="288">
        <v>506.60500000000002</v>
      </c>
      <c r="E181" s="277">
        <v>0.78820353394656117</v>
      </c>
      <c r="F181" s="265">
        <v>4.4306829999999998E-2</v>
      </c>
      <c r="G181" s="263">
        <v>4.0638410000000003E-3</v>
      </c>
      <c r="H181" s="264">
        <v>7.8934309999999994E-3</v>
      </c>
      <c r="I181" s="263">
        <v>9.3890910000000005E-3</v>
      </c>
      <c r="J181" s="287" t="s">
        <v>1883</v>
      </c>
      <c r="K181" s="286" t="s">
        <v>1883</v>
      </c>
      <c r="M181" s="276">
        <v>1.1313664162952985</v>
      </c>
      <c r="N181" s="276">
        <v>0.16741104882666108</v>
      </c>
      <c r="O181" s="276">
        <v>0.65625078409685789</v>
      </c>
      <c r="P181" s="276">
        <v>0.28316151637984921</v>
      </c>
      <c r="Q181" s="276">
        <v>7.3597079704779134E-2</v>
      </c>
      <c r="R181" s="276">
        <v>0.28316151637984915</v>
      </c>
      <c r="S181" s="285" t="s">
        <v>1883</v>
      </c>
      <c r="T181" s="285" t="s">
        <v>1883</v>
      </c>
      <c r="U181" s="285" t="s">
        <v>1883</v>
      </c>
      <c r="V181" s="285" t="s">
        <v>1883</v>
      </c>
      <c r="X181" s="340">
        <f t="shared" si="26"/>
        <v>1.1313664162952985</v>
      </c>
      <c r="Y181" s="340">
        <f t="shared" si="27"/>
        <v>7.3597079704779134E-2</v>
      </c>
      <c r="Z181" s="259" t="str">
        <f t="shared" si="28"/>
        <v>-</v>
      </c>
      <c r="AA181" s="259" t="s">
        <v>3628</v>
      </c>
      <c r="AB181" s="259" t="str">
        <f t="shared" si="29"/>
        <v>B6-D1</v>
      </c>
      <c r="AC181" s="259" t="s">
        <v>3629</v>
      </c>
      <c r="AD181" s="259">
        <v>3200</v>
      </c>
      <c r="AE181" s="259">
        <v>3200</v>
      </c>
      <c r="AF181" s="259" t="s">
        <v>1331</v>
      </c>
      <c r="AG181" s="259" t="str">
        <f t="shared" si="24"/>
        <v>disseminated</v>
      </c>
      <c r="AH181" s="259" t="str">
        <f t="shared" si="25"/>
        <v>barite</v>
      </c>
    </row>
    <row r="182" spans="1:34">
      <c r="A182" s="284" t="s">
        <v>3383</v>
      </c>
      <c r="B182" s="260" t="s">
        <v>3207</v>
      </c>
      <c r="C182" s="260" t="s">
        <v>1232</v>
      </c>
      <c r="D182" s="288">
        <v>535.54190000000006</v>
      </c>
      <c r="E182" s="277">
        <v>0.83322513231503015</v>
      </c>
      <c r="F182" s="265">
        <v>4.4336689999999998E-2</v>
      </c>
      <c r="G182" s="263">
        <v>3.7423449999999998E-3</v>
      </c>
      <c r="H182" s="264">
        <v>7.8965159999999993E-3</v>
      </c>
      <c r="I182" s="263">
        <v>7.8780529999999994E-3</v>
      </c>
      <c r="J182" s="287" t="s">
        <v>1883</v>
      </c>
      <c r="K182" s="286" t="s">
        <v>1883</v>
      </c>
      <c r="M182" s="276">
        <v>1.8060656128118246</v>
      </c>
      <c r="N182" s="276">
        <v>0.16438551103896079</v>
      </c>
      <c r="O182" s="276">
        <v>1.0478067678030256</v>
      </c>
      <c r="P182" s="276">
        <v>0.26409074210268485</v>
      </c>
      <c r="Q182" s="276">
        <v>0.11768297720493592</v>
      </c>
      <c r="R182" s="276">
        <v>0.26409074210268479</v>
      </c>
      <c r="S182" s="285" t="s">
        <v>1883</v>
      </c>
      <c r="T182" s="285" t="s">
        <v>1883</v>
      </c>
      <c r="U182" s="285" t="s">
        <v>1883</v>
      </c>
      <c r="V182" s="285" t="s">
        <v>1883</v>
      </c>
      <c r="X182" s="340">
        <f t="shared" si="26"/>
        <v>1.8060656128118246</v>
      </c>
      <c r="Y182" s="340">
        <f t="shared" si="27"/>
        <v>0.11768297720493592</v>
      </c>
      <c r="Z182" s="259" t="str">
        <f t="shared" si="28"/>
        <v>-</v>
      </c>
      <c r="AA182" s="259" t="s">
        <v>3628</v>
      </c>
      <c r="AB182" s="259" t="str">
        <f t="shared" si="29"/>
        <v>B6-D3</v>
      </c>
      <c r="AC182" s="259" t="s">
        <v>3629</v>
      </c>
      <c r="AD182" s="259">
        <v>3200</v>
      </c>
      <c r="AE182" s="259">
        <v>3200</v>
      </c>
      <c r="AF182" s="259" t="s">
        <v>1331</v>
      </c>
      <c r="AG182" s="259" t="str">
        <f t="shared" si="24"/>
        <v>disseminated</v>
      </c>
      <c r="AH182" s="259" t="str">
        <f t="shared" si="25"/>
        <v>barite</v>
      </c>
    </row>
    <row r="183" spans="1:34">
      <c r="A183" s="284" t="s">
        <v>3382</v>
      </c>
      <c r="B183" s="260" t="s">
        <v>3207</v>
      </c>
      <c r="C183" s="260" t="s">
        <v>1232</v>
      </c>
      <c r="D183" s="288">
        <v>502.91419999999999</v>
      </c>
      <c r="E183" s="277">
        <v>0.78246118714167379</v>
      </c>
      <c r="F183" s="265">
        <v>4.3777389999999999E-2</v>
      </c>
      <c r="G183" s="263">
        <v>5.4797240000000001E-3</v>
      </c>
      <c r="H183" s="264">
        <v>7.8412029999999997E-3</v>
      </c>
      <c r="I183" s="263">
        <v>1.201223E-2</v>
      </c>
      <c r="J183" s="287" t="s">
        <v>1883</v>
      </c>
      <c r="K183" s="286" t="s">
        <v>1883</v>
      </c>
      <c r="M183" s="276">
        <v>-10.831551956231976</v>
      </c>
      <c r="N183" s="276">
        <v>0.18284279544570711</v>
      </c>
      <c r="O183" s="276">
        <v>-5.9726906451787372</v>
      </c>
      <c r="P183" s="276">
        <v>0.32036838212467722</v>
      </c>
      <c r="Q183" s="276">
        <v>-0.39444138771926873</v>
      </c>
      <c r="R183" s="276">
        <v>0.32036838212467716</v>
      </c>
      <c r="S183" s="285" t="s">
        <v>1883</v>
      </c>
      <c r="T183" s="285" t="s">
        <v>1883</v>
      </c>
      <c r="U183" s="285" t="s">
        <v>1883</v>
      </c>
      <c r="V183" s="285" t="s">
        <v>1883</v>
      </c>
      <c r="X183" s="340">
        <f t="shared" si="26"/>
        <v>-10.831551956231976</v>
      </c>
      <c r="Y183" s="340">
        <f t="shared" si="27"/>
        <v>-0.39444138771926873</v>
      </c>
      <c r="Z183" s="259" t="str">
        <f t="shared" si="28"/>
        <v>-</v>
      </c>
      <c r="AA183" s="259" t="s">
        <v>3628</v>
      </c>
      <c r="AB183" s="259" t="str">
        <f t="shared" si="29"/>
        <v>B6-D5</v>
      </c>
      <c r="AC183" s="259" t="s">
        <v>3629</v>
      </c>
      <c r="AD183" s="259">
        <v>3200</v>
      </c>
      <c r="AE183" s="259">
        <v>3200</v>
      </c>
      <c r="AF183" s="259" t="s">
        <v>1331</v>
      </c>
      <c r="AG183" s="259" t="str">
        <f t="shared" si="24"/>
        <v>disseminated</v>
      </c>
      <c r="AH183" s="259" t="str">
        <f t="shared" si="25"/>
        <v>barite</v>
      </c>
    </row>
    <row r="184" spans="1:34">
      <c r="A184" s="284" t="s">
        <v>3381</v>
      </c>
      <c r="B184" s="260" t="s">
        <v>3207</v>
      </c>
      <c r="C184" s="260" t="s">
        <v>1232</v>
      </c>
      <c r="D184" s="288">
        <v>557.56880000000001</v>
      </c>
      <c r="E184" s="277">
        <v>0.86749577793022836</v>
      </c>
      <c r="F184" s="265">
        <v>4.4268250000000002E-2</v>
      </c>
      <c r="G184" s="263">
        <v>3.5100560000000001E-3</v>
      </c>
      <c r="H184" s="264">
        <v>7.8897069999999993E-3</v>
      </c>
      <c r="I184" s="263">
        <v>8.7434379999999992E-3</v>
      </c>
      <c r="J184" s="287" t="s">
        <v>1883</v>
      </c>
      <c r="K184" s="286" t="s">
        <v>1883</v>
      </c>
      <c r="M184" s="276">
        <v>0.25963517042781881</v>
      </c>
      <c r="N184" s="276">
        <v>0.16232293445223536</v>
      </c>
      <c r="O184" s="276">
        <v>0.18358792806569046</v>
      </c>
      <c r="P184" s="276">
        <v>0.27476811252392591</v>
      </c>
      <c r="Q184" s="276">
        <v>4.9875815295363779E-2</v>
      </c>
      <c r="R184" s="276">
        <v>0.27476811252392586</v>
      </c>
      <c r="S184" s="285" t="s">
        <v>1883</v>
      </c>
      <c r="T184" s="285" t="s">
        <v>1883</v>
      </c>
      <c r="U184" s="285" t="s">
        <v>1883</v>
      </c>
      <c r="V184" s="285" t="s">
        <v>1883</v>
      </c>
      <c r="X184" s="340">
        <f t="shared" si="26"/>
        <v>0.25963517042781881</v>
      </c>
      <c r="Y184" s="340">
        <f t="shared" si="27"/>
        <v>4.9875815295363779E-2</v>
      </c>
      <c r="Z184" s="259" t="str">
        <f t="shared" si="28"/>
        <v>-</v>
      </c>
      <c r="AA184" s="259" t="s">
        <v>3628</v>
      </c>
      <c r="AB184" s="259" t="str">
        <f t="shared" si="29"/>
        <v>B6-D6</v>
      </c>
      <c r="AC184" s="259" t="s">
        <v>3629</v>
      </c>
      <c r="AD184" s="259">
        <v>3200</v>
      </c>
      <c r="AE184" s="259">
        <v>3200</v>
      </c>
      <c r="AF184" s="259" t="s">
        <v>1331</v>
      </c>
      <c r="AG184" s="259" t="str">
        <f t="shared" si="24"/>
        <v>disseminated</v>
      </c>
      <c r="AH184" s="259" t="str">
        <f t="shared" si="25"/>
        <v>barite</v>
      </c>
    </row>
    <row r="185" spans="1:34">
      <c r="A185" s="284" t="s">
        <v>3380</v>
      </c>
      <c r="B185" s="260" t="s">
        <v>3207</v>
      </c>
      <c r="C185" s="260" t="s">
        <v>1232</v>
      </c>
      <c r="D185" s="288">
        <v>1362.7950000000001</v>
      </c>
      <c r="E185" s="277">
        <v>0.97966617328538019</v>
      </c>
      <c r="F185" s="282">
        <v>4.419E-2</v>
      </c>
      <c r="G185" s="280">
        <v>1.359583E-2</v>
      </c>
      <c r="H185" s="281">
        <v>7.8828409999999998E-3</v>
      </c>
      <c r="I185" s="280">
        <v>7.3683480000000003E-3</v>
      </c>
      <c r="J185" s="279">
        <v>1.4926072127500003E-4</v>
      </c>
      <c r="K185" s="278">
        <v>2.4500462213935242E-2</v>
      </c>
      <c r="M185" s="276">
        <v>-0.68723541465587346</v>
      </c>
      <c r="N185" s="276">
        <v>0.31784881677622101</v>
      </c>
      <c r="O185" s="276">
        <v>-0.62457856464945838</v>
      </c>
      <c r="P185" s="276">
        <v>0.1818025119097933</v>
      </c>
      <c r="Q185" s="276">
        <v>-0.27065232610168355</v>
      </c>
      <c r="R185" s="276">
        <v>0.1818025119097933</v>
      </c>
      <c r="S185" s="276">
        <v>-0.83796752892206783</v>
      </c>
      <c r="T185" s="277">
        <v>0.69694185602842373</v>
      </c>
      <c r="U185" s="276">
        <v>0.47424165879661473</v>
      </c>
      <c r="V185" s="276">
        <v>0.69694185602842373</v>
      </c>
      <c r="X185" s="340">
        <f t="shared" si="26"/>
        <v>-0.68723541465587346</v>
      </c>
      <c r="Y185" s="340">
        <f t="shared" si="27"/>
        <v>-0.27065232610168355</v>
      </c>
      <c r="Z185" s="259">
        <f t="shared" si="28"/>
        <v>0.47424165879661473</v>
      </c>
      <c r="AA185" s="259" t="s">
        <v>3628</v>
      </c>
      <c r="AB185" s="259" t="str">
        <f t="shared" si="29"/>
        <v>B6_@02</v>
      </c>
      <c r="AC185" s="259" t="s">
        <v>3629</v>
      </c>
      <c r="AD185" s="259">
        <v>3200</v>
      </c>
      <c r="AE185" s="259">
        <v>3200</v>
      </c>
      <c r="AF185" s="259" t="s">
        <v>1331</v>
      </c>
      <c r="AG185" s="259" t="str">
        <f t="shared" si="24"/>
        <v>disseminated</v>
      </c>
      <c r="AH185" s="259" t="str">
        <f t="shared" si="25"/>
        <v>barite</v>
      </c>
    </row>
    <row r="186" spans="1:34">
      <c r="A186" s="284" t="s">
        <v>3379</v>
      </c>
      <c r="B186" s="260" t="s">
        <v>3207</v>
      </c>
      <c r="C186" s="260" t="s">
        <v>1232</v>
      </c>
      <c r="D186" s="288">
        <v>1372.454</v>
      </c>
      <c r="E186" s="277">
        <v>0.98660969418747002</v>
      </c>
      <c r="F186" s="282">
        <v>4.4226309999999998E-2</v>
      </c>
      <c r="G186" s="280">
        <v>1.455262E-2</v>
      </c>
      <c r="H186" s="281">
        <v>7.887255000000001E-3</v>
      </c>
      <c r="I186" s="280">
        <v>8.4971000000000005E-3</v>
      </c>
      <c r="J186" s="279">
        <v>1.4947534691776002E-4</v>
      </c>
      <c r="K186" s="278">
        <v>2.4974135176158138E-2</v>
      </c>
      <c r="M186" s="276">
        <v>0.13387901127970281</v>
      </c>
      <c r="N186" s="276">
        <v>0.33436616532813801</v>
      </c>
      <c r="O186" s="276">
        <v>-6.2409985254934242E-2</v>
      </c>
      <c r="P186" s="276">
        <v>0.20053781638650836</v>
      </c>
      <c r="Q186" s="276">
        <v>-0.13135767606398119</v>
      </c>
      <c r="R186" s="276">
        <v>0.20053781638650836</v>
      </c>
      <c r="S186" s="276">
        <v>0.60560437606760331</v>
      </c>
      <c r="T186" s="277">
        <v>0.70363475065161774</v>
      </c>
      <c r="U186" s="276">
        <v>0.34987988809032089</v>
      </c>
      <c r="V186" s="276">
        <v>0.70363475065161774</v>
      </c>
      <c r="X186" s="340">
        <f t="shared" si="26"/>
        <v>0.13387901127970281</v>
      </c>
      <c r="Y186" s="340">
        <f t="shared" si="27"/>
        <v>-0.13135767606398119</v>
      </c>
      <c r="Z186" s="259">
        <f t="shared" si="28"/>
        <v>0.34987988809032089</v>
      </c>
      <c r="AA186" s="259" t="s">
        <v>3628</v>
      </c>
      <c r="AB186" s="259" t="str">
        <f t="shared" si="29"/>
        <v>B6_@03</v>
      </c>
      <c r="AC186" s="259" t="s">
        <v>3629</v>
      </c>
      <c r="AD186" s="259">
        <v>3200</v>
      </c>
      <c r="AE186" s="259">
        <v>3200</v>
      </c>
      <c r="AF186" s="259" t="s">
        <v>1331</v>
      </c>
      <c r="AG186" s="259" t="str">
        <f t="shared" si="24"/>
        <v>disseminated</v>
      </c>
      <c r="AH186" s="259" t="str">
        <f t="shared" si="25"/>
        <v>barite</v>
      </c>
    </row>
    <row r="187" spans="1:34">
      <c r="A187" s="284" t="s">
        <v>3378</v>
      </c>
      <c r="B187" s="260" t="s">
        <v>3207</v>
      </c>
      <c r="C187" s="260" t="s">
        <v>1232</v>
      </c>
      <c r="D187" s="288">
        <v>1275.452</v>
      </c>
      <c r="E187" s="277">
        <v>0.916878312621623</v>
      </c>
      <c r="F187" s="282">
        <v>4.4287090000000001E-2</v>
      </c>
      <c r="G187" s="280">
        <v>1.3744259999999999E-2</v>
      </c>
      <c r="H187" s="281">
        <v>7.8944239999999988E-3</v>
      </c>
      <c r="I187" s="280">
        <v>8.2348660000000004E-3</v>
      </c>
      <c r="J187" s="279">
        <v>1.4986257302966003E-4</v>
      </c>
      <c r="K187" s="278">
        <v>2.7534239505357251E-2</v>
      </c>
      <c r="M187" s="276">
        <v>1.508358075128946</v>
      </c>
      <c r="N187" s="276">
        <v>0.32039211312003879</v>
      </c>
      <c r="O187" s="276">
        <v>0.85074543089777688</v>
      </c>
      <c r="P187" s="276">
        <v>0.19611307873839354</v>
      </c>
      <c r="Q187" s="276">
        <v>7.3941022206369666E-2</v>
      </c>
      <c r="R187" s="276">
        <v>0.19611307873839354</v>
      </c>
      <c r="S187" s="276">
        <v>3.2122841255217693</v>
      </c>
      <c r="T187" s="277">
        <v>0.74085938561990761</v>
      </c>
      <c r="U187" s="276">
        <v>0.32934307749399316</v>
      </c>
      <c r="V187" s="276">
        <v>0.74085938561990761</v>
      </c>
      <c r="X187" s="340">
        <f t="shared" si="26"/>
        <v>1.508358075128946</v>
      </c>
      <c r="Y187" s="340">
        <f t="shared" si="27"/>
        <v>7.3941022206369666E-2</v>
      </c>
      <c r="Z187" s="259">
        <f t="shared" si="28"/>
        <v>0.32934307749399316</v>
      </c>
      <c r="AA187" s="259" t="s">
        <v>3628</v>
      </c>
      <c r="AB187" s="259" t="str">
        <f t="shared" si="29"/>
        <v>B6_@05</v>
      </c>
      <c r="AC187" s="259" t="s">
        <v>3629</v>
      </c>
      <c r="AD187" s="259">
        <v>3200</v>
      </c>
      <c r="AE187" s="259">
        <v>3200</v>
      </c>
      <c r="AF187" s="259" t="s">
        <v>1331</v>
      </c>
      <c r="AG187" s="259" t="str">
        <f t="shared" si="24"/>
        <v>disseminated</v>
      </c>
      <c r="AH187" s="259" t="str">
        <f t="shared" si="25"/>
        <v>barite</v>
      </c>
    </row>
    <row r="188" spans="1:34">
      <c r="A188" s="284" t="s">
        <v>3377</v>
      </c>
      <c r="B188" s="260" t="s">
        <v>3207</v>
      </c>
      <c r="C188" s="260" t="s">
        <v>1232</v>
      </c>
      <c r="D188" s="288">
        <v>1331.518</v>
      </c>
      <c r="E188" s="277">
        <v>0.95718222015827981</v>
      </c>
      <c r="F188" s="282">
        <v>4.4295040000000001E-2</v>
      </c>
      <c r="G188" s="280">
        <v>1.3728199999999999E-2</v>
      </c>
      <c r="H188" s="281">
        <v>7.8942539999999999E-3</v>
      </c>
      <c r="I188" s="280">
        <v>8.5405570000000007E-3</v>
      </c>
      <c r="J188" s="279">
        <v>1.4987029059757999E-4</v>
      </c>
      <c r="K188" s="278">
        <v>2.548715540408485E-2</v>
      </c>
      <c r="M188" s="276">
        <v>1.688139393944299</v>
      </c>
      <c r="N188" s="276">
        <v>0.32011657730658638</v>
      </c>
      <c r="O188" s="276">
        <v>0.82965844075960749</v>
      </c>
      <c r="P188" s="276">
        <v>0.20127488165483676</v>
      </c>
      <c r="Q188" s="276">
        <v>-3.9733347121706508E-2</v>
      </c>
      <c r="R188" s="276">
        <v>0.20127488165483676</v>
      </c>
      <c r="S188" s="276">
        <v>3.2653757429499386</v>
      </c>
      <c r="T188" s="277">
        <v>0.71095494051490027</v>
      </c>
      <c r="U188" s="276">
        <v>3.8552994495955062E-2</v>
      </c>
      <c r="V188" s="276">
        <v>0.71095494051490027</v>
      </c>
      <c r="X188" s="340">
        <f t="shared" si="26"/>
        <v>1.688139393944299</v>
      </c>
      <c r="Y188" s="340">
        <f t="shared" si="27"/>
        <v>-3.9733347121706508E-2</v>
      </c>
      <c r="Z188" s="259">
        <f t="shared" si="28"/>
        <v>3.8552994495955062E-2</v>
      </c>
      <c r="AA188" s="259" t="s">
        <v>3628</v>
      </c>
      <c r="AB188" s="259" t="str">
        <f t="shared" si="29"/>
        <v>B6_@06</v>
      </c>
      <c r="AC188" s="259" t="s">
        <v>3629</v>
      </c>
      <c r="AD188" s="259">
        <v>3200</v>
      </c>
      <c r="AE188" s="259">
        <v>3200</v>
      </c>
      <c r="AF188" s="259" t="s">
        <v>1331</v>
      </c>
      <c r="AG188" s="259" t="str">
        <f t="shared" si="24"/>
        <v>disseminated</v>
      </c>
      <c r="AH188" s="259" t="str">
        <f t="shared" si="25"/>
        <v>barite</v>
      </c>
    </row>
    <row r="189" spans="1:34">
      <c r="A189" s="284" t="s">
        <v>3376</v>
      </c>
      <c r="B189" s="260" t="s">
        <v>3207</v>
      </c>
      <c r="C189" s="260" t="s">
        <v>1232</v>
      </c>
      <c r="D189" s="288">
        <v>1362.694</v>
      </c>
      <c r="E189" s="277">
        <v>0.97959356787994367</v>
      </c>
      <c r="F189" s="282">
        <v>4.420702E-2</v>
      </c>
      <c r="G189" s="280">
        <v>1.5416590000000001E-2</v>
      </c>
      <c r="H189" s="281">
        <v>7.8855390000000004E-3</v>
      </c>
      <c r="I189" s="280">
        <v>8.1888840000000004E-3</v>
      </c>
      <c r="J189" s="279">
        <v>1.4946766230300004E-4</v>
      </c>
      <c r="K189" s="278">
        <v>2.628796935048619E-2</v>
      </c>
      <c r="M189" s="276">
        <v>-0.30234509437421231</v>
      </c>
      <c r="N189" s="276">
        <v>0.34951070350094254</v>
      </c>
      <c r="O189" s="276">
        <v>-0.28127264584885459</v>
      </c>
      <c r="P189" s="276">
        <v>0.19534139577481099</v>
      </c>
      <c r="Q189" s="276">
        <v>-0.12556492224613525</v>
      </c>
      <c r="R189" s="276">
        <v>0.19534139577481099</v>
      </c>
      <c r="S189" s="276">
        <v>0.55215419554976997</v>
      </c>
      <c r="T189" s="277">
        <v>0.7225246184280486</v>
      </c>
      <c r="U189" s="276">
        <v>1.1295538830020657</v>
      </c>
      <c r="V189" s="276">
        <v>0.7225246184280486</v>
      </c>
      <c r="X189" s="340">
        <f t="shared" si="26"/>
        <v>-0.30234509437421231</v>
      </c>
      <c r="Y189" s="340">
        <f t="shared" si="27"/>
        <v>-0.12556492224613525</v>
      </c>
      <c r="Z189" s="259">
        <f t="shared" si="28"/>
        <v>1.1295538830020657</v>
      </c>
      <c r="AA189" s="259" t="s">
        <v>3628</v>
      </c>
      <c r="AB189" s="259" t="str">
        <f t="shared" si="29"/>
        <v>B6_@09</v>
      </c>
      <c r="AC189" s="259" t="s">
        <v>3629</v>
      </c>
      <c r="AD189" s="259">
        <v>3200</v>
      </c>
      <c r="AE189" s="259">
        <v>3200</v>
      </c>
      <c r="AF189" s="259" t="s">
        <v>1331</v>
      </c>
      <c r="AG189" s="259" t="str">
        <f t="shared" si="24"/>
        <v>disseminated</v>
      </c>
      <c r="AH189" s="259" t="str">
        <f t="shared" si="25"/>
        <v>barite</v>
      </c>
    </row>
    <row r="190" spans="1:34">
      <c r="A190" s="284" t="s">
        <v>3375</v>
      </c>
      <c r="B190" s="260" t="s">
        <v>3207</v>
      </c>
      <c r="C190" s="260" t="s">
        <v>1232</v>
      </c>
      <c r="D190" s="288">
        <v>1307.146</v>
      </c>
      <c r="E190" s="277">
        <v>0.93966203262067416</v>
      </c>
      <c r="F190" s="282">
        <v>4.4132779999999996E-2</v>
      </c>
      <c r="G190" s="280">
        <v>1.4182E-2</v>
      </c>
      <c r="H190" s="281">
        <v>7.8773939999999994E-3</v>
      </c>
      <c r="I190" s="280">
        <v>9.3168039999999997E-3</v>
      </c>
      <c r="J190" s="279">
        <v>1.4891903352016002E-4</v>
      </c>
      <c r="K190" s="278">
        <v>2.6055797436266504E-2</v>
      </c>
      <c r="M190" s="276">
        <v>-1.9812086300796672</v>
      </c>
      <c r="N190" s="276">
        <v>0.32793426562420058</v>
      </c>
      <c r="O190" s="276">
        <v>-1.3190595958687656</v>
      </c>
      <c r="P190" s="276">
        <v>0.21460723926940425</v>
      </c>
      <c r="Q190" s="276">
        <v>-0.29873715137773704</v>
      </c>
      <c r="R190" s="276">
        <v>0.21460723926940425</v>
      </c>
      <c r="S190" s="276">
        <v>-3.1337277417863296</v>
      </c>
      <c r="T190" s="277">
        <v>0.71915278155733875</v>
      </c>
      <c r="U190" s="276">
        <v>0.64696935449326531</v>
      </c>
      <c r="V190" s="276">
        <v>0.71915278155733875</v>
      </c>
      <c r="X190" s="340">
        <f t="shared" si="26"/>
        <v>-1.9812086300796672</v>
      </c>
      <c r="Y190" s="340">
        <f t="shared" si="27"/>
        <v>-0.29873715137773704</v>
      </c>
      <c r="Z190" s="259">
        <f t="shared" si="28"/>
        <v>0.64696935449326531</v>
      </c>
      <c r="AA190" s="259" t="s">
        <v>3628</v>
      </c>
      <c r="AB190" s="259" t="str">
        <f t="shared" si="29"/>
        <v>B6_@11</v>
      </c>
      <c r="AC190" s="259" t="s">
        <v>3629</v>
      </c>
      <c r="AD190" s="259">
        <v>3200</v>
      </c>
      <c r="AE190" s="259">
        <v>3200</v>
      </c>
      <c r="AF190" s="259" t="s">
        <v>1331</v>
      </c>
      <c r="AG190" s="259" t="str">
        <f t="shared" si="24"/>
        <v>disseminated</v>
      </c>
      <c r="AH190" s="259" t="str">
        <f t="shared" si="25"/>
        <v>barite</v>
      </c>
    </row>
    <row r="191" spans="1:34">
      <c r="A191" s="284" t="s">
        <v>3374</v>
      </c>
      <c r="B191" s="260" t="s">
        <v>3207</v>
      </c>
      <c r="C191" s="260" t="s">
        <v>1232</v>
      </c>
      <c r="D191" s="288">
        <v>1289.874</v>
      </c>
      <c r="E191" s="277">
        <v>0.92724578942563374</v>
      </c>
      <c r="F191" s="282">
        <v>4.4172759999999998E-2</v>
      </c>
      <c r="G191" s="280">
        <v>1.386013E-2</v>
      </c>
      <c r="H191" s="281">
        <v>7.8814479999999992E-3</v>
      </c>
      <c r="I191" s="280">
        <v>9.4334450000000004E-3</v>
      </c>
      <c r="J191" s="279">
        <v>1.4908266623886004E-4</v>
      </c>
      <c r="K191" s="278">
        <v>2.6415364348964836E-2</v>
      </c>
      <c r="M191" s="276">
        <v>-1.0771008154581985</v>
      </c>
      <c r="N191" s="276">
        <v>0.32238255910834218</v>
      </c>
      <c r="O191" s="276">
        <v>-0.8023404727593042</v>
      </c>
      <c r="P191" s="276">
        <v>0.21663583790379407</v>
      </c>
      <c r="Q191" s="276">
        <v>-0.24763355279833199</v>
      </c>
      <c r="R191" s="276">
        <v>0.21663583790379407</v>
      </c>
      <c r="S191" s="276">
        <v>-2.0339968771961869</v>
      </c>
      <c r="T191" s="277">
        <v>0.72438075670270374</v>
      </c>
      <c r="U191" s="276">
        <v>2.225742271444453E-2</v>
      </c>
      <c r="V191" s="276">
        <v>0.72438075670270374</v>
      </c>
      <c r="X191" s="340">
        <f t="shared" si="26"/>
        <v>-1.0771008154581985</v>
      </c>
      <c r="Y191" s="340">
        <f t="shared" si="27"/>
        <v>-0.24763355279833199</v>
      </c>
      <c r="Z191" s="259">
        <f t="shared" si="28"/>
        <v>2.225742271444453E-2</v>
      </c>
      <c r="AA191" s="259" t="s">
        <v>3628</v>
      </c>
      <c r="AB191" s="259" t="str">
        <f t="shared" si="29"/>
        <v>B6_@12</v>
      </c>
      <c r="AC191" s="259" t="s">
        <v>3629</v>
      </c>
      <c r="AD191" s="259">
        <v>3200</v>
      </c>
      <c r="AE191" s="259">
        <v>3200</v>
      </c>
      <c r="AF191" s="259" t="s">
        <v>1331</v>
      </c>
      <c r="AG191" s="259" t="str">
        <f t="shared" si="24"/>
        <v>disseminated</v>
      </c>
      <c r="AH191" s="259" t="str">
        <f t="shared" si="25"/>
        <v>barite</v>
      </c>
    </row>
    <row r="192" spans="1:34">
      <c r="A192" s="284" t="s">
        <v>3373</v>
      </c>
      <c r="B192" s="260" t="s">
        <v>3207</v>
      </c>
      <c r="C192" s="260" t="s">
        <v>1232</v>
      </c>
      <c r="D192" s="288">
        <v>1269.6220000000001</v>
      </c>
      <c r="E192" s="277">
        <v>0.91268732733751667</v>
      </c>
      <c r="F192" s="282">
        <v>4.3679140000000005E-2</v>
      </c>
      <c r="G192" s="280">
        <v>1.033941E-2</v>
      </c>
      <c r="H192" s="281">
        <v>7.8332079999999995E-3</v>
      </c>
      <c r="I192" s="280">
        <v>6.6425069999999998E-3</v>
      </c>
      <c r="J192" s="279">
        <v>1.4604993981658007E-4</v>
      </c>
      <c r="K192" s="278">
        <v>2.4137219295985252E-2</v>
      </c>
      <c r="M192" s="276">
        <v>-12.239824663718203</v>
      </c>
      <c r="N192" s="276">
        <v>0.26429262689247257</v>
      </c>
      <c r="O192" s="276">
        <v>-6.9520460959335342</v>
      </c>
      <c r="P192" s="276">
        <v>0.17024773753295092</v>
      </c>
      <c r="Q192" s="276">
        <v>-0.64853639411865949</v>
      </c>
      <c r="R192" s="276">
        <v>0.17024773753295092</v>
      </c>
      <c r="S192" s="276">
        <v>-22.306496692717225</v>
      </c>
      <c r="T192" s="277">
        <v>0.69185333224806378</v>
      </c>
      <c r="U192" s="276">
        <v>0.94132519255518687</v>
      </c>
      <c r="V192" s="276">
        <v>0.69185333224806378</v>
      </c>
      <c r="X192" s="340">
        <f t="shared" si="26"/>
        <v>-12.239824663718203</v>
      </c>
      <c r="Y192" s="340">
        <f t="shared" si="27"/>
        <v>-0.64853639411865949</v>
      </c>
      <c r="Z192" s="259">
        <f t="shared" si="28"/>
        <v>0.94132519255518687</v>
      </c>
      <c r="AA192" s="259" t="s">
        <v>3628</v>
      </c>
      <c r="AB192" s="259" t="str">
        <f t="shared" si="29"/>
        <v>B6_@13</v>
      </c>
      <c r="AC192" s="259" t="s">
        <v>3629</v>
      </c>
      <c r="AD192" s="259">
        <v>3200</v>
      </c>
      <c r="AE192" s="259">
        <v>3200</v>
      </c>
      <c r="AF192" s="259" t="s">
        <v>1331</v>
      </c>
      <c r="AG192" s="259" t="str">
        <f t="shared" si="24"/>
        <v>disseminated</v>
      </c>
      <c r="AH192" s="259" t="str">
        <f t="shared" si="25"/>
        <v>barite</v>
      </c>
    </row>
    <row r="193" spans="1:34">
      <c r="A193" s="284" t="s">
        <v>3372</v>
      </c>
      <c r="B193" s="260" t="s">
        <v>3207</v>
      </c>
      <c r="C193" s="260" t="s">
        <v>1232</v>
      </c>
      <c r="D193" s="288">
        <v>1369.9760000000001</v>
      </c>
      <c r="E193" s="277">
        <v>0.9848283457253747</v>
      </c>
      <c r="F193" s="282">
        <v>4.4275250000000002E-2</v>
      </c>
      <c r="G193" s="280">
        <v>1.588237E-2</v>
      </c>
      <c r="H193" s="281">
        <v>7.8919320000000008E-3</v>
      </c>
      <c r="I193" s="280">
        <v>1.006457E-2</v>
      </c>
      <c r="J193" s="279">
        <v>1.4977257971325006E-4</v>
      </c>
      <c r="K193" s="278">
        <v>2.6904130188255874E-2</v>
      </c>
      <c r="M193" s="276">
        <v>1.2406082871070367</v>
      </c>
      <c r="N193" s="276">
        <v>0.35775564802983018</v>
      </c>
      <c r="O193" s="276">
        <v>0.53388612318193029</v>
      </c>
      <c r="P193" s="276">
        <v>0.22771332888311335</v>
      </c>
      <c r="Q193" s="276">
        <v>-0.10502714467819363</v>
      </c>
      <c r="R193" s="276">
        <v>0.22771332888311335</v>
      </c>
      <c r="S193" s="276">
        <v>2.6065251283367008</v>
      </c>
      <c r="T193" s="277">
        <v>0.73154068901217317</v>
      </c>
      <c r="U193" s="276">
        <v>0.23562578711855409</v>
      </c>
      <c r="V193" s="276">
        <v>0.73154068901217317</v>
      </c>
      <c r="X193" s="340">
        <f t="shared" si="26"/>
        <v>1.2406082871070367</v>
      </c>
      <c r="Y193" s="340">
        <f t="shared" si="27"/>
        <v>-0.10502714467819363</v>
      </c>
      <c r="Z193" s="259">
        <f t="shared" si="28"/>
        <v>0.23562578711855409</v>
      </c>
      <c r="AA193" s="259" t="s">
        <v>3628</v>
      </c>
      <c r="AB193" s="259" t="str">
        <f t="shared" si="29"/>
        <v>B6_@14</v>
      </c>
      <c r="AC193" s="259" t="s">
        <v>3629</v>
      </c>
      <c r="AD193" s="259">
        <v>3200</v>
      </c>
      <c r="AE193" s="259">
        <v>3200</v>
      </c>
      <c r="AF193" s="259" t="s">
        <v>1331</v>
      </c>
      <c r="AG193" s="259" t="str">
        <f t="shared" si="24"/>
        <v>disseminated</v>
      </c>
      <c r="AH193" s="259" t="str">
        <f t="shared" si="25"/>
        <v>barite</v>
      </c>
    </row>
    <row r="194" spans="1:34">
      <c r="A194" s="284" t="s">
        <v>3371</v>
      </c>
      <c r="B194" s="260" t="s">
        <v>3207</v>
      </c>
      <c r="C194" s="260" t="s">
        <v>1232</v>
      </c>
      <c r="D194" s="288">
        <v>1016.261</v>
      </c>
      <c r="E194" s="277">
        <v>0.73055487063657687</v>
      </c>
      <c r="F194" s="282">
        <v>4.4239479999999998E-2</v>
      </c>
      <c r="G194" s="280">
        <v>1.6270159999999999E-2</v>
      </c>
      <c r="H194" s="281">
        <v>7.886625999999999E-3</v>
      </c>
      <c r="I194" s="280">
        <v>1.0044249999999999E-2</v>
      </c>
      <c r="J194" s="279">
        <v>1.4957631155162004E-4</v>
      </c>
      <c r="K194" s="278">
        <v>3.0497318828602248E-2</v>
      </c>
      <c r="M194" s="276">
        <v>0.43170542244941323</v>
      </c>
      <c r="N194" s="276">
        <v>0.36465939661651903</v>
      </c>
      <c r="O194" s="276">
        <v>-0.14141239263106731</v>
      </c>
      <c r="P194" s="276">
        <v>0.2273541635028242</v>
      </c>
      <c r="Q194" s="276">
        <v>-0.36374068519251512</v>
      </c>
      <c r="R194" s="276">
        <v>0.2273541635028242</v>
      </c>
      <c r="S194" s="276">
        <v>1.2846303793767611</v>
      </c>
      <c r="T194" s="277">
        <v>0.78590932905719058</v>
      </c>
      <c r="U194" s="276">
        <v>0.45991106011933347</v>
      </c>
      <c r="V194" s="276">
        <v>0.78590932905719058</v>
      </c>
      <c r="X194" s="340">
        <f t="shared" si="26"/>
        <v>0.43170542244941323</v>
      </c>
      <c r="Y194" s="340">
        <f t="shared" si="27"/>
        <v>-0.36374068519251512</v>
      </c>
      <c r="Z194" s="259">
        <f t="shared" si="28"/>
        <v>0.45991106011933347</v>
      </c>
      <c r="AA194" s="259" t="s">
        <v>3628</v>
      </c>
      <c r="AB194" s="259" t="str">
        <f t="shared" si="29"/>
        <v>B6_@16</v>
      </c>
      <c r="AC194" s="259" t="s">
        <v>3629</v>
      </c>
      <c r="AD194" s="259">
        <v>3200</v>
      </c>
      <c r="AE194" s="259">
        <v>3200</v>
      </c>
      <c r="AF194" s="259" t="s">
        <v>1331</v>
      </c>
      <c r="AG194" s="259" t="str">
        <f t="shared" si="24"/>
        <v>disseminated</v>
      </c>
      <c r="AH194" s="259" t="str">
        <f t="shared" si="25"/>
        <v>barite</v>
      </c>
    </row>
    <row r="195" spans="1:34">
      <c r="A195" s="275" t="s">
        <v>3370</v>
      </c>
      <c r="B195" s="268" t="s">
        <v>3207</v>
      </c>
      <c r="C195" s="268" t="s">
        <v>1232</v>
      </c>
      <c r="D195" s="313">
        <v>1253.454</v>
      </c>
      <c r="E195" s="267">
        <v>0.90106471154447509</v>
      </c>
      <c r="F195" s="273">
        <v>4.39979E-2</v>
      </c>
      <c r="G195" s="271">
        <v>1.318196E-2</v>
      </c>
      <c r="H195" s="272">
        <v>7.865038999999999E-3</v>
      </c>
      <c r="I195" s="271">
        <v>7.9745379999999998E-3</v>
      </c>
      <c r="J195" s="270">
        <v>1.4802435598420004E-4</v>
      </c>
      <c r="K195" s="269">
        <v>3.2247461975353837E-2</v>
      </c>
      <c r="L195" s="268"/>
      <c r="M195" s="266">
        <v>-5.0313852693026906</v>
      </c>
      <c r="N195" s="266">
        <v>0.31079713761089195</v>
      </c>
      <c r="O195" s="266">
        <v>-2.894603457569275</v>
      </c>
      <c r="P195" s="266">
        <v>0.19176140112766837</v>
      </c>
      <c r="Q195" s="266">
        <v>-0.30344004387838908</v>
      </c>
      <c r="R195" s="266">
        <v>0.19176140112766837</v>
      </c>
      <c r="S195" s="266">
        <v>-9.1327214049236058</v>
      </c>
      <c r="T195" s="267">
        <v>0.81337470623723795</v>
      </c>
      <c r="U195" s="266">
        <v>0.45522127446129268</v>
      </c>
      <c r="V195" s="266">
        <v>0.81337470623723795</v>
      </c>
      <c r="X195" s="340">
        <f t="shared" si="26"/>
        <v>-5.0313852693026906</v>
      </c>
      <c r="Y195" s="340">
        <f t="shared" si="27"/>
        <v>-0.30344004387838908</v>
      </c>
      <c r="Z195" s="259">
        <f t="shared" si="28"/>
        <v>0.45522127446129268</v>
      </c>
      <c r="AA195" s="259" t="s">
        <v>3628</v>
      </c>
      <c r="AB195" s="259" t="str">
        <f t="shared" si="29"/>
        <v>B6_@17</v>
      </c>
      <c r="AC195" s="259" t="s">
        <v>3629</v>
      </c>
      <c r="AD195" s="259">
        <v>3200</v>
      </c>
      <c r="AE195" s="259">
        <v>3200</v>
      </c>
      <c r="AF195" s="259" t="s">
        <v>1331</v>
      </c>
      <c r="AG195" s="259" t="str">
        <f t="shared" si="24"/>
        <v>disseminated</v>
      </c>
      <c r="AH195" s="259" t="str">
        <f t="shared" si="25"/>
        <v>barite</v>
      </c>
    </row>
    <row r="196" spans="1:34">
      <c r="AG196" s="259">
        <f t="shared" si="24"/>
        <v>0</v>
      </c>
      <c r="AH196" s="259">
        <f t="shared" si="25"/>
        <v>0</v>
      </c>
    </row>
    <row r="197" spans="1:34">
      <c r="A197" s="303" t="s">
        <v>3181</v>
      </c>
      <c r="B197" s="303" t="s">
        <v>36</v>
      </c>
      <c r="C197" s="303" t="s">
        <v>3180</v>
      </c>
      <c r="D197" s="302" t="s">
        <v>3179</v>
      </c>
      <c r="E197" s="302" t="s">
        <v>3179</v>
      </c>
      <c r="F197" s="390" t="s">
        <v>3178</v>
      </c>
      <c r="G197" s="390"/>
      <c r="H197" s="390"/>
      <c r="I197" s="390"/>
      <c r="J197" s="390"/>
      <c r="K197" s="390"/>
      <c r="L197" s="301"/>
      <c r="M197" s="390" t="s">
        <v>3177</v>
      </c>
      <c r="N197" s="390"/>
      <c r="O197" s="390"/>
      <c r="P197" s="390"/>
      <c r="Q197" s="390"/>
      <c r="R197" s="390"/>
      <c r="S197" s="390"/>
      <c r="T197" s="390"/>
      <c r="U197" s="390"/>
      <c r="V197" s="390"/>
      <c r="AG197" s="259" t="str">
        <f t="shared" si="24"/>
        <v>Morphology</v>
      </c>
      <c r="AH197" s="259" t="str">
        <f t="shared" si="25"/>
        <v>Matrix</v>
      </c>
    </row>
    <row r="198" spans="1:34">
      <c r="A198" s="300" t="s">
        <v>3369</v>
      </c>
      <c r="B198" s="299"/>
      <c r="C198" s="299"/>
      <c r="D198" s="298" t="s">
        <v>3205</v>
      </c>
      <c r="E198" s="297" t="s">
        <v>3174</v>
      </c>
      <c r="F198" s="296" t="s">
        <v>3173</v>
      </c>
      <c r="G198" s="294" t="s">
        <v>3170</v>
      </c>
      <c r="H198" s="295" t="s">
        <v>3172</v>
      </c>
      <c r="I198" s="294" t="s">
        <v>3170</v>
      </c>
      <c r="J198" s="293" t="s">
        <v>3171</v>
      </c>
      <c r="K198" s="292" t="s">
        <v>3170</v>
      </c>
      <c r="L198" s="291"/>
      <c r="M198" s="290" t="s">
        <v>3169</v>
      </c>
      <c r="N198" s="289" t="s">
        <v>3164</v>
      </c>
      <c r="O198" s="290" t="s">
        <v>3168</v>
      </c>
      <c r="P198" s="289" t="s">
        <v>3164</v>
      </c>
      <c r="Q198" s="290" t="s">
        <v>3167</v>
      </c>
      <c r="R198" s="289" t="s">
        <v>3164</v>
      </c>
      <c r="S198" s="290" t="s">
        <v>3166</v>
      </c>
      <c r="T198" s="289" t="s">
        <v>3164</v>
      </c>
      <c r="U198" s="290" t="s">
        <v>3165</v>
      </c>
      <c r="V198" s="289" t="s">
        <v>3164</v>
      </c>
      <c r="AG198" s="259">
        <f t="shared" si="24"/>
        <v>0</v>
      </c>
      <c r="AH198" s="259">
        <f t="shared" si="25"/>
        <v>0</v>
      </c>
    </row>
    <row r="199" spans="1:34">
      <c r="A199" s="284" t="s">
        <v>3368</v>
      </c>
      <c r="B199" s="260" t="s">
        <v>2729</v>
      </c>
      <c r="C199" s="260" t="s">
        <v>1232</v>
      </c>
      <c r="D199" s="288">
        <v>682.00189999999998</v>
      </c>
      <c r="E199" s="277">
        <v>0.9800826491910849</v>
      </c>
      <c r="F199" s="265">
        <v>4.433695E-2</v>
      </c>
      <c r="G199" s="263">
        <v>2.2943659999999999E-3</v>
      </c>
      <c r="H199" s="264">
        <v>7.8968349999999996E-3</v>
      </c>
      <c r="I199" s="263">
        <v>5.795929E-3</v>
      </c>
      <c r="J199" s="287" t="s">
        <v>1883</v>
      </c>
      <c r="K199" s="286" t="s">
        <v>1883</v>
      </c>
      <c r="M199" s="276">
        <v>1.777486756549651</v>
      </c>
      <c r="N199" s="276">
        <v>0.27775574767886702</v>
      </c>
      <c r="O199" s="276">
        <v>1.0373310665681801</v>
      </c>
      <c r="P199" s="276">
        <v>0.29458711877357063</v>
      </c>
      <c r="Q199" s="276">
        <v>0.12192538694510979</v>
      </c>
      <c r="R199" s="276">
        <v>0.29458711877357052</v>
      </c>
      <c r="S199" s="285" t="s">
        <v>1883</v>
      </c>
      <c r="T199" s="285" t="s">
        <v>1883</v>
      </c>
      <c r="U199" s="285" t="s">
        <v>1883</v>
      </c>
      <c r="V199" s="285" t="s">
        <v>1883</v>
      </c>
      <c r="X199" s="340">
        <f t="shared" ref="X199:X260" si="30">M199</f>
        <v>1.777486756549651</v>
      </c>
      <c r="Y199" s="340">
        <f t="shared" ref="Y199:Y260" si="31">Q199</f>
        <v>0.12192538694510979</v>
      </c>
      <c r="Z199" s="259" t="str">
        <f t="shared" ref="Z199:Z260" si="32">U199</f>
        <v>-</v>
      </c>
      <c r="AA199" s="259" t="s">
        <v>3628</v>
      </c>
      <c r="AB199" s="259" t="str">
        <f t="shared" ref="AB199:AB260" si="33">A199</f>
        <v>B1-1a@1</v>
      </c>
      <c r="AC199" s="259" t="s">
        <v>3629</v>
      </c>
      <c r="AD199" s="259">
        <v>3200</v>
      </c>
      <c r="AE199" s="259">
        <v>3200</v>
      </c>
      <c r="AF199" s="259" t="s">
        <v>1331</v>
      </c>
      <c r="AG199" s="259" t="str">
        <f t="shared" si="24"/>
        <v>layered</v>
      </c>
      <c r="AH199" s="259" t="str">
        <f t="shared" si="25"/>
        <v>barite</v>
      </c>
    </row>
    <row r="200" spans="1:34">
      <c r="A200" s="284" t="s">
        <v>3367</v>
      </c>
      <c r="B200" s="260" t="s">
        <v>2729</v>
      </c>
      <c r="C200" s="260" t="s">
        <v>1232</v>
      </c>
      <c r="D200" s="288">
        <v>581.59969999999998</v>
      </c>
      <c r="E200" s="277">
        <v>0.835797927754659</v>
      </c>
      <c r="F200" s="265">
        <v>4.418714E-2</v>
      </c>
      <c r="G200" s="263">
        <v>2.690048E-3</v>
      </c>
      <c r="H200" s="264">
        <v>7.8821859999999994E-3</v>
      </c>
      <c r="I200" s="263">
        <v>1.0041690000000001E-2</v>
      </c>
      <c r="J200" s="287" t="s">
        <v>1883</v>
      </c>
      <c r="K200" s="286" t="s">
        <v>1883</v>
      </c>
      <c r="M200" s="276">
        <v>-1.6074164740740304</v>
      </c>
      <c r="N200" s="276">
        <v>0.27917226317953875</v>
      </c>
      <c r="O200" s="276">
        <v>-0.8558089848317374</v>
      </c>
      <c r="P200" s="276">
        <v>0.33716267376525744</v>
      </c>
      <c r="Q200" s="276">
        <v>-2.7989500683611723E-2</v>
      </c>
      <c r="R200" s="276">
        <v>0.33716267376525733</v>
      </c>
      <c r="S200" s="285" t="s">
        <v>1883</v>
      </c>
      <c r="T200" s="285" t="s">
        <v>1883</v>
      </c>
      <c r="U200" s="285" t="s">
        <v>1883</v>
      </c>
      <c r="V200" s="285" t="s">
        <v>1883</v>
      </c>
      <c r="X200" s="340">
        <f t="shared" si="30"/>
        <v>-1.6074164740740304</v>
      </c>
      <c r="Y200" s="340">
        <f t="shared" si="31"/>
        <v>-2.7989500683611723E-2</v>
      </c>
      <c r="Z200" s="259" t="str">
        <f t="shared" si="32"/>
        <v>-</v>
      </c>
      <c r="AA200" s="259" t="s">
        <v>3628</v>
      </c>
      <c r="AB200" s="259" t="str">
        <f t="shared" si="33"/>
        <v>B1-1a@2</v>
      </c>
      <c r="AC200" s="259" t="s">
        <v>3629</v>
      </c>
      <c r="AD200" s="259">
        <v>3200</v>
      </c>
      <c r="AE200" s="259">
        <v>3200</v>
      </c>
      <c r="AF200" s="259" t="s">
        <v>1331</v>
      </c>
      <c r="AG200" s="259" t="str">
        <f t="shared" si="24"/>
        <v>layered</v>
      </c>
      <c r="AH200" s="259" t="str">
        <f t="shared" si="25"/>
        <v>barite</v>
      </c>
    </row>
    <row r="201" spans="1:34">
      <c r="A201" s="284" t="s">
        <v>3366</v>
      </c>
      <c r="B201" s="260" t="s">
        <v>2729</v>
      </c>
      <c r="C201" s="260" t="s">
        <v>1232</v>
      </c>
      <c r="D201" s="288">
        <v>614.11099999999999</v>
      </c>
      <c r="E201" s="277">
        <v>0.88251885482633741</v>
      </c>
      <c r="F201" s="265">
        <v>4.4156689999999998E-2</v>
      </c>
      <c r="G201" s="263">
        <v>2.7619680000000001E-3</v>
      </c>
      <c r="H201" s="264">
        <v>7.8809229999999997E-3</v>
      </c>
      <c r="I201" s="263">
        <v>8.0298999999999995E-3</v>
      </c>
      <c r="J201" s="287" t="s">
        <v>1883</v>
      </c>
      <c r="K201" s="286" t="s">
        <v>1883</v>
      </c>
      <c r="M201" s="276">
        <v>-2.2954233052101536</v>
      </c>
      <c r="N201" s="276">
        <v>0.27945303026640028</v>
      </c>
      <c r="O201" s="276">
        <v>-1.0230307462619836</v>
      </c>
      <c r="P201" s="276">
        <v>0.31485896995654644</v>
      </c>
      <c r="Q201" s="276">
        <v>0.15911225592124545</v>
      </c>
      <c r="R201" s="276">
        <v>0.31485896995654633</v>
      </c>
      <c r="S201" s="285" t="s">
        <v>1883</v>
      </c>
      <c r="T201" s="285" t="s">
        <v>1883</v>
      </c>
      <c r="U201" s="285" t="s">
        <v>1883</v>
      </c>
      <c r="V201" s="285" t="s">
        <v>1883</v>
      </c>
      <c r="X201" s="340">
        <f t="shared" si="30"/>
        <v>-2.2954233052101536</v>
      </c>
      <c r="Y201" s="340">
        <f t="shared" si="31"/>
        <v>0.15911225592124545</v>
      </c>
      <c r="Z201" s="259" t="str">
        <f t="shared" si="32"/>
        <v>-</v>
      </c>
      <c r="AA201" s="259" t="s">
        <v>3628</v>
      </c>
      <c r="AB201" s="259" t="str">
        <f t="shared" si="33"/>
        <v>B1-1a@3</v>
      </c>
      <c r="AC201" s="259" t="s">
        <v>3629</v>
      </c>
      <c r="AD201" s="259">
        <v>3200</v>
      </c>
      <c r="AE201" s="259">
        <v>3200</v>
      </c>
      <c r="AF201" s="259" t="s">
        <v>1331</v>
      </c>
      <c r="AG201" s="259" t="str">
        <f t="shared" si="24"/>
        <v>layered</v>
      </c>
      <c r="AH201" s="259" t="str">
        <f t="shared" si="25"/>
        <v>barite</v>
      </c>
    </row>
    <row r="202" spans="1:34">
      <c r="A202" s="284" t="s">
        <v>3365</v>
      </c>
      <c r="B202" s="260" t="s">
        <v>2729</v>
      </c>
      <c r="C202" s="260" t="s">
        <v>1232</v>
      </c>
      <c r="D202" s="288">
        <v>565.7817</v>
      </c>
      <c r="E202" s="277">
        <v>0.81306639673560388</v>
      </c>
      <c r="F202" s="265">
        <v>4.4154930000000002E-2</v>
      </c>
      <c r="G202" s="263">
        <v>2.519271E-3</v>
      </c>
      <c r="H202" s="264">
        <v>7.8786299999999993E-3</v>
      </c>
      <c r="I202" s="263">
        <v>5.6745670000000002E-3</v>
      </c>
      <c r="J202" s="287" t="s">
        <v>1883</v>
      </c>
      <c r="K202" s="286" t="s">
        <v>1883</v>
      </c>
      <c r="M202" s="276">
        <v>-2.335189874103194</v>
      </c>
      <c r="N202" s="276">
        <v>0.27853419858329864</v>
      </c>
      <c r="O202" s="276">
        <v>-1.314414858357706</v>
      </c>
      <c r="P202" s="276">
        <v>0.29364049041828855</v>
      </c>
      <c r="Q202" s="276">
        <v>-0.11179207319456097</v>
      </c>
      <c r="R202" s="276">
        <v>0.29364049041828844</v>
      </c>
      <c r="S202" s="285" t="s">
        <v>1883</v>
      </c>
      <c r="T202" s="285" t="s">
        <v>1883</v>
      </c>
      <c r="U202" s="285" t="s">
        <v>1883</v>
      </c>
      <c r="V202" s="285" t="s">
        <v>1883</v>
      </c>
      <c r="X202" s="340">
        <f t="shared" si="30"/>
        <v>-2.335189874103194</v>
      </c>
      <c r="Y202" s="340">
        <f t="shared" si="31"/>
        <v>-0.11179207319456097</v>
      </c>
      <c r="Z202" s="259" t="str">
        <f t="shared" si="32"/>
        <v>-</v>
      </c>
      <c r="AA202" s="259" t="s">
        <v>3628</v>
      </c>
      <c r="AB202" s="259" t="str">
        <f t="shared" si="33"/>
        <v>B1-1a@4</v>
      </c>
      <c r="AC202" s="259" t="s">
        <v>3629</v>
      </c>
      <c r="AD202" s="259">
        <v>3200</v>
      </c>
      <c r="AE202" s="259">
        <v>3200</v>
      </c>
      <c r="AF202" s="259" t="s">
        <v>1331</v>
      </c>
      <c r="AG202" s="259" t="str">
        <f t="shared" si="24"/>
        <v>layered</v>
      </c>
      <c r="AH202" s="259" t="str">
        <f t="shared" si="25"/>
        <v>barite</v>
      </c>
    </row>
    <row r="203" spans="1:34">
      <c r="A203" s="284" t="s">
        <v>3364</v>
      </c>
      <c r="B203" s="260" t="s">
        <v>2729</v>
      </c>
      <c r="C203" s="260" t="s">
        <v>1232</v>
      </c>
      <c r="D203" s="288">
        <v>625.10130000000004</v>
      </c>
      <c r="E203" s="277">
        <v>0.89831265589845288</v>
      </c>
      <c r="F203" s="265">
        <v>4.4191969999999997E-2</v>
      </c>
      <c r="G203" s="263">
        <v>3.7256910000000002E-3</v>
      </c>
      <c r="H203" s="264">
        <v>7.8824120000000001E-3</v>
      </c>
      <c r="I203" s="263">
        <v>8.5432679999999997E-3</v>
      </c>
      <c r="J203" s="287" t="s">
        <v>1883</v>
      </c>
      <c r="K203" s="286" t="s">
        <v>1883</v>
      </c>
      <c r="M203" s="276">
        <v>-1.4982843560318315</v>
      </c>
      <c r="N203" s="276">
        <v>0.28389244196148727</v>
      </c>
      <c r="O203" s="276">
        <v>-0.82602762705104027</v>
      </c>
      <c r="P203" s="276">
        <v>0.32021777684261532</v>
      </c>
      <c r="Q203" s="276">
        <v>-5.4411183694647036E-2</v>
      </c>
      <c r="R203" s="276">
        <v>0.32021777684261526</v>
      </c>
      <c r="S203" s="285" t="s">
        <v>1883</v>
      </c>
      <c r="T203" s="285" t="s">
        <v>1883</v>
      </c>
      <c r="U203" s="285" t="s">
        <v>1883</v>
      </c>
      <c r="V203" s="285" t="s">
        <v>1883</v>
      </c>
      <c r="X203" s="340">
        <f t="shared" si="30"/>
        <v>-1.4982843560318315</v>
      </c>
      <c r="Y203" s="340">
        <f t="shared" si="31"/>
        <v>-5.4411183694647036E-2</v>
      </c>
      <c r="Z203" s="259" t="str">
        <f t="shared" si="32"/>
        <v>-</v>
      </c>
      <c r="AA203" s="259" t="s">
        <v>3628</v>
      </c>
      <c r="AB203" s="259" t="str">
        <f t="shared" si="33"/>
        <v>B1-1a@5</v>
      </c>
      <c r="AC203" s="259" t="s">
        <v>3629</v>
      </c>
      <c r="AD203" s="259">
        <v>3200</v>
      </c>
      <c r="AE203" s="259">
        <v>3200</v>
      </c>
      <c r="AF203" s="259" t="s">
        <v>1331</v>
      </c>
      <c r="AG203" s="259" t="str">
        <f t="shared" si="24"/>
        <v>layered</v>
      </c>
      <c r="AH203" s="259" t="str">
        <f t="shared" si="25"/>
        <v>barite</v>
      </c>
    </row>
    <row r="204" spans="1:34">
      <c r="A204" s="284" t="s">
        <v>3363</v>
      </c>
      <c r="B204" s="260" t="s">
        <v>2729</v>
      </c>
      <c r="C204" s="260" t="s">
        <v>1232</v>
      </c>
      <c r="D204" s="288">
        <v>601.18619999999999</v>
      </c>
      <c r="E204" s="277">
        <v>0.86394504700517893</v>
      </c>
      <c r="F204" s="265">
        <v>4.418532E-2</v>
      </c>
      <c r="G204" s="263">
        <v>2.593415E-3</v>
      </c>
      <c r="H204" s="264">
        <v>7.8830299999999992E-3</v>
      </c>
      <c r="I204" s="263">
        <v>1.008242E-2</v>
      </c>
      <c r="J204" s="287" t="s">
        <v>1883</v>
      </c>
      <c r="K204" s="286" t="s">
        <v>1883</v>
      </c>
      <c r="M204" s="276">
        <v>-1.6485387214522085</v>
      </c>
      <c r="N204" s="276">
        <v>0.27880625849638679</v>
      </c>
      <c r="O204" s="276">
        <v>-0.74912024940089639</v>
      </c>
      <c r="P204" s="276">
        <v>0.33764853113949334</v>
      </c>
      <c r="Q204" s="276">
        <v>9.9877192146990978E-2</v>
      </c>
      <c r="R204" s="276">
        <v>0.33764853113949328</v>
      </c>
      <c r="S204" s="285" t="s">
        <v>1883</v>
      </c>
      <c r="T204" s="285" t="s">
        <v>1883</v>
      </c>
      <c r="U204" s="285" t="s">
        <v>1883</v>
      </c>
      <c r="V204" s="285" t="s">
        <v>1883</v>
      </c>
      <c r="X204" s="340">
        <f t="shared" si="30"/>
        <v>-1.6485387214522085</v>
      </c>
      <c r="Y204" s="340">
        <f t="shared" si="31"/>
        <v>9.9877192146990978E-2</v>
      </c>
      <c r="Z204" s="259" t="str">
        <f t="shared" si="32"/>
        <v>-</v>
      </c>
      <c r="AA204" s="259" t="s">
        <v>3628</v>
      </c>
      <c r="AB204" s="259" t="str">
        <f t="shared" si="33"/>
        <v>B1-1a@6</v>
      </c>
      <c r="AC204" s="259" t="s">
        <v>3629</v>
      </c>
      <c r="AD204" s="259">
        <v>3200</v>
      </c>
      <c r="AE204" s="259">
        <v>3200</v>
      </c>
      <c r="AF204" s="259" t="s">
        <v>1331</v>
      </c>
      <c r="AG204" s="259" t="str">
        <f t="shared" si="24"/>
        <v>layered</v>
      </c>
      <c r="AH204" s="259" t="str">
        <f t="shared" si="25"/>
        <v>barite</v>
      </c>
    </row>
    <row r="205" spans="1:34">
      <c r="A205" s="284" t="s">
        <v>3362</v>
      </c>
      <c r="B205" s="260" t="s">
        <v>2729</v>
      </c>
      <c r="C205" s="260" t="s">
        <v>1232</v>
      </c>
      <c r="D205" s="288">
        <v>562.18820000000005</v>
      </c>
      <c r="E205" s="277">
        <v>0.8079022952868129</v>
      </c>
      <c r="F205" s="265">
        <v>4.4210039999999999E-2</v>
      </c>
      <c r="G205" s="263">
        <v>2.8116489999999998E-3</v>
      </c>
      <c r="H205" s="264">
        <v>7.8845719999999994E-3</v>
      </c>
      <c r="I205" s="263">
        <v>1.260288E-2</v>
      </c>
      <c r="J205" s="287" t="s">
        <v>1883</v>
      </c>
      <c r="K205" s="286" t="s">
        <v>1883</v>
      </c>
      <c r="M205" s="276">
        <v>-1.0899991856334612</v>
      </c>
      <c r="N205" s="276">
        <v>0.27965113493698618</v>
      </c>
      <c r="O205" s="276">
        <v>-0.5478004640489631</v>
      </c>
      <c r="P205" s="276">
        <v>0.36996957587868951</v>
      </c>
      <c r="Q205" s="276">
        <v>1.3549116552269425E-2</v>
      </c>
      <c r="R205" s="276">
        <v>0.36996957587868945</v>
      </c>
      <c r="S205" s="285" t="s">
        <v>1883</v>
      </c>
      <c r="T205" s="285" t="s">
        <v>1883</v>
      </c>
      <c r="U205" s="285" t="s">
        <v>1883</v>
      </c>
      <c r="V205" s="285" t="s">
        <v>1883</v>
      </c>
      <c r="X205" s="340">
        <f t="shared" si="30"/>
        <v>-1.0899991856334612</v>
      </c>
      <c r="Y205" s="340">
        <f t="shared" si="31"/>
        <v>1.3549116552269425E-2</v>
      </c>
      <c r="Z205" s="259" t="str">
        <f t="shared" si="32"/>
        <v>-</v>
      </c>
      <c r="AA205" s="259" t="s">
        <v>3628</v>
      </c>
      <c r="AB205" s="259" t="str">
        <f t="shared" si="33"/>
        <v>B1-1a@7</v>
      </c>
      <c r="AC205" s="259" t="s">
        <v>3629</v>
      </c>
      <c r="AD205" s="259">
        <v>3200</v>
      </c>
      <c r="AE205" s="259">
        <v>3200</v>
      </c>
      <c r="AF205" s="259" t="s">
        <v>1331</v>
      </c>
      <c r="AG205" s="259" t="str">
        <f t="shared" si="24"/>
        <v>layered</v>
      </c>
      <c r="AH205" s="259" t="str">
        <f t="shared" si="25"/>
        <v>barite</v>
      </c>
    </row>
    <row r="206" spans="1:34">
      <c r="A206" s="284" t="s">
        <v>3361</v>
      </c>
      <c r="B206" s="260" t="s">
        <v>2729</v>
      </c>
      <c r="C206" s="260" t="s">
        <v>1232</v>
      </c>
      <c r="D206" s="288">
        <v>548.49670000000003</v>
      </c>
      <c r="E206" s="277">
        <v>0.78822668794407713</v>
      </c>
      <c r="F206" s="265">
        <v>4.4169720000000003E-2</v>
      </c>
      <c r="G206" s="263">
        <v>3.040348E-3</v>
      </c>
      <c r="H206" s="264">
        <v>7.8806859999999996E-3</v>
      </c>
      <c r="I206" s="263">
        <v>1.042419E-2</v>
      </c>
      <c r="J206" s="287" t="s">
        <v>1883</v>
      </c>
      <c r="K206" s="286" t="s">
        <v>1883</v>
      </c>
      <c r="M206" s="276">
        <v>-2.0010151275514643</v>
      </c>
      <c r="N206" s="276">
        <v>0.28060665640056659</v>
      </c>
      <c r="O206" s="276">
        <v>-1.0501336033098114</v>
      </c>
      <c r="P206" s="276">
        <v>0.34177470389210696</v>
      </c>
      <c r="Q206" s="276">
        <v>-1.9610812620807216E-2</v>
      </c>
      <c r="R206" s="276">
        <v>0.3417747038921069</v>
      </c>
      <c r="S206" s="285" t="s">
        <v>1883</v>
      </c>
      <c r="T206" s="285" t="s">
        <v>1883</v>
      </c>
      <c r="U206" s="285" t="s">
        <v>1883</v>
      </c>
      <c r="V206" s="285" t="s">
        <v>1883</v>
      </c>
      <c r="X206" s="340">
        <f t="shared" si="30"/>
        <v>-2.0010151275514643</v>
      </c>
      <c r="Y206" s="340">
        <f t="shared" si="31"/>
        <v>-1.9610812620807216E-2</v>
      </c>
      <c r="Z206" s="259" t="str">
        <f t="shared" si="32"/>
        <v>-</v>
      </c>
      <c r="AA206" s="259" t="s">
        <v>3628</v>
      </c>
      <c r="AB206" s="259" t="str">
        <f t="shared" si="33"/>
        <v>B1-1a@8</v>
      </c>
      <c r="AC206" s="259" t="s">
        <v>3629</v>
      </c>
      <c r="AD206" s="259">
        <v>3200</v>
      </c>
      <c r="AE206" s="259">
        <v>3200</v>
      </c>
      <c r="AF206" s="259" t="s">
        <v>1331</v>
      </c>
      <c r="AG206" s="259" t="str">
        <f t="shared" si="24"/>
        <v>layered</v>
      </c>
      <c r="AH206" s="259" t="str">
        <f t="shared" si="25"/>
        <v>barite</v>
      </c>
    </row>
    <row r="207" spans="1:34">
      <c r="A207" s="284" t="s">
        <v>3360</v>
      </c>
      <c r="B207" s="260" t="s">
        <v>2729</v>
      </c>
      <c r="C207" s="260" t="s">
        <v>1232</v>
      </c>
      <c r="D207" s="288">
        <v>514.86919999999998</v>
      </c>
      <c r="E207" s="277">
        <v>0.73990170631913854</v>
      </c>
      <c r="F207" s="265">
        <v>4.4257919999999999E-2</v>
      </c>
      <c r="G207" s="263">
        <v>3.2954579999999998E-3</v>
      </c>
      <c r="H207" s="264">
        <v>7.8879550000000003E-3</v>
      </c>
      <c r="I207" s="263">
        <v>1.1365210000000001E-2</v>
      </c>
      <c r="J207" s="287" t="s">
        <v>1883</v>
      </c>
      <c r="K207" s="286" t="s">
        <v>1883</v>
      </c>
      <c r="M207" s="276">
        <v>-8.1677546057701278E-3</v>
      </c>
      <c r="N207" s="276">
        <v>0.28175632486914937</v>
      </c>
      <c r="O207" s="276">
        <v>-0.10757355868517782</v>
      </c>
      <c r="P207" s="276">
        <v>0.35356986960958287</v>
      </c>
      <c r="Q207" s="276">
        <v>-0.1033671650632062</v>
      </c>
      <c r="R207" s="276">
        <v>0.35356986960958275</v>
      </c>
      <c r="S207" s="285" t="s">
        <v>1883</v>
      </c>
      <c r="T207" s="285" t="s">
        <v>1883</v>
      </c>
      <c r="U207" s="285" t="s">
        <v>1883</v>
      </c>
      <c r="V207" s="285" t="s">
        <v>1883</v>
      </c>
      <c r="X207" s="340">
        <f t="shared" si="30"/>
        <v>-8.1677546057701278E-3</v>
      </c>
      <c r="Y207" s="340">
        <f t="shared" si="31"/>
        <v>-0.1033671650632062</v>
      </c>
      <c r="Z207" s="259" t="str">
        <f t="shared" si="32"/>
        <v>-</v>
      </c>
      <c r="AA207" s="259" t="s">
        <v>3628</v>
      </c>
      <c r="AB207" s="259" t="str">
        <f t="shared" si="33"/>
        <v>B1-1a@9</v>
      </c>
      <c r="AC207" s="259" t="s">
        <v>3629</v>
      </c>
      <c r="AD207" s="259">
        <v>3200</v>
      </c>
      <c r="AE207" s="259">
        <v>3200</v>
      </c>
      <c r="AF207" s="259" t="s">
        <v>1331</v>
      </c>
      <c r="AG207" s="259" t="str">
        <f t="shared" si="24"/>
        <v>layered</v>
      </c>
      <c r="AH207" s="259" t="str">
        <f t="shared" si="25"/>
        <v>barite</v>
      </c>
    </row>
    <row r="208" spans="1:34">
      <c r="A208" s="284" t="s">
        <v>3359</v>
      </c>
      <c r="B208" s="260" t="s">
        <v>2729</v>
      </c>
      <c r="C208" s="260" t="s">
        <v>1232</v>
      </c>
      <c r="D208" s="288">
        <v>521.96730000000002</v>
      </c>
      <c r="E208" s="277">
        <v>0.75010215393112212</v>
      </c>
      <c r="F208" s="265">
        <v>4.4260250000000001E-2</v>
      </c>
      <c r="G208" s="263">
        <v>3.5144550000000001E-3</v>
      </c>
      <c r="H208" s="264">
        <v>7.8904319999999993E-3</v>
      </c>
      <c r="I208" s="263">
        <v>1.0475709999999999E-2</v>
      </c>
      <c r="J208" s="287" t="s">
        <v>1883</v>
      </c>
      <c r="K208" s="286" t="s">
        <v>1883</v>
      </c>
      <c r="M208" s="276">
        <v>4.4477759895134028E-2</v>
      </c>
      <c r="N208" s="276">
        <v>0.28281295375331383</v>
      </c>
      <c r="O208" s="276">
        <v>0.20729026007301199</v>
      </c>
      <c r="P208" s="276">
        <v>0.34240422509037094</v>
      </c>
      <c r="Q208" s="276">
        <v>0.18438421372701796</v>
      </c>
      <c r="R208" s="276">
        <v>0.34240422509037083</v>
      </c>
      <c r="S208" s="285" t="s">
        <v>1883</v>
      </c>
      <c r="T208" s="285" t="s">
        <v>1883</v>
      </c>
      <c r="U208" s="285" t="s">
        <v>1883</v>
      </c>
      <c r="V208" s="285" t="s">
        <v>1883</v>
      </c>
      <c r="X208" s="340">
        <f t="shared" si="30"/>
        <v>4.4477759895134028E-2</v>
      </c>
      <c r="Y208" s="340">
        <f t="shared" si="31"/>
        <v>0.18438421372701796</v>
      </c>
      <c r="Z208" s="259" t="str">
        <f t="shared" si="32"/>
        <v>-</v>
      </c>
      <c r="AA208" s="259" t="s">
        <v>3628</v>
      </c>
      <c r="AB208" s="259" t="str">
        <f t="shared" si="33"/>
        <v>B1-1a@10</v>
      </c>
      <c r="AC208" s="259" t="s">
        <v>3629</v>
      </c>
      <c r="AD208" s="259">
        <v>3200</v>
      </c>
      <c r="AE208" s="259">
        <v>3200</v>
      </c>
      <c r="AF208" s="259" t="s">
        <v>1331</v>
      </c>
      <c r="AG208" s="259" t="str">
        <f t="shared" si="24"/>
        <v>layered</v>
      </c>
      <c r="AH208" s="259" t="str">
        <f t="shared" si="25"/>
        <v>barite</v>
      </c>
    </row>
    <row r="209" spans="1:34">
      <c r="A209" s="284" t="s">
        <v>3358</v>
      </c>
      <c r="B209" s="260" t="s">
        <v>2729</v>
      </c>
      <c r="C209" s="260" t="s">
        <v>1232</v>
      </c>
      <c r="D209" s="288">
        <v>563.03340000000003</v>
      </c>
      <c r="E209" s="277">
        <v>0.80911690459376107</v>
      </c>
      <c r="F209" s="265">
        <v>4.4227580000000002E-2</v>
      </c>
      <c r="G209" s="263">
        <v>3.78218E-3</v>
      </c>
      <c r="H209" s="264">
        <v>7.8875190000000008E-3</v>
      </c>
      <c r="I209" s="263">
        <v>1.088808E-2</v>
      </c>
      <c r="J209" s="287" t="s">
        <v>1883</v>
      </c>
      <c r="K209" s="286" t="s">
        <v>1883</v>
      </c>
      <c r="M209" s="276">
        <v>-0.69368917518597417</v>
      </c>
      <c r="N209" s="276">
        <v>0.28419106856624476</v>
      </c>
      <c r="O209" s="276">
        <v>-0.16982360012605724</v>
      </c>
      <c r="P209" s="276">
        <v>0.34751196784090388</v>
      </c>
      <c r="Q209" s="276">
        <v>0.18742632509471946</v>
      </c>
      <c r="R209" s="276">
        <v>0.34751196784090377</v>
      </c>
      <c r="S209" s="285" t="s">
        <v>1883</v>
      </c>
      <c r="T209" s="285" t="s">
        <v>1883</v>
      </c>
      <c r="U209" s="285" t="s">
        <v>1883</v>
      </c>
      <c r="V209" s="285" t="s">
        <v>1883</v>
      </c>
      <c r="X209" s="340">
        <f t="shared" si="30"/>
        <v>-0.69368917518597417</v>
      </c>
      <c r="Y209" s="340">
        <f t="shared" si="31"/>
        <v>0.18742632509471946</v>
      </c>
      <c r="Z209" s="259" t="str">
        <f t="shared" si="32"/>
        <v>-</v>
      </c>
      <c r="AA209" s="259" t="s">
        <v>3628</v>
      </c>
      <c r="AB209" s="259" t="str">
        <f t="shared" si="33"/>
        <v>B1-1a@11</v>
      </c>
      <c r="AC209" s="259" t="s">
        <v>3629</v>
      </c>
      <c r="AD209" s="259">
        <v>3200</v>
      </c>
      <c r="AE209" s="259">
        <v>3200</v>
      </c>
      <c r="AF209" s="259" t="s">
        <v>1331</v>
      </c>
      <c r="AG209" s="259" t="str">
        <f t="shared" si="24"/>
        <v>layered</v>
      </c>
      <c r="AH209" s="259" t="str">
        <f t="shared" si="25"/>
        <v>barite</v>
      </c>
    </row>
    <row r="210" spans="1:34">
      <c r="A210" s="284" t="s">
        <v>3357</v>
      </c>
      <c r="B210" s="260" t="s">
        <v>2729</v>
      </c>
      <c r="C210" s="260" t="s">
        <v>1232</v>
      </c>
      <c r="D210" s="288">
        <v>535.88409999999999</v>
      </c>
      <c r="E210" s="277">
        <v>0.77010153254320879</v>
      </c>
      <c r="F210" s="265">
        <v>4.4288260000000003E-2</v>
      </c>
      <c r="G210" s="263">
        <v>2.6274319999999999E-3</v>
      </c>
      <c r="H210" s="264">
        <v>7.8947819999999995E-3</v>
      </c>
      <c r="I210" s="263">
        <v>8.8826900000000004E-3</v>
      </c>
      <c r="J210" s="287" t="s">
        <v>1883</v>
      </c>
      <c r="K210" s="286" t="s">
        <v>1883</v>
      </c>
      <c r="M210" s="276">
        <v>0.67735366597454494</v>
      </c>
      <c r="N210" s="276">
        <v>0.27893362794348342</v>
      </c>
      <c r="O210" s="276">
        <v>0.76569689950505615</v>
      </c>
      <c r="P210" s="276">
        <v>0.32389091684166971</v>
      </c>
      <c r="Q210" s="276">
        <v>0.41685976152816551</v>
      </c>
      <c r="R210" s="276">
        <v>0.32389091684166965</v>
      </c>
      <c r="S210" s="285" t="s">
        <v>1883</v>
      </c>
      <c r="T210" s="285" t="s">
        <v>1883</v>
      </c>
      <c r="U210" s="285" t="s">
        <v>1883</v>
      </c>
      <c r="V210" s="285" t="s">
        <v>1883</v>
      </c>
      <c r="X210" s="340">
        <f t="shared" si="30"/>
        <v>0.67735366597454494</v>
      </c>
      <c r="Y210" s="340">
        <f t="shared" si="31"/>
        <v>0.41685976152816551</v>
      </c>
      <c r="Z210" s="259" t="str">
        <f t="shared" si="32"/>
        <v>-</v>
      </c>
      <c r="AA210" s="259" t="s">
        <v>3628</v>
      </c>
      <c r="AB210" s="259" t="str">
        <f t="shared" si="33"/>
        <v>B1-1a@12</v>
      </c>
      <c r="AC210" s="259" t="s">
        <v>3629</v>
      </c>
      <c r="AD210" s="259">
        <v>3200</v>
      </c>
      <c r="AE210" s="259">
        <v>3200</v>
      </c>
      <c r="AF210" s="259" t="s">
        <v>1331</v>
      </c>
      <c r="AG210" s="259" t="str">
        <f t="shared" si="24"/>
        <v>layered</v>
      </c>
      <c r="AH210" s="259" t="str">
        <f t="shared" si="25"/>
        <v>barite</v>
      </c>
    </row>
    <row r="211" spans="1:34">
      <c r="A211" s="284" t="s">
        <v>3356</v>
      </c>
      <c r="B211" s="260" t="s">
        <v>2729</v>
      </c>
      <c r="C211" s="260" t="s">
        <v>1232</v>
      </c>
      <c r="D211" s="288">
        <v>611.82950000000005</v>
      </c>
      <c r="E211" s="277">
        <v>0.87924018571393547</v>
      </c>
      <c r="F211" s="265">
        <v>4.4155569999999998E-2</v>
      </c>
      <c r="G211" s="263">
        <v>4.1866539999999997E-3</v>
      </c>
      <c r="H211" s="264">
        <v>7.8796490000000007E-3</v>
      </c>
      <c r="I211" s="263">
        <v>1.041694E-2</v>
      </c>
      <c r="J211" s="287" t="s">
        <v>1883</v>
      </c>
      <c r="K211" s="286" t="s">
        <v>1883</v>
      </c>
      <c r="M211" s="276">
        <v>-2.3207293035966137</v>
      </c>
      <c r="N211" s="276">
        <v>0.28645041092334017</v>
      </c>
      <c r="O211" s="276">
        <v>-1.1849573537626352</v>
      </c>
      <c r="P211" s="276">
        <v>0.34168627268817425</v>
      </c>
      <c r="Q211" s="276">
        <v>1.0218237589620927E-2</v>
      </c>
      <c r="R211" s="276">
        <v>0.3416862726881742</v>
      </c>
      <c r="S211" s="285" t="s">
        <v>1883</v>
      </c>
      <c r="T211" s="285" t="s">
        <v>1883</v>
      </c>
      <c r="U211" s="285" t="s">
        <v>1883</v>
      </c>
      <c r="V211" s="285" t="s">
        <v>1883</v>
      </c>
      <c r="X211" s="340">
        <f t="shared" si="30"/>
        <v>-2.3207293035966137</v>
      </c>
      <c r="Y211" s="340">
        <f t="shared" si="31"/>
        <v>1.0218237589620927E-2</v>
      </c>
      <c r="Z211" s="259" t="str">
        <f t="shared" si="32"/>
        <v>-</v>
      </c>
      <c r="AA211" s="259" t="s">
        <v>3628</v>
      </c>
      <c r="AB211" s="259" t="str">
        <f t="shared" si="33"/>
        <v>B1-1a@13</v>
      </c>
      <c r="AC211" s="259" t="s">
        <v>3629</v>
      </c>
      <c r="AD211" s="259">
        <v>3200</v>
      </c>
      <c r="AE211" s="259">
        <v>3200</v>
      </c>
      <c r="AF211" s="259" t="s">
        <v>1331</v>
      </c>
      <c r="AG211" s="259" t="str">
        <f t="shared" si="24"/>
        <v>layered</v>
      </c>
      <c r="AH211" s="259" t="str">
        <f t="shared" si="25"/>
        <v>barite</v>
      </c>
    </row>
    <row r="212" spans="1:34">
      <c r="A212" s="284" t="s">
        <v>3355</v>
      </c>
      <c r="B212" s="260" t="s">
        <v>2729</v>
      </c>
      <c r="C212" s="260" t="s">
        <v>1232</v>
      </c>
      <c r="D212" s="288">
        <v>660.02210000000002</v>
      </c>
      <c r="E212" s="277">
        <v>0.94849619670071761</v>
      </c>
      <c r="F212" s="265">
        <v>4.41678E-2</v>
      </c>
      <c r="G212" s="263">
        <v>3.243517E-3</v>
      </c>
      <c r="H212" s="264">
        <v>7.8799549999999993E-3</v>
      </c>
      <c r="I212" s="263">
        <v>1.0040459999999999E-2</v>
      </c>
      <c r="J212" s="287" t="s">
        <v>1883</v>
      </c>
      <c r="K212" s="286" t="s">
        <v>1883</v>
      </c>
      <c r="M212" s="276">
        <v>-2.0443968390713163</v>
      </c>
      <c r="N212" s="276">
        <v>0.28151513324078981</v>
      </c>
      <c r="O212" s="276">
        <v>-1.1433358011254857</v>
      </c>
      <c r="P212" s="276">
        <v>0.33714802114610937</v>
      </c>
      <c r="Q212" s="276">
        <v>-9.0471429003757819E-2</v>
      </c>
      <c r="R212" s="276">
        <v>0.33714802114610926</v>
      </c>
      <c r="S212" s="285" t="s">
        <v>1883</v>
      </c>
      <c r="T212" s="285" t="s">
        <v>1883</v>
      </c>
      <c r="U212" s="285" t="s">
        <v>1883</v>
      </c>
      <c r="V212" s="285" t="s">
        <v>1883</v>
      </c>
      <c r="X212" s="340">
        <f t="shared" si="30"/>
        <v>-2.0443968390713163</v>
      </c>
      <c r="Y212" s="340">
        <f t="shared" si="31"/>
        <v>-9.0471429003757819E-2</v>
      </c>
      <c r="Z212" s="259" t="str">
        <f t="shared" si="32"/>
        <v>-</v>
      </c>
      <c r="AA212" s="259" t="s">
        <v>3628</v>
      </c>
      <c r="AB212" s="259" t="str">
        <f t="shared" si="33"/>
        <v>B1-1a@14</v>
      </c>
      <c r="AC212" s="259" t="s">
        <v>3629</v>
      </c>
      <c r="AD212" s="259">
        <v>3200</v>
      </c>
      <c r="AE212" s="259">
        <v>3200</v>
      </c>
      <c r="AF212" s="259" t="s">
        <v>1331</v>
      </c>
      <c r="AG212" s="259" t="str">
        <f t="shared" si="24"/>
        <v>layered</v>
      </c>
      <c r="AH212" s="259" t="str">
        <f t="shared" si="25"/>
        <v>barite</v>
      </c>
    </row>
    <row r="213" spans="1:34">
      <c r="A213" s="284" t="s">
        <v>3354</v>
      </c>
      <c r="B213" s="260" t="s">
        <v>2729</v>
      </c>
      <c r="C213" s="260" t="s">
        <v>1232</v>
      </c>
      <c r="D213" s="288">
        <v>565.07600000000002</v>
      </c>
      <c r="E213" s="277">
        <v>0.81205225832113004</v>
      </c>
      <c r="F213" s="265">
        <v>4.4263410000000003E-2</v>
      </c>
      <c r="G213" s="263">
        <v>2.828367E-3</v>
      </c>
      <c r="H213" s="264">
        <v>7.8910130000000005E-3</v>
      </c>
      <c r="I213" s="263">
        <v>1.135511E-2</v>
      </c>
      <c r="J213" s="287" t="s">
        <v>1883</v>
      </c>
      <c r="K213" s="286" t="s">
        <v>1883</v>
      </c>
      <c r="M213" s="276">
        <v>0.1158768267717214</v>
      </c>
      <c r="N213" s="276">
        <v>0.2797185606757972</v>
      </c>
      <c r="O213" s="276">
        <v>0.28174028024597897</v>
      </c>
      <c r="P213" s="276">
        <v>0.35344004102950394</v>
      </c>
      <c r="Q213" s="276">
        <v>0.22206371445854245</v>
      </c>
      <c r="R213" s="276">
        <v>0.35344004102950383</v>
      </c>
      <c r="S213" s="285" t="s">
        <v>1883</v>
      </c>
      <c r="T213" s="285" t="s">
        <v>1883</v>
      </c>
      <c r="U213" s="285" t="s">
        <v>1883</v>
      </c>
      <c r="V213" s="285" t="s">
        <v>1883</v>
      </c>
      <c r="X213" s="340">
        <f t="shared" si="30"/>
        <v>0.1158768267717214</v>
      </c>
      <c r="Y213" s="340">
        <f t="shared" si="31"/>
        <v>0.22206371445854245</v>
      </c>
      <c r="Z213" s="259" t="str">
        <f t="shared" si="32"/>
        <v>-</v>
      </c>
      <c r="AA213" s="259" t="s">
        <v>3628</v>
      </c>
      <c r="AB213" s="259" t="str">
        <f t="shared" si="33"/>
        <v>B1-1a@15</v>
      </c>
      <c r="AC213" s="259" t="s">
        <v>3629</v>
      </c>
      <c r="AD213" s="259">
        <v>3200</v>
      </c>
      <c r="AE213" s="259">
        <v>3200</v>
      </c>
      <c r="AF213" s="259" t="s">
        <v>1331</v>
      </c>
      <c r="AG213" s="259" t="str">
        <f t="shared" si="24"/>
        <v>layered</v>
      </c>
      <c r="AH213" s="259" t="str">
        <f t="shared" si="25"/>
        <v>barite</v>
      </c>
    </row>
    <row r="214" spans="1:34">
      <c r="A214" s="284" t="s">
        <v>3353</v>
      </c>
      <c r="B214" s="260" t="s">
        <v>2729</v>
      </c>
      <c r="C214" s="260" t="s">
        <v>1232</v>
      </c>
      <c r="D214" s="288">
        <v>526.70680000000004</v>
      </c>
      <c r="E214" s="277">
        <v>0.75691313453959419</v>
      </c>
      <c r="F214" s="265">
        <v>4.4223999999999999E-2</v>
      </c>
      <c r="G214" s="263">
        <v>5.1278929999999997E-3</v>
      </c>
      <c r="H214" s="264">
        <v>7.8863470000000001E-3</v>
      </c>
      <c r="I214" s="263">
        <v>1.093673E-2</v>
      </c>
      <c r="J214" s="287" t="s">
        <v>1883</v>
      </c>
      <c r="K214" s="286" t="s">
        <v>1883</v>
      </c>
      <c r="M214" s="276">
        <v>-0.77457799145741468</v>
      </c>
      <c r="N214" s="276">
        <v>0.29250764755753589</v>
      </c>
      <c r="O214" s="276">
        <v>-0.31936756770932884</v>
      </c>
      <c r="P214" s="276">
        <v>0.34812250515480525</v>
      </c>
      <c r="Q214" s="276">
        <v>7.9540097891239725E-2</v>
      </c>
      <c r="R214" s="276">
        <v>0.3481225051548052</v>
      </c>
      <c r="S214" s="285" t="s">
        <v>1883</v>
      </c>
      <c r="T214" s="285" t="s">
        <v>1883</v>
      </c>
      <c r="U214" s="285" t="s">
        <v>1883</v>
      </c>
      <c r="V214" s="285" t="s">
        <v>1883</v>
      </c>
      <c r="X214" s="340">
        <f t="shared" si="30"/>
        <v>-0.77457799145741468</v>
      </c>
      <c r="Y214" s="340">
        <f t="shared" si="31"/>
        <v>7.9540097891239725E-2</v>
      </c>
      <c r="Z214" s="259" t="str">
        <f t="shared" si="32"/>
        <v>-</v>
      </c>
      <c r="AA214" s="259" t="s">
        <v>3628</v>
      </c>
      <c r="AB214" s="259" t="str">
        <f t="shared" si="33"/>
        <v>B1-1a@16</v>
      </c>
      <c r="AC214" s="259" t="s">
        <v>3629</v>
      </c>
      <c r="AD214" s="259">
        <v>3200</v>
      </c>
      <c r="AE214" s="259">
        <v>3200</v>
      </c>
      <c r="AF214" s="259" t="s">
        <v>1331</v>
      </c>
      <c r="AG214" s="259" t="str">
        <f t="shared" si="24"/>
        <v>layered</v>
      </c>
      <c r="AH214" s="259" t="str">
        <f t="shared" si="25"/>
        <v>barite</v>
      </c>
    </row>
    <row r="215" spans="1:34">
      <c r="A215" s="284" t="s">
        <v>3352</v>
      </c>
      <c r="B215" s="260" t="s">
        <v>2729</v>
      </c>
      <c r="C215" s="260" t="s">
        <v>1232</v>
      </c>
      <c r="D215" s="288">
        <v>550.42380000000003</v>
      </c>
      <c r="E215" s="277">
        <v>0.79099606039488135</v>
      </c>
      <c r="F215" s="265">
        <v>4.4217050000000001E-2</v>
      </c>
      <c r="G215" s="263">
        <v>3.2142910000000002E-3</v>
      </c>
      <c r="H215" s="264">
        <v>7.8869939999999996E-3</v>
      </c>
      <c r="I215" s="263">
        <v>1.4697989999999999E-2</v>
      </c>
      <c r="J215" s="287" t="s">
        <v>1883</v>
      </c>
      <c r="K215" s="286" t="s">
        <v>1883</v>
      </c>
      <c r="M215" s="276">
        <v>-0.93161074930292465</v>
      </c>
      <c r="N215" s="276">
        <v>0.2813810155019994</v>
      </c>
      <c r="O215" s="276">
        <v>-0.23884851769400695</v>
      </c>
      <c r="P215" s="276">
        <v>0.39969590612631672</v>
      </c>
      <c r="Q215" s="276">
        <v>0.24093101819699925</v>
      </c>
      <c r="R215" s="276">
        <v>0.39969590612631667</v>
      </c>
      <c r="S215" s="285" t="s">
        <v>1883</v>
      </c>
      <c r="T215" s="285" t="s">
        <v>1883</v>
      </c>
      <c r="U215" s="285" t="s">
        <v>1883</v>
      </c>
      <c r="V215" s="285" t="s">
        <v>1883</v>
      </c>
      <c r="X215" s="340">
        <f t="shared" si="30"/>
        <v>-0.93161074930292465</v>
      </c>
      <c r="Y215" s="340">
        <f t="shared" si="31"/>
        <v>0.24093101819699925</v>
      </c>
      <c r="Z215" s="259" t="str">
        <f t="shared" si="32"/>
        <v>-</v>
      </c>
      <c r="AA215" s="259" t="s">
        <v>3628</v>
      </c>
      <c r="AB215" s="259" t="str">
        <f t="shared" si="33"/>
        <v>B1-1a@18</v>
      </c>
      <c r="AC215" s="259" t="s">
        <v>3629</v>
      </c>
      <c r="AD215" s="259">
        <v>3200</v>
      </c>
      <c r="AE215" s="259">
        <v>3200</v>
      </c>
      <c r="AF215" s="259" t="s">
        <v>1331</v>
      </c>
      <c r="AG215" s="259" t="str">
        <f t="shared" si="24"/>
        <v>layered</v>
      </c>
      <c r="AH215" s="259" t="str">
        <f t="shared" si="25"/>
        <v>barite</v>
      </c>
    </row>
    <row r="216" spans="1:34">
      <c r="A216" s="284" t="s">
        <v>3351</v>
      </c>
      <c r="B216" s="260" t="s">
        <v>2729</v>
      </c>
      <c r="C216" s="260" t="s">
        <v>1232</v>
      </c>
      <c r="D216" s="288">
        <v>619.69349999999997</v>
      </c>
      <c r="E216" s="277">
        <v>0.89054128319363268</v>
      </c>
      <c r="F216" s="265">
        <v>4.4223859999999997E-2</v>
      </c>
      <c r="G216" s="263">
        <v>6.2958019999999996E-3</v>
      </c>
      <c r="H216" s="264">
        <v>7.8858360000000002E-3</v>
      </c>
      <c r="I216" s="263">
        <v>5.4352289999999998E-3</v>
      </c>
      <c r="J216" s="287" t="s">
        <v>1883</v>
      </c>
      <c r="K216" s="286" t="s">
        <v>1883</v>
      </c>
      <c r="M216" s="276">
        <v>-0.77774124125584709</v>
      </c>
      <c r="N216" s="276">
        <v>0.30149205356218867</v>
      </c>
      <c r="O216" s="276">
        <v>-0.38424560716474765</v>
      </c>
      <c r="P216" s="276">
        <v>0.2918238151197976</v>
      </c>
      <c r="Q216" s="276">
        <v>1.6291132082013604E-2</v>
      </c>
      <c r="R216" s="276">
        <v>0.29182381511979749</v>
      </c>
      <c r="S216" s="285" t="s">
        <v>1883</v>
      </c>
      <c r="T216" s="285" t="s">
        <v>1883</v>
      </c>
      <c r="U216" s="285" t="s">
        <v>1883</v>
      </c>
      <c r="V216" s="285" t="s">
        <v>1883</v>
      </c>
      <c r="X216" s="340">
        <f t="shared" si="30"/>
        <v>-0.77774124125584709</v>
      </c>
      <c r="Y216" s="340">
        <f t="shared" si="31"/>
        <v>1.6291132082013604E-2</v>
      </c>
      <c r="Z216" s="259" t="str">
        <f t="shared" si="32"/>
        <v>-</v>
      </c>
      <c r="AA216" s="259" t="s">
        <v>3628</v>
      </c>
      <c r="AB216" s="259" t="str">
        <f t="shared" si="33"/>
        <v>B1-1a@19</v>
      </c>
      <c r="AC216" s="259" t="s">
        <v>3629</v>
      </c>
      <c r="AD216" s="259">
        <v>3200</v>
      </c>
      <c r="AE216" s="259">
        <v>3200</v>
      </c>
      <c r="AF216" s="259" t="s">
        <v>1331</v>
      </c>
      <c r="AG216" s="259" t="str">
        <f t="shared" si="24"/>
        <v>layered</v>
      </c>
      <c r="AH216" s="259" t="str">
        <f t="shared" si="25"/>
        <v>barite</v>
      </c>
    </row>
    <row r="217" spans="1:34">
      <c r="A217" s="284" t="s">
        <v>3350</v>
      </c>
      <c r="B217" s="260" t="s">
        <v>2729</v>
      </c>
      <c r="C217" s="260" t="s">
        <v>1232</v>
      </c>
      <c r="D217" s="288">
        <v>568.42679999999996</v>
      </c>
      <c r="E217" s="277">
        <v>0.81686758352903555</v>
      </c>
      <c r="F217" s="265">
        <v>4.4190130000000001E-2</v>
      </c>
      <c r="G217" s="263">
        <v>2.8863059999999999E-3</v>
      </c>
      <c r="H217" s="264">
        <v>7.8825519999999993E-3</v>
      </c>
      <c r="I217" s="263">
        <v>9.2382249999999992E-3</v>
      </c>
      <c r="J217" s="287" t="s">
        <v>1883</v>
      </c>
      <c r="K217" s="286" t="s">
        <v>1883</v>
      </c>
      <c r="M217" s="276">
        <v>-1.5398584962383888</v>
      </c>
      <c r="N217" s="276">
        <v>0.27995520027697007</v>
      </c>
      <c r="O217" s="276">
        <v>-0.80868133145610421</v>
      </c>
      <c r="P217" s="276">
        <v>0.32784504543815729</v>
      </c>
      <c r="Q217" s="276">
        <v>-1.5654205893333994E-2</v>
      </c>
      <c r="R217" s="276">
        <v>0.32784504543815718</v>
      </c>
      <c r="S217" s="285" t="s">
        <v>1883</v>
      </c>
      <c r="T217" s="285" t="s">
        <v>1883</v>
      </c>
      <c r="U217" s="285" t="s">
        <v>1883</v>
      </c>
      <c r="V217" s="285" t="s">
        <v>1883</v>
      </c>
      <c r="X217" s="340">
        <f t="shared" si="30"/>
        <v>-1.5398584962383888</v>
      </c>
      <c r="Y217" s="340">
        <f t="shared" si="31"/>
        <v>-1.5654205893333994E-2</v>
      </c>
      <c r="Z217" s="259" t="str">
        <f t="shared" si="32"/>
        <v>-</v>
      </c>
      <c r="AA217" s="259" t="s">
        <v>3628</v>
      </c>
      <c r="AB217" s="259" t="str">
        <f t="shared" si="33"/>
        <v>B1-1a@20</v>
      </c>
      <c r="AC217" s="259" t="s">
        <v>3629</v>
      </c>
      <c r="AD217" s="259">
        <v>3200</v>
      </c>
      <c r="AE217" s="259">
        <v>3200</v>
      </c>
      <c r="AF217" s="259" t="s">
        <v>1331</v>
      </c>
      <c r="AG217" s="259" t="str">
        <f t="shared" si="24"/>
        <v>layered</v>
      </c>
      <c r="AH217" s="259" t="str">
        <f t="shared" si="25"/>
        <v>barite</v>
      </c>
    </row>
    <row r="218" spans="1:34">
      <c r="A218" s="284" t="s">
        <v>3349</v>
      </c>
      <c r="B218" s="260" t="s">
        <v>2729</v>
      </c>
      <c r="C218" s="260" t="s">
        <v>1232</v>
      </c>
      <c r="D218" s="288">
        <v>565.548</v>
      </c>
      <c r="E218" s="277">
        <v>0.81273055410068451</v>
      </c>
      <c r="F218" s="265">
        <v>4.4168949999999998E-2</v>
      </c>
      <c r="G218" s="263">
        <v>2.9707499999999999E-3</v>
      </c>
      <c r="H218" s="264">
        <v>7.8789680000000001E-3</v>
      </c>
      <c r="I218" s="263">
        <v>8.7813739999999998E-3</v>
      </c>
      <c r="J218" s="287" t="s">
        <v>1883</v>
      </c>
      <c r="K218" s="286" t="s">
        <v>1883</v>
      </c>
      <c r="M218" s="276">
        <v>-2.0184130014422319</v>
      </c>
      <c r="N218" s="276">
        <v>0.28030831499772541</v>
      </c>
      <c r="O218" s="276">
        <v>-1.2683241400918421</v>
      </c>
      <c r="P218" s="276">
        <v>0.32278392941602252</v>
      </c>
      <c r="Q218" s="276">
        <v>-0.2288414443490927</v>
      </c>
      <c r="R218" s="276">
        <v>0.32278392941602241</v>
      </c>
      <c r="S218" s="285" t="s">
        <v>1883</v>
      </c>
      <c r="T218" s="285" t="s">
        <v>1883</v>
      </c>
      <c r="U218" s="285" t="s">
        <v>1883</v>
      </c>
      <c r="V218" s="285" t="s">
        <v>1883</v>
      </c>
      <c r="X218" s="340">
        <f t="shared" si="30"/>
        <v>-2.0184130014422319</v>
      </c>
      <c r="Y218" s="340">
        <f t="shared" si="31"/>
        <v>-0.2288414443490927</v>
      </c>
      <c r="Z218" s="259" t="str">
        <f t="shared" si="32"/>
        <v>-</v>
      </c>
      <c r="AA218" s="259" t="s">
        <v>3628</v>
      </c>
      <c r="AB218" s="259" t="str">
        <f t="shared" si="33"/>
        <v>B1-1a@21</v>
      </c>
      <c r="AC218" s="259" t="s">
        <v>3629</v>
      </c>
      <c r="AD218" s="259">
        <v>3200</v>
      </c>
      <c r="AE218" s="259">
        <v>3200</v>
      </c>
      <c r="AF218" s="259" t="s">
        <v>1331</v>
      </c>
      <c r="AG218" s="259" t="str">
        <f t="shared" si="24"/>
        <v>layered</v>
      </c>
      <c r="AH218" s="259" t="str">
        <f t="shared" si="25"/>
        <v>barite</v>
      </c>
    </row>
    <row r="219" spans="1:34">
      <c r="A219" s="284" t="s">
        <v>3348</v>
      </c>
      <c r="B219" s="260" t="s">
        <v>2729</v>
      </c>
      <c r="C219" s="260" t="s">
        <v>1232</v>
      </c>
      <c r="D219" s="288">
        <v>528.65899999999999</v>
      </c>
      <c r="E219" s="277">
        <v>0.75971857738037052</v>
      </c>
      <c r="F219" s="265">
        <v>4.4283669999999997E-2</v>
      </c>
      <c r="G219" s="263">
        <v>4.2107969999999996E-3</v>
      </c>
      <c r="H219" s="264">
        <v>7.8934899999999995E-3</v>
      </c>
      <c r="I219" s="263">
        <v>1.0784719999999999E-2</v>
      </c>
      <c r="J219" s="287" t="s">
        <v>1883</v>
      </c>
      <c r="K219" s="286" t="s">
        <v>1883</v>
      </c>
      <c r="M219" s="276">
        <v>0.57364426187223039</v>
      </c>
      <c r="N219" s="276">
        <v>0.28659192902443648</v>
      </c>
      <c r="O219" s="276">
        <v>0.60069447318170988</v>
      </c>
      <c r="P219" s="276">
        <v>0.34622034537192842</v>
      </c>
      <c r="Q219" s="276">
        <v>0.30526767831751123</v>
      </c>
      <c r="R219" s="276">
        <v>0.34622034537192836</v>
      </c>
      <c r="S219" s="285" t="s">
        <v>1883</v>
      </c>
      <c r="T219" s="285" t="s">
        <v>1883</v>
      </c>
      <c r="U219" s="285" t="s">
        <v>1883</v>
      </c>
      <c r="V219" s="285" t="s">
        <v>1883</v>
      </c>
      <c r="X219" s="340">
        <f t="shared" si="30"/>
        <v>0.57364426187223039</v>
      </c>
      <c r="Y219" s="340">
        <f t="shared" si="31"/>
        <v>0.30526767831751123</v>
      </c>
      <c r="Z219" s="259" t="str">
        <f t="shared" si="32"/>
        <v>-</v>
      </c>
      <c r="AA219" s="259" t="s">
        <v>3628</v>
      </c>
      <c r="AB219" s="259" t="str">
        <f t="shared" si="33"/>
        <v>B1-1a@22</v>
      </c>
      <c r="AC219" s="259" t="s">
        <v>3629</v>
      </c>
      <c r="AD219" s="259">
        <v>3200</v>
      </c>
      <c r="AE219" s="259">
        <v>3200</v>
      </c>
      <c r="AF219" s="259" t="s">
        <v>1331</v>
      </c>
      <c r="AG219" s="259" t="str">
        <f t="shared" si="24"/>
        <v>layered</v>
      </c>
      <c r="AH219" s="259" t="str">
        <f t="shared" si="25"/>
        <v>barite</v>
      </c>
    </row>
    <row r="220" spans="1:34">
      <c r="A220" s="284" t="s">
        <v>3347</v>
      </c>
      <c r="B220" s="260" t="s">
        <v>2729</v>
      </c>
      <c r="C220" s="260" t="s">
        <v>1232</v>
      </c>
      <c r="D220" s="288">
        <v>561.8655</v>
      </c>
      <c r="E220" s="277">
        <v>0.80743855365956241</v>
      </c>
      <c r="F220" s="265">
        <v>4.4282269999999999E-2</v>
      </c>
      <c r="G220" s="263">
        <v>2.9660839999999999E-3</v>
      </c>
      <c r="H220" s="264">
        <v>7.8916170000000001E-3</v>
      </c>
      <c r="I220" s="263">
        <v>9.2272870000000007E-3</v>
      </c>
      <c r="J220" s="287" t="s">
        <v>1883</v>
      </c>
      <c r="K220" s="286" t="s">
        <v>1883</v>
      </c>
      <c r="M220" s="276">
        <v>0.54201176388901651</v>
      </c>
      <c r="N220" s="276">
        <v>0.28028854944482917</v>
      </c>
      <c r="O220" s="276">
        <v>0.36269065334642359</v>
      </c>
      <c r="P220" s="276">
        <v>0.32772180810901952</v>
      </c>
      <c r="Q220" s="276">
        <v>8.3554594943580085E-2</v>
      </c>
      <c r="R220" s="276">
        <v>0.32772180810901941</v>
      </c>
      <c r="S220" s="285" t="s">
        <v>1883</v>
      </c>
      <c r="T220" s="285" t="s">
        <v>1883</v>
      </c>
      <c r="U220" s="285" t="s">
        <v>1883</v>
      </c>
      <c r="V220" s="285" t="s">
        <v>1883</v>
      </c>
      <c r="X220" s="340">
        <f t="shared" si="30"/>
        <v>0.54201176388901651</v>
      </c>
      <c r="Y220" s="340">
        <f t="shared" si="31"/>
        <v>8.3554594943580085E-2</v>
      </c>
      <c r="Z220" s="259" t="str">
        <f t="shared" si="32"/>
        <v>-</v>
      </c>
      <c r="AA220" s="259" t="s">
        <v>3628</v>
      </c>
      <c r="AB220" s="259" t="str">
        <f t="shared" si="33"/>
        <v>B1-1a@23</v>
      </c>
      <c r="AC220" s="259" t="s">
        <v>3629</v>
      </c>
      <c r="AD220" s="259">
        <v>3200</v>
      </c>
      <c r="AE220" s="259">
        <v>3200</v>
      </c>
      <c r="AF220" s="259" t="s">
        <v>1331</v>
      </c>
      <c r="AG220" s="259" t="str">
        <f t="shared" si="24"/>
        <v>layered</v>
      </c>
      <c r="AH220" s="259" t="str">
        <f t="shared" si="25"/>
        <v>barite</v>
      </c>
    </row>
    <row r="221" spans="1:34">
      <c r="A221" s="284" t="s">
        <v>3346</v>
      </c>
      <c r="B221" s="260" t="s">
        <v>2729</v>
      </c>
      <c r="C221" s="260" t="s">
        <v>1232</v>
      </c>
      <c r="D221" s="288">
        <v>570.74199999999996</v>
      </c>
      <c r="E221" s="277">
        <v>0.82019468181044386</v>
      </c>
      <c r="F221" s="265">
        <v>4.4233290000000001E-2</v>
      </c>
      <c r="G221" s="263">
        <v>3.6446709999999999E-3</v>
      </c>
      <c r="H221" s="264">
        <v>7.8863330000000006E-3</v>
      </c>
      <c r="I221" s="263">
        <v>9.049339E-3</v>
      </c>
      <c r="J221" s="287" t="s">
        <v>1883</v>
      </c>
      <c r="K221" s="286" t="s">
        <v>1883</v>
      </c>
      <c r="M221" s="276">
        <v>-0.56467377269697749</v>
      </c>
      <c r="N221" s="276">
        <v>0.28347144461331625</v>
      </c>
      <c r="O221" s="276">
        <v>-0.31902484382430263</v>
      </c>
      <c r="P221" s="276">
        <v>0.32573097472126566</v>
      </c>
      <c r="Q221" s="276">
        <v>-2.8217850885359219E-2</v>
      </c>
      <c r="R221" s="276">
        <v>0.32573097472126555</v>
      </c>
      <c r="S221" s="285" t="s">
        <v>1883</v>
      </c>
      <c r="T221" s="285" t="s">
        <v>1883</v>
      </c>
      <c r="U221" s="285" t="s">
        <v>1883</v>
      </c>
      <c r="V221" s="285" t="s">
        <v>1883</v>
      </c>
      <c r="X221" s="340">
        <f t="shared" si="30"/>
        <v>-0.56467377269697749</v>
      </c>
      <c r="Y221" s="340">
        <f t="shared" si="31"/>
        <v>-2.8217850885359219E-2</v>
      </c>
      <c r="Z221" s="259" t="str">
        <f t="shared" si="32"/>
        <v>-</v>
      </c>
      <c r="AA221" s="259" t="s">
        <v>3628</v>
      </c>
      <c r="AB221" s="259" t="str">
        <f t="shared" si="33"/>
        <v>B1-1a@24</v>
      </c>
      <c r="AC221" s="259" t="s">
        <v>3629</v>
      </c>
      <c r="AD221" s="259">
        <v>3200</v>
      </c>
      <c r="AE221" s="259">
        <v>3200</v>
      </c>
      <c r="AF221" s="259" t="s">
        <v>1331</v>
      </c>
      <c r="AG221" s="259" t="str">
        <f t="shared" si="24"/>
        <v>layered</v>
      </c>
      <c r="AH221" s="259" t="str">
        <f t="shared" si="25"/>
        <v>barite</v>
      </c>
    </row>
    <row r="222" spans="1:34">
      <c r="A222" s="284" t="s">
        <v>3345</v>
      </c>
      <c r="B222" s="260" t="s">
        <v>2729</v>
      </c>
      <c r="C222" s="260" t="s">
        <v>1232</v>
      </c>
      <c r="D222" s="288">
        <v>542.25829999999996</v>
      </c>
      <c r="E222" s="277">
        <v>0.7792616871153204</v>
      </c>
      <c r="F222" s="265">
        <v>4.4177580000000001E-2</v>
      </c>
      <c r="G222" s="263">
        <v>4.5271110000000003E-3</v>
      </c>
      <c r="H222" s="264">
        <v>7.8816230000000008E-3</v>
      </c>
      <c r="I222" s="263">
        <v>7.6716789999999998E-3</v>
      </c>
      <c r="J222" s="287" t="s">
        <v>1883</v>
      </c>
      <c r="K222" s="286" t="s">
        <v>1883</v>
      </c>
      <c r="M222" s="276">
        <v>-1.8234212460169763</v>
      </c>
      <c r="N222" s="276">
        <v>0.28851430265134592</v>
      </c>
      <c r="O222" s="276">
        <v>-0.92943483108648917</v>
      </c>
      <c r="P222" s="276">
        <v>0.31126566921154958</v>
      </c>
      <c r="Q222" s="276">
        <v>9.627110612253631E-3</v>
      </c>
      <c r="R222" s="276">
        <v>0.31126566921154947</v>
      </c>
      <c r="S222" s="285" t="s">
        <v>1883</v>
      </c>
      <c r="T222" s="285" t="s">
        <v>1883</v>
      </c>
      <c r="U222" s="285" t="s">
        <v>1883</v>
      </c>
      <c r="V222" s="285" t="s">
        <v>1883</v>
      </c>
      <c r="X222" s="340">
        <f t="shared" si="30"/>
        <v>-1.8234212460169763</v>
      </c>
      <c r="Y222" s="340">
        <f t="shared" si="31"/>
        <v>9.627110612253631E-3</v>
      </c>
      <c r="Z222" s="259" t="str">
        <f t="shared" si="32"/>
        <v>-</v>
      </c>
      <c r="AA222" s="259" t="s">
        <v>3628</v>
      </c>
      <c r="AB222" s="259" t="str">
        <f t="shared" si="33"/>
        <v>B1-1a@25</v>
      </c>
      <c r="AC222" s="259" t="s">
        <v>3629</v>
      </c>
      <c r="AD222" s="259">
        <v>3200</v>
      </c>
      <c r="AE222" s="259">
        <v>3200</v>
      </c>
      <c r="AF222" s="259" t="s">
        <v>1331</v>
      </c>
      <c r="AG222" s="259" t="str">
        <f t="shared" si="24"/>
        <v>layered</v>
      </c>
      <c r="AH222" s="259" t="str">
        <f t="shared" si="25"/>
        <v>barite</v>
      </c>
    </row>
    <row r="223" spans="1:34">
      <c r="A223" s="284" t="s">
        <v>3344</v>
      </c>
      <c r="B223" s="260" t="s">
        <v>2729</v>
      </c>
      <c r="C223" s="260" t="s">
        <v>1232</v>
      </c>
      <c r="D223" s="288">
        <v>579.58489999999995</v>
      </c>
      <c r="E223" s="277">
        <v>0.832902524499052</v>
      </c>
      <c r="F223" s="265">
        <v>4.4109379999999997E-2</v>
      </c>
      <c r="G223" s="263">
        <v>4.3952430000000001E-3</v>
      </c>
      <c r="H223" s="264">
        <v>7.8748410000000005E-3</v>
      </c>
      <c r="I223" s="263">
        <v>1.053832E-2</v>
      </c>
      <c r="J223" s="287" t="s">
        <v>1883</v>
      </c>
      <c r="K223" s="286" t="s">
        <v>1883</v>
      </c>
      <c r="M223" s="276">
        <v>-3.364375790630425</v>
      </c>
      <c r="N223" s="276">
        <v>0.28769753847310481</v>
      </c>
      <c r="O223" s="276">
        <v>-1.8056317802762651</v>
      </c>
      <c r="P223" s="276">
        <v>0.343171864707842</v>
      </c>
      <c r="Q223" s="276">
        <v>-7.2978248101596144E-2</v>
      </c>
      <c r="R223" s="276">
        <v>0.34317186470784189</v>
      </c>
      <c r="S223" s="285" t="s">
        <v>1883</v>
      </c>
      <c r="T223" s="285" t="s">
        <v>1883</v>
      </c>
      <c r="U223" s="285" t="s">
        <v>1883</v>
      </c>
      <c r="V223" s="285" t="s">
        <v>1883</v>
      </c>
      <c r="X223" s="340">
        <f t="shared" si="30"/>
        <v>-3.364375790630425</v>
      </c>
      <c r="Y223" s="340">
        <f t="shared" si="31"/>
        <v>-7.2978248101596144E-2</v>
      </c>
      <c r="Z223" s="259" t="str">
        <f t="shared" si="32"/>
        <v>-</v>
      </c>
      <c r="AA223" s="259" t="s">
        <v>3628</v>
      </c>
      <c r="AB223" s="259" t="str">
        <f t="shared" si="33"/>
        <v>B1-1a@26</v>
      </c>
      <c r="AC223" s="259" t="s">
        <v>3629</v>
      </c>
      <c r="AD223" s="259">
        <v>3200</v>
      </c>
      <c r="AE223" s="259">
        <v>3200</v>
      </c>
      <c r="AF223" s="259" t="s">
        <v>1331</v>
      </c>
      <c r="AG223" s="259" t="str">
        <f t="shared" si="24"/>
        <v>layered</v>
      </c>
      <c r="AH223" s="259" t="str">
        <f t="shared" si="25"/>
        <v>barite</v>
      </c>
    </row>
    <row r="224" spans="1:34">
      <c r="A224" s="284" t="s">
        <v>3343</v>
      </c>
      <c r="B224" s="260" t="s">
        <v>2729</v>
      </c>
      <c r="C224" s="260" t="s">
        <v>1232</v>
      </c>
      <c r="D224" s="288">
        <v>586.88400000000001</v>
      </c>
      <c r="E224" s="277">
        <v>0.84339182264427803</v>
      </c>
      <c r="F224" s="265">
        <v>4.4010849999999997E-2</v>
      </c>
      <c r="G224" s="263">
        <v>1.093215E-2</v>
      </c>
      <c r="H224" s="264">
        <v>7.8660970000000007E-3</v>
      </c>
      <c r="I224" s="263">
        <v>1.439056E-2</v>
      </c>
      <c r="J224" s="287" t="s">
        <v>1883</v>
      </c>
      <c r="K224" s="286" t="s">
        <v>1883</v>
      </c>
      <c r="M224" s="276">
        <v>-5.5906258094097216</v>
      </c>
      <c r="N224" s="276">
        <v>0.3504958925306601</v>
      </c>
      <c r="O224" s="276">
        <v>-2.9377264905380578</v>
      </c>
      <c r="P224" s="276">
        <v>0.39519582513424584</v>
      </c>
      <c r="Q224" s="276">
        <v>-5.8554198692051251E-2</v>
      </c>
      <c r="R224" s="276">
        <v>0.39519582513424573</v>
      </c>
      <c r="S224" s="285" t="s">
        <v>1883</v>
      </c>
      <c r="T224" s="285" t="s">
        <v>1883</v>
      </c>
      <c r="U224" s="285" t="s">
        <v>1883</v>
      </c>
      <c r="V224" s="285" t="s">
        <v>1883</v>
      </c>
      <c r="X224" s="340">
        <f t="shared" si="30"/>
        <v>-5.5906258094097216</v>
      </c>
      <c r="Y224" s="340">
        <f t="shared" si="31"/>
        <v>-5.8554198692051251E-2</v>
      </c>
      <c r="Z224" s="259" t="str">
        <f t="shared" si="32"/>
        <v>-</v>
      </c>
      <c r="AA224" s="259" t="s">
        <v>3628</v>
      </c>
      <c r="AB224" s="259" t="str">
        <f t="shared" si="33"/>
        <v>B1-1a@27</v>
      </c>
      <c r="AC224" s="259" t="s">
        <v>3629</v>
      </c>
      <c r="AD224" s="259">
        <v>3200</v>
      </c>
      <c r="AE224" s="259">
        <v>3200</v>
      </c>
      <c r="AF224" s="259" t="s">
        <v>1331</v>
      </c>
      <c r="AG224" s="259" t="str">
        <f t="shared" si="24"/>
        <v>layered</v>
      </c>
      <c r="AH224" s="259" t="str">
        <f t="shared" si="25"/>
        <v>barite</v>
      </c>
    </row>
    <row r="225" spans="1:34">
      <c r="A225" s="284" t="s">
        <v>3342</v>
      </c>
      <c r="B225" s="260" t="s">
        <v>2729</v>
      </c>
      <c r="C225" s="260" t="s">
        <v>1232</v>
      </c>
      <c r="D225" s="288">
        <v>524.12829999999997</v>
      </c>
      <c r="E225" s="277">
        <v>0.75320765643031151</v>
      </c>
      <c r="F225" s="265">
        <v>4.4238279999999998E-2</v>
      </c>
      <c r="G225" s="263">
        <v>2.666103E-3</v>
      </c>
      <c r="H225" s="264">
        <v>7.8882819999999999E-3</v>
      </c>
      <c r="I225" s="263">
        <v>1.072502E-2</v>
      </c>
      <c r="J225" s="287" t="s">
        <v>1883</v>
      </c>
      <c r="K225" s="286" t="s">
        <v>1883</v>
      </c>
      <c r="M225" s="276">
        <v>-0.45192651202818901</v>
      </c>
      <c r="N225" s="276">
        <v>0.27908036712479012</v>
      </c>
      <c r="O225" s="276">
        <v>-7.0557606704165776E-2</v>
      </c>
      <c r="P225" s="276">
        <v>0.34547774886127963</v>
      </c>
      <c r="Q225" s="276">
        <v>0.16218454699035156</v>
      </c>
      <c r="R225" s="276">
        <v>0.34547774886127958</v>
      </c>
      <c r="S225" s="285" t="s">
        <v>1883</v>
      </c>
      <c r="T225" s="285" t="s">
        <v>1883</v>
      </c>
      <c r="U225" s="285" t="s">
        <v>1883</v>
      </c>
      <c r="V225" s="285" t="s">
        <v>1883</v>
      </c>
      <c r="X225" s="340">
        <f t="shared" si="30"/>
        <v>-0.45192651202818901</v>
      </c>
      <c r="Y225" s="340">
        <f t="shared" si="31"/>
        <v>0.16218454699035156</v>
      </c>
      <c r="Z225" s="259" t="str">
        <f t="shared" si="32"/>
        <v>-</v>
      </c>
      <c r="AA225" s="259" t="s">
        <v>3628</v>
      </c>
      <c r="AB225" s="259" t="str">
        <f t="shared" si="33"/>
        <v>B1-1a@28</v>
      </c>
      <c r="AC225" s="259" t="s">
        <v>3629</v>
      </c>
      <c r="AD225" s="259">
        <v>3200</v>
      </c>
      <c r="AE225" s="259">
        <v>3200</v>
      </c>
      <c r="AF225" s="259" t="s">
        <v>1331</v>
      </c>
      <c r="AG225" s="259" t="str">
        <f t="shared" si="24"/>
        <v>layered</v>
      </c>
      <c r="AH225" s="259" t="str">
        <f t="shared" si="25"/>
        <v>barite</v>
      </c>
    </row>
    <row r="226" spans="1:34">
      <c r="A226" s="284" t="s">
        <v>3341</v>
      </c>
      <c r="B226" s="260" t="s">
        <v>2729</v>
      </c>
      <c r="C226" s="260" t="s">
        <v>1232</v>
      </c>
      <c r="D226" s="288">
        <v>560.33640000000003</v>
      </c>
      <c r="E226" s="277">
        <v>0.8052411340059249</v>
      </c>
      <c r="F226" s="265">
        <v>4.420085E-2</v>
      </c>
      <c r="G226" s="263">
        <v>4.8496609999999999E-3</v>
      </c>
      <c r="H226" s="264">
        <v>7.8846960000000001E-3</v>
      </c>
      <c r="I226" s="263">
        <v>1.019779E-2</v>
      </c>
      <c r="J226" s="287" t="s">
        <v>1883</v>
      </c>
      <c r="K226" s="286" t="s">
        <v>1883</v>
      </c>
      <c r="M226" s="276">
        <v>-1.2976439402521134</v>
      </c>
      <c r="N226" s="276">
        <v>0.29060332750646961</v>
      </c>
      <c r="O226" s="276">
        <v>-0.53416133159793433</v>
      </c>
      <c r="P226" s="276">
        <v>0.33903159397279986</v>
      </c>
      <c r="Q226" s="276">
        <v>0.13412529763190406</v>
      </c>
      <c r="R226" s="276">
        <v>0.33903159397279975</v>
      </c>
      <c r="S226" s="285" t="s">
        <v>1883</v>
      </c>
      <c r="T226" s="285" t="s">
        <v>1883</v>
      </c>
      <c r="U226" s="285" t="s">
        <v>1883</v>
      </c>
      <c r="V226" s="285" t="s">
        <v>1883</v>
      </c>
      <c r="X226" s="340">
        <f t="shared" si="30"/>
        <v>-1.2976439402521134</v>
      </c>
      <c r="Y226" s="340">
        <f t="shared" si="31"/>
        <v>0.13412529763190406</v>
      </c>
      <c r="Z226" s="259" t="str">
        <f t="shared" si="32"/>
        <v>-</v>
      </c>
      <c r="AA226" s="259" t="s">
        <v>3628</v>
      </c>
      <c r="AB226" s="259" t="str">
        <f t="shared" si="33"/>
        <v>B1-1a@29</v>
      </c>
      <c r="AC226" s="259" t="s">
        <v>3629</v>
      </c>
      <c r="AD226" s="259">
        <v>3200</v>
      </c>
      <c r="AE226" s="259">
        <v>3200</v>
      </c>
      <c r="AF226" s="259" t="s">
        <v>1331</v>
      </c>
      <c r="AG226" s="259" t="str">
        <f t="shared" si="24"/>
        <v>layered</v>
      </c>
      <c r="AH226" s="259" t="str">
        <f t="shared" si="25"/>
        <v>barite</v>
      </c>
    </row>
    <row r="227" spans="1:34">
      <c r="A227" s="284" t="s">
        <v>3340</v>
      </c>
      <c r="B227" s="260" t="s">
        <v>2729</v>
      </c>
      <c r="C227" s="260" t="s">
        <v>1232</v>
      </c>
      <c r="D227" s="288">
        <v>566.63379999999995</v>
      </c>
      <c r="E227" s="277">
        <v>0.81429092180712592</v>
      </c>
      <c r="F227" s="265">
        <v>4.4119499999999999E-2</v>
      </c>
      <c r="G227" s="263">
        <v>3.6110360000000002E-3</v>
      </c>
      <c r="H227" s="264">
        <v>7.8758419999999992E-3</v>
      </c>
      <c r="I227" s="263">
        <v>1.202486E-2</v>
      </c>
      <c r="J227" s="287" t="s">
        <v>1883</v>
      </c>
      <c r="K227" s="286" t="s">
        <v>1883</v>
      </c>
      <c r="M227" s="276">
        <v>-3.1357180194940826</v>
      </c>
      <c r="N227" s="276">
        <v>0.28329920866317726</v>
      </c>
      <c r="O227" s="276">
        <v>-1.6762958086368713</v>
      </c>
      <c r="P227" s="276">
        <v>0.36219243029905718</v>
      </c>
      <c r="Q227" s="276">
        <v>-6.1401028597418694E-2</v>
      </c>
      <c r="R227" s="276">
        <v>0.36219243029905712</v>
      </c>
      <c r="S227" s="285" t="s">
        <v>1883</v>
      </c>
      <c r="T227" s="285" t="s">
        <v>1883</v>
      </c>
      <c r="U227" s="285" t="s">
        <v>1883</v>
      </c>
      <c r="V227" s="285" t="s">
        <v>1883</v>
      </c>
      <c r="X227" s="340">
        <f t="shared" si="30"/>
        <v>-3.1357180194940826</v>
      </c>
      <c r="Y227" s="340">
        <f t="shared" si="31"/>
        <v>-6.1401028597418694E-2</v>
      </c>
      <c r="Z227" s="259" t="str">
        <f t="shared" si="32"/>
        <v>-</v>
      </c>
      <c r="AA227" s="259" t="s">
        <v>3628</v>
      </c>
      <c r="AB227" s="259" t="str">
        <f t="shared" si="33"/>
        <v>B1-1a@30</v>
      </c>
      <c r="AC227" s="259" t="s">
        <v>3629</v>
      </c>
      <c r="AD227" s="259">
        <v>3200</v>
      </c>
      <c r="AE227" s="259">
        <v>3200</v>
      </c>
      <c r="AF227" s="259" t="s">
        <v>1331</v>
      </c>
      <c r="AG227" s="259" t="str">
        <f t="shared" si="24"/>
        <v>layered</v>
      </c>
      <c r="AH227" s="259" t="str">
        <f t="shared" si="25"/>
        <v>barite</v>
      </c>
    </row>
    <row r="228" spans="1:34">
      <c r="A228" s="284" t="s">
        <v>3339</v>
      </c>
      <c r="B228" s="260" t="s">
        <v>2729</v>
      </c>
      <c r="C228" s="260" t="s">
        <v>1232</v>
      </c>
      <c r="D228" s="288">
        <v>544.83600000000001</v>
      </c>
      <c r="E228" s="277">
        <v>0.78296601557073953</v>
      </c>
      <c r="F228" s="265">
        <v>4.4134470000000002E-2</v>
      </c>
      <c r="G228" s="263">
        <v>2.5677870000000002E-3</v>
      </c>
      <c r="H228" s="264">
        <v>7.8762469999999994E-3</v>
      </c>
      <c r="I228" s="263">
        <v>7.3940960000000002E-3</v>
      </c>
      <c r="J228" s="287" t="s">
        <v>1883</v>
      </c>
      <c r="K228" s="286" t="s">
        <v>1883</v>
      </c>
      <c r="M228" s="276">
        <v>-2.797476237487273</v>
      </c>
      <c r="N228" s="276">
        <v>0.27871135833118038</v>
      </c>
      <c r="O228" s="276">
        <v>-1.621486040313121</v>
      </c>
      <c r="P228" s="276">
        <v>0.30856687382313708</v>
      </c>
      <c r="Q228" s="276">
        <v>-0.18078577800717532</v>
      </c>
      <c r="R228" s="276">
        <v>0.30856687382313702</v>
      </c>
      <c r="S228" s="285" t="s">
        <v>1883</v>
      </c>
      <c r="T228" s="285" t="s">
        <v>1883</v>
      </c>
      <c r="U228" s="285" t="s">
        <v>1883</v>
      </c>
      <c r="V228" s="285" t="s">
        <v>1883</v>
      </c>
      <c r="X228" s="340">
        <f t="shared" si="30"/>
        <v>-2.797476237487273</v>
      </c>
      <c r="Y228" s="340">
        <f t="shared" si="31"/>
        <v>-0.18078577800717532</v>
      </c>
      <c r="Z228" s="259" t="str">
        <f t="shared" si="32"/>
        <v>-</v>
      </c>
      <c r="AA228" s="259" t="s">
        <v>3628</v>
      </c>
      <c r="AB228" s="259" t="str">
        <f t="shared" si="33"/>
        <v>B1-1a@32</v>
      </c>
      <c r="AC228" s="259" t="s">
        <v>3629</v>
      </c>
      <c r="AD228" s="259">
        <v>3200</v>
      </c>
      <c r="AE228" s="259">
        <v>3200</v>
      </c>
      <c r="AF228" s="259" t="s">
        <v>1331</v>
      </c>
      <c r="AG228" s="259" t="str">
        <f t="shared" si="24"/>
        <v>layered</v>
      </c>
      <c r="AH228" s="259" t="str">
        <f t="shared" si="25"/>
        <v>barite</v>
      </c>
    </row>
    <row r="229" spans="1:34">
      <c r="A229" s="284" t="s">
        <v>3338</v>
      </c>
      <c r="B229" s="260" t="s">
        <v>2729</v>
      </c>
      <c r="C229" s="260" t="s">
        <v>1232</v>
      </c>
      <c r="D229" s="288">
        <v>551.17259999999999</v>
      </c>
      <c r="E229" s="277">
        <v>0.79207213641125951</v>
      </c>
      <c r="F229" s="265">
        <v>4.4250070000000002E-2</v>
      </c>
      <c r="G229" s="263">
        <v>3.4692690000000001E-3</v>
      </c>
      <c r="H229" s="264">
        <v>7.8898200000000005E-3</v>
      </c>
      <c r="I229" s="263">
        <v>1.313624E-2</v>
      </c>
      <c r="J229" s="287" t="s">
        <v>1883</v>
      </c>
      <c r="K229" s="286" t="s">
        <v>1883</v>
      </c>
      <c r="M229" s="276">
        <v>-0.185535689726124</v>
      </c>
      <c r="N229" s="276">
        <v>0.28258970290795882</v>
      </c>
      <c r="O229" s="276">
        <v>0.12730485380908096</v>
      </c>
      <c r="P229" s="276">
        <v>0.37731786850497473</v>
      </c>
      <c r="Q229" s="276">
        <v>0.22285573401803482</v>
      </c>
      <c r="R229" s="276">
        <v>0.37731786850497467</v>
      </c>
      <c r="S229" s="285" t="s">
        <v>1883</v>
      </c>
      <c r="T229" s="285" t="s">
        <v>1883</v>
      </c>
      <c r="U229" s="285" t="s">
        <v>1883</v>
      </c>
      <c r="V229" s="285" t="s">
        <v>1883</v>
      </c>
      <c r="X229" s="340">
        <f t="shared" si="30"/>
        <v>-0.185535689726124</v>
      </c>
      <c r="Y229" s="340">
        <f t="shared" si="31"/>
        <v>0.22285573401803482</v>
      </c>
      <c r="Z229" s="259" t="str">
        <f t="shared" si="32"/>
        <v>-</v>
      </c>
      <c r="AA229" s="259" t="s">
        <v>3628</v>
      </c>
      <c r="AB229" s="259" t="str">
        <f t="shared" si="33"/>
        <v>B1-1a@33</v>
      </c>
      <c r="AC229" s="259" t="s">
        <v>3629</v>
      </c>
      <c r="AD229" s="259">
        <v>3200</v>
      </c>
      <c r="AE229" s="259">
        <v>3200</v>
      </c>
      <c r="AF229" s="259" t="s">
        <v>1331</v>
      </c>
      <c r="AG229" s="259" t="str">
        <f t="shared" si="24"/>
        <v>layered</v>
      </c>
      <c r="AH229" s="259" t="str">
        <f t="shared" si="25"/>
        <v>barite</v>
      </c>
    </row>
    <row r="230" spans="1:34">
      <c r="A230" s="284" t="s">
        <v>3337</v>
      </c>
      <c r="B230" s="260" t="s">
        <v>2729</v>
      </c>
      <c r="C230" s="260" t="s">
        <v>1232</v>
      </c>
      <c r="D230" s="288">
        <v>538.51120000000003</v>
      </c>
      <c r="E230" s="277">
        <v>0.77387685212470836</v>
      </c>
      <c r="F230" s="265">
        <v>4.410567E-2</v>
      </c>
      <c r="G230" s="263">
        <v>4.3458910000000002E-3</v>
      </c>
      <c r="H230" s="264">
        <v>7.8745229999999996E-3</v>
      </c>
      <c r="I230" s="263">
        <v>6.8045320000000003E-3</v>
      </c>
      <c r="J230" s="287" t="s">
        <v>1883</v>
      </c>
      <c r="K230" s="286" t="s">
        <v>1883</v>
      </c>
      <c r="M230" s="276">
        <v>-3.4482019102858308</v>
      </c>
      <c r="N230" s="276">
        <v>0.28739748896853018</v>
      </c>
      <c r="O230" s="276">
        <v>-1.8468324684817568</v>
      </c>
      <c r="P230" s="276">
        <v>0.30309258594315203</v>
      </c>
      <c r="Q230" s="276">
        <v>-7.1008484684553785E-2</v>
      </c>
      <c r="R230" s="276">
        <v>0.30309258594315192</v>
      </c>
      <c r="S230" s="285" t="s">
        <v>1883</v>
      </c>
      <c r="T230" s="285" t="s">
        <v>1883</v>
      </c>
      <c r="U230" s="285" t="s">
        <v>1883</v>
      </c>
      <c r="V230" s="285" t="s">
        <v>1883</v>
      </c>
      <c r="X230" s="340">
        <f t="shared" si="30"/>
        <v>-3.4482019102858308</v>
      </c>
      <c r="Y230" s="340">
        <f t="shared" si="31"/>
        <v>-7.1008484684553785E-2</v>
      </c>
      <c r="Z230" s="259" t="str">
        <f t="shared" si="32"/>
        <v>-</v>
      </c>
      <c r="AA230" s="259" t="s">
        <v>3628</v>
      </c>
      <c r="AB230" s="259" t="str">
        <f t="shared" si="33"/>
        <v>B1-1a@34</v>
      </c>
      <c r="AC230" s="259" t="s">
        <v>3629</v>
      </c>
      <c r="AD230" s="259">
        <v>3200</v>
      </c>
      <c r="AE230" s="259">
        <v>3200</v>
      </c>
      <c r="AF230" s="259" t="s">
        <v>1331</v>
      </c>
      <c r="AG230" s="259" t="str">
        <f t="shared" si="24"/>
        <v>layered</v>
      </c>
      <c r="AH230" s="259" t="str">
        <f t="shared" si="25"/>
        <v>barite</v>
      </c>
    </row>
    <row r="231" spans="1:34">
      <c r="A231" s="284" t="s">
        <v>3336</v>
      </c>
      <c r="B231" s="260" t="s">
        <v>2729</v>
      </c>
      <c r="C231" s="260" t="s">
        <v>1232</v>
      </c>
      <c r="D231" s="288">
        <v>519.56690000000003</v>
      </c>
      <c r="E231" s="277">
        <v>0.74665261751323486</v>
      </c>
      <c r="F231" s="265">
        <v>4.4126680000000001E-2</v>
      </c>
      <c r="G231" s="263">
        <v>3.3824480000000001E-3</v>
      </c>
      <c r="H231" s="264">
        <v>7.8751600000000008E-3</v>
      </c>
      <c r="I231" s="263">
        <v>7.7214349999999996E-3</v>
      </c>
      <c r="J231" s="287" t="s">
        <v>1883</v>
      </c>
      <c r="K231" s="286" t="s">
        <v>1883</v>
      </c>
      <c r="M231" s="276">
        <v>-2.9734884941228223</v>
      </c>
      <c r="N231" s="276">
        <v>0.28216837353067342</v>
      </c>
      <c r="O231" s="276">
        <v>-1.761203902493198</v>
      </c>
      <c r="P231" s="276">
        <v>0.31175740046033773</v>
      </c>
      <c r="Q231" s="276">
        <v>-0.22985732801994452</v>
      </c>
      <c r="R231" s="276">
        <v>0.31175740046033767</v>
      </c>
      <c r="S231" s="285" t="s">
        <v>1883</v>
      </c>
      <c r="T231" s="285" t="s">
        <v>1883</v>
      </c>
      <c r="U231" s="285" t="s">
        <v>1883</v>
      </c>
      <c r="V231" s="285" t="s">
        <v>1883</v>
      </c>
      <c r="X231" s="340">
        <f t="shared" si="30"/>
        <v>-2.9734884941228223</v>
      </c>
      <c r="Y231" s="340">
        <f t="shared" si="31"/>
        <v>-0.22985732801994452</v>
      </c>
      <c r="Z231" s="259" t="str">
        <f t="shared" si="32"/>
        <v>-</v>
      </c>
      <c r="AA231" s="259" t="s">
        <v>3628</v>
      </c>
      <c r="AB231" s="259" t="str">
        <f t="shared" si="33"/>
        <v>B1-1a@36</v>
      </c>
      <c r="AC231" s="259" t="s">
        <v>3629</v>
      </c>
      <c r="AD231" s="259">
        <v>3200</v>
      </c>
      <c r="AE231" s="259">
        <v>3200</v>
      </c>
      <c r="AF231" s="259" t="s">
        <v>1331</v>
      </c>
      <c r="AG231" s="259" t="str">
        <f t="shared" si="24"/>
        <v>layered</v>
      </c>
      <c r="AH231" s="259" t="str">
        <f t="shared" si="25"/>
        <v>barite</v>
      </c>
    </row>
    <row r="232" spans="1:34">
      <c r="A232" s="284" t="s">
        <v>3335</v>
      </c>
      <c r="B232" s="260" t="s">
        <v>2729</v>
      </c>
      <c r="C232" s="260" t="s">
        <v>1232</v>
      </c>
      <c r="D232" s="283">
        <v>2042.8789999999999</v>
      </c>
      <c r="E232" s="276">
        <v>1.0140584725955188</v>
      </c>
      <c r="F232" s="282">
        <v>4.417579E-2</v>
      </c>
      <c r="G232" s="280">
        <v>8.6847669999999995E-3</v>
      </c>
      <c r="H232" s="281">
        <v>7.8808000000000003E-3</v>
      </c>
      <c r="I232" s="280">
        <v>6.0000000000000001E-3</v>
      </c>
      <c r="J232" s="279">
        <v>1.4833690289592E-4</v>
      </c>
      <c r="K232" s="278">
        <v>1.9127002916490329E-2</v>
      </c>
      <c r="M232" s="276">
        <v>-1.2541716037223205</v>
      </c>
      <c r="N232" s="276">
        <v>0.1906023128878413</v>
      </c>
      <c r="O232" s="276">
        <v>-0.35226660593967452</v>
      </c>
      <c r="P232" s="276">
        <v>0.16253548268475285</v>
      </c>
      <c r="Q232" s="276">
        <v>0.29363176997732054</v>
      </c>
      <c r="R232" s="276">
        <v>0.16253548268475296</v>
      </c>
      <c r="S232" s="276">
        <v>-5.0454347112763864</v>
      </c>
      <c r="T232" s="277">
        <v>0.99269225438895037</v>
      </c>
      <c r="U232" s="277">
        <v>-2.6513339686957682</v>
      </c>
      <c r="V232" s="277">
        <v>0.99269225438895037</v>
      </c>
      <c r="X232" s="340">
        <f t="shared" si="30"/>
        <v>-1.2541716037223205</v>
      </c>
      <c r="Y232" s="340">
        <f t="shared" si="31"/>
        <v>0.29363176997732054</v>
      </c>
      <c r="Z232" s="259">
        <f t="shared" si="32"/>
        <v>-2.6513339686957682</v>
      </c>
      <c r="AA232" s="259" t="s">
        <v>3628</v>
      </c>
      <c r="AB232" s="259" t="str">
        <f t="shared" si="33"/>
        <v>B1_@1</v>
      </c>
      <c r="AC232" s="259" t="s">
        <v>3629</v>
      </c>
      <c r="AD232" s="259">
        <v>3200</v>
      </c>
      <c r="AE232" s="259">
        <v>3200</v>
      </c>
      <c r="AF232" s="259" t="s">
        <v>1331</v>
      </c>
      <c r="AG232" s="259" t="str">
        <f t="shared" si="24"/>
        <v>layered</v>
      </c>
      <c r="AH232" s="259" t="str">
        <f t="shared" si="25"/>
        <v>barite</v>
      </c>
    </row>
    <row r="233" spans="1:34">
      <c r="A233" s="284" t="s">
        <v>3334</v>
      </c>
      <c r="B233" s="260" t="s">
        <v>2729</v>
      </c>
      <c r="C233" s="260" t="s">
        <v>1232</v>
      </c>
      <c r="D233" s="283">
        <v>2015.7249999999999</v>
      </c>
      <c r="E233" s="276">
        <v>1.0005795814008576</v>
      </c>
      <c r="F233" s="282">
        <v>4.4184099999999997E-2</v>
      </c>
      <c r="G233" s="280">
        <v>1.1329280000000001E-2</v>
      </c>
      <c r="H233" s="281">
        <v>7.8816000000000008E-3</v>
      </c>
      <c r="I233" s="280">
        <v>7.0000000000000001E-3</v>
      </c>
      <c r="J233" s="279">
        <v>1.4841213816780001E-4</v>
      </c>
      <c r="K233" s="278">
        <v>2.0547495407320256E-2</v>
      </c>
      <c r="M233" s="276">
        <v>-1.0662954427307358</v>
      </c>
      <c r="N233" s="276">
        <v>0.2397920029272014</v>
      </c>
      <c r="O233" s="276">
        <v>-0.25263607992681236</v>
      </c>
      <c r="P233" s="276">
        <v>0.17804623280669768</v>
      </c>
      <c r="Q233" s="276">
        <v>0.2965060730795166</v>
      </c>
      <c r="R233" s="276">
        <v>0.17804623280669779</v>
      </c>
      <c r="S233" s="276">
        <v>-4.5348285123495424</v>
      </c>
      <c r="T233" s="277">
        <v>1.0039824912329813</v>
      </c>
      <c r="U233" s="277">
        <v>-2.4991923460093712</v>
      </c>
      <c r="V233" s="277">
        <v>1.0039824912329813</v>
      </c>
      <c r="X233" s="340">
        <f t="shared" si="30"/>
        <v>-1.0662954427307358</v>
      </c>
      <c r="Y233" s="340">
        <f t="shared" si="31"/>
        <v>0.2965060730795166</v>
      </c>
      <c r="Z233" s="259">
        <f t="shared" si="32"/>
        <v>-2.4991923460093712</v>
      </c>
      <c r="AA233" s="259" t="s">
        <v>3628</v>
      </c>
      <c r="AB233" s="259" t="str">
        <f t="shared" si="33"/>
        <v>B1_@2</v>
      </c>
      <c r="AC233" s="259" t="s">
        <v>3629</v>
      </c>
      <c r="AD233" s="259">
        <v>3200</v>
      </c>
      <c r="AE233" s="259">
        <v>3200</v>
      </c>
      <c r="AF233" s="259" t="s">
        <v>1331</v>
      </c>
      <c r="AG233" s="259" t="str">
        <f t="shared" si="24"/>
        <v>layered</v>
      </c>
      <c r="AH233" s="259" t="str">
        <f t="shared" si="25"/>
        <v>barite</v>
      </c>
    </row>
    <row r="234" spans="1:34">
      <c r="A234" s="284" t="s">
        <v>3333</v>
      </c>
      <c r="B234" s="260" t="s">
        <v>2729</v>
      </c>
      <c r="C234" s="260" t="s">
        <v>1232</v>
      </c>
      <c r="D234" s="283">
        <v>1959.242</v>
      </c>
      <c r="E234" s="276">
        <v>0.97254215739894023</v>
      </c>
      <c r="F234" s="282">
        <v>4.4213179999999998E-2</v>
      </c>
      <c r="G234" s="280">
        <v>1.132763E-2</v>
      </c>
      <c r="H234" s="281">
        <v>7.8843000000000003E-3</v>
      </c>
      <c r="I234" s="280">
        <v>8.0000000000000002E-3</v>
      </c>
      <c r="J234" s="279">
        <v>1.48562601075E-4</v>
      </c>
      <c r="K234" s="278">
        <v>2.0481743372757336E-2</v>
      </c>
      <c r="M234" s="276">
        <v>-0.40884192147472298</v>
      </c>
      <c r="N234" s="276">
        <v>0.23976082062597084</v>
      </c>
      <c r="O234" s="276">
        <v>9.2770216036129893E-2</v>
      </c>
      <c r="P234" s="276">
        <v>0.20269482305290581</v>
      </c>
      <c r="Q234" s="276">
        <v>0.30332380559561223</v>
      </c>
      <c r="R234" s="276">
        <v>0.2026948230529059</v>
      </c>
      <c r="S234" s="276">
        <v>-3.50647756760325</v>
      </c>
      <c r="T234" s="277">
        <v>1.0034449363726146</v>
      </c>
      <c r="U234" s="277">
        <v>-2.7257347625678774</v>
      </c>
      <c r="V234" s="277">
        <v>1.0034449363726146</v>
      </c>
      <c r="X234" s="340">
        <f t="shared" si="30"/>
        <v>-0.40884192147472298</v>
      </c>
      <c r="Y234" s="340">
        <f t="shared" si="31"/>
        <v>0.30332380559561223</v>
      </c>
      <c r="Z234" s="259">
        <f t="shared" si="32"/>
        <v>-2.7257347625678774</v>
      </c>
      <c r="AA234" s="259" t="s">
        <v>3628</v>
      </c>
      <c r="AB234" s="259" t="str">
        <f t="shared" si="33"/>
        <v>B1_@3</v>
      </c>
      <c r="AC234" s="259" t="s">
        <v>3629</v>
      </c>
      <c r="AD234" s="259">
        <v>3200</v>
      </c>
      <c r="AE234" s="259">
        <v>3200</v>
      </c>
      <c r="AF234" s="259" t="s">
        <v>1331</v>
      </c>
      <c r="AG234" s="259" t="str">
        <f t="shared" ref="AG234:AG260" si="34">B234</f>
        <v>layered</v>
      </c>
      <c r="AH234" s="259" t="str">
        <f t="shared" ref="AH234:AH260" si="35">C234</f>
        <v>barite</v>
      </c>
    </row>
    <row r="235" spans="1:34">
      <c r="A235" s="284" t="s">
        <v>3332</v>
      </c>
      <c r="B235" s="260" t="s">
        <v>2729</v>
      </c>
      <c r="C235" s="260" t="s">
        <v>1232</v>
      </c>
      <c r="D235" s="283">
        <v>2045.14</v>
      </c>
      <c r="E235" s="276">
        <v>1.0151808034856689</v>
      </c>
      <c r="F235" s="282">
        <v>4.4081759999999998E-2</v>
      </c>
      <c r="G235" s="280">
        <v>9.2521059999999995E-3</v>
      </c>
      <c r="H235" s="281">
        <v>7.8709000000000001E-3</v>
      </c>
      <c r="I235" s="280">
        <v>6.0000000000000001E-3</v>
      </c>
      <c r="J235" s="279">
        <v>1.4778412290432E-4</v>
      </c>
      <c r="K235" s="278">
        <v>2.1627685901895385E-2</v>
      </c>
      <c r="M235" s="276">
        <v>-3.3800434951837266</v>
      </c>
      <c r="N235" s="276">
        <v>0.20099690722638833</v>
      </c>
      <c r="O235" s="276">
        <v>-1.6013806835346218</v>
      </c>
      <c r="P235" s="276">
        <v>0.16320563490125206</v>
      </c>
      <c r="Q235" s="276">
        <v>0.13934171648499749</v>
      </c>
      <c r="R235" s="276">
        <v>0.16320563490125217</v>
      </c>
      <c r="S235" s="276">
        <v>-8.8105113844281213</v>
      </c>
      <c r="T235" s="277">
        <v>1.0130171443195137</v>
      </c>
      <c r="U235" s="277">
        <v>-2.3645579466781141</v>
      </c>
      <c r="V235" s="277">
        <v>1.0130171443195137</v>
      </c>
      <c r="X235" s="340">
        <f t="shared" si="30"/>
        <v>-3.3800434951837266</v>
      </c>
      <c r="Y235" s="340">
        <f t="shared" si="31"/>
        <v>0.13934171648499749</v>
      </c>
      <c r="Z235" s="259">
        <f t="shared" si="32"/>
        <v>-2.3645579466781141</v>
      </c>
      <c r="AA235" s="259" t="s">
        <v>3628</v>
      </c>
      <c r="AB235" s="259" t="str">
        <f t="shared" si="33"/>
        <v>B1_@4</v>
      </c>
      <c r="AC235" s="259" t="s">
        <v>3629</v>
      </c>
      <c r="AD235" s="259">
        <v>3200</v>
      </c>
      <c r="AE235" s="259">
        <v>3200</v>
      </c>
      <c r="AF235" s="259" t="s">
        <v>1331</v>
      </c>
      <c r="AG235" s="259" t="str">
        <f t="shared" si="34"/>
        <v>layered</v>
      </c>
      <c r="AH235" s="259" t="str">
        <f t="shared" si="35"/>
        <v>barite</v>
      </c>
    </row>
    <row r="236" spans="1:34">
      <c r="A236" s="284" t="s">
        <v>3331</v>
      </c>
      <c r="B236" s="260" t="s">
        <v>2729</v>
      </c>
      <c r="C236" s="260" t="s">
        <v>1232</v>
      </c>
      <c r="D236" s="283">
        <v>1992.049</v>
      </c>
      <c r="E236" s="276">
        <v>0.98882712401245054</v>
      </c>
      <c r="F236" s="282">
        <v>4.4101580000000001E-2</v>
      </c>
      <c r="G236" s="280">
        <v>8.9442219999999999E-3</v>
      </c>
      <c r="H236" s="281">
        <v>7.8729000000000004E-3</v>
      </c>
      <c r="I236" s="280">
        <v>5.0000000000000001E-3</v>
      </c>
      <c r="J236" s="279">
        <v>1.4797196958640002E-4</v>
      </c>
      <c r="K236" s="278">
        <v>1.9428872277796931E-2</v>
      </c>
      <c r="M236" s="276">
        <v>-2.9319441557307258</v>
      </c>
      <c r="N236" s="276">
        <v>0.1953428099894966</v>
      </c>
      <c r="O236" s="276">
        <v>-1.3530487897011723</v>
      </c>
      <c r="P236" s="276">
        <v>0.1551063020256353</v>
      </c>
      <c r="Q236" s="276">
        <v>0.1569024505001515</v>
      </c>
      <c r="R236" s="276">
        <v>0.15510630202563541</v>
      </c>
      <c r="S236" s="276">
        <v>-7.5376892586259681</v>
      </c>
      <c r="T236" s="277">
        <v>0.99503439482845168</v>
      </c>
      <c r="U236" s="277">
        <v>-1.9451471903098039</v>
      </c>
      <c r="V236" s="277">
        <v>0.99503439482845168</v>
      </c>
      <c r="X236" s="340">
        <f t="shared" si="30"/>
        <v>-2.9319441557307258</v>
      </c>
      <c r="Y236" s="340">
        <f t="shared" si="31"/>
        <v>0.1569024505001515</v>
      </c>
      <c r="Z236" s="259">
        <f t="shared" si="32"/>
        <v>-1.9451471903098039</v>
      </c>
      <c r="AA236" s="259" t="s">
        <v>3628</v>
      </c>
      <c r="AB236" s="259" t="str">
        <f t="shared" si="33"/>
        <v>B1_@5</v>
      </c>
      <c r="AC236" s="259" t="s">
        <v>3629</v>
      </c>
      <c r="AD236" s="259">
        <v>3200</v>
      </c>
      <c r="AE236" s="259">
        <v>3200</v>
      </c>
      <c r="AF236" s="259" t="s">
        <v>1331</v>
      </c>
      <c r="AG236" s="259" t="str">
        <f t="shared" si="34"/>
        <v>layered</v>
      </c>
      <c r="AH236" s="259" t="str">
        <f t="shared" si="35"/>
        <v>barite</v>
      </c>
    </row>
    <row r="237" spans="1:34">
      <c r="A237" s="284" t="s">
        <v>3330</v>
      </c>
      <c r="B237" s="260" t="s">
        <v>2729</v>
      </c>
      <c r="C237" s="260" t="s">
        <v>1232</v>
      </c>
      <c r="D237" s="283">
        <v>1983.461</v>
      </c>
      <c r="E237" s="276">
        <v>0.98456415290028465</v>
      </c>
      <c r="F237" s="282">
        <v>4.411578E-2</v>
      </c>
      <c r="G237" s="280">
        <v>5.0541960000000004E-3</v>
      </c>
      <c r="H237" s="281">
        <v>7.8738000000000002E-3</v>
      </c>
      <c r="I237" s="280">
        <v>3.0000000000000001E-3</v>
      </c>
      <c r="J237" s="279">
        <v>1.4807356593424001E-4</v>
      </c>
      <c r="K237" s="278">
        <v>1.7736818544154487E-2</v>
      </c>
      <c r="M237" s="276">
        <v>-2.6109042657088688</v>
      </c>
      <c r="N237" s="276">
        <v>0.12797315899455386</v>
      </c>
      <c r="O237" s="276">
        <v>-1.2459078884526793</v>
      </c>
      <c r="P237" s="276">
        <v>0.13044643227812555</v>
      </c>
      <c r="Q237" s="276">
        <v>9.8707808387388241E-2</v>
      </c>
      <c r="R237" s="276">
        <v>0.13044643227812566</v>
      </c>
      <c r="S237" s="276">
        <v>-6.8474719473178292</v>
      </c>
      <c r="T237" s="277">
        <v>0.98231303998478492</v>
      </c>
      <c r="U237" s="277">
        <v>-1.8665694225303842</v>
      </c>
      <c r="V237" s="277">
        <v>0.98231303998478492</v>
      </c>
      <c r="X237" s="340">
        <f t="shared" si="30"/>
        <v>-2.6109042657088688</v>
      </c>
      <c r="Y237" s="340">
        <f t="shared" si="31"/>
        <v>9.8707808387388241E-2</v>
      </c>
      <c r="Z237" s="259">
        <f t="shared" si="32"/>
        <v>-1.8665694225303842</v>
      </c>
      <c r="AA237" s="259" t="s">
        <v>3628</v>
      </c>
      <c r="AB237" s="259" t="str">
        <f t="shared" si="33"/>
        <v>B1_@6</v>
      </c>
      <c r="AC237" s="259" t="s">
        <v>3629</v>
      </c>
      <c r="AD237" s="259">
        <v>3200</v>
      </c>
      <c r="AE237" s="259">
        <v>3200</v>
      </c>
      <c r="AF237" s="259" t="s">
        <v>1331</v>
      </c>
      <c r="AG237" s="259" t="str">
        <f t="shared" si="34"/>
        <v>layered</v>
      </c>
      <c r="AH237" s="259" t="str">
        <f t="shared" si="35"/>
        <v>barite</v>
      </c>
    </row>
    <row r="238" spans="1:34">
      <c r="A238" s="284" t="s">
        <v>3329</v>
      </c>
      <c r="B238" s="260" t="s">
        <v>2729</v>
      </c>
      <c r="C238" s="260" t="s">
        <v>1232</v>
      </c>
      <c r="D238" s="283">
        <v>1941.5440000000001</v>
      </c>
      <c r="E238" s="276">
        <v>0.97010602221574904</v>
      </c>
      <c r="F238" s="282">
        <v>4.4202060000000001E-2</v>
      </c>
      <c r="G238" s="280">
        <v>8.5834599999999994E-3</v>
      </c>
      <c r="H238" s="281">
        <v>7.8823000000000001E-3</v>
      </c>
      <c r="I238" s="280">
        <v>5.0000000000000001E-3</v>
      </c>
      <c r="J238" s="279">
        <v>1.4856607982034002E-4</v>
      </c>
      <c r="K238" s="278">
        <v>1.9161234686061401E-2</v>
      </c>
      <c r="M238" s="276">
        <v>-0.66024780718199061</v>
      </c>
      <c r="N238" s="276">
        <v>0.18875774095151424</v>
      </c>
      <c r="O238" s="276">
        <v>-0.16739812277243415</v>
      </c>
      <c r="P238" s="276">
        <v>0.15582508121094882</v>
      </c>
      <c r="Q238" s="276">
        <v>0.17262949792629101</v>
      </c>
      <c r="R238" s="276">
        <v>0.15582508121094893</v>
      </c>
      <c r="S238" s="276">
        <v>-3.4893339035768633</v>
      </c>
      <c r="T238" s="277">
        <v>0.99295628381846379</v>
      </c>
      <c r="U238" s="277">
        <v>-2.2286394418689071</v>
      </c>
      <c r="V238" s="277">
        <v>0.99295628381846379</v>
      </c>
      <c r="X238" s="340">
        <f t="shared" si="30"/>
        <v>-0.66024780718199061</v>
      </c>
      <c r="Y238" s="340">
        <f t="shared" si="31"/>
        <v>0.17262949792629101</v>
      </c>
      <c r="Z238" s="259">
        <f t="shared" si="32"/>
        <v>-2.2286394418689071</v>
      </c>
      <c r="AA238" s="259" t="s">
        <v>3628</v>
      </c>
      <c r="AB238" s="259" t="str">
        <f t="shared" si="33"/>
        <v>B1_@7</v>
      </c>
      <c r="AC238" s="259" t="s">
        <v>3629</v>
      </c>
      <c r="AD238" s="259">
        <v>3200</v>
      </c>
      <c r="AE238" s="259">
        <v>3200</v>
      </c>
      <c r="AF238" s="259" t="s">
        <v>1331</v>
      </c>
      <c r="AG238" s="259" t="str">
        <f t="shared" si="34"/>
        <v>layered</v>
      </c>
      <c r="AH238" s="259" t="str">
        <f t="shared" si="35"/>
        <v>barite</v>
      </c>
    </row>
    <row r="239" spans="1:34">
      <c r="A239" s="284" t="s">
        <v>3328</v>
      </c>
      <c r="B239" s="260" t="s">
        <v>2729</v>
      </c>
      <c r="C239" s="260" t="s">
        <v>1232</v>
      </c>
      <c r="D239" s="283">
        <v>1926.4079999999999</v>
      </c>
      <c r="E239" s="276">
        <v>0.96254321408353172</v>
      </c>
      <c r="F239" s="282">
        <v>4.4149559999999997E-2</v>
      </c>
      <c r="G239" s="280">
        <v>8.0861609999999997E-3</v>
      </c>
      <c r="H239" s="281">
        <v>7.8768999999999992E-3</v>
      </c>
      <c r="I239" s="280">
        <v>5.0000000000000001E-3</v>
      </c>
      <c r="J239" s="279">
        <v>1.4831483435868002E-4</v>
      </c>
      <c r="K239" s="278">
        <v>2.2478851939333404E-2</v>
      </c>
      <c r="M239" s="276">
        <v>-1.8471910625443844</v>
      </c>
      <c r="N239" s="276">
        <v>0.17975975753112086</v>
      </c>
      <c r="O239" s="276">
        <v>-0.84815723130279408</v>
      </c>
      <c r="P239" s="276">
        <v>0.1548003744038999</v>
      </c>
      <c r="Q239" s="276">
        <v>0.10314616590756387</v>
      </c>
      <c r="R239" s="276">
        <v>0.15480037440390002</v>
      </c>
      <c r="S239" s="276">
        <v>-5.2076136622369873</v>
      </c>
      <c r="T239" s="277">
        <v>1.020402141070389</v>
      </c>
      <c r="U239" s="277">
        <v>-1.6824441955698433</v>
      </c>
      <c r="V239" s="277">
        <v>1.020402141070389</v>
      </c>
      <c r="X239" s="340">
        <f t="shared" si="30"/>
        <v>-1.8471910625443844</v>
      </c>
      <c r="Y239" s="340">
        <f t="shared" si="31"/>
        <v>0.10314616590756387</v>
      </c>
      <c r="Z239" s="259">
        <f t="shared" si="32"/>
        <v>-1.6824441955698433</v>
      </c>
      <c r="AA239" s="259" t="s">
        <v>3628</v>
      </c>
      <c r="AB239" s="259" t="str">
        <f t="shared" si="33"/>
        <v>B1_@8</v>
      </c>
      <c r="AC239" s="259" t="s">
        <v>3629</v>
      </c>
      <c r="AD239" s="259">
        <v>3200</v>
      </c>
      <c r="AE239" s="259">
        <v>3200</v>
      </c>
      <c r="AF239" s="259" t="s">
        <v>1331</v>
      </c>
      <c r="AG239" s="259" t="str">
        <f t="shared" si="34"/>
        <v>layered</v>
      </c>
      <c r="AH239" s="259" t="str">
        <f t="shared" si="35"/>
        <v>barite</v>
      </c>
    </row>
    <row r="240" spans="1:34">
      <c r="A240" s="284" t="s">
        <v>3327</v>
      </c>
      <c r="B240" s="260" t="s">
        <v>2729</v>
      </c>
      <c r="C240" s="260" t="s">
        <v>1232</v>
      </c>
      <c r="D240" s="283">
        <v>1948.865</v>
      </c>
      <c r="E240" s="276">
        <v>0.97376401100644416</v>
      </c>
      <c r="F240" s="282">
        <v>4.4179430000000006E-2</v>
      </c>
      <c r="G240" s="280">
        <v>7.115171E-3</v>
      </c>
      <c r="H240" s="281">
        <v>7.8802999999999998E-3</v>
      </c>
      <c r="I240" s="280">
        <v>5.0000000000000001E-3</v>
      </c>
      <c r="J240" s="279">
        <v>1.4847466019655005E-4</v>
      </c>
      <c r="K240" s="278">
        <v>1.8525161847688352E-2</v>
      </c>
      <c r="M240" s="276">
        <v>-1.1718768713503414</v>
      </c>
      <c r="N240" s="276">
        <v>0.16250979627141057</v>
      </c>
      <c r="O240" s="276">
        <v>-0.4146636389878583</v>
      </c>
      <c r="P240" s="276">
        <v>0.14799966672664366</v>
      </c>
      <c r="Q240" s="276">
        <v>0.1888529497575675</v>
      </c>
      <c r="R240" s="276">
        <v>0.14799966672664377</v>
      </c>
      <c r="S240" s="276">
        <v>-4.1167429513496723</v>
      </c>
      <c r="T240" s="277">
        <v>0.98811622003186639</v>
      </c>
      <c r="U240" s="277">
        <v>-1.8796516314104617</v>
      </c>
      <c r="V240" s="277">
        <v>0.98811622003186639</v>
      </c>
      <c r="X240" s="340">
        <f t="shared" si="30"/>
        <v>-1.1718768713503414</v>
      </c>
      <c r="Y240" s="340">
        <f t="shared" si="31"/>
        <v>0.1888529497575675</v>
      </c>
      <c r="Z240" s="259">
        <f t="shared" si="32"/>
        <v>-1.8796516314104617</v>
      </c>
      <c r="AA240" s="259" t="s">
        <v>3628</v>
      </c>
      <c r="AB240" s="259" t="str">
        <f t="shared" si="33"/>
        <v>B1_@9</v>
      </c>
      <c r="AC240" s="259" t="s">
        <v>3629</v>
      </c>
      <c r="AD240" s="259">
        <v>3200</v>
      </c>
      <c r="AE240" s="259">
        <v>3200</v>
      </c>
      <c r="AF240" s="259" t="s">
        <v>1331</v>
      </c>
      <c r="AG240" s="259" t="str">
        <f t="shared" si="34"/>
        <v>layered</v>
      </c>
      <c r="AH240" s="259" t="str">
        <f t="shared" si="35"/>
        <v>barite</v>
      </c>
    </row>
    <row r="241" spans="1:34">
      <c r="A241" s="284" t="s">
        <v>3326</v>
      </c>
      <c r="B241" s="260" t="s">
        <v>2729</v>
      </c>
      <c r="C241" s="260" t="s">
        <v>1232</v>
      </c>
      <c r="D241" s="283">
        <v>1956.405</v>
      </c>
      <c r="E241" s="276">
        <v>0.9775314246769593</v>
      </c>
      <c r="F241" s="282">
        <v>4.4202100000000001E-2</v>
      </c>
      <c r="G241" s="280">
        <v>1.3014929999999999E-2</v>
      </c>
      <c r="H241" s="281">
        <v>7.8834999999999999E-3</v>
      </c>
      <c r="I241" s="280">
        <v>7.0000000000000001E-3</v>
      </c>
      <c r="J241" s="279">
        <v>1.4866442069200005E-4</v>
      </c>
      <c r="K241" s="278">
        <v>2.8402242705489647E-2</v>
      </c>
      <c r="M241" s="276">
        <v>-0.65934346946350253</v>
      </c>
      <c r="N241" s="276">
        <v>0.27187227093331706</v>
      </c>
      <c r="O241" s="276">
        <v>-5.0329703461027275E-3</v>
      </c>
      <c r="P241" s="276">
        <v>0.18009594103356466</v>
      </c>
      <c r="Q241" s="276">
        <v>0.33452891642760108</v>
      </c>
      <c r="R241" s="276">
        <v>0.18009594103356474</v>
      </c>
      <c r="S241" s="276">
        <v>-2.8277392522454425</v>
      </c>
      <c r="T241" s="277">
        <v>1.0778571203909453</v>
      </c>
      <c r="U241" s="277">
        <v>-1.5687710384627573</v>
      </c>
      <c r="V241" s="277">
        <v>1.0778571203909453</v>
      </c>
      <c r="X241" s="340">
        <f t="shared" si="30"/>
        <v>-0.65934346946350253</v>
      </c>
      <c r="Y241" s="340">
        <f t="shared" si="31"/>
        <v>0.33452891642760108</v>
      </c>
      <c r="Z241" s="259">
        <f t="shared" si="32"/>
        <v>-1.5687710384627573</v>
      </c>
      <c r="AA241" s="259" t="s">
        <v>3628</v>
      </c>
      <c r="AB241" s="259" t="str">
        <f t="shared" si="33"/>
        <v>B1_@12</v>
      </c>
      <c r="AC241" s="259" t="s">
        <v>3629</v>
      </c>
      <c r="AD241" s="259">
        <v>3200</v>
      </c>
      <c r="AE241" s="259">
        <v>3200</v>
      </c>
      <c r="AF241" s="259" t="s">
        <v>1331</v>
      </c>
      <c r="AG241" s="259" t="str">
        <f t="shared" si="34"/>
        <v>layered</v>
      </c>
      <c r="AH241" s="259" t="str">
        <f t="shared" si="35"/>
        <v>barite</v>
      </c>
    </row>
    <row r="242" spans="1:34">
      <c r="A242" s="284" t="s">
        <v>3325</v>
      </c>
      <c r="B242" s="260" t="s">
        <v>2729</v>
      </c>
      <c r="C242" s="260" t="s">
        <v>1232</v>
      </c>
      <c r="D242" s="283">
        <v>1934.681</v>
      </c>
      <c r="E242" s="276">
        <v>0.96707390995882125</v>
      </c>
      <c r="F242" s="282">
        <v>4.4059880000000003E-2</v>
      </c>
      <c r="G242" s="280">
        <v>1.0428460000000001E-2</v>
      </c>
      <c r="H242" s="281">
        <v>7.8671000000000001E-3</v>
      </c>
      <c r="I242" s="280">
        <v>6.0000000000000001E-3</v>
      </c>
      <c r="J242" s="279">
        <v>1.4787365015836006E-4</v>
      </c>
      <c r="K242" s="278">
        <v>2.1421334323340601E-2</v>
      </c>
      <c r="M242" s="276">
        <v>-3.8747162271327573</v>
      </c>
      <c r="N242" s="276">
        <v>0.22284586989468522</v>
      </c>
      <c r="O242" s="276">
        <v>-2.0842743512029465</v>
      </c>
      <c r="P242" s="276">
        <v>0.17460543155993399</v>
      </c>
      <c r="Q242" s="276">
        <v>-8.8795494229576555E-2</v>
      </c>
      <c r="R242" s="276">
        <v>0.1746054315599341</v>
      </c>
      <c r="S242" s="276">
        <v>-8.217886986430333</v>
      </c>
      <c r="T242" s="277">
        <v>1.0112618065435759</v>
      </c>
      <c r="U242" s="277">
        <v>-0.83022792858888916</v>
      </c>
      <c r="V242" s="277">
        <v>1.0112618065435759</v>
      </c>
      <c r="X242" s="340">
        <f t="shared" si="30"/>
        <v>-3.8747162271327573</v>
      </c>
      <c r="Y242" s="340">
        <f t="shared" si="31"/>
        <v>-8.8795494229576555E-2</v>
      </c>
      <c r="Z242" s="259">
        <f t="shared" si="32"/>
        <v>-0.83022792858888916</v>
      </c>
      <c r="AA242" s="259" t="s">
        <v>3628</v>
      </c>
      <c r="AB242" s="259" t="str">
        <f t="shared" si="33"/>
        <v>B1_@13</v>
      </c>
      <c r="AC242" s="259" t="s">
        <v>3629</v>
      </c>
      <c r="AD242" s="259">
        <v>3200</v>
      </c>
      <c r="AE242" s="259">
        <v>3200</v>
      </c>
      <c r="AF242" s="259" t="s">
        <v>1331</v>
      </c>
      <c r="AG242" s="259" t="str">
        <f t="shared" si="34"/>
        <v>layered</v>
      </c>
      <c r="AH242" s="259" t="str">
        <f t="shared" si="35"/>
        <v>barite</v>
      </c>
    </row>
    <row r="243" spans="1:34">
      <c r="A243" s="284" t="s">
        <v>3324</v>
      </c>
      <c r="B243" s="260" t="s">
        <v>2729</v>
      </c>
      <c r="C243" s="260" t="s">
        <v>1232</v>
      </c>
      <c r="D243" s="283">
        <v>1937.722</v>
      </c>
      <c r="E243" s="276">
        <v>0.96859399092316878</v>
      </c>
      <c r="F243" s="282">
        <v>4.4150229999999999E-2</v>
      </c>
      <c r="G243" s="280">
        <v>7.8392259999999995E-3</v>
      </c>
      <c r="H243" s="281">
        <v>7.8770000000000003E-3</v>
      </c>
      <c r="I243" s="280">
        <v>5.0000000000000001E-3</v>
      </c>
      <c r="J243" s="279">
        <v>1.4838474348622004E-4</v>
      </c>
      <c r="K243" s="278">
        <v>1.8842690504091791E-2</v>
      </c>
      <c r="M243" s="276">
        <v>-1.8320434057615964</v>
      </c>
      <c r="N243" s="276">
        <v>0.17532984986051109</v>
      </c>
      <c r="O243" s="276">
        <v>-0.83598238142811698</v>
      </c>
      <c r="P243" s="276">
        <v>0.15451959886321473</v>
      </c>
      <c r="Q243" s="276">
        <v>0.10751997253910517</v>
      </c>
      <c r="R243" s="276">
        <v>0.15451959886321484</v>
      </c>
      <c r="S243" s="276">
        <v>-4.7369685416264184</v>
      </c>
      <c r="T243" s="277">
        <v>0.99051492157869137</v>
      </c>
      <c r="U243" s="277">
        <v>-1.2406826616979671</v>
      </c>
      <c r="V243" s="277">
        <v>0.99051492157869137</v>
      </c>
      <c r="X243" s="340">
        <f t="shared" si="30"/>
        <v>-1.8320434057615964</v>
      </c>
      <c r="Y243" s="340">
        <f t="shared" si="31"/>
        <v>0.10751997253910517</v>
      </c>
      <c r="Z243" s="259">
        <f t="shared" si="32"/>
        <v>-1.2406826616979671</v>
      </c>
      <c r="AA243" s="259" t="s">
        <v>3628</v>
      </c>
      <c r="AB243" s="259" t="str">
        <f t="shared" si="33"/>
        <v>B1_@14</v>
      </c>
      <c r="AC243" s="259" t="s">
        <v>3629</v>
      </c>
      <c r="AD243" s="259">
        <v>3200</v>
      </c>
      <c r="AE243" s="259">
        <v>3200</v>
      </c>
      <c r="AF243" s="259" t="s">
        <v>1331</v>
      </c>
      <c r="AG243" s="259" t="str">
        <f t="shared" si="34"/>
        <v>layered</v>
      </c>
      <c r="AH243" s="259" t="str">
        <f t="shared" si="35"/>
        <v>barite</v>
      </c>
    </row>
    <row r="244" spans="1:34">
      <c r="A244" s="284" t="s">
        <v>3323</v>
      </c>
      <c r="B244" s="260" t="s">
        <v>2729</v>
      </c>
      <c r="C244" s="260" t="s">
        <v>1232</v>
      </c>
      <c r="D244" s="283">
        <v>1870.75</v>
      </c>
      <c r="E244" s="276">
        <v>0.93511721935319825</v>
      </c>
      <c r="F244" s="282">
        <v>4.4232340000000002E-2</v>
      </c>
      <c r="G244" s="280">
        <v>7.269546E-3</v>
      </c>
      <c r="H244" s="281">
        <v>7.8854000000000007E-3</v>
      </c>
      <c r="I244" s="280">
        <v>4.0000000000000001E-3</v>
      </c>
      <c r="J244" s="279">
        <v>1.4885004815022007E-4</v>
      </c>
      <c r="K244" s="278">
        <v>1.9684244606754279E-2</v>
      </c>
      <c r="M244" s="276">
        <v>2.4335845625333974E-2</v>
      </c>
      <c r="N244" s="276">
        <v>0.16522012637365149</v>
      </c>
      <c r="O244" s="276">
        <v>0.23638233859898383</v>
      </c>
      <c r="P244" s="276">
        <v>0.13679749404038363</v>
      </c>
      <c r="Q244" s="276">
        <v>0.22384937810193684</v>
      </c>
      <c r="R244" s="276">
        <v>0.13679749404038374</v>
      </c>
      <c r="S244" s="276">
        <v>-1.5616816153670721</v>
      </c>
      <c r="T244" s="277">
        <v>0.99704002426796223</v>
      </c>
      <c r="U244" s="277">
        <v>-1.6081635951915585</v>
      </c>
      <c r="V244" s="277">
        <v>0.99704002426796223</v>
      </c>
      <c r="X244" s="340">
        <f t="shared" si="30"/>
        <v>2.4335845625333974E-2</v>
      </c>
      <c r="Y244" s="340">
        <f t="shared" si="31"/>
        <v>0.22384937810193684</v>
      </c>
      <c r="Z244" s="259">
        <f t="shared" si="32"/>
        <v>-1.6081635951915585</v>
      </c>
      <c r="AA244" s="259" t="s">
        <v>3628</v>
      </c>
      <c r="AB244" s="259" t="str">
        <f t="shared" si="33"/>
        <v>B1_@16</v>
      </c>
      <c r="AC244" s="259" t="s">
        <v>3629</v>
      </c>
      <c r="AD244" s="259">
        <v>3200</v>
      </c>
      <c r="AE244" s="259">
        <v>3200</v>
      </c>
      <c r="AF244" s="259" t="s">
        <v>1331</v>
      </c>
      <c r="AG244" s="259" t="str">
        <f t="shared" si="34"/>
        <v>layered</v>
      </c>
      <c r="AH244" s="259" t="str">
        <f t="shared" si="35"/>
        <v>barite</v>
      </c>
    </row>
    <row r="245" spans="1:34">
      <c r="A245" s="284" t="s">
        <v>3322</v>
      </c>
      <c r="B245" s="260" t="s">
        <v>2729</v>
      </c>
      <c r="C245" s="260" t="s">
        <v>1232</v>
      </c>
      <c r="D245" s="283">
        <v>1833.5709999999999</v>
      </c>
      <c r="E245" s="276">
        <v>0.91653284244643207</v>
      </c>
      <c r="F245" s="282">
        <v>4.409391E-2</v>
      </c>
      <c r="G245" s="280">
        <v>7.040012E-3</v>
      </c>
      <c r="H245" s="281">
        <v>7.8712999999999995E-3</v>
      </c>
      <c r="I245" s="280">
        <v>4.0000000000000001E-3</v>
      </c>
      <c r="J245" s="279">
        <v>1.4809796345742007E-4</v>
      </c>
      <c r="K245" s="278">
        <v>1.8963890818114306E-2</v>
      </c>
      <c r="M245" s="276">
        <v>-3.1053509132283885</v>
      </c>
      <c r="N245" s="276">
        <v>0.16119515540033008</v>
      </c>
      <c r="O245" s="276">
        <v>-1.5567878500051369</v>
      </c>
      <c r="P245" s="276">
        <v>0.13667164794042982</v>
      </c>
      <c r="Q245" s="276">
        <v>4.2467870307483224E-2</v>
      </c>
      <c r="R245" s="276">
        <v>0.13667164794042994</v>
      </c>
      <c r="S245" s="276">
        <v>-6.6936541702139474</v>
      </c>
      <c r="T245" s="277">
        <v>0.99143969946809607</v>
      </c>
      <c r="U245" s="277">
        <v>-0.77081513402621482</v>
      </c>
      <c r="V245" s="277">
        <v>0.99143969946809607</v>
      </c>
      <c r="X245" s="340">
        <f t="shared" si="30"/>
        <v>-3.1053509132283885</v>
      </c>
      <c r="Y245" s="340">
        <f t="shared" si="31"/>
        <v>4.2467870307483224E-2</v>
      </c>
      <c r="Z245" s="259">
        <f t="shared" si="32"/>
        <v>-0.77081513402621482</v>
      </c>
      <c r="AA245" s="259" t="s">
        <v>3628</v>
      </c>
      <c r="AB245" s="259" t="str">
        <f t="shared" si="33"/>
        <v>B1_@17</v>
      </c>
      <c r="AC245" s="259" t="s">
        <v>3629</v>
      </c>
      <c r="AD245" s="259">
        <v>3200</v>
      </c>
      <c r="AE245" s="259">
        <v>3200</v>
      </c>
      <c r="AF245" s="259" t="s">
        <v>1331</v>
      </c>
      <c r="AG245" s="259" t="str">
        <f t="shared" si="34"/>
        <v>layered</v>
      </c>
      <c r="AH245" s="259" t="str">
        <f t="shared" si="35"/>
        <v>barite</v>
      </c>
    </row>
    <row r="246" spans="1:34">
      <c r="A246" s="284" t="s">
        <v>3321</v>
      </c>
      <c r="B246" s="260" t="s">
        <v>2729</v>
      </c>
      <c r="C246" s="260" t="s">
        <v>1232</v>
      </c>
      <c r="D246" s="283">
        <v>1835.7629999999999</v>
      </c>
      <c r="E246" s="276">
        <v>0.91762854039902986</v>
      </c>
      <c r="F246" s="282">
        <v>4.4216740000000004E-2</v>
      </c>
      <c r="G246" s="280">
        <v>8.7702000000000006E-3</v>
      </c>
      <c r="H246" s="281">
        <v>7.8834000000000005E-3</v>
      </c>
      <c r="I246" s="280">
        <v>5.0000000000000001E-3</v>
      </c>
      <c r="J246" s="279">
        <v>1.4890679632998004E-4</v>
      </c>
      <c r="K246" s="278">
        <v>2.1122753826260113E-2</v>
      </c>
      <c r="M246" s="276">
        <v>-0.32835586453960897</v>
      </c>
      <c r="N246" s="276">
        <v>0.19216069774144495</v>
      </c>
      <c r="O246" s="276">
        <v>-2.8655966690778745E-2</v>
      </c>
      <c r="P246" s="276">
        <v>0.15544911114076784</v>
      </c>
      <c r="Q246" s="276">
        <v>0.14044730354711987</v>
      </c>
      <c r="R246" s="276">
        <v>0.15544911114076795</v>
      </c>
      <c r="S246" s="276">
        <v>-1.1889325645176863</v>
      </c>
      <c r="T246" s="277">
        <v>1.0087464038987992</v>
      </c>
      <c r="U246" s="277">
        <v>-0.56186656303258697</v>
      </c>
      <c r="V246" s="277">
        <v>1.0087464038987992</v>
      </c>
      <c r="X246" s="340">
        <f t="shared" si="30"/>
        <v>-0.32835586453960897</v>
      </c>
      <c r="Y246" s="340">
        <f t="shared" si="31"/>
        <v>0.14044730354711987</v>
      </c>
      <c r="Z246" s="259">
        <f t="shared" si="32"/>
        <v>-0.56186656303258697</v>
      </c>
      <c r="AA246" s="259" t="s">
        <v>3628</v>
      </c>
      <c r="AB246" s="259" t="str">
        <f t="shared" si="33"/>
        <v>B1_@18</v>
      </c>
      <c r="AC246" s="259" t="s">
        <v>3629</v>
      </c>
      <c r="AD246" s="259">
        <v>3200</v>
      </c>
      <c r="AE246" s="259">
        <v>3200</v>
      </c>
      <c r="AF246" s="259" t="s">
        <v>1331</v>
      </c>
      <c r="AG246" s="259" t="str">
        <f t="shared" si="34"/>
        <v>layered</v>
      </c>
      <c r="AH246" s="259" t="str">
        <f t="shared" si="35"/>
        <v>barite</v>
      </c>
    </row>
    <row r="247" spans="1:34">
      <c r="A247" s="284" t="s">
        <v>3320</v>
      </c>
      <c r="B247" s="260" t="s">
        <v>2729</v>
      </c>
      <c r="C247" s="260" t="s">
        <v>1232</v>
      </c>
      <c r="D247" s="283">
        <v>1756.7270000000001</v>
      </c>
      <c r="E247" s="276">
        <v>0.87836350000000007</v>
      </c>
      <c r="F247" s="282">
        <v>4.407585E-2</v>
      </c>
      <c r="G247" s="280">
        <v>9.137694E-3</v>
      </c>
      <c r="H247" s="281">
        <v>7.868E-3</v>
      </c>
      <c r="I247" s="280">
        <v>6.0000000000000001E-3</v>
      </c>
      <c r="J247" s="279">
        <v>1.4811270352720006E-4</v>
      </c>
      <c r="K247" s="278">
        <v>2.2640162802346285E-2</v>
      </c>
      <c r="M247" s="276">
        <v>-3.5136593930730209</v>
      </c>
      <c r="N247" s="276">
        <v>0.19889231054903397</v>
      </c>
      <c r="O247" s="276">
        <v>-1.9696755433780151</v>
      </c>
      <c r="P247" s="276">
        <v>0.17008451201859973</v>
      </c>
      <c r="Q247" s="276">
        <v>-0.16014095594540922</v>
      </c>
      <c r="R247" s="276">
        <v>0.17008451201859981</v>
      </c>
      <c r="S247" s="276">
        <v>-6.6026883539719305</v>
      </c>
      <c r="T247" s="277">
        <v>1.0218276784191855</v>
      </c>
      <c r="U247" s="277">
        <v>9.7670835243590659E-2</v>
      </c>
      <c r="V247" s="277">
        <v>1.0218276784191855</v>
      </c>
      <c r="X247" s="340">
        <f t="shared" si="30"/>
        <v>-3.5136593930730209</v>
      </c>
      <c r="Y247" s="340">
        <f t="shared" si="31"/>
        <v>-0.16014095594540922</v>
      </c>
      <c r="Z247" s="259">
        <f t="shared" si="32"/>
        <v>9.7670835243590659E-2</v>
      </c>
      <c r="AA247" s="259" t="s">
        <v>3628</v>
      </c>
      <c r="AB247" s="259" t="str">
        <f t="shared" si="33"/>
        <v>B1_@19</v>
      </c>
      <c r="AC247" s="259" t="s">
        <v>3629</v>
      </c>
      <c r="AD247" s="259">
        <v>3200</v>
      </c>
      <c r="AE247" s="259">
        <v>3200</v>
      </c>
      <c r="AF247" s="259" t="s">
        <v>1331</v>
      </c>
      <c r="AG247" s="259" t="str">
        <f t="shared" si="34"/>
        <v>layered</v>
      </c>
      <c r="AH247" s="259" t="str">
        <f t="shared" si="35"/>
        <v>barite</v>
      </c>
    </row>
    <row r="248" spans="1:34">
      <c r="A248" s="284" t="s">
        <v>3319</v>
      </c>
      <c r="B248" s="260" t="s">
        <v>2729</v>
      </c>
      <c r="C248" s="260" t="s">
        <v>1232</v>
      </c>
      <c r="D248" s="283">
        <v>1637.537</v>
      </c>
      <c r="E248" s="276">
        <v>0.81876850000000001</v>
      </c>
      <c r="F248" s="282">
        <v>4.4136719999999997E-2</v>
      </c>
      <c r="G248" s="280">
        <v>9.2795499999999993E-3</v>
      </c>
      <c r="H248" s="281">
        <v>7.8752000000000006E-3</v>
      </c>
      <c r="I248" s="280">
        <v>7.0000000000000001E-3</v>
      </c>
      <c r="J248" s="279">
        <v>1.4838437802096004E-4</v>
      </c>
      <c r="K248" s="278">
        <v>2.0784355030315928E-2</v>
      </c>
      <c r="M248" s="276">
        <v>-2.1374834701416434</v>
      </c>
      <c r="N248" s="276">
        <v>0.20150233204972828</v>
      </c>
      <c r="O248" s="276">
        <v>-1.0575154697951246</v>
      </c>
      <c r="P248" s="276">
        <v>0.18237326865436937</v>
      </c>
      <c r="Q248" s="276">
        <v>4.3288517327821907E-2</v>
      </c>
      <c r="R248" s="276">
        <v>0.18237326865436948</v>
      </c>
      <c r="S248" s="276">
        <v>-4.7462614383046997</v>
      </c>
      <c r="T248" s="277">
        <v>1.0059308034389505</v>
      </c>
      <c r="U248" s="277">
        <v>-0.66763881165721184</v>
      </c>
      <c r="V248" s="277">
        <v>1.0059308034389505</v>
      </c>
      <c r="X248" s="340">
        <f t="shared" si="30"/>
        <v>-2.1374834701416434</v>
      </c>
      <c r="Y248" s="340">
        <f t="shared" si="31"/>
        <v>4.3288517327821907E-2</v>
      </c>
      <c r="Z248" s="259">
        <f t="shared" si="32"/>
        <v>-0.66763881165721184</v>
      </c>
      <c r="AA248" s="259" t="s">
        <v>3628</v>
      </c>
      <c r="AB248" s="259" t="str">
        <f t="shared" si="33"/>
        <v>B1_@20</v>
      </c>
      <c r="AC248" s="259" t="s">
        <v>3629</v>
      </c>
      <c r="AD248" s="259">
        <v>3200</v>
      </c>
      <c r="AE248" s="259">
        <v>3200</v>
      </c>
      <c r="AF248" s="259" t="s">
        <v>1331</v>
      </c>
      <c r="AG248" s="259" t="str">
        <f t="shared" si="34"/>
        <v>layered</v>
      </c>
      <c r="AH248" s="259" t="str">
        <f t="shared" si="35"/>
        <v>barite</v>
      </c>
    </row>
    <row r="249" spans="1:34">
      <c r="A249" s="284" t="s">
        <v>3318</v>
      </c>
      <c r="B249" s="260" t="s">
        <v>2729</v>
      </c>
      <c r="C249" s="260" t="s">
        <v>1232</v>
      </c>
      <c r="D249" s="283">
        <v>1655.5450000000001</v>
      </c>
      <c r="E249" s="276">
        <v>0.82777250000000002</v>
      </c>
      <c r="F249" s="282">
        <v>4.4130680000000005E-2</v>
      </c>
      <c r="G249" s="280">
        <v>1.1612549999999999E-2</v>
      </c>
      <c r="H249" s="281">
        <v>7.8741000000000002E-3</v>
      </c>
      <c r="I249" s="280">
        <v>7.0000000000000001E-3</v>
      </c>
      <c r="J249" s="279">
        <v>1.484450739675201E-4</v>
      </c>
      <c r="K249" s="278">
        <v>2.9436866648922456E-2</v>
      </c>
      <c r="M249" s="276">
        <v>-2.2740384656154689</v>
      </c>
      <c r="N249" s="276">
        <v>0.24515239656482854</v>
      </c>
      <c r="O249" s="276">
        <v>-1.2068235110273173</v>
      </c>
      <c r="P249" s="276">
        <v>0.18240217466268757</v>
      </c>
      <c r="Q249" s="276">
        <v>-3.5693701235350872E-2</v>
      </c>
      <c r="R249" s="276">
        <v>0.18240217466268768</v>
      </c>
      <c r="S249" s="276">
        <v>-4.3409422442739487</v>
      </c>
      <c r="T249" s="277">
        <v>1.0889043405825058</v>
      </c>
      <c r="U249" s="277">
        <v>-2.0231573616413812E-3</v>
      </c>
      <c r="V249" s="277">
        <v>1.0889043405825058</v>
      </c>
      <c r="X249" s="340">
        <f t="shared" si="30"/>
        <v>-2.2740384656154689</v>
      </c>
      <c r="Y249" s="340">
        <f t="shared" si="31"/>
        <v>-3.5693701235350872E-2</v>
      </c>
      <c r="Z249" s="259">
        <f t="shared" si="32"/>
        <v>-2.0231573616413812E-3</v>
      </c>
      <c r="AA249" s="259" t="s">
        <v>3628</v>
      </c>
      <c r="AB249" s="259" t="str">
        <f t="shared" si="33"/>
        <v>B1_@21</v>
      </c>
      <c r="AC249" s="259" t="s">
        <v>3629</v>
      </c>
      <c r="AD249" s="259">
        <v>3200</v>
      </c>
      <c r="AE249" s="259">
        <v>3200</v>
      </c>
      <c r="AF249" s="259" t="s">
        <v>1331</v>
      </c>
      <c r="AG249" s="259" t="str">
        <f t="shared" si="34"/>
        <v>layered</v>
      </c>
      <c r="AH249" s="259" t="str">
        <f t="shared" si="35"/>
        <v>barite</v>
      </c>
    </row>
    <row r="250" spans="1:34">
      <c r="A250" s="284" t="s">
        <v>3317</v>
      </c>
      <c r="B250" s="260" t="s">
        <v>2729</v>
      </c>
      <c r="C250" s="260" t="s">
        <v>1232</v>
      </c>
      <c r="D250" s="283">
        <v>1711.5719999999999</v>
      </c>
      <c r="E250" s="276">
        <v>0.85578599999999994</v>
      </c>
      <c r="F250" s="282">
        <v>4.4052229999999998E-2</v>
      </c>
      <c r="G250" s="280">
        <v>2.118159E-2</v>
      </c>
      <c r="H250" s="281">
        <v>7.8677E-3</v>
      </c>
      <c r="I250" s="280">
        <v>1.0999999999999999E-2</v>
      </c>
      <c r="J250" s="279">
        <v>1.4781793421559007E-4</v>
      </c>
      <c r="K250" s="278">
        <v>3.2484269447511489E-2</v>
      </c>
      <c r="M250" s="276">
        <v>-4.0476708157713981</v>
      </c>
      <c r="N250" s="276">
        <v>0.43083996160026633</v>
      </c>
      <c r="O250" s="276">
        <v>-2.0102526036706365</v>
      </c>
      <c r="P250" s="276">
        <v>0.24557593400259151</v>
      </c>
      <c r="Q250" s="276">
        <v>7.429786645163361E-2</v>
      </c>
      <c r="R250" s="276">
        <v>0.24557593400259159</v>
      </c>
      <c r="S250" s="276">
        <v>-8.5959825924308841</v>
      </c>
      <c r="T250" s="277">
        <v>1.1230281030821339</v>
      </c>
      <c r="U250" s="277">
        <v>-0.87917126666581247</v>
      </c>
      <c r="V250" s="277">
        <v>1.1230281030821339</v>
      </c>
      <c r="X250" s="340">
        <f t="shared" si="30"/>
        <v>-4.0476708157713981</v>
      </c>
      <c r="Y250" s="340">
        <f t="shared" si="31"/>
        <v>7.429786645163361E-2</v>
      </c>
      <c r="Z250" s="259">
        <f t="shared" si="32"/>
        <v>-0.87917126666581247</v>
      </c>
      <c r="AA250" s="259" t="s">
        <v>3628</v>
      </c>
      <c r="AB250" s="259" t="str">
        <f t="shared" si="33"/>
        <v>B1_@22</v>
      </c>
      <c r="AC250" s="259" t="s">
        <v>3629</v>
      </c>
      <c r="AD250" s="259">
        <v>3200</v>
      </c>
      <c r="AE250" s="259">
        <v>3200</v>
      </c>
      <c r="AF250" s="259" t="s">
        <v>1331</v>
      </c>
      <c r="AG250" s="259" t="str">
        <f t="shared" si="34"/>
        <v>layered</v>
      </c>
      <c r="AH250" s="259" t="str">
        <f t="shared" si="35"/>
        <v>barite</v>
      </c>
    </row>
    <row r="251" spans="1:34">
      <c r="A251" s="284" t="s">
        <v>3316</v>
      </c>
      <c r="B251" s="260" t="s">
        <v>2729</v>
      </c>
      <c r="C251" s="260" t="s">
        <v>1232</v>
      </c>
      <c r="D251" s="283">
        <v>1857.895</v>
      </c>
      <c r="E251" s="276">
        <v>0.92894750000000004</v>
      </c>
      <c r="F251" s="282">
        <v>4.4187859999999995E-2</v>
      </c>
      <c r="G251" s="280">
        <v>1.2166059999999999E-2</v>
      </c>
      <c r="H251" s="281">
        <v>7.8799999999999999E-3</v>
      </c>
      <c r="I251" s="280">
        <v>7.0000000000000001E-3</v>
      </c>
      <c r="J251" s="279">
        <v>1.4870174699776006E-4</v>
      </c>
      <c r="K251" s="278">
        <v>2.125078301863504E-2</v>
      </c>
      <c r="M251" s="276">
        <v>-0.98128769720384756</v>
      </c>
      <c r="N251" s="276">
        <v>0.25566457891135208</v>
      </c>
      <c r="O251" s="276">
        <v>-0.45416976199026571</v>
      </c>
      <c r="P251" s="276">
        <v>0.18451826007838032</v>
      </c>
      <c r="Q251" s="276">
        <v>5.1193402069715788E-2</v>
      </c>
      <c r="R251" s="276">
        <v>0.1845182600783804</v>
      </c>
      <c r="S251" s="276">
        <v>-2.5844878040804931</v>
      </c>
      <c r="T251" s="277">
        <v>1.0098214333528912</v>
      </c>
      <c r="U251" s="277">
        <v>-0.71106515750751775</v>
      </c>
      <c r="V251" s="277">
        <v>1.0098214333528912</v>
      </c>
      <c r="X251" s="340">
        <f t="shared" si="30"/>
        <v>-0.98128769720384756</v>
      </c>
      <c r="Y251" s="340">
        <f t="shared" si="31"/>
        <v>5.1193402069715788E-2</v>
      </c>
      <c r="Z251" s="259">
        <f t="shared" si="32"/>
        <v>-0.71106515750751775</v>
      </c>
      <c r="AA251" s="259" t="s">
        <v>3628</v>
      </c>
      <c r="AB251" s="259" t="str">
        <f t="shared" si="33"/>
        <v>B1_@23</v>
      </c>
      <c r="AC251" s="259" t="s">
        <v>3629</v>
      </c>
      <c r="AD251" s="259">
        <v>3200</v>
      </c>
      <c r="AE251" s="259">
        <v>3200</v>
      </c>
      <c r="AF251" s="259" t="s">
        <v>1331</v>
      </c>
      <c r="AG251" s="259" t="str">
        <f t="shared" si="34"/>
        <v>layered</v>
      </c>
      <c r="AH251" s="259" t="str">
        <f t="shared" si="35"/>
        <v>barite</v>
      </c>
    </row>
    <row r="252" spans="1:34">
      <c r="A252" s="284" t="s">
        <v>3315</v>
      </c>
      <c r="B252" s="260" t="s">
        <v>2729</v>
      </c>
      <c r="C252" s="260" t="s">
        <v>1232</v>
      </c>
      <c r="D252" s="283">
        <v>1783.1289999999999</v>
      </c>
      <c r="E252" s="276">
        <v>0.89156449999999998</v>
      </c>
      <c r="F252" s="282">
        <v>4.415202E-2</v>
      </c>
      <c r="G252" s="280">
        <v>1.5657170000000002E-2</v>
      </c>
      <c r="H252" s="281">
        <v>7.8770999999999997E-3</v>
      </c>
      <c r="I252" s="280">
        <v>8.9999999999999993E-3</v>
      </c>
      <c r="J252" s="279">
        <v>1.4847218650008008E-4</v>
      </c>
      <c r="K252" s="278">
        <v>3.3567805168562254E-2</v>
      </c>
      <c r="M252" s="276">
        <v>-1.7915742928644729</v>
      </c>
      <c r="N252" s="276">
        <v>0.32282806492626842</v>
      </c>
      <c r="O252" s="276">
        <v>-0.82763620377307778</v>
      </c>
      <c r="P252" s="276">
        <v>0.21232919170080591</v>
      </c>
      <c r="Q252" s="276">
        <v>9.5024557052125758E-2</v>
      </c>
      <c r="R252" s="276">
        <v>0.212329191700806</v>
      </c>
      <c r="S252" s="276">
        <v>-4.1477921135893991</v>
      </c>
      <c r="T252" s="277">
        <v>1.1357024404440921</v>
      </c>
      <c r="U252" s="277">
        <v>-0.72867478741245328</v>
      </c>
      <c r="V252" s="277">
        <v>1.1357024404440921</v>
      </c>
      <c r="X252" s="340">
        <f t="shared" si="30"/>
        <v>-1.7915742928644729</v>
      </c>
      <c r="Y252" s="340">
        <f t="shared" si="31"/>
        <v>9.5024557052125758E-2</v>
      </c>
      <c r="Z252" s="259">
        <f t="shared" si="32"/>
        <v>-0.72867478741245328</v>
      </c>
      <c r="AA252" s="259" t="s">
        <v>3628</v>
      </c>
      <c r="AB252" s="259" t="str">
        <f t="shared" si="33"/>
        <v>B1_@24</v>
      </c>
      <c r="AC252" s="259" t="s">
        <v>3629</v>
      </c>
      <c r="AD252" s="259">
        <v>3200</v>
      </c>
      <c r="AE252" s="259">
        <v>3200</v>
      </c>
      <c r="AF252" s="259" t="s">
        <v>1331</v>
      </c>
      <c r="AG252" s="259" t="str">
        <f t="shared" si="34"/>
        <v>layered</v>
      </c>
      <c r="AH252" s="259" t="str">
        <f t="shared" si="35"/>
        <v>barite</v>
      </c>
    </row>
    <row r="253" spans="1:34">
      <c r="A253" s="284" t="s">
        <v>3314</v>
      </c>
      <c r="B253" s="260" t="s">
        <v>2729</v>
      </c>
      <c r="C253" s="260" t="s">
        <v>1232</v>
      </c>
      <c r="D253" s="283">
        <v>1764.84</v>
      </c>
      <c r="E253" s="276">
        <v>0.8868461010828208</v>
      </c>
      <c r="F253" s="282">
        <v>4.4178930000000005E-2</v>
      </c>
      <c r="G253" s="280">
        <v>1.6048369999999999E-2</v>
      </c>
      <c r="H253" s="281">
        <v>7.8794999999999994E-3</v>
      </c>
      <c r="I253" s="280">
        <v>8.9999999999999993E-3</v>
      </c>
      <c r="J253" s="279">
        <v>1.4855137103087011E-4</v>
      </c>
      <c r="K253" s="278">
        <v>2.910245902621772E-2</v>
      </c>
      <c r="M253" s="276">
        <v>-1.1831810928301101</v>
      </c>
      <c r="N253" s="276">
        <v>0.33042282367179021</v>
      </c>
      <c r="O253" s="276">
        <v>-0.52065577782155981</v>
      </c>
      <c r="P253" s="276">
        <v>0.22147963446927843</v>
      </c>
      <c r="Q253" s="276">
        <v>8.8682484985946886E-2</v>
      </c>
      <c r="R253" s="276">
        <v>0.22147963446927854</v>
      </c>
      <c r="S253" s="276">
        <v>-3.600951998090185</v>
      </c>
      <c r="T253" s="277">
        <v>1.0853028444843942</v>
      </c>
      <c r="U253" s="277">
        <v>-1.3422927522842576</v>
      </c>
      <c r="V253" s="277">
        <v>1.0853028444843942</v>
      </c>
      <c r="X253" s="340">
        <f t="shared" si="30"/>
        <v>-1.1831810928301101</v>
      </c>
      <c r="Y253" s="340">
        <f t="shared" si="31"/>
        <v>8.8682484985946886E-2</v>
      </c>
      <c r="Z253" s="259">
        <f t="shared" si="32"/>
        <v>-1.3422927522842576</v>
      </c>
      <c r="AA253" s="259" t="s">
        <v>3628</v>
      </c>
      <c r="AB253" s="259" t="str">
        <f t="shared" si="33"/>
        <v>B1_@25</v>
      </c>
      <c r="AC253" s="259" t="s">
        <v>3629</v>
      </c>
      <c r="AD253" s="259">
        <v>3200</v>
      </c>
      <c r="AE253" s="259">
        <v>3200</v>
      </c>
      <c r="AF253" s="259" t="s">
        <v>1331</v>
      </c>
      <c r="AG253" s="259" t="str">
        <f t="shared" si="34"/>
        <v>layered</v>
      </c>
      <c r="AH253" s="259" t="str">
        <f t="shared" si="35"/>
        <v>barite</v>
      </c>
    </row>
    <row r="254" spans="1:34">
      <c r="A254" s="284" t="s">
        <v>3313</v>
      </c>
      <c r="B254" s="260" t="s">
        <v>2729</v>
      </c>
      <c r="C254" s="260" t="s">
        <v>1232</v>
      </c>
      <c r="D254" s="283">
        <v>1498.3969999999999</v>
      </c>
      <c r="E254" s="276">
        <v>0.752956379798846</v>
      </c>
      <c r="F254" s="282">
        <v>4.4132909999999997E-2</v>
      </c>
      <c r="G254" s="280">
        <v>6.7982499999999996E-3</v>
      </c>
      <c r="H254" s="281">
        <v>7.8753E-3</v>
      </c>
      <c r="I254" s="280">
        <v>6.0000000000000001E-3</v>
      </c>
      <c r="J254" s="279">
        <v>1.4830343007674008E-4</v>
      </c>
      <c r="K254" s="278">
        <v>2.0603677250888554E-2</v>
      </c>
      <c r="M254" s="276">
        <v>-2.2236216378164197</v>
      </c>
      <c r="N254" s="276">
        <v>0.15698933647059907</v>
      </c>
      <c r="O254" s="276">
        <v>-1.0555423821578247</v>
      </c>
      <c r="P254" s="276">
        <v>0.17438729637127698</v>
      </c>
      <c r="Q254" s="276">
        <v>8.9622761317631472E-2</v>
      </c>
      <c r="R254" s="276">
        <v>0.17438729637127706</v>
      </c>
      <c r="S254" s="276">
        <v>-5.2927237032749375</v>
      </c>
      <c r="T254" s="277">
        <v>1.0044429412367621</v>
      </c>
      <c r="U254" s="277">
        <v>-1.0499036736724143</v>
      </c>
      <c r="V254" s="277">
        <v>1.0044429412367621</v>
      </c>
      <c r="X254" s="340">
        <f t="shared" si="30"/>
        <v>-2.2236216378164197</v>
      </c>
      <c r="Y254" s="340">
        <f t="shared" si="31"/>
        <v>8.9622761317631472E-2</v>
      </c>
      <c r="Z254" s="259">
        <f t="shared" si="32"/>
        <v>-1.0499036736724143</v>
      </c>
      <c r="AA254" s="259" t="s">
        <v>3628</v>
      </c>
      <c r="AB254" s="259" t="str">
        <f t="shared" si="33"/>
        <v>B1_@26</v>
      </c>
      <c r="AC254" s="259" t="s">
        <v>3629</v>
      </c>
      <c r="AD254" s="259">
        <v>3200</v>
      </c>
      <c r="AE254" s="259">
        <v>3200</v>
      </c>
      <c r="AF254" s="259" t="s">
        <v>1331</v>
      </c>
      <c r="AG254" s="259" t="str">
        <f t="shared" si="34"/>
        <v>layered</v>
      </c>
      <c r="AH254" s="259" t="str">
        <f t="shared" si="35"/>
        <v>barite</v>
      </c>
    </row>
    <row r="255" spans="1:34">
      <c r="A255" s="284" t="s">
        <v>3312</v>
      </c>
      <c r="B255" s="260" t="s">
        <v>2729</v>
      </c>
      <c r="C255" s="260" t="s">
        <v>1232</v>
      </c>
      <c r="D255" s="283">
        <v>1710.6010000000001</v>
      </c>
      <c r="E255" s="276">
        <v>0.85959057328617572</v>
      </c>
      <c r="F255" s="282">
        <v>4.4130659999999995E-2</v>
      </c>
      <c r="G255" s="280">
        <v>1.2664089999999999E-2</v>
      </c>
      <c r="H255" s="281">
        <v>7.8741999999999996E-3</v>
      </c>
      <c r="I255" s="280">
        <v>7.0000000000000001E-3</v>
      </c>
      <c r="J255" s="279">
        <v>1.4832335887614005E-4</v>
      </c>
      <c r="K255" s="278">
        <v>2.2099519920547917E-2</v>
      </c>
      <c r="M255" s="276">
        <v>-2.2744906344748239</v>
      </c>
      <c r="N255" s="276">
        <v>0.26516191421793395</v>
      </c>
      <c r="O255" s="276">
        <v>-1.1952709253417577</v>
      </c>
      <c r="P255" s="276">
        <v>0.18100704995374514</v>
      </c>
      <c r="Q255" s="276">
        <v>-2.3908248587223291E-2</v>
      </c>
      <c r="R255" s="276">
        <v>0.18100704995374525</v>
      </c>
      <c r="S255" s="276">
        <v>-5.1597707564148276</v>
      </c>
      <c r="T255" s="277">
        <v>1.0170823604725048</v>
      </c>
      <c r="U255" s="277">
        <v>-0.81998981454223241</v>
      </c>
      <c r="V255" s="277">
        <v>1.0170823604725048</v>
      </c>
      <c r="X255" s="340">
        <f t="shared" si="30"/>
        <v>-2.2744906344748239</v>
      </c>
      <c r="Y255" s="340">
        <f t="shared" si="31"/>
        <v>-2.3908248587223291E-2</v>
      </c>
      <c r="Z255" s="259">
        <f t="shared" si="32"/>
        <v>-0.81998981454223241</v>
      </c>
      <c r="AA255" s="259" t="s">
        <v>3628</v>
      </c>
      <c r="AB255" s="259" t="str">
        <f t="shared" si="33"/>
        <v>B1_@27</v>
      </c>
      <c r="AC255" s="259" t="s">
        <v>3629</v>
      </c>
      <c r="AD255" s="259">
        <v>3200</v>
      </c>
      <c r="AE255" s="259">
        <v>3200</v>
      </c>
      <c r="AF255" s="259" t="s">
        <v>1331</v>
      </c>
      <c r="AG255" s="259" t="str">
        <f t="shared" si="34"/>
        <v>layered</v>
      </c>
      <c r="AH255" s="259" t="str">
        <f t="shared" si="35"/>
        <v>barite</v>
      </c>
    </row>
    <row r="256" spans="1:34">
      <c r="A256" s="284" t="s">
        <v>3311</v>
      </c>
      <c r="B256" s="260" t="s">
        <v>2729</v>
      </c>
      <c r="C256" s="260" t="s">
        <v>1232</v>
      </c>
      <c r="D256" s="283">
        <v>1761.184</v>
      </c>
      <c r="E256" s="276">
        <v>0.88500893207851516</v>
      </c>
      <c r="F256" s="282">
        <v>4.4125610000000003E-2</v>
      </c>
      <c r="G256" s="280">
        <v>1.438388E-2</v>
      </c>
      <c r="H256" s="281">
        <v>7.8753E-3</v>
      </c>
      <c r="I256" s="280">
        <v>8.0000000000000002E-3</v>
      </c>
      <c r="J256" s="279">
        <v>1.4822477567850011E-4</v>
      </c>
      <c r="K256" s="278">
        <v>2.34407134218639E-2</v>
      </c>
      <c r="M256" s="276">
        <v>-2.388663271419178</v>
      </c>
      <c r="N256" s="276">
        <v>0.29819049629765021</v>
      </c>
      <c r="O256" s="276">
        <v>-1.0476666185916039</v>
      </c>
      <c r="P256" s="276">
        <v>0.19427278547143342</v>
      </c>
      <c r="Q256" s="276">
        <v>0.18249496618927274</v>
      </c>
      <c r="R256" s="276">
        <v>0.19427278547143351</v>
      </c>
      <c r="S256" s="276">
        <v>-5.8254591005113543</v>
      </c>
      <c r="T256" s="277">
        <v>1.0290227567878296</v>
      </c>
      <c r="U256" s="277">
        <v>-1.2680711568698877</v>
      </c>
      <c r="V256" s="277">
        <v>1.0290227567878296</v>
      </c>
      <c r="X256" s="340">
        <f t="shared" si="30"/>
        <v>-2.388663271419178</v>
      </c>
      <c r="Y256" s="340">
        <f t="shared" si="31"/>
        <v>0.18249496618927274</v>
      </c>
      <c r="Z256" s="259">
        <f t="shared" si="32"/>
        <v>-1.2680711568698877</v>
      </c>
      <c r="AA256" s="259" t="s">
        <v>3628</v>
      </c>
      <c r="AB256" s="259" t="str">
        <f t="shared" si="33"/>
        <v>B1_@28</v>
      </c>
      <c r="AC256" s="259" t="s">
        <v>3629</v>
      </c>
      <c r="AD256" s="259">
        <v>3200</v>
      </c>
      <c r="AE256" s="259">
        <v>3200</v>
      </c>
      <c r="AF256" s="259" t="s">
        <v>1331</v>
      </c>
      <c r="AG256" s="259" t="str">
        <f t="shared" si="34"/>
        <v>layered</v>
      </c>
      <c r="AH256" s="259" t="str">
        <f t="shared" si="35"/>
        <v>barite</v>
      </c>
    </row>
    <row r="257" spans="1:34">
      <c r="A257" s="284" t="s">
        <v>3310</v>
      </c>
      <c r="B257" s="260" t="s">
        <v>2729</v>
      </c>
      <c r="C257" s="260" t="s">
        <v>1232</v>
      </c>
      <c r="D257" s="283">
        <v>1892.3</v>
      </c>
      <c r="E257" s="276">
        <v>0.95089576226684669</v>
      </c>
      <c r="F257" s="282">
        <v>4.4188089999999999E-2</v>
      </c>
      <c r="G257" s="280">
        <v>1.464473E-2</v>
      </c>
      <c r="H257" s="281">
        <v>7.8816000000000008E-3</v>
      </c>
      <c r="I257" s="280">
        <v>8.0000000000000002E-3</v>
      </c>
      <c r="J257" s="279">
        <v>1.4870185870710011E-4</v>
      </c>
      <c r="K257" s="278">
        <v>2.8402531411331533E-2</v>
      </c>
      <c r="M257" s="276">
        <v>-0.97608775532309622</v>
      </c>
      <c r="N257" s="276">
        <v>0.30322667634896333</v>
      </c>
      <c r="O257" s="276">
        <v>-0.25448547397684207</v>
      </c>
      <c r="P257" s="276">
        <v>0.20031719004242945</v>
      </c>
      <c r="Q257" s="276">
        <v>0.24819972001455248</v>
      </c>
      <c r="R257" s="276">
        <v>0.20031719004242954</v>
      </c>
      <c r="S257" s="276">
        <v>-2.5836108535509661</v>
      </c>
      <c r="T257" s="277">
        <v>1.0778601634375</v>
      </c>
      <c r="U257" s="277">
        <v>-0.72011125018223154</v>
      </c>
      <c r="V257" s="277">
        <v>1.0778601634375</v>
      </c>
      <c r="X257" s="340">
        <f t="shared" si="30"/>
        <v>-0.97608775532309622</v>
      </c>
      <c r="Y257" s="340">
        <f t="shared" si="31"/>
        <v>0.24819972001455248</v>
      </c>
      <c r="Z257" s="259">
        <f t="shared" si="32"/>
        <v>-0.72011125018223154</v>
      </c>
      <c r="AA257" s="259" t="s">
        <v>3628</v>
      </c>
      <c r="AB257" s="259" t="str">
        <f t="shared" si="33"/>
        <v>B1_@29</v>
      </c>
      <c r="AC257" s="259" t="s">
        <v>3629</v>
      </c>
      <c r="AD257" s="259">
        <v>3200</v>
      </c>
      <c r="AE257" s="259">
        <v>3200</v>
      </c>
      <c r="AF257" s="259" t="s">
        <v>1331</v>
      </c>
      <c r="AG257" s="259" t="str">
        <f t="shared" si="34"/>
        <v>layered</v>
      </c>
      <c r="AH257" s="259" t="str">
        <f t="shared" si="35"/>
        <v>barite</v>
      </c>
    </row>
    <row r="258" spans="1:34">
      <c r="A258" s="284" t="s">
        <v>3309</v>
      </c>
      <c r="B258" s="260" t="s">
        <v>2729</v>
      </c>
      <c r="C258" s="260" t="s">
        <v>1232</v>
      </c>
      <c r="D258" s="283">
        <v>1908.2560000000001</v>
      </c>
      <c r="E258" s="276">
        <v>0.95891377885128359</v>
      </c>
      <c r="F258" s="282">
        <v>4.418395E-2</v>
      </c>
      <c r="G258" s="280">
        <v>1.1275169999999999E-2</v>
      </c>
      <c r="H258" s="281">
        <v>7.8813000000000008E-3</v>
      </c>
      <c r="I258" s="280">
        <v>8.0000000000000002E-3</v>
      </c>
      <c r="J258" s="279">
        <v>1.4849289614160007E-4</v>
      </c>
      <c r="K258" s="278">
        <v>2.2776178682349581E-2</v>
      </c>
      <c r="M258" s="276">
        <v>-1.0696867091746221</v>
      </c>
      <c r="N258" s="276">
        <v>0.23876966715233944</v>
      </c>
      <c r="O258" s="276">
        <v>-0.29401825918631941</v>
      </c>
      <c r="P258" s="276">
        <v>0.20140909820338998</v>
      </c>
      <c r="Q258" s="276">
        <v>0.25687039603861095</v>
      </c>
      <c r="R258" s="276">
        <v>0.20140909820339006</v>
      </c>
      <c r="S258" s="276">
        <v>-3.9916235695157676</v>
      </c>
      <c r="T258" s="277">
        <v>1.0230360413225776</v>
      </c>
      <c r="U258" s="277">
        <v>-1.9495163796945381</v>
      </c>
      <c r="V258" s="277">
        <v>1.0230360413225776</v>
      </c>
      <c r="X258" s="340">
        <f t="shared" si="30"/>
        <v>-1.0696867091746221</v>
      </c>
      <c r="Y258" s="340">
        <f t="shared" si="31"/>
        <v>0.25687039603861095</v>
      </c>
      <c r="Z258" s="259">
        <f t="shared" si="32"/>
        <v>-1.9495163796945381</v>
      </c>
      <c r="AA258" s="259" t="s">
        <v>3628</v>
      </c>
      <c r="AB258" s="259" t="str">
        <f t="shared" si="33"/>
        <v>B1_@30</v>
      </c>
      <c r="AC258" s="259" t="s">
        <v>3629</v>
      </c>
      <c r="AD258" s="259">
        <v>3200</v>
      </c>
      <c r="AE258" s="259">
        <v>3200</v>
      </c>
      <c r="AF258" s="259" t="s">
        <v>1331</v>
      </c>
      <c r="AG258" s="259" t="str">
        <f t="shared" si="34"/>
        <v>layered</v>
      </c>
      <c r="AH258" s="259" t="str">
        <f t="shared" si="35"/>
        <v>barite</v>
      </c>
    </row>
    <row r="259" spans="1:34">
      <c r="A259" s="284" t="s">
        <v>3308</v>
      </c>
      <c r="B259" s="260" t="s">
        <v>2729</v>
      </c>
      <c r="C259" s="260" t="s">
        <v>1232</v>
      </c>
      <c r="D259" s="283">
        <v>1869.1980000000001</v>
      </c>
      <c r="E259" s="276">
        <v>0.93694135338345874</v>
      </c>
      <c r="F259" s="282">
        <v>4.428824E-2</v>
      </c>
      <c r="G259" s="280">
        <v>9.3096259999999997E-3</v>
      </c>
      <c r="H259" s="281">
        <v>7.8904000000000005E-3</v>
      </c>
      <c r="I259" s="280">
        <v>6.0000000000000001E-3</v>
      </c>
      <c r="J259" s="279">
        <v>1.4935414239080009E-4</v>
      </c>
      <c r="K259" s="278">
        <v>2.3734696651472216E-2</v>
      </c>
      <c r="M259" s="276">
        <v>1.2881478070490004</v>
      </c>
      <c r="N259" s="276">
        <v>0.20205648973598786</v>
      </c>
      <c r="O259" s="276">
        <v>0.86782434700935163</v>
      </c>
      <c r="P259" s="276">
        <v>0.16465790106378617</v>
      </c>
      <c r="Q259" s="276">
        <v>0.2044282263791164</v>
      </c>
      <c r="R259" s="276">
        <v>0.16465790106378628</v>
      </c>
      <c r="S259" s="276">
        <v>1.8636107044093242</v>
      </c>
      <c r="T259" s="277">
        <v>1.0317147598788181</v>
      </c>
      <c r="U259" s="277">
        <v>-0.59819358754087393</v>
      </c>
      <c r="V259" s="277">
        <v>1.0317147598788181</v>
      </c>
      <c r="X259" s="340">
        <f t="shared" si="30"/>
        <v>1.2881478070490004</v>
      </c>
      <c r="Y259" s="340">
        <f t="shared" si="31"/>
        <v>0.2044282263791164</v>
      </c>
      <c r="Z259" s="259">
        <f t="shared" si="32"/>
        <v>-0.59819358754087393</v>
      </c>
      <c r="AA259" s="259" t="s">
        <v>3628</v>
      </c>
      <c r="AB259" s="259" t="str">
        <f t="shared" si="33"/>
        <v>B1_@31</v>
      </c>
      <c r="AC259" s="259" t="s">
        <v>3629</v>
      </c>
      <c r="AD259" s="259">
        <v>3200</v>
      </c>
      <c r="AE259" s="259">
        <v>3200</v>
      </c>
      <c r="AF259" s="259" t="s">
        <v>1331</v>
      </c>
      <c r="AG259" s="259" t="str">
        <f t="shared" si="34"/>
        <v>layered</v>
      </c>
      <c r="AH259" s="259" t="str">
        <f t="shared" si="35"/>
        <v>barite</v>
      </c>
    </row>
    <row r="260" spans="1:34">
      <c r="A260" s="275" t="s">
        <v>3307</v>
      </c>
      <c r="B260" s="268" t="s">
        <v>2729</v>
      </c>
      <c r="C260" s="268" t="s">
        <v>1232</v>
      </c>
      <c r="D260" s="274">
        <v>1981.9449999999999</v>
      </c>
      <c r="E260" s="266">
        <v>0.99345614035087715</v>
      </c>
      <c r="F260" s="273">
        <v>4.4211639999999996E-2</v>
      </c>
      <c r="G260" s="271">
        <v>1.3155450000000001E-2</v>
      </c>
      <c r="H260" s="272">
        <v>7.8841999999999992E-3</v>
      </c>
      <c r="I260" s="271">
        <v>8.0000000000000002E-3</v>
      </c>
      <c r="J260" s="270">
        <v>1.4871661726480008E-4</v>
      </c>
      <c r="K260" s="269">
        <v>2.4392826881518823E-2</v>
      </c>
      <c r="L260" s="268"/>
      <c r="M260" s="266">
        <v>-0.44365892363207315</v>
      </c>
      <c r="N260" s="266">
        <v>0.27456423004732239</v>
      </c>
      <c r="O260" s="266">
        <v>8.2896148817127591E-2</v>
      </c>
      <c r="P260" s="266">
        <v>0.1979884400346586</v>
      </c>
      <c r="Q260" s="266">
        <v>0.31138049448764527</v>
      </c>
      <c r="R260" s="266">
        <v>0.19798844003465865</v>
      </c>
      <c r="S260" s="266">
        <v>-2.4712318841101366</v>
      </c>
      <c r="T260" s="267">
        <v>1.0378367005485707</v>
      </c>
      <c r="U260" s="267">
        <v>-1.6240144001775647</v>
      </c>
      <c r="V260" s="267">
        <v>1.0378367005485707</v>
      </c>
      <c r="X260" s="340">
        <f t="shared" si="30"/>
        <v>-0.44365892363207315</v>
      </c>
      <c r="Y260" s="340">
        <f t="shared" si="31"/>
        <v>0.31138049448764527</v>
      </c>
      <c r="Z260" s="259">
        <f t="shared" si="32"/>
        <v>-1.6240144001775647</v>
      </c>
      <c r="AA260" s="259" t="s">
        <v>3628</v>
      </c>
      <c r="AB260" s="259" t="str">
        <f t="shared" si="33"/>
        <v>B1_@32</v>
      </c>
      <c r="AC260" s="259" t="s">
        <v>3629</v>
      </c>
      <c r="AD260" s="259">
        <v>3200</v>
      </c>
      <c r="AE260" s="259">
        <v>3200</v>
      </c>
      <c r="AF260" s="259" t="s">
        <v>1331</v>
      </c>
      <c r="AG260" s="259" t="str">
        <f t="shared" si="34"/>
        <v>layered</v>
      </c>
      <c r="AH260" s="259" t="str">
        <f t="shared" si="35"/>
        <v>barite</v>
      </c>
    </row>
    <row r="262" spans="1:34">
      <c r="A262" s="303" t="s">
        <v>3181</v>
      </c>
      <c r="B262" s="303" t="s">
        <v>36</v>
      </c>
      <c r="C262" s="303" t="s">
        <v>3180</v>
      </c>
      <c r="D262" s="302" t="s">
        <v>3179</v>
      </c>
      <c r="E262" s="302" t="s">
        <v>3179</v>
      </c>
      <c r="F262" s="390" t="s">
        <v>3178</v>
      </c>
      <c r="G262" s="390"/>
      <c r="H262" s="390"/>
      <c r="I262" s="390"/>
      <c r="J262" s="390"/>
      <c r="K262" s="390"/>
      <c r="L262" s="301"/>
      <c r="M262" s="390" t="s">
        <v>3177</v>
      </c>
      <c r="N262" s="390"/>
      <c r="O262" s="390"/>
      <c r="P262" s="390"/>
      <c r="Q262" s="390"/>
      <c r="R262" s="390"/>
      <c r="S262" s="390"/>
      <c r="T262" s="390"/>
      <c r="U262" s="390"/>
      <c r="V262" s="390"/>
    </row>
    <row r="263" spans="1:34">
      <c r="A263" s="300" t="s">
        <v>3306</v>
      </c>
      <c r="B263" s="299"/>
      <c r="C263" s="299"/>
      <c r="D263" s="298" t="s">
        <v>3205</v>
      </c>
      <c r="E263" s="297" t="s">
        <v>3174</v>
      </c>
      <c r="F263" s="296" t="s">
        <v>3173</v>
      </c>
      <c r="G263" s="294" t="s">
        <v>3170</v>
      </c>
      <c r="H263" s="295" t="s">
        <v>3172</v>
      </c>
      <c r="I263" s="294" t="s">
        <v>3170</v>
      </c>
      <c r="J263" s="293" t="s">
        <v>3171</v>
      </c>
      <c r="K263" s="292" t="s">
        <v>3170</v>
      </c>
      <c r="L263" s="291"/>
      <c r="M263" s="290" t="s">
        <v>3169</v>
      </c>
      <c r="N263" s="289" t="s">
        <v>3164</v>
      </c>
      <c r="O263" s="290" t="s">
        <v>3168</v>
      </c>
      <c r="P263" s="289" t="s">
        <v>3164</v>
      </c>
      <c r="Q263" s="290" t="s">
        <v>3167</v>
      </c>
      <c r="R263" s="289" t="s">
        <v>3164</v>
      </c>
      <c r="S263" s="290" t="s">
        <v>3166</v>
      </c>
      <c r="T263" s="289" t="s">
        <v>3164</v>
      </c>
      <c r="U263" s="290" t="s">
        <v>3165</v>
      </c>
      <c r="V263" s="289" t="s">
        <v>3164</v>
      </c>
    </row>
    <row r="264" spans="1:34">
      <c r="A264" s="284" t="s">
        <v>3305</v>
      </c>
      <c r="B264" s="260" t="s">
        <v>3207</v>
      </c>
      <c r="C264" s="260" t="s">
        <v>1232</v>
      </c>
      <c r="D264" s="288">
        <v>600.75239999999997</v>
      </c>
      <c r="E264" s="277">
        <v>0.86135816937842169</v>
      </c>
      <c r="F264" s="265">
        <v>4.3995230000000003E-2</v>
      </c>
      <c r="G264" s="263">
        <v>2.4855769999999999E-2</v>
      </c>
      <c r="H264" s="264">
        <v>7.8634540000000006E-3</v>
      </c>
      <c r="I264" s="263">
        <v>1.40868E-2</v>
      </c>
      <c r="J264" s="287" t="s">
        <v>1883</v>
      </c>
      <c r="K264" s="286" t="s">
        <v>1883</v>
      </c>
      <c r="M264" s="276">
        <v>-2.29872810372167</v>
      </c>
      <c r="N264" s="276">
        <v>0.59445042827606365</v>
      </c>
      <c r="O264" s="276">
        <v>-1.1809128369961075</v>
      </c>
      <c r="P264" s="276">
        <v>0.412111228275368</v>
      </c>
      <c r="Q264" s="276">
        <v>2.9321364205525668E-3</v>
      </c>
      <c r="R264" s="276">
        <v>0.412111228275368</v>
      </c>
      <c r="S264" s="285" t="s">
        <v>1883</v>
      </c>
      <c r="T264" s="285" t="s">
        <v>1883</v>
      </c>
      <c r="U264" s="285" t="s">
        <v>1883</v>
      </c>
      <c r="V264" s="285" t="s">
        <v>1883</v>
      </c>
      <c r="X264" s="340">
        <f t="shared" ref="X264:X327" si="36">M264</f>
        <v>-2.29872810372167</v>
      </c>
      <c r="Y264" s="340">
        <f t="shared" ref="Y264:Y327" si="37">Q264</f>
        <v>2.9321364205525668E-3</v>
      </c>
      <c r="Z264" s="259" t="str">
        <f t="shared" ref="Z264:Z327" si="38">U264</f>
        <v>-</v>
      </c>
      <c r="AA264" s="259" t="s">
        <v>3628</v>
      </c>
      <c r="AB264" s="259" t="str">
        <f t="shared" ref="AB264:AB327" si="39">A264</f>
        <v>B7-S2@1</v>
      </c>
      <c r="AC264" s="259" t="s">
        <v>3629</v>
      </c>
      <c r="AD264" s="259">
        <v>3200</v>
      </c>
      <c r="AE264" s="259">
        <v>3200</v>
      </c>
      <c r="AF264" s="259" t="s">
        <v>1331</v>
      </c>
      <c r="AG264" s="259" t="str">
        <f t="shared" ref="AG264:AG327" si="40">B264</f>
        <v>disseminated</v>
      </c>
      <c r="AH264" s="259" t="str">
        <f t="shared" ref="AH264:AH327" si="41">C264</f>
        <v>barite</v>
      </c>
    </row>
    <row r="265" spans="1:34">
      <c r="A265" s="284" t="s">
        <v>3304</v>
      </c>
      <c r="B265" s="260" t="s">
        <v>3207</v>
      </c>
      <c r="C265" s="260" t="s">
        <v>1232</v>
      </c>
      <c r="D265" s="288">
        <v>620.88670000000002</v>
      </c>
      <c r="E265" s="277">
        <v>0.89022670788066649</v>
      </c>
      <c r="F265" s="265">
        <v>4.3863230000000003E-2</v>
      </c>
      <c r="G265" s="263">
        <v>2.1816579999999999E-2</v>
      </c>
      <c r="H265" s="264">
        <v>7.8497510000000003E-3</v>
      </c>
      <c r="I265" s="263">
        <v>1.3367850000000001E-2</v>
      </c>
      <c r="J265" s="287" t="s">
        <v>1883</v>
      </c>
      <c r="K265" s="286" t="s">
        <v>1883</v>
      </c>
      <c r="M265" s="276">
        <v>-5.2921564342544025</v>
      </c>
      <c r="N265" s="276">
        <v>0.54464011596557549</v>
      </c>
      <c r="O265" s="276">
        <v>-2.9227432055295806</v>
      </c>
      <c r="P265" s="276">
        <v>0.40241801180319015</v>
      </c>
      <c r="Q265" s="276">
        <v>-0.19728264188856315</v>
      </c>
      <c r="R265" s="276">
        <v>0.40241801180319015</v>
      </c>
      <c r="S265" s="285" t="s">
        <v>1883</v>
      </c>
      <c r="T265" s="285" t="s">
        <v>1883</v>
      </c>
      <c r="U265" s="285" t="s">
        <v>1883</v>
      </c>
      <c r="V265" s="285" t="s">
        <v>1883</v>
      </c>
      <c r="X265" s="340">
        <f t="shared" si="36"/>
        <v>-5.2921564342544025</v>
      </c>
      <c r="Y265" s="340">
        <f t="shared" si="37"/>
        <v>-0.19728264188856315</v>
      </c>
      <c r="Z265" s="259" t="str">
        <f t="shared" si="38"/>
        <v>-</v>
      </c>
      <c r="AA265" s="259" t="s">
        <v>3628</v>
      </c>
      <c r="AB265" s="259" t="str">
        <f t="shared" si="39"/>
        <v>B7-S2@2</v>
      </c>
      <c r="AC265" s="259" t="s">
        <v>3629</v>
      </c>
      <c r="AD265" s="259">
        <v>3200</v>
      </c>
      <c r="AE265" s="259">
        <v>3200</v>
      </c>
      <c r="AF265" s="259" t="s">
        <v>1331</v>
      </c>
      <c r="AG265" s="259" t="str">
        <f t="shared" si="40"/>
        <v>disseminated</v>
      </c>
      <c r="AH265" s="259" t="str">
        <f t="shared" si="41"/>
        <v>barite</v>
      </c>
    </row>
    <row r="266" spans="1:34">
      <c r="A266" s="284" t="s">
        <v>3303</v>
      </c>
      <c r="B266" s="260" t="s">
        <v>3207</v>
      </c>
      <c r="C266" s="260" t="s">
        <v>1232</v>
      </c>
      <c r="D266" s="288">
        <v>576.79399999999998</v>
      </c>
      <c r="E266" s="277">
        <v>0.82700664025388393</v>
      </c>
      <c r="F266" s="265">
        <v>4.4202480000000002E-2</v>
      </c>
      <c r="G266" s="263">
        <v>2.221045E-2</v>
      </c>
      <c r="H266" s="264">
        <v>7.8833600000000007E-3</v>
      </c>
      <c r="I266" s="263">
        <v>1.207925E-2</v>
      </c>
      <c r="J266" s="287" t="s">
        <v>1883</v>
      </c>
      <c r="K266" s="286" t="s">
        <v>1883</v>
      </c>
      <c r="M266" s="276">
        <v>2.4011811500883606</v>
      </c>
      <c r="N266" s="276">
        <v>0.55097116661530976</v>
      </c>
      <c r="O266" s="276">
        <v>1.3497058835048714</v>
      </c>
      <c r="P266" s="276">
        <v>0.38577688240695873</v>
      </c>
      <c r="Q266" s="276">
        <v>0.11309759120936569</v>
      </c>
      <c r="R266" s="276">
        <v>0.38577688240695873</v>
      </c>
      <c r="S266" s="285" t="s">
        <v>1883</v>
      </c>
      <c r="T266" s="285" t="s">
        <v>1883</v>
      </c>
      <c r="U266" s="285" t="s">
        <v>1883</v>
      </c>
      <c r="V266" s="285" t="s">
        <v>1883</v>
      </c>
      <c r="X266" s="340">
        <f t="shared" si="36"/>
        <v>2.4011811500883606</v>
      </c>
      <c r="Y266" s="340">
        <f t="shared" si="37"/>
        <v>0.11309759120936569</v>
      </c>
      <c r="Z266" s="259" t="str">
        <f t="shared" si="38"/>
        <v>-</v>
      </c>
      <c r="AA266" s="259" t="s">
        <v>3628</v>
      </c>
      <c r="AB266" s="259" t="str">
        <f t="shared" si="39"/>
        <v>B7-S2@3</v>
      </c>
      <c r="AC266" s="259" t="s">
        <v>3629</v>
      </c>
      <c r="AD266" s="259">
        <v>3200</v>
      </c>
      <c r="AE266" s="259">
        <v>3200</v>
      </c>
      <c r="AF266" s="259" t="s">
        <v>1331</v>
      </c>
      <c r="AG266" s="259" t="str">
        <f t="shared" si="40"/>
        <v>disseminated</v>
      </c>
      <c r="AH266" s="259" t="str">
        <f t="shared" si="41"/>
        <v>barite</v>
      </c>
    </row>
    <row r="267" spans="1:34">
      <c r="A267" s="284" t="s">
        <v>3302</v>
      </c>
      <c r="B267" s="260" t="s">
        <v>3207</v>
      </c>
      <c r="C267" s="260" t="s">
        <v>1232</v>
      </c>
      <c r="D267" s="288">
        <v>623.24329999999998</v>
      </c>
      <c r="E267" s="277">
        <v>0.89360559852173127</v>
      </c>
      <c r="F267" s="265">
        <v>4.3759050000000001E-2</v>
      </c>
      <c r="G267" s="263">
        <v>2.1536630000000001E-2</v>
      </c>
      <c r="H267" s="264">
        <v>7.8392840000000002E-3</v>
      </c>
      <c r="I267" s="263">
        <v>1.4471019999999999E-2</v>
      </c>
      <c r="J267" s="287" t="s">
        <v>1883</v>
      </c>
      <c r="K267" s="286" t="s">
        <v>1883</v>
      </c>
      <c r="M267" s="276">
        <v>-7.654697066640348</v>
      </c>
      <c r="N267" s="276">
        <v>0.54016494097932299</v>
      </c>
      <c r="O267" s="276">
        <v>-4.2533018758436256</v>
      </c>
      <c r="P267" s="276">
        <v>0.4174022744437223</v>
      </c>
      <c r="Q267" s="276">
        <v>-0.31113288652384608</v>
      </c>
      <c r="R267" s="276">
        <v>0.4174022744437223</v>
      </c>
      <c r="S267" s="285" t="s">
        <v>1883</v>
      </c>
      <c r="T267" s="285" t="s">
        <v>1883</v>
      </c>
      <c r="U267" s="285" t="s">
        <v>1883</v>
      </c>
      <c r="V267" s="285" t="s">
        <v>1883</v>
      </c>
      <c r="X267" s="340">
        <f t="shared" si="36"/>
        <v>-7.654697066640348</v>
      </c>
      <c r="Y267" s="340">
        <f t="shared" si="37"/>
        <v>-0.31113288652384608</v>
      </c>
      <c r="Z267" s="259" t="str">
        <f t="shared" si="38"/>
        <v>-</v>
      </c>
      <c r="AA267" s="259" t="s">
        <v>3628</v>
      </c>
      <c r="AB267" s="259" t="str">
        <f t="shared" si="39"/>
        <v>B7-S2@5</v>
      </c>
      <c r="AC267" s="259" t="s">
        <v>3629</v>
      </c>
      <c r="AD267" s="259">
        <v>3200</v>
      </c>
      <c r="AE267" s="259">
        <v>3200</v>
      </c>
      <c r="AF267" s="259" t="s">
        <v>1331</v>
      </c>
      <c r="AG267" s="259" t="str">
        <f t="shared" si="40"/>
        <v>disseminated</v>
      </c>
      <c r="AH267" s="259" t="str">
        <f t="shared" si="41"/>
        <v>barite</v>
      </c>
    </row>
    <row r="268" spans="1:34">
      <c r="A268" s="284" t="s">
        <v>3301</v>
      </c>
      <c r="B268" s="260" t="s">
        <v>3207</v>
      </c>
      <c r="C268" s="260" t="s">
        <v>1232</v>
      </c>
      <c r="D268" s="288">
        <v>616.31150000000002</v>
      </c>
      <c r="E268" s="277">
        <v>0.88366679085571553</v>
      </c>
      <c r="F268" s="265">
        <v>4.4063070000000003E-2</v>
      </c>
      <c r="G268" s="263">
        <v>2.2308830000000002E-2</v>
      </c>
      <c r="H268" s="264">
        <v>7.869961E-3</v>
      </c>
      <c r="I268" s="263">
        <v>1.1193669999999999E-2</v>
      </c>
      <c r="J268" s="287" t="s">
        <v>1883</v>
      </c>
      <c r="K268" s="286" t="s">
        <v>1883</v>
      </c>
      <c r="M268" s="276">
        <v>-0.76028736172661926</v>
      </c>
      <c r="N268" s="276">
        <v>0.55255872913926118</v>
      </c>
      <c r="O268" s="276">
        <v>-0.35368624754455957</v>
      </c>
      <c r="P268" s="276">
        <v>0.37493971515724028</v>
      </c>
      <c r="Q268" s="276">
        <v>3.7861743744649345E-2</v>
      </c>
      <c r="R268" s="276">
        <v>0.37493971515724028</v>
      </c>
      <c r="S268" s="285" t="s">
        <v>1883</v>
      </c>
      <c r="T268" s="285" t="s">
        <v>1883</v>
      </c>
      <c r="U268" s="285" t="s">
        <v>1883</v>
      </c>
      <c r="V268" s="285" t="s">
        <v>1883</v>
      </c>
      <c r="X268" s="340">
        <f t="shared" si="36"/>
        <v>-0.76028736172661926</v>
      </c>
      <c r="Y268" s="340">
        <f t="shared" si="37"/>
        <v>3.7861743744649345E-2</v>
      </c>
      <c r="Z268" s="259" t="str">
        <f t="shared" si="38"/>
        <v>-</v>
      </c>
      <c r="AA268" s="259" t="s">
        <v>3628</v>
      </c>
      <c r="AB268" s="259" t="str">
        <f t="shared" si="39"/>
        <v>B7-S2@6</v>
      </c>
      <c r="AC268" s="259" t="s">
        <v>3629</v>
      </c>
      <c r="AD268" s="259">
        <v>3200</v>
      </c>
      <c r="AE268" s="259">
        <v>3200</v>
      </c>
      <c r="AF268" s="259" t="s">
        <v>1331</v>
      </c>
      <c r="AG268" s="259" t="str">
        <f t="shared" si="40"/>
        <v>disseminated</v>
      </c>
      <c r="AH268" s="259" t="str">
        <f t="shared" si="41"/>
        <v>barite</v>
      </c>
    </row>
    <row r="269" spans="1:34">
      <c r="A269" s="284" t="s">
        <v>3300</v>
      </c>
      <c r="B269" s="260" t="s">
        <v>3207</v>
      </c>
      <c r="C269" s="260" t="s">
        <v>1232</v>
      </c>
      <c r="D269" s="288">
        <v>594.49109999999996</v>
      </c>
      <c r="E269" s="277">
        <v>0.85238072391847997</v>
      </c>
      <c r="F269" s="265">
        <v>4.372823E-2</v>
      </c>
      <c r="G269" s="263">
        <v>2.0243669999999998E-2</v>
      </c>
      <c r="H269" s="264">
        <v>7.8363749999999996E-3</v>
      </c>
      <c r="I269" s="263">
        <v>1.485446E-2</v>
      </c>
      <c r="J269" s="287" t="s">
        <v>1883</v>
      </c>
      <c r="K269" s="286" t="s">
        <v>1883</v>
      </c>
      <c r="M269" s="276">
        <v>-8.3536172268450226</v>
      </c>
      <c r="N269" s="276">
        <v>0.51977885758079401</v>
      </c>
      <c r="O269" s="276">
        <v>-4.6231290339079854</v>
      </c>
      <c r="P269" s="276">
        <v>0.42275582022164099</v>
      </c>
      <c r="Q269" s="276">
        <v>-0.32101616208279893</v>
      </c>
      <c r="R269" s="276">
        <v>0.42275582022164099</v>
      </c>
      <c r="S269" s="285" t="s">
        <v>1883</v>
      </c>
      <c r="T269" s="285" t="s">
        <v>1883</v>
      </c>
      <c r="U269" s="285" t="s">
        <v>1883</v>
      </c>
      <c r="V269" s="285" t="s">
        <v>1883</v>
      </c>
      <c r="X269" s="340">
        <f t="shared" si="36"/>
        <v>-8.3536172268450226</v>
      </c>
      <c r="Y269" s="340">
        <f t="shared" si="37"/>
        <v>-0.32101616208279893</v>
      </c>
      <c r="Z269" s="259" t="str">
        <f t="shared" si="38"/>
        <v>-</v>
      </c>
      <c r="AA269" s="259" t="s">
        <v>3628</v>
      </c>
      <c r="AB269" s="259" t="str">
        <f t="shared" si="39"/>
        <v>B7-S2@7</v>
      </c>
      <c r="AC269" s="259" t="s">
        <v>3629</v>
      </c>
      <c r="AD269" s="259">
        <v>3200</v>
      </c>
      <c r="AE269" s="259">
        <v>3200</v>
      </c>
      <c r="AF269" s="259" t="s">
        <v>1331</v>
      </c>
      <c r="AG269" s="259" t="str">
        <f t="shared" si="40"/>
        <v>disseminated</v>
      </c>
      <c r="AH269" s="259" t="str">
        <f t="shared" si="41"/>
        <v>barite</v>
      </c>
    </row>
    <row r="270" spans="1:34">
      <c r="A270" s="284" t="s">
        <v>3299</v>
      </c>
      <c r="B270" s="260" t="s">
        <v>3207</v>
      </c>
      <c r="C270" s="260" t="s">
        <v>1232</v>
      </c>
      <c r="D270" s="288">
        <v>615.69159999999999</v>
      </c>
      <c r="E270" s="277">
        <v>0.88277797887727361</v>
      </c>
      <c r="F270" s="265">
        <v>4.4281840000000003E-2</v>
      </c>
      <c r="G270" s="263">
        <v>2.4838969999999998E-2</v>
      </c>
      <c r="H270" s="264">
        <v>7.8888320000000001E-3</v>
      </c>
      <c r="I270" s="263">
        <v>1.8487969999999999E-2</v>
      </c>
      <c r="J270" s="287" t="s">
        <v>1883</v>
      </c>
      <c r="K270" s="286" t="s">
        <v>1883</v>
      </c>
      <c r="M270" s="276">
        <v>4.2008665463846295</v>
      </c>
      <c r="N270" s="276">
        <v>0.59416947331951975</v>
      </c>
      <c r="O270" s="276">
        <v>2.0457947760934494</v>
      </c>
      <c r="P270" s="276">
        <v>0.47663665895836471</v>
      </c>
      <c r="Q270" s="276">
        <v>-0.11765149529463503</v>
      </c>
      <c r="R270" s="276">
        <v>0.47663665895836471</v>
      </c>
      <c r="S270" s="285" t="s">
        <v>1883</v>
      </c>
      <c r="T270" s="285" t="s">
        <v>1883</v>
      </c>
      <c r="U270" s="285" t="s">
        <v>1883</v>
      </c>
      <c r="V270" s="285" t="s">
        <v>1883</v>
      </c>
      <c r="X270" s="340">
        <f t="shared" si="36"/>
        <v>4.2008665463846295</v>
      </c>
      <c r="Y270" s="340">
        <f t="shared" si="37"/>
        <v>-0.11765149529463503</v>
      </c>
      <c r="Z270" s="259" t="str">
        <f t="shared" si="38"/>
        <v>-</v>
      </c>
      <c r="AA270" s="259" t="s">
        <v>3628</v>
      </c>
      <c r="AB270" s="259" t="str">
        <f t="shared" si="39"/>
        <v>B7-S2@8</v>
      </c>
      <c r="AC270" s="259" t="s">
        <v>3629</v>
      </c>
      <c r="AD270" s="259">
        <v>3200</v>
      </c>
      <c r="AE270" s="259">
        <v>3200</v>
      </c>
      <c r="AF270" s="259" t="s">
        <v>1331</v>
      </c>
      <c r="AG270" s="259" t="str">
        <f t="shared" si="40"/>
        <v>disseminated</v>
      </c>
      <c r="AH270" s="259" t="str">
        <f t="shared" si="41"/>
        <v>barite</v>
      </c>
    </row>
    <row r="271" spans="1:34">
      <c r="A271" s="284" t="s">
        <v>3298</v>
      </c>
      <c r="B271" s="260" t="s">
        <v>3207</v>
      </c>
      <c r="C271" s="260" t="s">
        <v>1232</v>
      </c>
      <c r="D271" s="288">
        <v>605.24040000000002</v>
      </c>
      <c r="E271" s="277">
        <v>0.86779305913361926</v>
      </c>
      <c r="F271" s="265">
        <v>4.393801E-2</v>
      </c>
      <c r="G271" s="263">
        <v>2.1070430000000001E-2</v>
      </c>
      <c r="H271" s="264">
        <v>7.8560999999999995E-3</v>
      </c>
      <c r="I271" s="263">
        <v>1.339193E-2</v>
      </c>
      <c r="J271" s="287" t="s">
        <v>1883</v>
      </c>
      <c r="K271" s="286" t="s">
        <v>1883</v>
      </c>
      <c r="M271" s="276">
        <v>-3.5963339300330022</v>
      </c>
      <c r="N271" s="276">
        <v>0.53275960705969017</v>
      </c>
      <c r="O271" s="276">
        <v>-2.1154333959092937</v>
      </c>
      <c r="P271" s="276">
        <v>0.4027381362927932</v>
      </c>
      <c r="Q271" s="276">
        <v>-0.26332142194229746</v>
      </c>
      <c r="R271" s="276">
        <v>0.4027381362927932</v>
      </c>
      <c r="S271" s="285" t="s">
        <v>1883</v>
      </c>
      <c r="T271" s="285" t="s">
        <v>1883</v>
      </c>
      <c r="U271" s="285" t="s">
        <v>1883</v>
      </c>
      <c r="V271" s="285" t="s">
        <v>1883</v>
      </c>
      <c r="X271" s="340">
        <f t="shared" si="36"/>
        <v>-3.5963339300330022</v>
      </c>
      <c r="Y271" s="340">
        <f t="shared" si="37"/>
        <v>-0.26332142194229746</v>
      </c>
      <c r="Z271" s="259" t="str">
        <f t="shared" si="38"/>
        <v>-</v>
      </c>
      <c r="AA271" s="259" t="s">
        <v>3628</v>
      </c>
      <c r="AB271" s="259" t="str">
        <f t="shared" si="39"/>
        <v>B7-S2@9</v>
      </c>
      <c r="AC271" s="259" t="s">
        <v>3629</v>
      </c>
      <c r="AD271" s="259">
        <v>3200</v>
      </c>
      <c r="AE271" s="259">
        <v>3200</v>
      </c>
      <c r="AF271" s="259" t="s">
        <v>1331</v>
      </c>
      <c r="AG271" s="259" t="str">
        <f t="shared" si="40"/>
        <v>disseminated</v>
      </c>
      <c r="AH271" s="259" t="str">
        <f t="shared" si="41"/>
        <v>barite</v>
      </c>
    </row>
    <row r="272" spans="1:34">
      <c r="A272" s="284" t="s">
        <v>3297</v>
      </c>
      <c r="B272" s="260" t="s">
        <v>3207</v>
      </c>
      <c r="C272" s="260" t="s">
        <v>1232</v>
      </c>
      <c r="D272" s="288">
        <v>615.48410000000001</v>
      </c>
      <c r="E272" s="277">
        <v>0.88248046559202331</v>
      </c>
      <c r="F272" s="265">
        <v>4.3855089999999999E-2</v>
      </c>
      <c r="G272" s="263">
        <v>2.2025550000000001E-2</v>
      </c>
      <c r="H272" s="264">
        <v>7.8490480000000008E-3</v>
      </c>
      <c r="I272" s="263">
        <v>1.8230179999999999E-2</v>
      </c>
      <c r="J272" s="287" t="s">
        <v>1883</v>
      </c>
      <c r="K272" s="286" t="s">
        <v>1883</v>
      </c>
      <c r="M272" s="276">
        <v>-5.4767511813040848</v>
      </c>
      <c r="N272" s="276">
        <v>0.54799409840018853</v>
      </c>
      <c r="O272" s="276">
        <v>-3.0121307048370416</v>
      </c>
      <c r="P272" s="276">
        <v>0.47264815233701324</v>
      </c>
      <c r="Q272" s="276">
        <v>-0.19160384646543793</v>
      </c>
      <c r="R272" s="276">
        <v>0.47264815233701324</v>
      </c>
      <c r="S272" s="285" t="s">
        <v>1883</v>
      </c>
      <c r="T272" s="285" t="s">
        <v>1883</v>
      </c>
      <c r="U272" s="285" t="s">
        <v>1883</v>
      </c>
      <c r="V272" s="285" t="s">
        <v>1883</v>
      </c>
      <c r="X272" s="340">
        <f t="shared" si="36"/>
        <v>-5.4767511813040848</v>
      </c>
      <c r="Y272" s="340">
        <f t="shared" si="37"/>
        <v>-0.19160384646543793</v>
      </c>
      <c r="Z272" s="259" t="str">
        <f t="shared" si="38"/>
        <v>-</v>
      </c>
      <c r="AA272" s="259" t="s">
        <v>3628</v>
      </c>
      <c r="AB272" s="259" t="str">
        <f t="shared" si="39"/>
        <v>B7-S2@10</v>
      </c>
      <c r="AC272" s="259" t="s">
        <v>3629</v>
      </c>
      <c r="AD272" s="259">
        <v>3200</v>
      </c>
      <c r="AE272" s="259">
        <v>3200</v>
      </c>
      <c r="AF272" s="259" t="s">
        <v>1331</v>
      </c>
      <c r="AG272" s="259" t="str">
        <f t="shared" si="40"/>
        <v>disseminated</v>
      </c>
      <c r="AH272" s="259" t="str">
        <f t="shared" si="41"/>
        <v>barite</v>
      </c>
    </row>
    <row r="273" spans="1:34">
      <c r="A273" s="284" t="s">
        <v>3296</v>
      </c>
      <c r="B273" s="260" t="s">
        <v>3207</v>
      </c>
      <c r="C273" s="260" t="s">
        <v>1232</v>
      </c>
      <c r="D273" s="288">
        <v>621.87369999999999</v>
      </c>
      <c r="E273" s="277">
        <v>0.8916418674591825</v>
      </c>
      <c r="F273" s="265">
        <v>4.3716480000000002E-2</v>
      </c>
      <c r="G273" s="263">
        <v>2.2473659999999999E-2</v>
      </c>
      <c r="H273" s="264">
        <v>7.8354900000000005E-3</v>
      </c>
      <c r="I273" s="263">
        <v>1.761571E-2</v>
      </c>
      <c r="J273" s="287" t="s">
        <v>1883</v>
      </c>
      <c r="K273" s="286" t="s">
        <v>1883</v>
      </c>
      <c r="M273" s="276">
        <v>-8.6200777032371398</v>
      </c>
      <c r="N273" s="276">
        <v>0.55522405232363226</v>
      </c>
      <c r="O273" s="276">
        <v>-4.7356877748014456</v>
      </c>
      <c r="P273" s="276">
        <v>0.46323405131345052</v>
      </c>
      <c r="Q273" s="276">
        <v>-0.29634775763431875</v>
      </c>
      <c r="R273" s="276">
        <v>0.46323405131345052</v>
      </c>
      <c r="S273" s="285" t="s">
        <v>1883</v>
      </c>
      <c r="T273" s="285" t="s">
        <v>1883</v>
      </c>
      <c r="U273" s="285" t="s">
        <v>1883</v>
      </c>
      <c r="V273" s="285" t="s">
        <v>1883</v>
      </c>
      <c r="X273" s="340">
        <f t="shared" si="36"/>
        <v>-8.6200777032371398</v>
      </c>
      <c r="Y273" s="340">
        <f t="shared" si="37"/>
        <v>-0.29634775763431875</v>
      </c>
      <c r="Z273" s="259" t="str">
        <f t="shared" si="38"/>
        <v>-</v>
      </c>
      <c r="AA273" s="259" t="s">
        <v>3628</v>
      </c>
      <c r="AB273" s="259" t="str">
        <f t="shared" si="39"/>
        <v>B7-S2@11</v>
      </c>
      <c r="AC273" s="259" t="s">
        <v>3629</v>
      </c>
      <c r="AD273" s="259">
        <v>3200</v>
      </c>
      <c r="AE273" s="259">
        <v>3200</v>
      </c>
      <c r="AF273" s="259" t="s">
        <v>1331</v>
      </c>
      <c r="AG273" s="259" t="str">
        <f t="shared" si="40"/>
        <v>disseminated</v>
      </c>
      <c r="AH273" s="259" t="str">
        <f t="shared" si="41"/>
        <v>barite</v>
      </c>
    </row>
    <row r="274" spans="1:34">
      <c r="A274" s="284" t="s">
        <v>3295</v>
      </c>
      <c r="B274" s="260" t="s">
        <v>3207</v>
      </c>
      <c r="C274" s="260" t="s">
        <v>1232</v>
      </c>
      <c r="D274" s="288">
        <v>614.28660000000002</v>
      </c>
      <c r="E274" s="277">
        <v>0.88076349133136178</v>
      </c>
      <c r="F274" s="265">
        <v>4.3937539999999997E-2</v>
      </c>
      <c r="G274" s="263">
        <v>2.111234E-2</v>
      </c>
      <c r="H274" s="264">
        <v>7.8576389999999996E-3</v>
      </c>
      <c r="I274" s="263">
        <v>1.525251E-2</v>
      </c>
      <c r="J274" s="287" t="s">
        <v>1883</v>
      </c>
      <c r="K274" s="286" t="s">
        <v>1883</v>
      </c>
      <c r="M274" s="276">
        <v>-3.6069923490886779</v>
      </c>
      <c r="N274" s="276">
        <v>0.53342286309332065</v>
      </c>
      <c r="O274" s="276">
        <v>-1.9201083905504035</v>
      </c>
      <c r="P274" s="276">
        <v>0.42838780946085814</v>
      </c>
      <c r="Q274" s="276">
        <v>-6.2507330769734359E-2</v>
      </c>
      <c r="R274" s="276">
        <v>0.42838780946085814</v>
      </c>
      <c r="S274" s="285" t="s">
        <v>1883</v>
      </c>
      <c r="T274" s="285" t="s">
        <v>1883</v>
      </c>
      <c r="U274" s="285" t="s">
        <v>1883</v>
      </c>
      <c r="V274" s="285" t="s">
        <v>1883</v>
      </c>
      <c r="X274" s="340">
        <f t="shared" si="36"/>
        <v>-3.6069923490886779</v>
      </c>
      <c r="Y274" s="340">
        <f t="shared" si="37"/>
        <v>-6.2507330769734359E-2</v>
      </c>
      <c r="Z274" s="259" t="str">
        <f t="shared" si="38"/>
        <v>-</v>
      </c>
      <c r="AA274" s="259" t="s">
        <v>3628</v>
      </c>
      <c r="AB274" s="259" t="str">
        <f t="shared" si="39"/>
        <v>B7-S2@12</v>
      </c>
      <c r="AC274" s="259" t="s">
        <v>3629</v>
      </c>
      <c r="AD274" s="259">
        <v>3200</v>
      </c>
      <c r="AE274" s="259">
        <v>3200</v>
      </c>
      <c r="AF274" s="259" t="s">
        <v>1331</v>
      </c>
      <c r="AG274" s="259" t="str">
        <f t="shared" si="40"/>
        <v>disseminated</v>
      </c>
      <c r="AH274" s="259" t="str">
        <f t="shared" si="41"/>
        <v>barite</v>
      </c>
    </row>
    <row r="275" spans="1:34">
      <c r="A275" s="284" t="s">
        <v>3294</v>
      </c>
      <c r="B275" s="260" t="s">
        <v>3207</v>
      </c>
      <c r="C275" s="260" t="s">
        <v>1232</v>
      </c>
      <c r="D275" s="288">
        <v>591.7106</v>
      </c>
      <c r="E275" s="277">
        <v>0.84839404589612544</v>
      </c>
      <c r="F275" s="265">
        <v>4.3820970000000001E-2</v>
      </c>
      <c r="G275" s="263">
        <v>2.0322239999999998E-2</v>
      </c>
      <c r="H275" s="264">
        <v>7.8423590000000001E-3</v>
      </c>
      <c r="I275" s="263">
        <v>1.350898E-2</v>
      </c>
      <c r="J275" s="287" t="s">
        <v>1883</v>
      </c>
      <c r="K275" s="286" t="s">
        <v>1883</v>
      </c>
      <c r="M275" s="276">
        <v>-6.2505070497721471</v>
      </c>
      <c r="N275" s="276">
        <v>0.52100380632724308</v>
      </c>
      <c r="O275" s="276">
        <v>-3.8617914433430229</v>
      </c>
      <c r="P275" s="276">
        <v>0.40429878435482897</v>
      </c>
      <c r="Q275" s="276">
        <v>-0.64278031271036706</v>
      </c>
      <c r="R275" s="276">
        <v>0.40429878435482897</v>
      </c>
      <c r="S275" s="285" t="s">
        <v>1883</v>
      </c>
      <c r="T275" s="285" t="s">
        <v>1883</v>
      </c>
      <c r="U275" s="285" t="s">
        <v>1883</v>
      </c>
      <c r="V275" s="285" t="s">
        <v>1883</v>
      </c>
      <c r="X275" s="340">
        <f t="shared" si="36"/>
        <v>-6.2505070497721471</v>
      </c>
      <c r="Y275" s="340">
        <f t="shared" si="37"/>
        <v>-0.64278031271036706</v>
      </c>
      <c r="Z275" s="259" t="str">
        <f t="shared" si="38"/>
        <v>-</v>
      </c>
      <c r="AA275" s="259" t="s">
        <v>3628</v>
      </c>
      <c r="AB275" s="259" t="str">
        <f t="shared" si="39"/>
        <v>B7-S3@1</v>
      </c>
      <c r="AC275" s="259" t="s">
        <v>3629</v>
      </c>
      <c r="AD275" s="259">
        <v>3200</v>
      </c>
      <c r="AE275" s="259">
        <v>3200</v>
      </c>
      <c r="AF275" s="259" t="s">
        <v>1331</v>
      </c>
      <c r="AG275" s="259" t="str">
        <f t="shared" si="40"/>
        <v>disseminated</v>
      </c>
      <c r="AH275" s="259" t="str">
        <f t="shared" si="41"/>
        <v>barite</v>
      </c>
    </row>
    <row r="276" spans="1:34">
      <c r="A276" s="284" t="s">
        <v>3293</v>
      </c>
      <c r="B276" s="260" t="s">
        <v>3207</v>
      </c>
      <c r="C276" s="260" t="s">
        <v>1232</v>
      </c>
      <c r="D276" s="288">
        <v>555.10540000000003</v>
      </c>
      <c r="E276" s="277">
        <v>0.7959095480202435</v>
      </c>
      <c r="F276" s="265">
        <v>4.3857109999999998E-2</v>
      </c>
      <c r="G276" s="263">
        <v>2.6384040000000001E-2</v>
      </c>
      <c r="H276" s="264">
        <v>7.8492820000000008E-3</v>
      </c>
      <c r="I276" s="263">
        <v>2.0898799999999999E-2</v>
      </c>
      <c r="J276" s="287" t="s">
        <v>1883</v>
      </c>
      <c r="K276" s="286" t="s">
        <v>1883</v>
      </c>
      <c r="M276" s="276">
        <v>-5.4309426568520669</v>
      </c>
      <c r="N276" s="276">
        <v>0.6202375492092328</v>
      </c>
      <c r="O276" s="276">
        <v>-2.9823908694390315</v>
      </c>
      <c r="P276" s="276">
        <v>0.51494118824447555</v>
      </c>
      <c r="Q276" s="276">
        <v>-0.18545540116021719</v>
      </c>
      <c r="R276" s="276">
        <v>0.51494118824447555</v>
      </c>
      <c r="S276" s="285" t="s">
        <v>1883</v>
      </c>
      <c r="T276" s="285" t="s">
        <v>1883</v>
      </c>
      <c r="U276" s="285" t="s">
        <v>1883</v>
      </c>
      <c r="V276" s="285" t="s">
        <v>1883</v>
      </c>
      <c r="X276" s="340">
        <f t="shared" si="36"/>
        <v>-5.4309426568520669</v>
      </c>
      <c r="Y276" s="340">
        <f t="shared" si="37"/>
        <v>-0.18545540116021719</v>
      </c>
      <c r="Z276" s="259" t="str">
        <f t="shared" si="38"/>
        <v>-</v>
      </c>
      <c r="AA276" s="259" t="s">
        <v>3628</v>
      </c>
      <c r="AB276" s="259" t="str">
        <f t="shared" si="39"/>
        <v>B7-S3@2</v>
      </c>
      <c r="AC276" s="259" t="s">
        <v>3629</v>
      </c>
      <c r="AD276" s="259">
        <v>3200</v>
      </c>
      <c r="AE276" s="259">
        <v>3200</v>
      </c>
      <c r="AF276" s="259" t="s">
        <v>1331</v>
      </c>
      <c r="AG276" s="259" t="str">
        <f t="shared" si="40"/>
        <v>disseminated</v>
      </c>
      <c r="AH276" s="259" t="str">
        <f t="shared" si="41"/>
        <v>barite</v>
      </c>
    </row>
    <row r="277" spans="1:34">
      <c r="A277" s="284" t="s">
        <v>3292</v>
      </c>
      <c r="B277" s="260" t="s">
        <v>3207</v>
      </c>
      <c r="C277" s="260" t="s">
        <v>1232</v>
      </c>
      <c r="D277" s="288">
        <v>604.27470000000005</v>
      </c>
      <c r="E277" s="277">
        <v>0.86640843947305901</v>
      </c>
      <c r="F277" s="265">
        <v>4.3853540000000003E-2</v>
      </c>
      <c r="G277" s="263">
        <v>2.3853610000000001E-2</v>
      </c>
      <c r="H277" s="264">
        <v>7.84668E-3</v>
      </c>
      <c r="I277" s="263">
        <v>1.3775620000000001E-2</v>
      </c>
      <c r="J277" s="287" t="s">
        <v>1883</v>
      </c>
      <c r="K277" s="286" t="s">
        <v>1883</v>
      </c>
      <c r="M277" s="276">
        <v>-5.5119012867005379</v>
      </c>
      <c r="N277" s="276">
        <v>0.57779362645608634</v>
      </c>
      <c r="O277" s="276">
        <v>-3.312714648885176</v>
      </c>
      <c r="P277" s="276">
        <v>0.40788181294143588</v>
      </c>
      <c r="Q277" s="276">
        <v>-0.47408548623439906</v>
      </c>
      <c r="R277" s="276">
        <v>0.40788181294143588</v>
      </c>
      <c r="S277" s="285" t="s">
        <v>1883</v>
      </c>
      <c r="T277" s="285" t="s">
        <v>1883</v>
      </c>
      <c r="U277" s="285" t="s">
        <v>1883</v>
      </c>
      <c r="V277" s="285" t="s">
        <v>1883</v>
      </c>
      <c r="X277" s="340">
        <f t="shared" si="36"/>
        <v>-5.5119012867005379</v>
      </c>
      <c r="Y277" s="340">
        <f t="shared" si="37"/>
        <v>-0.47408548623439906</v>
      </c>
      <c r="Z277" s="259" t="str">
        <f t="shared" si="38"/>
        <v>-</v>
      </c>
      <c r="AA277" s="259" t="s">
        <v>3628</v>
      </c>
      <c r="AB277" s="259" t="str">
        <f t="shared" si="39"/>
        <v>B7-S3@3</v>
      </c>
      <c r="AC277" s="259" t="s">
        <v>3629</v>
      </c>
      <c r="AD277" s="259">
        <v>3200</v>
      </c>
      <c r="AE277" s="259">
        <v>3200</v>
      </c>
      <c r="AF277" s="259" t="s">
        <v>1331</v>
      </c>
      <c r="AG277" s="259" t="str">
        <f t="shared" si="40"/>
        <v>disseminated</v>
      </c>
      <c r="AH277" s="259" t="str">
        <f t="shared" si="41"/>
        <v>barite</v>
      </c>
    </row>
    <row r="278" spans="1:34">
      <c r="A278" s="284" t="s">
        <v>3291</v>
      </c>
      <c r="B278" s="260" t="s">
        <v>3207</v>
      </c>
      <c r="C278" s="260" t="s">
        <v>1232</v>
      </c>
      <c r="D278" s="288">
        <v>616.65679999999998</v>
      </c>
      <c r="E278" s="277">
        <v>0.8841618816383513</v>
      </c>
      <c r="F278" s="265">
        <v>4.3847179999999999E-2</v>
      </c>
      <c r="G278" s="263">
        <v>2.434795E-2</v>
      </c>
      <c r="H278" s="264">
        <v>7.8484490000000004E-3</v>
      </c>
      <c r="I278" s="263">
        <v>1.8068569999999999E-2</v>
      </c>
      <c r="J278" s="287" t="s">
        <v>1883</v>
      </c>
      <c r="K278" s="286" t="s">
        <v>1883</v>
      </c>
      <c r="M278" s="276">
        <v>-5.6561301062626468</v>
      </c>
      <c r="N278" s="276">
        <v>0.58598349673129491</v>
      </c>
      <c r="O278" s="276">
        <v>-3.0883136850043074</v>
      </c>
      <c r="P278" s="276">
        <v>0.4701593129063727</v>
      </c>
      <c r="Q278" s="276">
        <v>-0.17540668027904438</v>
      </c>
      <c r="R278" s="276">
        <v>0.4701593129063727</v>
      </c>
      <c r="S278" s="285" t="s">
        <v>1883</v>
      </c>
      <c r="T278" s="285" t="s">
        <v>1883</v>
      </c>
      <c r="U278" s="285" t="s">
        <v>1883</v>
      </c>
      <c r="V278" s="285" t="s">
        <v>1883</v>
      </c>
      <c r="X278" s="340">
        <f t="shared" si="36"/>
        <v>-5.6561301062626468</v>
      </c>
      <c r="Y278" s="340">
        <f t="shared" si="37"/>
        <v>-0.17540668027904438</v>
      </c>
      <c r="Z278" s="259" t="str">
        <f t="shared" si="38"/>
        <v>-</v>
      </c>
      <c r="AA278" s="259" t="s">
        <v>3628</v>
      </c>
      <c r="AB278" s="259" t="str">
        <f t="shared" si="39"/>
        <v>B7-S3@4</v>
      </c>
      <c r="AC278" s="259" t="s">
        <v>3629</v>
      </c>
      <c r="AD278" s="259">
        <v>3200</v>
      </c>
      <c r="AE278" s="259">
        <v>3200</v>
      </c>
      <c r="AF278" s="259" t="s">
        <v>1331</v>
      </c>
      <c r="AG278" s="259" t="str">
        <f t="shared" si="40"/>
        <v>disseminated</v>
      </c>
      <c r="AH278" s="259" t="str">
        <f t="shared" si="41"/>
        <v>barite</v>
      </c>
    </row>
    <row r="279" spans="1:34">
      <c r="A279" s="284" t="s">
        <v>3290</v>
      </c>
      <c r="B279" s="260" t="s">
        <v>3207</v>
      </c>
      <c r="C279" s="260" t="s">
        <v>1232</v>
      </c>
      <c r="D279" s="288">
        <v>601.47360000000003</v>
      </c>
      <c r="E279" s="277">
        <v>0.8623922251920243</v>
      </c>
      <c r="F279" s="265">
        <v>4.3833219999999999E-2</v>
      </c>
      <c r="G279" s="263">
        <v>2.2681980000000001E-2</v>
      </c>
      <c r="H279" s="264">
        <v>7.8472990000000003E-3</v>
      </c>
      <c r="I279" s="263">
        <v>1.902123E-2</v>
      </c>
      <c r="J279" s="287" t="s">
        <v>1883</v>
      </c>
      <c r="K279" s="286" t="s">
        <v>1883</v>
      </c>
      <c r="M279" s="276">
        <v>-5.9727078297037162</v>
      </c>
      <c r="N279" s="276">
        <v>0.55860225335080371</v>
      </c>
      <c r="O279" s="276">
        <v>-3.2345506216483351</v>
      </c>
      <c r="P279" s="276">
        <v>0.48495707754376827</v>
      </c>
      <c r="Q279" s="276">
        <v>-0.15860608935092113</v>
      </c>
      <c r="R279" s="276">
        <v>0.48495707754376827</v>
      </c>
      <c r="S279" s="285" t="s">
        <v>1883</v>
      </c>
      <c r="T279" s="285" t="s">
        <v>1883</v>
      </c>
      <c r="U279" s="285" t="s">
        <v>1883</v>
      </c>
      <c r="V279" s="285" t="s">
        <v>1883</v>
      </c>
      <c r="X279" s="340">
        <f t="shared" si="36"/>
        <v>-5.9727078297037162</v>
      </c>
      <c r="Y279" s="340">
        <f t="shared" si="37"/>
        <v>-0.15860608935092113</v>
      </c>
      <c r="Z279" s="259" t="str">
        <f t="shared" si="38"/>
        <v>-</v>
      </c>
      <c r="AA279" s="259" t="s">
        <v>3628</v>
      </c>
      <c r="AB279" s="259" t="str">
        <f t="shared" si="39"/>
        <v>B7-S3@5</v>
      </c>
      <c r="AC279" s="259" t="s">
        <v>3629</v>
      </c>
      <c r="AD279" s="259">
        <v>3200</v>
      </c>
      <c r="AE279" s="259">
        <v>3200</v>
      </c>
      <c r="AF279" s="259" t="s">
        <v>1331</v>
      </c>
      <c r="AG279" s="259" t="str">
        <f t="shared" si="40"/>
        <v>disseminated</v>
      </c>
      <c r="AH279" s="259" t="str">
        <f t="shared" si="41"/>
        <v>barite</v>
      </c>
    </row>
    <row r="280" spans="1:34">
      <c r="A280" s="284" t="s">
        <v>3289</v>
      </c>
      <c r="B280" s="260" t="s">
        <v>3207</v>
      </c>
      <c r="C280" s="260" t="s">
        <v>1232</v>
      </c>
      <c r="D280" s="288">
        <v>612.33720000000005</v>
      </c>
      <c r="E280" s="277">
        <v>0.87796844362887017</v>
      </c>
      <c r="F280" s="265">
        <v>4.3753239999999999E-2</v>
      </c>
      <c r="G280" s="263">
        <v>1.0652760000000001E-2</v>
      </c>
      <c r="H280" s="264">
        <v>7.8389710000000001E-3</v>
      </c>
      <c r="I280" s="263">
        <v>1.055204E-2</v>
      </c>
      <c r="J280" s="287" t="s">
        <v>1883</v>
      </c>
      <c r="K280" s="286" t="s">
        <v>1883</v>
      </c>
      <c r="M280" s="276">
        <v>-7.7864532681584109</v>
      </c>
      <c r="N280" s="276">
        <v>0.38940994980544019</v>
      </c>
      <c r="O280" s="276">
        <v>-4.2931434521287759</v>
      </c>
      <c r="P280" s="276">
        <v>0.36742170599907742</v>
      </c>
      <c r="Q280" s="276">
        <v>-0.2831200190271943</v>
      </c>
      <c r="R280" s="276">
        <v>0.36742170599907742</v>
      </c>
      <c r="S280" s="285" t="s">
        <v>1883</v>
      </c>
      <c r="T280" s="285" t="s">
        <v>1883</v>
      </c>
      <c r="U280" s="285" t="s">
        <v>1883</v>
      </c>
      <c r="V280" s="285" t="s">
        <v>1883</v>
      </c>
      <c r="X280" s="340">
        <f t="shared" si="36"/>
        <v>-7.7864532681584109</v>
      </c>
      <c r="Y280" s="340">
        <f t="shared" si="37"/>
        <v>-0.2831200190271943</v>
      </c>
      <c r="Z280" s="259" t="str">
        <f t="shared" si="38"/>
        <v>-</v>
      </c>
      <c r="AA280" s="259" t="s">
        <v>3628</v>
      </c>
      <c r="AB280" s="259" t="str">
        <f t="shared" si="39"/>
        <v>B7-S3@6</v>
      </c>
      <c r="AC280" s="259" t="s">
        <v>3629</v>
      </c>
      <c r="AD280" s="259">
        <v>3200</v>
      </c>
      <c r="AE280" s="259">
        <v>3200</v>
      </c>
      <c r="AF280" s="259" t="s">
        <v>1331</v>
      </c>
      <c r="AG280" s="259" t="str">
        <f t="shared" si="40"/>
        <v>disseminated</v>
      </c>
      <c r="AH280" s="259" t="str">
        <f t="shared" si="41"/>
        <v>barite</v>
      </c>
    </row>
    <row r="281" spans="1:34">
      <c r="A281" s="284" t="s">
        <v>3288</v>
      </c>
      <c r="B281" s="260" t="s">
        <v>3207</v>
      </c>
      <c r="C281" s="260" t="s">
        <v>1232</v>
      </c>
      <c r="D281" s="288">
        <v>619.64070000000004</v>
      </c>
      <c r="E281" s="277">
        <v>0.88844019437019939</v>
      </c>
      <c r="F281" s="265">
        <v>4.4047160000000002E-2</v>
      </c>
      <c r="G281" s="263">
        <v>2.681095E-2</v>
      </c>
      <c r="H281" s="264">
        <v>7.8666959999999994E-3</v>
      </c>
      <c r="I281" s="263">
        <v>1.0908849999999999E-2</v>
      </c>
      <c r="J281" s="287" t="s">
        <v>1883</v>
      </c>
      <c r="K281" s="286" t="s">
        <v>1883</v>
      </c>
      <c r="M281" s="276">
        <v>-1.1210861855052157</v>
      </c>
      <c r="N281" s="276">
        <v>0.62751765450976393</v>
      </c>
      <c r="O281" s="276">
        <v>-0.76840354210530537</v>
      </c>
      <c r="P281" s="276">
        <v>0.37156654061370015</v>
      </c>
      <c r="Q281" s="276">
        <v>-0.19104415657011931</v>
      </c>
      <c r="R281" s="276">
        <v>0.37156654061370015</v>
      </c>
      <c r="S281" s="285" t="s">
        <v>1883</v>
      </c>
      <c r="T281" s="285" t="s">
        <v>1883</v>
      </c>
      <c r="U281" s="285" t="s">
        <v>1883</v>
      </c>
      <c r="V281" s="285" t="s">
        <v>1883</v>
      </c>
      <c r="X281" s="340">
        <f t="shared" si="36"/>
        <v>-1.1210861855052157</v>
      </c>
      <c r="Y281" s="340">
        <f t="shared" si="37"/>
        <v>-0.19104415657011931</v>
      </c>
      <c r="Z281" s="259" t="str">
        <f t="shared" si="38"/>
        <v>-</v>
      </c>
      <c r="AA281" s="259" t="s">
        <v>3628</v>
      </c>
      <c r="AB281" s="259" t="str">
        <f t="shared" si="39"/>
        <v>B7-S3@7</v>
      </c>
      <c r="AC281" s="259" t="s">
        <v>3629</v>
      </c>
      <c r="AD281" s="259">
        <v>3200</v>
      </c>
      <c r="AE281" s="259">
        <v>3200</v>
      </c>
      <c r="AF281" s="259" t="s">
        <v>1331</v>
      </c>
      <c r="AG281" s="259" t="str">
        <f t="shared" si="40"/>
        <v>disseminated</v>
      </c>
      <c r="AH281" s="259" t="str">
        <f t="shared" si="41"/>
        <v>barite</v>
      </c>
    </row>
    <row r="282" spans="1:34">
      <c r="A282" s="284" t="s">
        <v>3287</v>
      </c>
      <c r="B282" s="260" t="s">
        <v>3207</v>
      </c>
      <c r="C282" s="260" t="s">
        <v>1232</v>
      </c>
      <c r="D282" s="288">
        <v>595.47889999999995</v>
      </c>
      <c r="E282" s="277">
        <v>0.85379703053616807</v>
      </c>
      <c r="F282" s="265">
        <v>4.3656840000000002E-2</v>
      </c>
      <c r="G282" s="263">
        <v>2.1804069999999998E-2</v>
      </c>
      <c r="H282" s="264">
        <v>7.8298499999999993E-3</v>
      </c>
      <c r="I282" s="263">
        <v>1.2721680000000001E-2</v>
      </c>
      <c r="J282" s="287" t="s">
        <v>1883</v>
      </c>
      <c r="K282" s="286" t="s">
        <v>1883</v>
      </c>
      <c r="M282" s="276">
        <v>-9.9725630489414527</v>
      </c>
      <c r="N282" s="276">
        <v>0.54443969196449615</v>
      </c>
      <c r="O282" s="276">
        <v>-5.4527103307482063</v>
      </c>
      <c r="P282" s="276">
        <v>0.39395043797867835</v>
      </c>
      <c r="Q282" s="276">
        <v>-0.31684036054335785</v>
      </c>
      <c r="R282" s="276">
        <v>0.39395043797867835</v>
      </c>
      <c r="S282" s="285" t="s">
        <v>1883</v>
      </c>
      <c r="T282" s="285" t="s">
        <v>1883</v>
      </c>
      <c r="U282" s="285" t="s">
        <v>1883</v>
      </c>
      <c r="V282" s="285" t="s">
        <v>1883</v>
      </c>
      <c r="X282" s="340">
        <f t="shared" si="36"/>
        <v>-9.9725630489414527</v>
      </c>
      <c r="Y282" s="340">
        <f t="shared" si="37"/>
        <v>-0.31684036054335785</v>
      </c>
      <c r="Z282" s="259" t="str">
        <f t="shared" si="38"/>
        <v>-</v>
      </c>
      <c r="AA282" s="259" t="s">
        <v>3628</v>
      </c>
      <c r="AB282" s="259" t="str">
        <f t="shared" si="39"/>
        <v>B7-S3@8</v>
      </c>
      <c r="AC282" s="259" t="s">
        <v>3629</v>
      </c>
      <c r="AD282" s="259">
        <v>3200</v>
      </c>
      <c r="AE282" s="259">
        <v>3200</v>
      </c>
      <c r="AF282" s="259" t="s">
        <v>1331</v>
      </c>
      <c r="AG282" s="259" t="str">
        <f t="shared" si="40"/>
        <v>disseminated</v>
      </c>
      <c r="AH282" s="259" t="str">
        <f t="shared" si="41"/>
        <v>barite</v>
      </c>
    </row>
    <row r="283" spans="1:34">
      <c r="A283" s="284" t="s">
        <v>3286</v>
      </c>
      <c r="B283" s="260" t="s">
        <v>3207</v>
      </c>
      <c r="C283" s="260" t="s">
        <v>1232</v>
      </c>
      <c r="D283" s="288">
        <v>594.75599999999997</v>
      </c>
      <c r="E283" s="277">
        <v>0.85276053726432477</v>
      </c>
      <c r="F283" s="265">
        <v>4.3856010000000001E-2</v>
      </c>
      <c r="G283" s="263">
        <v>2.3429510000000001E-2</v>
      </c>
      <c r="H283" s="264">
        <v>7.850012E-3</v>
      </c>
      <c r="I283" s="263">
        <v>1.680535E-2</v>
      </c>
      <c r="J283" s="287" t="s">
        <v>1883</v>
      </c>
      <c r="K283" s="286" t="s">
        <v>1883</v>
      </c>
      <c r="M283" s="276">
        <v>-5.4558878929398258</v>
      </c>
      <c r="N283" s="276">
        <v>0.57081027171598397</v>
      </c>
      <c r="O283" s="276">
        <v>-2.8897588995310888</v>
      </c>
      <c r="P283" s="276">
        <v>0.45103038281653762</v>
      </c>
      <c r="Q283" s="276">
        <v>-7.9976634667078272E-2</v>
      </c>
      <c r="R283" s="276">
        <v>0.45103038281653762</v>
      </c>
      <c r="S283" s="285" t="s">
        <v>1883</v>
      </c>
      <c r="T283" s="285" t="s">
        <v>1883</v>
      </c>
      <c r="U283" s="285" t="s">
        <v>1883</v>
      </c>
      <c r="V283" s="285" t="s">
        <v>1883</v>
      </c>
      <c r="X283" s="340">
        <f t="shared" si="36"/>
        <v>-5.4558878929398258</v>
      </c>
      <c r="Y283" s="340">
        <f t="shared" si="37"/>
        <v>-7.9976634667078272E-2</v>
      </c>
      <c r="Z283" s="259" t="str">
        <f t="shared" si="38"/>
        <v>-</v>
      </c>
      <c r="AA283" s="259" t="s">
        <v>3628</v>
      </c>
      <c r="AB283" s="259" t="str">
        <f t="shared" si="39"/>
        <v>B7-S3@9</v>
      </c>
      <c r="AC283" s="259" t="s">
        <v>3629</v>
      </c>
      <c r="AD283" s="259">
        <v>3200</v>
      </c>
      <c r="AE283" s="259">
        <v>3200</v>
      </c>
      <c r="AF283" s="259" t="s">
        <v>1331</v>
      </c>
      <c r="AG283" s="259" t="str">
        <f t="shared" si="40"/>
        <v>disseminated</v>
      </c>
      <c r="AH283" s="259" t="str">
        <f t="shared" si="41"/>
        <v>barite</v>
      </c>
    </row>
    <row r="284" spans="1:34">
      <c r="A284" s="284" t="s">
        <v>3285</v>
      </c>
      <c r="B284" s="260" t="s">
        <v>3207</v>
      </c>
      <c r="C284" s="260" t="s">
        <v>1232</v>
      </c>
      <c r="D284" s="288">
        <v>601.57429999999999</v>
      </c>
      <c r="E284" s="277">
        <v>0.86253660874780602</v>
      </c>
      <c r="F284" s="265">
        <v>4.3911800000000001E-2</v>
      </c>
      <c r="G284" s="263">
        <v>2.2378889999999999E-2</v>
      </c>
      <c r="H284" s="264">
        <v>7.8546510000000007E-3</v>
      </c>
      <c r="I284" s="263">
        <v>1.349209E-2</v>
      </c>
      <c r="J284" s="287" t="s">
        <v>1883</v>
      </c>
      <c r="K284" s="286" t="s">
        <v>1883</v>
      </c>
      <c r="M284" s="276">
        <v>-4.1907108735426135</v>
      </c>
      <c r="N284" s="276">
        <v>0.55369077815444556</v>
      </c>
      <c r="O284" s="276">
        <v>-2.2998621485762616</v>
      </c>
      <c r="P284" s="276">
        <v>0.40407312185033106</v>
      </c>
      <c r="Q284" s="276">
        <v>-0.14164604870181563</v>
      </c>
      <c r="R284" s="276">
        <v>0.40407312185033106</v>
      </c>
      <c r="S284" s="285" t="s">
        <v>1883</v>
      </c>
      <c r="T284" s="285" t="s">
        <v>1883</v>
      </c>
      <c r="U284" s="285" t="s">
        <v>1883</v>
      </c>
      <c r="V284" s="285" t="s">
        <v>1883</v>
      </c>
      <c r="X284" s="340">
        <f t="shared" si="36"/>
        <v>-4.1907108735426135</v>
      </c>
      <c r="Y284" s="340">
        <f t="shared" si="37"/>
        <v>-0.14164604870181563</v>
      </c>
      <c r="Z284" s="259" t="str">
        <f t="shared" si="38"/>
        <v>-</v>
      </c>
      <c r="AA284" s="259" t="s">
        <v>3628</v>
      </c>
      <c r="AB284" s="259" t="str">
        <f t="shared" si="39"/>
        <v>B7-S3@10</v>
      </c>
      <c r="AC284" s="259" t="s">
        <v>3629</v>
      </c>
      <c r="AD284" s="259">
        <v>3200</v>
      </c>
      <c r="AE284" s="259">
        <v>3200</v>
      </c>
      <c r="AF284" s="259" t="s">
        <v>1331</v>
      </c>
      <c r="AG284" s="259" t="str">
        <f t="shared" si="40"/>
        <v>disseminated</v>
      </c>
      <c r="AH284" s="259" t="str">
        <f t="shared" si="41"/>
        <v>barite</v>
      </c>
    </row>
    <row r="285" spans="1:34">
      <c r="A285" s="284" t="s">
        <v>3284</v>
      </c>
      <c r="B285" s="260" t="s">
        <v>3207</v>
      </c>
      <c r="C285" s="260" t="s">
        <v>1232</v>
      </c>
      <c r="D285" s="288">
        <v>610.04399999999998</v>
      </c>
      <c r="E285" s="277">
        <v>0.87468045584219034</v>
      </c>
      <c r="F285" s="265">
        <v>4.3899269999999997E-2</v>
      </c>
      <c r="G285" s="263">
        <v>2.197959E-2</v>
      </c>
      <c r="H285" s="264">
        <v>7.8531539999999993E-3</v>
      </c>
      <c r="I285" s="263">
        <v>1.383238E-2</v>
      </c>
      <c r="J285" s="287" t="s">
        <v>1883</v>
      </c>
      <c r="K285" s="286" t="s">
        <v>1883</v>
      </c>
      <c r="M285" s="276">
        <v>-4.4748597900697851</v>
      </c>
      <c r="N285" s="276">
        <v>0.547255462638497</v>
      </c>
      <c r="O285" s="276">
        <v>-2.490113082771062</v>
      </c>
      <c r="P285" s="276">
        <v>0.40864946514144912</v>
      </c>
      <c r="Q285" s="276">
        <v>-0.18556029088512282</v>
      </c>
      <c r="R285" s="276">
        <v>0.40864946514144912</v>
      </c>
      <c r="S285" s="285" t="s">
        <v>1883</v>
      </c>
      <c r="T285" s="285" t="s">
        <v>1883</v>
      </c>
      <c r="U285" s="285" t="s">
        <v>1883</v>
      </c>
      <c r="V285" s="285" t="s">
        <v>1883</v>
      </c>
      <c r="X285" s="340">
        <f t="shared" si="36"/>
        <v>-4.4748597900697851</v>
      </c>
      <c r="Y285" s="340">
        <f t="shared" si="37"/>
        <v>-0.18556029088512282</v>
      </c>
      <c r="Z285" s="259" t="str">
        <f t="shared" si="38"/>
        <v>-</v>
      </c>
      <c r="AA285" s="259" t="s">
        <v>3628</v>
      </c>
      <c r="AB285" s="259" t="str">
        <f t="shared" si="39"/>
        <v>B7-S1@1</v>
      </c>
      <c r="AC285" s="259" t="s">
        <v>3629</v>
      </c>
      <c r="AD285" s="259">
        <v>3200</v>
      </c>
      <c r="AE285" s="259">
        <v>3200</v>
      </c>
      <c r="AF285" s="259" t="s">
        <v>1331</v>
      </c>
      <c r="AG285" s="259" t="str">
        <f t="shared" si="40"/>
        <v>disseminated</v>
      </c>
      <c r="AH285" s="259" t="str">
        <f t="shared" si="41"/>
        <v>barite</v>
      </c>
    </row>
    <row r="286" spans="1:34">
      <c r="A286" s="284" t="s">
        <v>3283</v>
      </c>
      <c r="B286" s="260" t="s">
        <v>3207</v>
      </c>
      <c r="C286" s="260" t="s">
        <v>1232</v>
      </c>
      <c r="D286" s="288">
        <v>612.70079999999996</v>
      </c>
      <c r="E286" s="277">
        <v>0.87848977293256669</v>
      </c>
      <c r="F286" s="265">
        <v>4.3776160000000001E-2</v>
      </c>
      <c r="G286" s="263">
        <v>2.1705950000000002E-2</v>
      </c>
      <c r="H286" s="264">
        <v>7.8425600000000002E-3</v>
      </c>
      <c r="I286" s="263">
        <v>1.175087E-2</v>
      </c>
      <c r="J286" s="287" t="s">
        <v>1883</v>
      </c>
      <c r="K286" s="286" t="s">
        <v>1883</v>
      </c>
      <c r="M286" s="276">
        <v>-7.266685258038641</v>
      </c>
      <c r="N286" s="276">
        <v>0.54286913425008376</v>
      </c>
      <c r="O286" s="276">
        <v>-3.8371647354180798</v>
      </c>
      <c r="P286" s="276">
        <v>0.38169840067439692</v>
      </c>
      <c r="Q286" s="276">
        <v>-9.4821827528179803E-2</v>
      </c>
      <c r="R286" s="276">
        <v>0.38169840067439692</v>
      </c>
      <c r="S286" s="285" t="s">
        <v>1883</v>
      </c>
      <c r="T286" s="285" t="s">
        <v>1883</v>
      </c>
      <c r="U286" s="285" t="s">
        <v>1883</v>
      </c>
      <c r="V286" s="285" t="s">
        <v>1883</v>
      </c>
      <c r="X286" s="340">
        <f t="shared" si="36"/>
        <v>-7.266685258038641</v>
      </c>
      <c r="Y286" s="340">
        <f t="shared" si="37"/>
        <v>-9.4821827528179803E-2</v>
      </c>
      <c r="Z286" s="259" t="str">
        <f t="shared" si="38"/>
        <v>-</v>
      </c>
      <c r="AA286" s="259" t="s">
        <v>3628</v>
      </c>
      <c r="AB286" s="259" t="str">
        <f t="shared" si="39"/>
        <v>B7-S1@2</v>
      </c>
      <c r="AC286" s="259" t="s">
        <v>3629</v>
      </c>
      <c r="AD286" s="259">
        <v>3200</v>
      </c>
      <c r="AE286" s="259">
        <v>3200</v>
      </c>
      <c r="AF286" s="259" t="s">
        <v>1331</v>
      </c>
      <c r="AG286" s="259" t="str">
        <f t="shared" si="40"/>
        <v>disseminated</v>
      </c>
      <c r="AH286" s="259" t="str">
        <f t="shared" si="41"/>
        <v>barite</v>
      </c>
    </row>
    <row r="287" spans="1:34">
      <c r="A287" s="284" t="s">
        <v>3282</v>
      </c>
      <c r="B287" s="260" t="s">
        <v>3207</v>
      </c>
      <c r="C287" s="260" t="s">
        <v>1232</v>
      </c>
      <c r="D287" s="288">
        <v>607.21789999999999</v>
      </c>
      <c r="E287" s="277">
        <v>0.87062839658702906</v>
      </c>
      <c r="F287" s="265">
        <v>4.3831160000000001E-2</v>
      </c>
      <c r="G287" s="263">
        <v>2.1359199999999998E-2</v>
      </c>
      <c r="H287" s="264">
        <v>7.8446880000000007E-3</v>
      </c>
      <c r="I287" s="263">
        <v>1.2905929999999999E-2</v>
      </c>
      <c r="J287" s="287" t="s">
        <v>1883</v>
      </c>
      <c r="K287" s="286" t="s">
        <v>1883</v>
      </c>
      <c r="M287" s="276">
        <v>-6.0194234536499192</v>
      </c>
      <c r="N287" s="276">
        <v>0.5373395208026629</v>
      </c>
      <c r="O287" s="276">
        <v>-3.5659868914356454</v>
      </c>
      <c r="P287" s="276">
        <v>0.39634038709244918</v>
      </c>
      <c r="Q287" s="276">
        <v>-0.46598381280593681</v>
      </c>
      <c r="R287" s="276">
        <v>0.39634038709244918</v>
      </c>
      <c r="S287" s="285" t="s">
        <v>1883</v>
      </c>
      <c r="T287" s="285" t="s">
        <v>1883</v>
      </c>
      <c r="U287" s="285" t="s">
        <v>1883</v>
      </c>
      <c r="V287" s="285" t="s">
        <v>1883</v>
      </c>
      <c r="X287" s="340">
        <f t="shared" si="36"/>
        <v>-6.0194234536499192</v>
      </c>
      <c r="Y287" s="340">
        <f t="shared" si="37"/>
        <v>-0.46598381280593681</v>
      </c>
      <c r="Z287" s="259" t="str">
        <f t="shared" si="38"/>
        <v>-</v>
      </c>
      <c r="AA287" s="259" t="s">
        <v>3628</v>
      </c>
      <c r="AB287" s="259" t="str">
        <f t="shared" si="39"/>
        <v>B7-S1@3</v>
      </c>
      <c r="AC287" s="259" t="s">
        <v>3629</v>
      </c>
      <c r="AD287" s="259">
        <v>3200</v>
      </c>
      <c r="AE287" s="259">
        <v>3200</v>
      </c>
      <c r="AF287" s="259" t="s">
        <v>1331</v>
      </c>
      <c r="AG287" s="259" t="str">
        <f t="shared" si="40"/>
        <v>disseminated</v>
      </c>
      <c r="AH287" s="259" t="str">
        <f t="shared" si="41"/>
        <v>barite</v>
      </c>
    </row>
    <row r="288" spans="1:34">
      <c r="A288" s="284" t="s">
        <v>3281</v>
      </c>
      <c r="B288" s="260" t="s">
        <v>3207</v>
      </c>
      <c r="C288" s="260" t="s">
        <v>1232</v>
      </c>
      <c r="D288" s="288">
        <v>608.08590000000004</v>
      </c>
      <c r="E288" s="277">
        <v>0.87187293408870281</v>
      </c>
      <c r="F288" s="265">
        <v>4.3725479999999997E-2</v>
      </c>
      <c r="G288" s="263">
        <v>2.9176150000000001E-2</v>
      </c>
      <c r="H288" s="264">
        <v>7.8363519999999996E-3</v>
      </c>
      <c r="I288" s="263">
        <v>1.839909E-2</v>
      </c>
      <c r="J288" s="287" t="s">
        <v>1883</v>
      </c>
      <c r="K288" s="286" t="s">
        <v>1883</v>
      </c>
      <c r="M288" s="276">
        <v>-8.4159803170645873</v>
      </c>
      <c r="N288" s="276">
        <v>0.66839111475949131</v>
      </c>
      <c r="O288" s="276">
        <v>-4.6261025593600449</v>
      </c>
      <c r="P288" s="276">
        <v>0.47525897772253867</v>
      </c>
      <c r="Q288" s="276">
        <v>-0.29187269607178212</v>
      </c>
      <c r="R288" s="276">
        <v>0.47525897772253867</v>
      </c>
      <c r="S288" s="285" t="s">
        <v>1883</v>
      </c>
      <c r="T288" s="285" t="s">
        <v>1883</v>
      </c>
      <c r="U288" s="285" t="s">
        <v>1883</v>
      </c>
      <c r="V288" s="285" t="s">
        <v>1883</v>
      </c>
      <c r="X288" s="340">
        <f t="shared" si="36"/>
        <v>-8.4159803170645873</v>
      </c>
      <c r="Y288" s="340">
        <f t="shared" si="37"/>
        <v>-0.29187269607178212</v>
      </c>
      <c r="Z288" s="259" t="str">
        <f t="shared" si="38"/>
        <v>-</v>
      </c>
      <c r="AA288" s="259" t="s">
        <v>3628</v>
      </c>
      <c r="AB288" s="259" t="str">
        <f t="shared" si="39"/>
        <v>B7-S1@4</v>
      </c>
      <c r="AC288" s="259" t="s">
        <v>3629</v>
      </c>
      <c r="AD288" s="259">
        <v>3200</v>
      </c>
      <c r="AE288" s="259">
        <v>3200</v>
      </c>
      <c r="AF288" s="259" t="s">
        <v>1331</v>
      </c>
      <c r="AG288" s="259" t="str">
        <f t="shared" si="40"/>
        <v>disseminated</v>
      </c>
      <c r="AH288" s="259" t="str">
        <f t="shared" si="41"/>
        <v>barite</v>
      </c>
    </row>
    <row r="289" spans="1:34">
      <c r="A289" s="284" t="s">
        <v>3280</v>
      </c>
      <c r="B289" s="260" t="s">
        <v>3207</v>
      </c>
      <c r="C289" s="260" t="s">
        <v>1232</v>
      </c>
      <c r="D289" s="288">
        <v>607.49289999999996</v>
      </c>
      <c r="E289" s="277">
        <v>0.87102269130242105</v>
      </c>
      <c r="F289" s="265">
        <v>4.3754269999999998E-2</v>
      </c>
      <c r="G289" s="263">
        <v>2.126051E-2</v>
      </c>
      <c r="H289" s="264">
        <v>7.8395519999999996E-3</v>
      </c>
      <c r="I289" s="263">
        <v>1.7507080000000001E-2</v>
      </c>
      <c r="J289" s="287" t="s">
        <v>1883</v>
      </c>
      <c r="K289" s="286" t="s">
        <v>1883</v>
      </c>
      <c r="M289" s="276">
        <v>-7.7630954561853649</v>
      </c>
      <c r="N289" s="276">
        <v>0.53577169106297085</v>
      </c>
      <c r="O289" s="276">
        <v>-4.2193809312426929</v>
      </c>
      <c r="P289" s="276">
        <v>0.46158382860017155</v>
      </c>
      <c r="Q289" s="276">
        <v>-0.22138677130723039</v>
      </c>
      <c r="R289" s="276">
        <v>0.46158382860017155</v>
      </c>
      <c r="S289" s="285" t="s">
        <v>1883</v>
      </c>
      <c r="T289" s="285" t="s">
        <v>1883</v>
      </c>
      <c r="U289" s="285" t="s">
        <v>1883</v>
      </c>
      <c r="V289" s="285" t="s">
        <v>1883</v>
      </c>
      <c r="X289" s="340">
        <f t="shared" si="36"/>
        <v>-7.7630954561853649</v>
      </c>
      <c r="Y289" s="340">
        <f t="shared" si="37"/>
        <v>-0.22138677130723039</v>
      </c>
      <c r="Z289" s="259" t="str">
        <f t="shared" si="38"/>
        <v>-</v>
      </c>
      <c r="AA289" s="259" t="s">
        <v>3628</v>
      </c>
      <c r="AB289" s="259" t="str">
        <f t="shared" si="39"/>
        <v>B7-S1@5</v>
      </c>
      <c r="AC289" s="259" t="s">
        <v>3629</v>
      </c>
      <c r="AD289" s="259">
        <v>3200</v>
      </c>
      <c r="AE289" s="259">
        <v>3200</v>
      </c>
      <c r="AF289" s="259" t="s">
        <v>1331</v>
      </c>
      <c r="AG289" s="259" t="str">
        <f t="shared" si="40"/>
        <v>disseminated</v>
      </c>
      <c r="AH289" s="259" t="str">
        <f t="shared" si="41"/>
        <v>barite</v>
      </c>
    </row>
    <row r="290" spans="1:34">
      <c r="A290" s="284" t="s">
        <v>3279</v>
      </c>
      <c r="B290" s="260" t="s">
        <v>3207</v>
      </c>
      <c r="C290" s="260" t="s">
        <v>1232</v>
      </c>
      <c r="D290" s="288">
        <v>598.83159999999998</v>
      </c>
      <c r="E290" s="277">
        <v>0.85860412832633093</v>
      </c>
      <c r="F290" s="265">
        <v>4.3810920000000003E-2</v>
      </c>
      <c r="G290" s="263">
        <v>2.1681869999999999E-2</v>
      </c>
      <c r="H290" s="264">
        <v>7.8414109999999995E-3</v>
      </c>
      <c r="I290" s="263">
        <v>1.029414E-2</v>
      </c>
      <c r="J290" s="287" t="s">
        <v>1883</v>
      </c>
      <c r="K290" s="286" t="s">
        <v>1883</v>
      </c>
      <c r="M290" s="276">
        <v>-6.4784157976649492</v>
      </c>
      <c r="N290" s="276">
        <v>0.54248408772902768</v>
      </c>
      <c r="O290" s="276">
        <v>-3.9823127575535024</v>
      </c>
      <c r="P290" s="276">
        <v>0.36448349497675814</v>
      </c>
      <c r="Q290" s="276">
        <v>-0.64592862175605337</v>
      </c>
      <c r="R290" s="276">
        <v>0.36448349497675814</v>
      </c>
      <c r="S290" s="285" t="s">
        <v>1883</v>
      </c>
      <c r="T290" s="285" t="s">
        <v>1883</v>
      </c>
      <c r="U290" s="285" t="s">
        <v>1883</v>
      </c>
      <c r="V290" s="285" t="s">
        <v>1883</v>
      </c>
      <c r="X290" s="340">
        <f t="shared" si="36"/>
        <v>-6.4784157976649492</v>
      </c>
      <c r="Y290" s="340">
        <f t="shared" si="37"/>
        <v>-0.64592862175605337</v>
      </c>
      <c r="Z290" s="259" t="str">
        <f t="shared" si="38"/>
        <v>-</v>
      </c>
      <c r="AA290" s="259" t="s">
        <v>3628</v>
      </c>
      <c r="AB290" s="259" t="str">
        <f t="shared" si="39"/>
        <v>B7-S1@6</v>
      </c>
      <c r="AC290" s="259" t="s">
        <v>3629</v>
      </c>
      <c r="AD290" s="259">
        <v>3200</v>
      </c>
      <c r="AE290" s="259">
        <v>3200</v>
      </c>
      <c r="AF290" s="259" t="s">
        <v>1331</v>
      </c>
      <c r="AG290" s="259" t="str">
        <f t="shared" si="40"/>
        <v>disseminated</v>
      </c>
      <c r="AH290" s="259" t="str">
        <f t="shared" si="41"/>
        <v>barite</v>
      </c>
    </row>
    <row r="291" spans="1:34">
      <c r="A291" s="284" t="s">
        <v>3278</v>
      </c>
      <c r="B291" s="260" t="s">
        <v>3207</v>
      </c>
      <c r="C291" s="260" t="s">
        <v>1232</v>
      </c>
      <c r="D291" s="288">
        <v>585.84169999999995</v>
      </c>
      <c r="E291" s="277">
        <v>0.83997922315007401</v>
      </c>
      <c r="F291" s="265">
        <v>4.3717310000000002E-2</v>
      </c>
      <c r="G291" s="263">
        <v>2.9455809999999999E-2</v>
      </c>
      <c r="H291" s="264">
        <v>7.834054E-3</v>
      </c>
      <c r="I291" s="263">
        <v>1.7009E-2</v>
      </c>
      <c r="J291" s="287" t="s">
        <v>1883</v>
      </c>
      <c r="K291" s="286" t="s">
        <v>1883</v>
      </c>
      <c r="M291" s="276">
        <v>-8.6012553887344634</v>
      </c>
      <c r="N291" s="276">
        <v>0.67327965056347527</v>
      </c>
      <c r="O291" s="276">
        <v>-4.9179326169922142</v>
      </c>
      <c r="P291" s="276">
        <v>0.45407369795511437</v>
      </c>
      <c r="Q291" s="276">
        <v>-0.48828609179396576</v>
      </c>
      <c r="R291" s="276">
        <v>0.45407369795511437</v>
      </c>
      <c r="S291" s="285" t="s">
        <v>1883</v>
      </c>
      <c r="T291" s="285" t="s">
        <v>1883</v>
      </c>
      <c r="U291" s="285" t="s">
        <v>1883</v>
      </c>
      <c r="V291" s="285" t="s">
        <v>1883</v>
      </c>
      <c r="X291" s="340">
        <f t="shared" si="36"/>
        <v>-8.6012553887344634</v>
      </c>
      <c r="Y291" s="340">
        <f t="shared" si="37"/>
        <v>-0.48828609179396576</v>
      </c>
      <c r="Z291" s="259" t="str">
        <f t="shared" si="38"/>
        <v>-</v>
      </c>
      <c r="AA291" s="259" t="s">
        <v>3628</v>
      </c>
      <c r="AB291" s="259" t="str">
        <f t="shared" si="39"/>
        <v>B7-S1@7</v>
      </c>
      <c r="AC291" s="259" t="s">
        <v>3629</v>
      </c>
      <c r="AD291" s="259">
        <v>3200</v>
      </c>
      <c r="AE291" s="259">
        <v>3200</v>
      </c>
      <c r="AF291" s="259" t="s">
        <v>1331</v>
      </c>
      <c r="AG291" s="259" t="str">
        <f t="shared" si="40"/>
        <v>disseminated</v>
      </c>
      <c r="AH291" s="259" t="str">
        <f t="shared" si="41"/>
        <v>barite</v>
      </c>
    </row>
    <row r="292" spans="1:34">
      <c r="A292" s="284" t="s">
        <v>3277</v>
      </c>
      <c r="B292" s="260" t="s">
        <v>3207</v>
      </c>
      <c r="C292" s="260" t="s">
        <v>1232</v>
      </c>
      <c r="D292" s="288">
        <v>593.37469999999996</v>
      </c>
      <c r="E292" s="277">
        <v>0.85078003075388486</v>
      </c>
      <c r="F292" s="265">
        <v>4.3894969999999998E-2</v>
      </c>
      <c r="G292" s="263">
        <v>2.2196759999999999E-2</v>
      </c>
      <c r="H292" s="264">
        <v>7.8526370000000009E-3</v>
      </c>
      <c r="I292" s="263">
        <v>1.5628820000000002E-2</v>
      </c>
      <c r="J292" s="287" t="s">
        <v>1883</v>
      </c>
      <c r="K292" s="286" t="s">
        <v>1883</v>
      </c>
      <c r="M292" s="276">
        <v>-4.5723729856855799</v>
      </c>
      <c r="N292" s="276">
        <v>0.55075044490174985</v>
      </c>
      <c r="O292" s="276">
        <v>-2.5558171076190379</v>
      </c>
      <c r="P292" s="276">
        <v>0.43377931786980406</v>
      </c>
      <c r="Q292" s="276">
        <v>-0.20104501999096414</v>
      </c>
      <c r="R292" s="276">
        <v>0.43377931786980406</v>
      </c>
      <c r="S292" s="285" t="s">
        <v>1883</v>
      </c>
      <c r="T292" s="285" t="s">
        <v>1883</v>
      </c>
      <c r="U292" s="285" t="s">
        <v>1883</v>
      </c>
      <c r="V292" s="285" t="s">
        <v>1883</v>
      </c>
      <c r="X292" s="340">
        <f t="shared" si="36"/>
        <v>-4.5723729856855799</v>
      </c>
      <c r="Y292" s="340">
        <f t="shared" si="37"/>
        <v>-0.20104501999096414</v>
      </c>
      <c r="Z292" s="259" t="str">
        <f t="shared" si="38"/>
        <v>-</v>
      </c>
      <c r="AA292" s="259" t="s">
        <v>3628</v>
      </c>
      <c r="AB292" s="259" t="str">
        <f t="shared" si="39"/>
        <v>B7-S1@8</v>
      </c>
      <c r="AC292" s="259" t="s">
        <v>3629</v>
      </c>
      <c r="AD292" s="259">
        <v>3200</v>
      </c>
      <c r="AE292" s="259">
        <v>3200</v>
      </c>
      <c r="AF292" s="259" t="s">
        <v>1331</v>
      </c>
      <c r="AG292" s="259" t="str">
        <f t="shared" si="40"/>
        <v>disseminated</v>
      </c>
      <c r="AH292" s="259" t="str">
        <f t="shared" si="41"/>
        <v>barite</v>
      </c>
    </row>
    <row r="293" spans="1:34">
      <c r="A293" s="284" t="s">
        <v>3276</v>
      </c>
      <c r="B293" s="260" t="s">
        <v>3207</v>
      </c>
      <c r="C293" s="260" t="s">
        <v>1232</v>
      </c>
      <c r="D293" s="283">
        <v>1280.2</v>
      </c>
      <c r="E293" s="276">
        <v>1.061525704809287</v>
      </c>
      <c r="F293" s="282">
        <v>4.394671E-2</v>
      </c>
      <c r="G293" s="280">
        <v>1.406524E-2</v>
      </c>
      <c r="H293" s="281">
        <v>7.8584279999999989E-3</v>
      </c>
      <c r="I293" s="280">
        <v>8.5499100000000008E-3</v>
      </c>
      <c r="J293" s="279">
        <v>1.4727621205689004E-4</v>
      </c>
      <c r="K293" s="278">
        <v>3.16728739185725E-2</v>
      </c>
      <c r="M293" s="276">
        <v>-5.8331853746780293</v>
      </c>
      <c r="N293" s="276">
        <v>0.37903613206839792</v>
      </c>
      <c r="O293" s="276">
        <v>-3.2733446373759958</v>
      </c>
      <c r="P293" s="276">
        <v>0.25206213493968155</v>
      </c>
      <c r="Q293" s="276">
        <v>-0.26925416941681046</v>
      </c>
      <c r="R293" s="276">
        <v>0.25206213493968155</v>
      </c>
      <c r="S293" s="276">
        <v>-11.738196075397166</v>
      </c>
      <c r="T293" s="277">
        <v>1.0423418763432204</v>
      </c>
      <c r="U293" s="276">
        <v>-0.62638753284216531</v>
      </c>
      <c r="V293" s="276">
        <v>1.0423418763432204</v>
      </c>
      <c r="X293" s="340">
        <f t="shared" si="36"/>
        <v>-5.8331853746780293</v>
      </c>
      <c r="Y293" s="340">
        <f t="shared" si="37"/>
        <v>-0.26925416941681046</v>
      </c>
      <c r="Z293" s="259">
        <f t="shared" si="38"/>
        <v>-0.62638753284216531</v>
      </c>
      <c r="AA293" s="259" t="s">
        <v>3628</v>
      </c>
      <c r="AB293" s="259" t="str">
        <f t="shared" si="39"/>
        <v>B7_@1</v>
      </c>
      <c r="AC293" s="259" t="s">
        <v>3629</v>
      </c>
      <c r="AD293" s="259">
        <v>3200</v>
      </c>
      <c r="AE293" s="259">
        <v>3200</v>
      </c>
      <c r="AF293" s="259" t="s">
        <v>1331</v>
      </c>
      <c r="AG293" s="259" t="str">
        <f t="shared" si="40"/>
        <v>disseminated</v>
      </c>
      <c r="AH293" s="259" t="str">
        <f t="shared" si="41"/>
        <v>barite</v>
      </c>
    </row>
    <row r="294" spans="1:34">
      <c r="A294" s="284" t="s">
        <v>3275</v>
      </c>
      <c r="B294" s="260" t="s">
        <v>3207</v>
      </c>
      <c r="C294" s="260" t="s">
        <v>1232</v>
      </c>
      <c r="D294" s="283">
        <v>1288.3019999999999</v>
      </c>
      <c r="E294" s="276">
        <v>1.0682437810945273</v>
      </c>
      <c r="F294" s="282">
        <v>4.395392E-2</v>
      </c>
      <c r="G294" s="280">
        <v>1.6086340000000001E-2</v>
      </c>
      <c r="H294" s="281">
        <v>7.8594360000000009E-3</v>
      </c>
      <c r="I294" s="280">
        <v>1.072415E-2</v>
      </c>
      <c r="J294" s="279">
        <v>1.4733581109948002E-4</v>
      </c>
      <c r="K294" s="278">
        <v>2.7452300272845256E-2</v>
      </c>
      <c r="M294" s="276">
        <v>-5.6700800424824838</v>
      </c>
      <c r="N294" s="276">
        <v>0.40993186354389677</v>
      </c>
      <c r="O294" s="276">
        <v>-3.1440077143351566</v>
      </c>
      <c r="P294" s="276">
        <v>0.28336882813060127</v>
      </c>
      <c r="Q294" s="276">
        <v>-0.22391649245667722</v>
      </c>
      <c r="R294" s="276">
        <v>0.28336882813060127</v>
      </c>
      <c r="S294" s="276">
        <v>-11.341044253973088</v>
      </c>
      <c r="T294" s="277">
        <v>0.99330746820014049</v>
      </c>
      <c r="U294" s="276">
        <v>-0.53913592318910464</v>
      </c>
      <c r="V294" s="276">
        <v>0.9933074682001406</v>
      </c>
      <c r="X294" s="340">
        <f t="shared" si="36"/>
        <v>-5.6700800424824838</v>
      </c>
      <c r="Y294" s="340">
        <f t="shared" si="37"/>
        <v>-0.22391649245667722</v>
      </c>
      <c r="Z294" s="259">
        <f t="shared" si="38"/>
        <v>-0.53913592318910464</v>
      </c>
      <c r="AA294" s="259" t="s">
        <v>3628</v>
      </c>
      <c r="AB294" s="259" t="str">
        <f t="shared" si="39"/>
        <v>B7_@02</v>
      </c>
      <c r="AC294" s="259" t="s">
        <v>3629</v>
      </c>
      <c r="AD294" s="259">
        <v>3200</v>
      </c>
      <c r="AE294" s="259">
        <v>3200</v>
      </c>
      <c r="AF294" s="259" t="s">
        <v>1331</v>
      </c>
      <c r="AG294" s="259" t="str">
        <f t="shared" si="40"/>
        <v>disseminated</v>
      </c>
      <c r="AH294" s="259" t="str">
        <f t="shared" si="41"/>
        <v>barite</v>
      </c>
    </row>
    <row r="295" spans="1:34">
      <c r="A295" s="284" t="s">
        <v>3274</v>
      </c>
      <c r="B295" s="260" t="s">
        <v>3207</v>
      </c>
      <c r="C295" s="260" t="s">
        <v>1232</v>
      </c>
      <c r="D295" s="283">
        <v>1276.0840000000001</v>
      </c>
      <c r="E295" s="276">
        <v>1.0581127694859038</v>
      </c>
      <c r="F295" s="282">
        <v>4.40223E-2</v>
      </c>
      <c r="G295" s="280">
        <v>1.5158390000000001E-2</v>
      </c>
      <c r="H295" s="281">
        <v>7.8665920000000004E-3</v>
      </c>
      <c r="I295" s="280">
        <v>9.1472959999999992E-3</v>
      </c>
      <c r="J295" s="279">
        <v>1.478355401684E-4</v>
      </c>
      <c r="K295" s="278">
        <v>2.7458395762618697E-2</v>
      </c>
      <c r="M295" s="276">
        <v>-4.1231809279850262</v>
      </c>
      <c r="N295" s="276">
        <v>0.39553345480145158</v>
      </c>
      <c r="O295" s="276">
        <v>-2.2224349803521433</v>
      </c>
      <c r="P295" s="276">
        <v>0.26031547228652513</v>
      </c>
      <c r="Q295" s="276">
        <v>-9.8996802439854648E-2</v>
      </c>
      <c r="R295" s="276">
        <v>0.26031547228652513</v>
      </c>
      <c r="S295" s="276">
        <v>-8.0125038259670767</v>
      </c>
      <c r="T295" s="277">
        <v>0.99337485845808871</v>
      </c>
      <c r="U295" s="276">
        <v>-0.15200447274654749</v>
      </c>
      <c r="V295" s="276">
        <v>0.99337485845808882</v>
      </c>
      <c r="X295" s="340">
        <f t="shared" si="36"/>
        <v>-4.1231809279850262</v>
      </c>
      <c r="Y295" s="340">
        <f t="shared" si="37"/>
        <v>-9.8996802439854648E-2</v>
      </c>
      <c r="Z295" s="259">
        <f t="shared" si="38"/>
        <v>-0.15200447274654749</v>
      </c>
      <c r="AA295" s="259" t="s">
        <v>3628</v>
      </c>
      <c r="AB295" s="259" t="str">
        <f t="shared" si="39"/>
        <v>B7_@04</v>
      </c>
      <c r="AC295" s="259" t="s">
        <v>3629</v>
      </c>
      <c r="AD295" s="259">
        <v>3200</v>
      </c>
      <c r="AE295" s="259">
        <v>3200</v>
      </c>
      <c r="AF295" s="259" t="s">
        <v>1331</v>
      </c>
      <c r="AG295" s="259" t="str">
        <f t="shared" si="40"/>
        <v>disseminated</v>
      </c>
      <c r="AH295" s="259" t="str">
        <f t="shared" si="41"/>
        <v>barite</v>
      </c>
    </row>
    <row r="296" spans="1:34">
      <c r="A296" s="284" t="s">
        <v>3273</v>
      </c>
      <c r="B296" s="260" t="s">
        <v>3207</v>
      </c>
      <c r="C296" s="260" t="s">
        <v>1232</v>
      </c>
      <c r="D296" s="283">
        <v>1272.8800000000001</v>
      </c>
      <c r="E296" s="276">
        <v>1.0554560530679935</v>
      </c>
      <c r="F296" s="282">
        <v>4.4043930000000002E-2</v>
      </c>
      <c r="G296" s="280">
        <v>1.4645119999999999E-2</v>
      </c>
      <c r="H296" s="281">
        <v>7.8677089999999988E-3</v>
      </c>
      <c r="I296" s="280">
        <v>8.5947969999999995E-3</v>
      </c>
      <c r="J296" s="279">
        <v>1.4788746964666E-4</v>
      </c>
      <c r="K296" s="278">
        <v>2.5744037775763975E-2</v>
      </c>
      <c r="M296" s="276">
        <v>-3.6338649313986116</v>
      </c>
      <c r="N296" s="276">
        <v>0.38772131078403721</v>
      </c>
      <c r="O296" s="276">
        <v>-2.0764283484902384</v>
      </c>
      <c r="P296" s="276">
        <v>0.25267201993017319</v>
      </c>
      <c r="Q296" s="276">
        <v>-0.20498790881995355</v>
      </c>
      <c r="R296" s="276">
        <v>0.25267201993017319</v>
      </c>
      <c r="S296" s="276">
        <v>-7.6722603334696826</v>
      </c>
      <c r="T296" s="277">
        <v>0.9748386546880331</v>
      </c>
      <c r="U296" s="276">
        <v>-0.74305534973229115</v>
      </c>
      <c r="V296" s="276">
        <v>0.97483865468803321</v>
      </c>
      <c r="X296" s="340">
        <f t="shared" si="36"/>
        <v>-3.6338649313986116</v>
      </c>
      <c r="Y296" s="340">
        <f t="shared" si="37"/>
        <v>-0.20498790881995355</v>
      </c>
      <c r="Z296" s="259">
        <f t="shared" si="38"/>
        <v>-0.74305534973229115</v>
      </c>
      <c r="AA296" s="259" t="s">
        <v>3628</v>
      </c>
      <c r="AB296" s="259" t="str">
        <f t="shared" si="39"/>
        <v>B7_@05</v>
      </c>
      <c r="AC296" s="259" t="s">
        <v>3629</v>
      </c>
      <c r="AD296" s="259">
        <v>3200</v>
      </c>
      <c r="AE296" s="259">
        <v>3200</v>
      </c>
      <c r="AF296" s="259" t="s">
        <v>1331</v>
      </c>
      <c r="AG296" s="259" t="str">
        <f t="shared" si="40"/>
        <v>disseminated</v>
      </c>
      <c r="AH296" s="259" t="str">
        <f t="shared" si="41"/>
        <v>barite</v>
      </c>
    </row>
    <row r="297" spans="1:34">
      <c r="A297" s="284" t="s">
        <v>3272</v>
      </c>
      <c r="B297" s="260" t="s">
        <v>3207</v>
      </c>
      <c r="C297" s="260" t="s">
        <v>1232</v>
      </c>
      <c r="D297" s="283">
        <v>1267.287</v>
      </c>
      <c r="E297" s="276">
        <v>1.0604912133891213</v>
      </c>
      <c r="F297" s="282">
        <v>4.3841929999999994E-2</v>
      </c>
      <c r="G297" s="280">
        <v>1.094638E-2</v>
      </c>
      <c r="H297" s="281">
        <v>7.8488459999999996E-3</v>
      </c>
      <c r="I297" s="280">
        <v>6.6167769999999999E-3</v>
      </c>
      <c r="J297" s="279">
        <v>1.4671303344243001E-4</v>
      </c>
      <c r="K297" s="278">
        <v>2.6057290921632826E-2</v>
      </c>
      <c r="M297" s="276">
        <v>-8.2035288847257526</v>
      </c>
      <c r="N297" s="276">
        <v>0.335358454421671</v>
      </c>
      <c r="O297" s="276">
        <v>-4.5099462511024839</v>
      </c>
      <c r="P297" s="276">
        <v>0.22761289641450863</v>
      </c>
      <c r="Q297" s="276">
        <v>-0.2851288754687209</v>
      </c>
      <c r="R297" s="276">
        <v>0.22761289641450863</v>
      </c>
      <c r="S297" s="276">
        <v>-15.468186725752675</v>
      </c>
      <c r="T297" s="277">
        <v>0.97816214113194588</v>
      </c>
      <c r="U297" s="276">
        <v>0.14205379025922227</v>
      </c>
      <c r="V297" s="276">
        <v>0.97816214113194599</v>
      </c>
      <c r="X297" s="340">
        <f t="shared" si="36"/>
        <v>-8.2035288847257526</v>
      </c>
      <c r="Y297" s="340">
        <f t="shared" si="37"/>
        <v>-0.2851288754687209</v>
      </c>
      <c r="Z297" s="259">
        <f t="shared" si="38"/>
        <v>0.14205379025922227</v>
      </c>
      <c r="AA297" s="259" t="s">
        <v>3628</v>
      </c>
      <c r="AB297" s="259" t="str">
        <f t="shared" si="39"/>
        <v>B7_@07</v>
      </c>
      <c r="AC297" s="259" t="s">
        <v>3629</v>
      </c>
      <c r="AD297" s="259">
        <v>3200</v>
      </c>
      <c r="AE297" s="259">
        <v>3200</v>
      </c>
      <c r="AF297" s="259" t="s">
        <v>1331</v>
      </c>
      <c r="AG297" s="259" t="str">
        <f t="shared" si="40"/>
        <v>disseminated</v>
      </c>
      <c r="AH297" s="259" t="str">
        <f t="shared" si="41"/>
        <v>barite</v>
      </c>
    </row>
    <row r="298" spans="1:34">
      <c r="A298" s="284" t="s">
        <v>3271</v>
      </c>
      <c r="B298" s="260" t="s">
        <v>3207</v>
      </c>
      <c r="C298" s="260" t="s">
        <v>1232</v>
      </c>
      <c r="D298" s="283">
        <v>1236.2139999999999</v>
      </c>
      <c r="E298" s="276">
        <v>1.0344887029288703</v>
      </c>
      <c r="F298" s="282">
        <v>4.4103200000000002E-2</v>
      </c>
      <c r="G298" s="280">
        <v>1.423136E-2</v>
      </c>
      <c r="H298" s="281">
        <v>7.8733840000000006E-3</v>
      </c>
      <c r="I298" s="280">
        <v>9.5582519999999997E-3</v>
      </c>
      <c r="J298" s="279">
        <v>1.4826298672600003E-4</v>
      </c>
      <c r="K298" s="278">
        <v>3.1113426382312768E-2</v>
      </c>
      <c r="M298" s="276">
        <v>-2.2930531367763018</v>
      </c>
      <c r="N298" s="276">
        <v>0.38150837722148639</v>
      </c>
      <c r="O298" s="276">
        <v>-1.344591528853833</v>
      </c>
      <c r="P298" s="276">
        <v>0.26615598431241755</v>
      </c>
      <c r="Q298" s="276">
        <v>-0.16366916341403748</v>
      </c>
      <c r="R298" s="276">
        <v>0.26615598431241755</v>
      </c>
      <c r="S298" s="276">
        <v>-5.1700848986711012</v>
      </c>
      <c r="T298" s="277">
        <v>1.0355801904116493</v>
      </c>
      <c r="U298" s="276">
        <v>-0.79492326742192088</v>
      </c>
      <c r="V298" s="276">
        <v>1.0355801904116493</v>
      </c>
      <c r="X298" s="340">
        <f t="shared" si="36"/>
        <v>-2.2930531367763018</v>
      </c>
      <c r="Y298" s="340">
        <f t="shared" si="37"/>
        <v>-0.16366916341403748</v>
      </c>
      <c r="Z298" s="259">
        <f t="shared" si="38"/>
        <v>-0.79492326742192088</v>
      </c>
      <c r="AA298" s="259" t="s">
        <v>3628</v>
      </c>
      <c r="AB298" s="259" t="str">
        <f t="shared" si="39"/>
        <v>B7_@08</v>
      </c>
      <c r="AC298" s="259" t="s">
        <v>3629</v>
      </c>
      <c r="AD298" s="259">
        <v>3200</v>
      </c>
      <c r="AE298" s="259">
        <v>3200</v>
      </c>
      <c r="AF298" s="259" t="s">
        <v>1331</v>
      </c>
      <c r="AG298" s="259" t="str">
        <f t="shared" si="40"/>
        <v>disseminated</v>
      </c>
      <c r="AH298" s="259" t="str">
        <f t="shared" si="41"/>
        <v>barite</v>
      </c>
    </row>
    <row r="299" spans="1:34">
      <c r="A299" s="284" t="s">
        <v>3270</v>
      </c>
      <c r="B299" s="260" t="s">
        <v>3207</v>
      </c>
      <c r="C299" s="260" t="s">
        <v>1232</v>
      </c>
      <c r="D299" s="283">
        <v>1251.2429999999999</v>
      </c>
      <c r="E299" s="276">
        <v>1.0470652719665272</v>
      </c>
      <c r="F299" s="282">
        <v>4.4112690000000003E-2</v>
      </c>
      <c r="G299" s="280">
        <v>1.383118E-2</v>
      </c>
      <c r="H299" s="281">
        <v>7.8739880000000002E-3</v>
      </c>
      <c r="I299" s="280">
        <v>7.165879E-3</v>
      </c>
      <c r="J299" s="279">
        <v>1.4841449928647003E-4</v>
      </c>
      <c r="K299" s="278">
        <v>2.6287448853957163E-2</v>
      </c>
      <c r="M299" s="276">
        <v>-2.0783694193650115</v>
      </c>
      <c r="N299" s="276">
        <v>0.37557504574624229</v>
      </c>
      <c r="O299" s="276">
        <v>-1.2660748302790976</v>
      </c>
      <c r="P299" s="276">
        <v>0.23416845262367567</v>
      </c>
      <c r="Q299" s="276">
        <v>-0.19571457930611658</v>
      </c>
      <c r="R299" s="276">
        <v>0.23416845262367567</v>
      </c>
      <c r="S299" s="276">
        <v>-4.1548567927153224</v>
      </c>
      <c r="T299" s="277">
        <v>0.98062235196519709</v>
      </c>
      <c r="U299" s="276">
        <v>-0.18892540120185597</v>
      </c>
      <c r="V299" s="276">
        <v>0.9806223519651972</v>
      </c>
      <c r="X299" s="340">
        <f t="shared" si="36"/>
        <v>-2.0783694193650115</v>
      </c>
      <c r="Y299" s="340">
        <f t="shared" si="37"/>
        <v>-0.19571457930611658</v>
      </c>
      <c r="Z299" s="259">
        <f t="shared" si="38"/>
        <v>-0.18892540120185597</v>
      </c>
      <c r="AA299" s="259" t="s">
        <v>3628</v>
      </c>
      <c r="AB299" s="259" t="str">
        <f t="shared" si="39"/>
        <v>B7_@09</v>
      </c>
      <c r="AC299" s="259" t="s">
        <v>3629</v>
      </c>
      <c r="AD299" s="259">
        <v>3200</v>
      </c>
      <c r="AE299" s="259">
        <v>3200</v>
      </c>
      <c r="AF299" s="259" t="s">
        <v>1331</v>
      </c>
      <c r="AG299" s="259" t="str">
        <f t="shared" si="40"/>
        <v>disseminated</v>
      </c>
      <c r="AH299" s="259" t="str">
        <f t="shared" si="41"/>
        <v>barite</v>
      </c>
    </row>
    <row r="300" spans="1:34">
      <c r="A300" s="284" t="s">
        <v>3269</v>
      </c>
      <c r="B300" s="260" t="s">
        <v>3207</v>
      </c>
      <c r="C300" s="260" t="s">
        <v>1232</v>
      </c>
      <c r="D300" s="283">
        <v>1244.4939999999999</v>
      </c>
      <c r="E300" s="276">
        <v>1.0414175732217572</v>
      </c>
      <c r="F300" s="282">
        <v>4.3979610000000002E-2</v>
      </c>
      <c r="G300" s="280">
        <v>1.3264130000000001E-2</v>
      </c>
      <c r="H300" s="281">
        <v>7.861733000000001E-3</v>
      </c>
      <c r="I300" s="280">
        <v>8.2180619999999999E-3</v>
      </c>
      <c r="J300" s="279">
        <v>1.4748213387970002E-4</v>
      </c>
      <c r="K300" s="278">
        <v>2.8055079660870171E-2</v>
      </c>
      <c r="M300" s="276">
        <v>-5.0889183248539194</v>
      </c>
      <c r="N300" s="276">
        <v>0.36730213281859936</v>
      </c>
      <c r="O300" s="276">
        <v>-2.8474566260675496</v>
      </c>
      <c r="P300" s="276">
        <v>0.24760765876977198</v>
      </c>
      <c r="Q300" s="276">
        <v>-0.22666368876778087</v>
      </c>
      <c r="R300" s="276">
        <v>0.24760765876977198</v>
      </c>
      <c r="S300" s="276">
        <v>-10.369461616494434</v>
      </c>
      <c r="T300" s="277">
        <v>1.0000216038591854</v>
      </c>
      <c r="U300" s="276">
        <v>-0.67213692253231816</v>
      </c>
      <c r="V300" s="276">
        <v>1.0000216038591856</v>
      </c>
      <c r="X300" s="340">
        <f t="shared" si="36"/>
        <v>-5.0889183248539194</v>
      </c>
      <c r="Y300" s="340">
        <f t="shared" si="37"/>
        <v>-0.22666368876778087</v>
      </c>
      <c r="Z300" s="259">
        <f t="shared" si="38"/>
        <v>-0.67213692253231816</v>
      </c>
      <c r="AA300" s="259" t="s">
        <v>3628</v>
      </c>
      <c r="AB300" s="259" t="str">
        <f t="shared" si="39"/>
        <v>B7_@10</v>
      </c>
      <c r="AC300" s="259" t="s">
        <v>3629</v>
      </c>
      <c r="AD300" s="259">
        <v>3200</v>
      </c>
      <c r="AE300" s="259">
        <v>3200</v>
      </c>
      <c r="AF300" s="259" t="s">
        <v>1331</v>
      </c>
      <c r="AG300" s="259" t="str">
        <f t="shared" si="40"/>
        <v>disseminated</v>
      </c>
      <c r="AH300" s="259" t="str">
        <f t="shared" si="41"/>
        <v>barite</v>
      </c>
    </row>
    <row r="301" spans="1:34">
      <c r="A301" s="284" t="s">
        <v>3268</v>
      </c>
      <c r="B301" s="260" t="s">
        <v>3207</v>
      </c>
      <c r="C301" s="260" t="s">
        <v>1232</v>
      </c>
      <c r="D301" s="283">
        <v>1250.491</v>
      </c>
      <c r="E301" s="276">
        <v>1.0615373514431239</v>
      </c>
      <c r="F301" s="282">
        <v>4.396986E-2</v>
      </c>
      <c r="G301" s="280">
        <v>1.3817370000000001E-2</v>
      </c>
      <c r="H301" s="281">
        <v>7.8601769999999994E-3</v>
      </c>
      <c r="I301" s="280">
        <v>8.397715E-3</v>
      </c>
      <c r="J301" s="279">
        <v>1.4750564482940006E-4</v>
      </c>
      <c r="K301" s="278">
        <v>2.5421936273075017E-2</v>
      </c>
      <c r="M301" s="276">
        <v>-5.3094837879477108</v>
      </c>
      <c r="N301" s="276">
        <v>0.37537166168624397</v>
      </c>
      <c r="O301" s="276">
        <v>-3.0468361962082615</v>
      </c>
      <c r="P301" s="276">
        <v>0.25000716460853722</v>
      </c>
      <c r="Q301" s="276">
        <v>-0.31245204541519023</v>
      </c>
      <c r="R301" s="276">
        <v>0.25000716460853722</v>
      </c>
      <c r="S301" s="276">
        <v>-10.206935358592297</v>
      </c>
      <c r="T301" s="277">
        <v>0.97145156740977268</v>
      </c>
      <c r="U301" s="276">
        <v>-9.032428824606864E-2</v>
      </c>
      <c r="V301" s="276">
        <v>0.97145156740977279</v>
      </c>
      <c r="X301" s="340">
        <f t="shared" si="36"/>
        <v>-5.3094837879477108</v>
      </c>
      <c r="Y301" s="340">
        <f t="shared" si="37"/>
        <v>-0.31245204541519023</v>
      </c>
      <c r="Z301" s="259">
        <f t="shared" si="38"/>
        <v>-9.032428824606864E-2</v>
      </c>
      <c r="AA301" s="259" t="s">
        <v>3628</v>
      </c>
      <c r="AB301" s="259" t="str">
        <f t="shared" si="39"/>
        <v>B7_@11</v>
      </c>
      <c r="AC301" s="259" t="s">
        <v>3629</v>
      </c>
      <c r="AD301" s="259">
        <v>3200</v>
      </c>
      <c r="AE301" s="259">
        <v>3200</v>
      </c>
      <c r="AF301" s="259" t="s">
        <v>1331</v>
      </c>
      <c r="AG301" s="259" t="str">
        <f t="shared" si="40"/>
        <v>disseminated</v>
      </c>
      <c r="AH301" s="259" t="str">
        <f t="shared" si="41"/>
        <v>barite</v>
      </c>
    </row>
    <row r="302" spans="1:34">
      <c r="A302" s="284" t="s">
        <v>3267</v>
      </c>
      <c r="B302" s="260" t="s">
        <v>3207</v>
      </c>
      <c r="C302" s="260" t="s">
        <v>1232</v>
      </c>
      <c r="D302" s="283">
        <v>1222.48</v>
      </c>
      <c r="E302" s="276">
        <v>1.0377589134125638</v>
      </c>
      <c r="F302" s="282">
        <v>4.3968740000000006E-2</v>
      </c>
      <c r="G302" s="280">
        <v>1.3960810000000001E-2</v>
      </c>
      <c r="H302" s="281">
        <v>7.8591909999999997E-3</v>
      </c>
      <c r="I302" s="280">
        <v>8.2535939999999995E-3</v>
      </c>
      <c r="J302" s="279">
        <v>1.4760688065304004E-4</v>
      </c>
      <c r="K302" s="278">
        <v>2.5692003975646128E-2</v>
      </c>
      <c r="M302" s="276">
        <v>-5.3348205385798098</v>
      </c>
      <c r="N302" s="276">
        <v>0.37748865579348473</v>
      </c>
      <c r="O302" s="276">
        <v>-3.1721829852071166</v>
      </c>
      <c r="P302" s="276">
        <v>0.24807994887504439</v>
      </c>
      <c r="Q302" s="276">
        <v>-0.42475040783851448</v>
      </c>
      <c r="R302" s="276">
        <v>0.24807994887504439</v>
      </c>
      <c r="S302" s="276">
        <v>-9.5259063990037465</v>
      </c>
      <c r="T302" s="277">
        <v>0.97428940135251174</v>
      </c>
      <c r="U302" s="276">
        <v>0.63886343290264769</v>
      </c>
      <c r="V302" s="276">
        <v>0.97428940135251196</v>
      </c>
      <c r="X302" s="340">
        <f t="shared" si="36"/>
        <v>-5.3348205385798098</v>
      </c>
      <c r="Y302" s="340">
        <f t="shared" si="37"/>
        <v>-0.42475040783851448</v>
      </c>
      <c r="Z302" s="259">
        <f t="shared" si="38"/>
        <v>0.63886343290264769</v>
      </c>
      <c r="AA302" s="259" t="s">
        <v>3628</v>
      </c>
      <c r="AB302" s="259" t="str">
        <f t="shared" si="39"/>
        <v>B7_@12</v>
      </c>
      <c r="AC302" s="259" t="s">
        <v>3629</v>
      </c>
      <c r="AD302" s="259">
        <v>3200</v>
      </c>
      <c r="AE302" s="259">
        <v>3200</v>
      </c>
      <c r="AF302" s="259" t="s">
        <v>1331</v>
      </c>
      <c r="AG302" s="259" t="str">
        <f t="shared" si="40"/>
        <v>disseminated</v>
      </c>
      <c r="AH302" s="259" t="str">
        <f t="shared" si="41"/>
        <v>barite</v>
      </c>
    </row>
    <row r="303" spans="1:34">
      <c r="A303" s="284" t="s">
        <v>3266</v>
      </c>
      <c r="B303" s="260" t="s">
        <v>3207</v>
      </c>
      <c r="C303" s="260" t="s">
        <v>1232</v>
      </c>
      <c r="D303" s="283">
        <v>1213.0899999999999</v>
      </c>
      <c r="E303" s="276">
        <v>1.0297877758913412</v>
      </c>
      <c r="F303" s="282">
        <v>4.4228400000000001E-2</v>
      </c>
      <c r="G303" s="280">
        <v>1.3538120000000001E-2</v>
      </c>
      <c r="H303" s="281">
        <v>7.8854930000000004E-3</v>
      </c>
      <c r="I303" s="280">
        <v>9.0114840000000002E-3</v>
      </c>
      <c r="J303" s="279">
        <v>1.4927119723920004E-4</v>
      </c>
      <c r="K303" s="278">
        <v>2.5434487105885424E-2</v>
      </c>
      <c r="M303" s="276">
        <v>0.53923363033536731</v>
      </c>
      <c r="N303" s="276">
        <v>0.37127924284033437</v>
      </c>
      <c r="O303" s="276">
        <v>0.21671195343279326</v>
      </c>
      <c r="P303" s="276">
        <v>0.25841376321707915</v>
      </c>
      <c r="Q303" s="276">
        <v>-6.0993366189920906E-2</v>
      </c>
      <c r="R303" s="276">
        <v>0.25841376321707915</v>
      </c>
      <c r="S303" s="276">
        <v>1.5708033255543707</v>
      </c>
      <c r="T303" s="277">
        <v>0.97158296815545819</v>
      </c>
      <c r="U303" s="276">
        <v>0.54061439950525703</v>
      </c>
      <c r="V303" s="276">
        <v>0.9715829681554583</v>
      </c>
      <c r="X303" s="340">
        <f t="shared" si="36"/>
        <v>0.53923363033536731</v>
      </c>
      <c r="Y303" s="340">
        <f t="shared" si="37"/>
        <v>-6.0993366189920906E-2</v>
      </c>
      <c r="Z303" s="259">
        <f t="shared" si="38"/>
        <v>0.54061439950525703</v>
      </c>
      <c r="AA303" s="259" t="s">
        <v>3628</v>
      </c>
      <c r="AB303" s="259" t="str">
        <f t="shared" si="39"/>
        <v>B7_@13</v>
      </c>
      <c r="AC303" s="259" t="s">
        <v>3629</v>
      </c>
      <c r="AD303" s="259">
        <v>3200</v>
      </c>
      <c r="AE303" s="259">
        <v>3200</v>
      </c>
      <c r="AF303" s="259" t="s">
        <v>1331</v>
      </c>
      <c r="AG303" s="259" t="str">
        <f t="shared" si="40"/>
        <v>disseminated</v>
      </c>
      <c r="AH303" s="259" t="str">
        <f t="shared" si="41"/>
        <v>barite</v>
      </c>
    </row>
    <row r="304" spans="1:34">
      <c r="A304" s="284" t="s">
        <v>3265</v>
      </c>
      <c r="B304" s="260" t="s">
        <v>3207</v>
      </c>
      <c r="C304" s="260" t="s">
        <v>1232</v>
      </c>
      <c r="D304" s="283">
        <v>1237.6199999999999</v>
      </c>
      <c r="E304" s="276">
        <v>1.0506112054329371</v>
      </c>
      <c r="F304" s="282">
        <v>4.4266369999999999E-2</v>
      </c>
      <c r="G304" s="280">
        <v>1.5311780000000001E-2</v>
      </c>
      <c r="H304" s="281">
        <v>7.8885780000000003E-3</v>
      </c>
      <c r="I304" s="280">
        <v>8.7862549999999998E-3</v>
      </c>
      <c r="J304" s="279">
        <v>1.4951795682921005E-4</v>
      </c>
      <c r="K304" s="278">
        <v>2.6216975006518244E-2</v>
      </c>
      <c r="M304" s="276">
        <v>1.3981947209680268</v>
      </c>
      <c r="N304" s="276">
        <v>0.39788973550179951</v>
      </c>
      <c r="O304" s="276">
        <v>0.61567886311378772</v>
      </c>
      <c r="P304" s="276">
        <v>0.25529247195544219</v>
      </c>
      <c r="Q304" s="276">
        <v>-0.10439141818474607</v>
      </c>
      <c r="R304" s="276">
        <v>0.25529247195544219</v>
      </c>
      <c r="S304" s="276">
        <v>3.2212663902266847</v>
      </c>
      <c r="T304" s="277">
        <v>0.97986740004500106</v>
      </c>
      <c r="U304" s="276">
        <v>0.549015596439828</v>
      </c>
      <c r="V304" s="276">
        <v>0.97986740004500117</v>
      </c>
      <c r="X304" s="340">
        <f t="shared" si="36"/>
        <v>1.3981947209680268</v>
      </c>
      <c r="Y304" s="340">
        <f t="shared" si="37"/>
        <v>-0.10439141818474607</v>
      </c>
      <c r="Z304" s="259">
        <f t="shared" si="38"/>
        <v>0.549015596439828</v>
      </c>
      <c r="AA304" s="259" t="s">
        <v>3628</v>
      </c>
      <c r="AB304" s="259" t="str">
        <f t="shared" si="39"/>
        <v>B7_@14</v>
      </c>
      <c r="AC304" s="259" t="s">
        <v>3629</v>
      </c>
      <c r="AD304" s="259">
        <v>3200</v>
      </c>
      <c r="AE304" s="259">
        <v>3200</v>
      </c>
      <c r="AF304" s="259" t="s">
        <v>1331</v>
      </c>
      <c r="AG304" s="259" t="str">
        <f t="shared" si="40"/>
        <v>disseminated</v>
      </c>
      <c r="AH304" s="259" t="str">
        <f t="shared" si="41"/>
        <v>barite</v>
      </c>
    </row>
    <row r="305" spans="1:34">
      <c r="A305" s="284" t="s">
        <v>3264</v>
      </c>
      <c r="B305" s="260" t="s">
        <v>3207</v>
      </c>
      <c r="C305" s="260" t="s">
        <v>1232</v>
      </c>
      <c r="D305" s="283">
        <v>1259.52</v>
      </c>
      <c r="E305" s="276">
        <v>1.069202037351443</v>
      </c>
      <c r="F305" s="282">
        <v>4.3964360000000001E-2</v>
      </c>
      <c r="G305" s="280">
        <v>1.4434219999999999E-2</v>
      </c>
      <c r="H305" s="281">
        <v>7.8604520000000004E-3</v>
      </c>
      <c r="I305" s="280">
        <v>8.5691570000000009E-3</v>
      </c>
      <c r="J305" s="279">
        <v>1.4752432933888007E-4</v>
      </c>
      <c r="K305" s="278">
        <v>2.5692204844457642E-2</v>
      </c>
      <c r="M305" s="276">
        <v>-5.4339053312314478</v>
      </c>
      <c r="N305" s="276">
        <v>0.38454477205351784</v>
      </c>
      <c r="O305" s="276">
        <v>-3.0130200329080998</v>
      </c>
      <c r="P305" s="276">
        <v>0.25232343558094211</v>
      </c>
      <c r="Q305" s="276">
        <v>-0.2145587873239041</v>
      </c>
      <c r="R305" s="276">
        <v>0.25232343558094211</v>
      </c>
      <c r="S305" s="276">
        <v>-10.078770337847432</v>
      </c>
      <c r="T305" s="277">
        <v>0.97429152012209286</v>
      </c>
      <c r="U305" s="276">
        <v>0.27432393179949166</v>
      </c>
      <c r="V305" s="276">
        <v>0.97429152012209297</v>
      </c>
      <c r="X305" s="340">
        <f t="shared" si="36"/>
        <v>-5.4339053312314478</v>
      </c>
      <c r="Y305" s="340">
        <f t="shared" si="37"/>
        <v>-0.2145587873239041</v>
      </c>
      <c r="Z305" s="259">
        <f t="shared" si="38"/>
        <v>0.27432393179949166</v>
      </c>
      <c r="AA305" s="259" t="s">
        <v>3628</v>
      </c>
      <c r="AB305" s="259" t="str">
        <f t="shared" si="39"/>
        <v>B7_@15</v>
      </c>
      <c r="AC305" s="259" t="s">
        <v>3629</v>
      </c>
      <c r="AD305" s="259">
        <v>3200</v>
      </c>
      <c r="AE305" s="259">
        <v>3200</v>
      </c>
      <c r="AF305" s="259" t="s">
        <v>1331</v>
      </c>
      <c r="AG305" s="259" t="str">
        <f t="shared" si="40"/>
        <v>disseminated</v>
      </c>
      <c r="AH305" s="259" t="str">
        <f t="shared" si="41"/>
        <v>barite</v>
      </c>
    </row>
    <row r="306" spans="1:34">
      <c r="A306" s="284" t="s">
        <v>3263</v>
      </c>
      <c r="B306" s="260" t="s">
        <v>3207</v>
      </c>
      <c r="C306" s="260" t="s">
        <v>1232</v>
      </c>
      <c r="D306" s="283">
        <v>1250.4749999999999</v>
      </c>
      <c r="E306" s="276">
        <v>1.0715272675079959</v>
      </c>
      <c r="F306" s="282">
        <v>4.4015619999999998E-2</v>
      </c>
      <c r="G306" s="280">
        <v>1.4188539999999999E-2</v>
      </c>
      <c r="H306" s="281">
        <v>7.8646580000000001E-3</v>
      </c>
      <c r="I306" s="280">
        <v>9.7046819999999992E-3</v>
      </c>
      <c r="J306" s="279">
        <v>1.4779839305728004E-4</v>
      </c>
      <c r="K306" s="278">
        <v>2.5597892260908722E-2</v>
      </c>
      <c r="M306" s="276">
        <v>-4.2742965478278494</v>
      </c>
      <c r="N306" s="276">
        <v>0.38086988046178183</v>
      </c>
      <c r="O306" s="276">
        <v>-2.4691798551940765</v>
      </c>
      <c r="P306" s="276">
        <v>0.26826717383153648</v>
      </c>
      <c r="Q306" s="276">
        <v>-0.2679171330627339</v>
      </c>
      <c r="R306" s="276">
        <v>0.26826717383153648</v>
      </c>
      <c r="S306" s="276">
        <v>-8.259396919138684</v>
      </c>
      <c r="T306" s="277">
        <v>0.97329802504393559</v>
      </c>
      <c r="U306" s="276">
        <v>-0.11136975650072323</v>
      </c>
      <c r="V306" s="276">
        <v>0.9732980250439357</v>
      </c>
      <c r="X306" s="340">
        <f t="shared" si="36"/>
        <v>-4.2742965478278494</v>
      </c>
      <c r="Y306" s="340">
        <f t="shared" si="37"/>
        <v>-0.2679171330627339</v>
      </c>
      <c r="Z306" s="259">
        <f t="shared" si="38"/>
        <v>-0.11136975650072323</v>
      </c>
      <c r="AA306" s="259" t="s">
        <v>3628</v>
      </c>
      <c r="AB306" s="259" t="str">
        <f t="shared" si="39"/>
        <v>B7_@16</v>
      </c>
      <c r="AC306" s="259" t="s">
        <v>3629</v>
      </c>
      <c r="AD306" s="259">
        <v>3200</v>
      </c>
      <c r="AE306" s="259">
        <v>3200</v>
      </c>
      <c r="AF306" s="259" t="s">
        <v>1331</v>
      </c>
      <c r="AG306" s="259" t="str">
        <f t="shared" si="40"/>
        <v>disseminated</v>
      </c>
      <c r="AH306" s="259" t="str">
        <f t="shared" si="41"/>
        <v>barite</v>
      </c>
    </row>
    <row r="307" spans="1:34">
      <c r="A307" s="284" t="s">
        <v>3262</v>
      </c>
      <c r="B307" s="260" t="s">
        <v>3207</v>
      </c>
      <c r="C307" s="260" t="s">
        <v>1232</v>
      </c>
      <c r="D307" s="283">
        <v>1244.596</v>
      </c>
      <c r="E307" s="276">
        <v>1.0664895747866863</v>
      </c>
      <c r="F307" s="282">
        <v>4.3886179999999997E-2</v>
      </c>
      <c r="G307" s="280">
        <v>1.6745639999999999E-2</v>
      </c>
      <c r="H307" s="281">
        <v>7.8504980000000009E-3</v>
      </c>
      <c r="I307" s="280">
        <v>1.063469E-2</v>
      </c>
      <c r="J307" s="279">
        <v>1.4708348605780005E-4</v>
      </c>
      <c r="K307" s="278">
        <v>3.1323202747606367E-2</v>
      </c>
      <c r="M307" s="276">
        <v>-7.2025010137616308</v>
      </c>
      <c r="N307" s="276">
        <v>0.42036006293910938</v>
      </c>
      <c r="O307" s="276">
        <v>-4.2915957767361981</v>
      </c>
      <c r="P307" s="276">
        <v>0.28201699953291864</v>
      </c>
      <c r="Q307" s="276">
        <v>-0.58230775464895856</v>
      </c>
      <c r="R307" s="276">
        <v>0.28201699953291864</v>
      </c>
      <c r="S307" s="276">
        <v>-13.002715972816436</v>
      </c>
      <c r="T307" s="277">
        <v>1.0381066527197729</v>
      </c>
      <c r="U307" s="276">
        <v>0.70896834708955581</v>
      </c>
      <c r="V307" s="276">
        <v>1.0381066527197731</v>
      </c>
      <c r="X307" s="340">
        <f t="shared" si="36"/>
        <v>-7.2025010137616308</v>
      </c>
      <c r="Y307" s="340">
        <f t="shared" si="37"/>
        <v>-0.58230775464895856</v>
      </c>
      <c r="Z307" s="259">
        <f t="shared" si="38"/>
        <v>0.70896834708955581</v>
      </c>
      <c r="AA307" s="259" t="s">
        <v>3628</v>
      </c>
      <c r="AB307" s="259" t="str">
        <f t="shared" si="39"/>
        <v>B7_@17</v>
      </c>
      <c r="AC307" s="259" t="s">
        <v>3629</v>
      </c>
      <c r="AD307" s="259">
        <v>3200</v>
      </c>
      <c r="AE307" s="259">
        <v>3200</v>
      </c>
      <c r="AF307" s="259" t="s">
        <v>1331</v>
      </c>
      <c r="AG307" s="259" t="str">
        <f t="shared" si="40"/>
        <v>disseminated</v>
      </c>
      <c r="AH307" s="259" t="str">
        <f t="shared" si="41"/>
        <v>barite</v>
      </c>
    </row>
    <row r="308" spans="1:34">
      <c r="A308" s="284" t="s">
        <v>3261</v>
      </c>
      <c r="B308" s="260" t="s">
        <v>3207</v>
      </c>
      <c r="C308" s="260" t="s">
        <v>1232</v>
      </c>
      <c r="D308" s="283">
        <v>1230.2819999999999</v>
      </c>
      <c r="E308" s="276">
        <v>1.0542239626736016</v>
      </c>
      <c r="F308" s="282">
        <v>4.3954740000000006E-2</v>
      </c>
      <c r="G308" s="280">
        <v>1.387305E-2</v>
      </c>
      <c r="H308" s="281">
        <v>7.8593610000000005E-3</v>
      </c>
      <c r="I308" s="280">
        <v>1.0452589999999999E-2</v>
      </c>
      <c r="J308" s="279">
        <v>1.4745066436268008E-4</v>
      </c>
      <c r="K308" s="278">
        <v>2.744369754796059E-2</v>
      </c>
      <c r="M308" s="276">
        <v>-5.6515299214837666</v>
      </c>
      <c r="N308" s="276">
        <v>0.37619224530993722</v>
      </c>
      <c r="O308" s="276">
        <v>-3.1533641009363094</v>
      </c>
      <c r="P308" s="276">
        <v>0.27928048723523491</v>
      </c>
      <c r="Q308" s="276">
        <v>-0.24282619137216965</v>
      </c>
      <c r="R308" s="276">
        <v>0.27928048723523491</v>
      </c>
      <c r="S308" s="276">
        <v>-10.569391506180414</v>
      </c>
      <c r="T308" s="277">
        <v>0.99321237623962599</v>
      </c>
      <c r="U308" s="276">
        <v>0.197268655563132</v>
      </c>
      <c r="V308" s="276">
        <v>0.9932123762396261</v>
      </c>
      <c r="X308" s="340">
        <f t="shared" si="36"/>
        <v>-5.6515299214837666</v>
      </c>
      <c r="Y308" s="340">
        <f t="shared" si="37"/>
        <v>-0.24282619137216965</v>
      </c>
      <c r="Z308" s="259">
        <f t="shared" si="38"/>
        <v>0.197268655563132</v>
      </c>
      <c r="AA308" s="259" t="s">
        <v>3628</v>
      </c>
      <c r="AB308" s="259" t="str">
        <f t="shared" si="39"/>
        <v>B7_@18</v>
      </c>
      <c r="AC308" s="259" t="s">
        <v>3629</v>
      </c>
      <c r="AD308" s="259">
        <v>3200</v>
      </c>
      <c r="AE308" s="259">
        <v>3200</v>
      </c>
      <c r="AF308" s="259" t="s">
        <v>1331</v>
      </c>
      <c r="AG308" s="259" t="str">
        <f t="shared" si="40"/>
        <v>disseminated</v>
      </c>
      <c r="AH308" s="259" t="str">
        <f t="shared" si="41"/>
        <v>barite</v>
      </c>
    </row>
    <row r="309" spans="1:34">
      <c r="A309" s="284" t="s">
        <v>3260</v>
      </c>
      <c r="B309" s="260" t="s">
        <v>3207</v>
      </c>
      <c r="C309" s="260" t="s">
        <v>1232</v>
      </c>
      <c r="D309" s="283">
        <v>1198.0809999999999</v>
      </c>
      <c r="E309" s="276">
        <v>1.0266310483482253</v>
      </c>
      <c r="F309" s="282">
        <v>4.3942769999999999E-2</v>
      </c>
      <c r="G309" s="280">
        <v>1.3074799999999999E-2</v>
      </c>
      <c r="H309" s="281">
        <v>7.8575229999999999E-3</v>
      </c>
      <c r="I309" s="280">
        <v>7.5958329999999998E-3</v>
      </c>
      <c r="J309" s="279">
        <v>1.4741343838306007E-4</v>
      </c>
      <c r="K309" s="278">
        <v>2.5404688331174527E-2</v>
      </c>
      <c r="M309" s="276">
        <v>-5.9223164438666487</v>
      </c>
      <c r="N309" s="276">
        <v>0.3645766818192463</v>
      </c>
      <c r="O309" s="276">
        <v>-3.3889671408495792</v>
      </c>
      <c r="P309" s="276">
        <v>0.23952788366423192</v>
      </c>
      <c r="Q309" s="276">
        <v>-0.3389741722582551</v>
      </c>
      <c r="R309" s="276">
        <v>0.23952788366423192</v>
      </c>
      <c r="S309" s="276">
        <v>-10.813841498814037</v>
      </c>
      <c r="T309" s="277">
        <v>0.97127106718754641</v>
      </c>
      <c r="U309" s="276">
        <v>0.4672965709284771</v>
      </c>
      <c r="V309" s="276">
        <v>0.97127106718754652</v>
      </c>
      <c r="X309" s="340">
        <f t="shared" si="36"/>
        <v>-5.9223164438666487</v>
      </c>
      <c r="Y309" s="340">
        <f t="shared" si="37"/>
        <v>-0.3389741722582551</v>
      </c>
      <c r="Z309" s="259">
        <f t="shared" si="38"/>
        <v>0.4672965709284771</v>
      </c>
      <c r="AA309" s="259" t="s">
        <v>3628</v>
      </c>
      <c r="AB309" s="259" t="str">
        <f t="shared" si="39"/>
        <v>B7_@19</v>
      </c>
      <c r="AC309" s="259" t="s">
        <v>3629</v>
      </c>
      <c r="AD309" s="259">
        <v>3200</v>
      </c>
      <c r="AE309" s="259">
        <v>3200</v>
      </c>
      <c r="AF309" s="259" t="s">
        <v>1331</v>
      </c>
      <c r="AG309" s="259" t="str">
        <f t="shared" si="40"/>
        <v>disseminated</v>
      </c>
      <c r="AH309" s="259" t="str">
        <f t="shared" si="41"/>
        <v>barite</v>
      </c>
    </row>
    <row r="310" spans="1:34">
      <c r="A310" s="284" t="s">
        <v>3259</v>
      </c>
      <c r="B310" s="260" t="s">
        <v>3207</v>
      </c>
      <c r="C310" s="260" t="s">
        <v>1232</v>
      </c>
      <c r="D310" s="283">
        <v>1190.0419999999999</v>
      </c>
      <c r="E310" s="276">
        <v>1.0197424598490576</v>
      </c>
      <c r="F310" s="282">
        <v>4.402652E-2</v>
      </c>
      <c r="G310" s="280">
        <v>1.14647E-2</v>
      </c>
      <c r="H310" s="281">
        <v>7.8646419999999998E-3</v>
      </c>
      <c r="I310" s="280">
        <v>6.1284779999999997E-3</v>
      </c>
      <c r="J310" s="279">
        <v>1.4807339679928007E-4</v>
      </c>
      <c r="K310" s="278">
        <v>2.4999364757096385E-2</v>
      </c>
      <c r="M310" s="276">
        <v>-4.0277156711382434</v>
      </c>
      <c r="N310" s="276">
        <v>0.34221592211107299</v>
      </c>
      <c r="O310" s="276">
        <v>-2.4690656232111725</v>
      </c>
      <c r="P310" s="276">
        <v>0.22207708685432595</v>
      </c>
      <c r="Q310" s="276">
        <v>-0.39479205257497707</v>
      </c>
      <c r="R310" s="276">
        <v>0.22207708685432595</v>
      </c>
      <c r="S310" s="276">
        <v>-6.4153838255089912</v>
      </c>
      <c r="T310" s="277">
        <v>0.96705506853401602</v>
      </c>
      <c r="U310" s="276">
        <v>1.2634532429909306</v>
      </c>
      <c r="V310" s="276">
        <v>0.96705506853401613</v>
      </c>
      <c r="X310" s="340">
        <f t="shared" si="36"/>
        <v>-4.0277156711382434</v>
      </c>
      <c r="Y310" s="340">
        <f t="shared" si="37"/>
        <v>-0.39479205257497707</v>
      </c>
      <c r="Z310" s="259">
        <f t="shared" si="38"/>
        <v>1.2634532429909306</v>
      </c>
      <c r="AA310" s="259" t="s">
        <v>3628</v>
      </c>
      <c r="AB310" s="259" t="str">
        <f t="shared" si="39"/>
        <v>B7_@20</v>
      </c>
      <c r="AC310" s="259" t="s">
        <v>3629</v>
      </c>
      <c r="AD310" s="259">
        <v>3200</v>
      </c>
      <c r="AE310" s="259">
        <v>3200</v>
      </c>
      <c r="AF310" s="259" t="s">
        <v>1331</v>
      </c>
      <c r="AG310" s="259" t="str">
        <f t="shared" si="40"/>
        <v>disseminated</v>
      </c>
      <c r="AH310" s="259" t="str">
        <f t="shared" si="41"/>
        <v>barite</v>
      </c>
    </row>
    <row r="311" spans="1:34">
      <c r="A311" s="284" t="s">
        <v>3258</v>
      </c>
      <c r="B311" s="260" t="s">
        <v>3207</v>
      </c>
      <c r="C311" s="260" t="s">
        <v>1232</v>
      </c>
      <c r="D311" s="283">
        <v>1225.0730000000001</v>
      </c>
      <c r="E311" s="276">
        <v>1.0671367595818817</v>
      </c>
      <c r="F311" s="282">
        <v>4.3946539999999999E-2</v>
      </c>
      <c r="G311" s="280">
        <v>1.352401E-2</v>
      </c>
      <c r="H311" s="281">
        <v>7.8571289999999992E-3</v>
      </c>
      <c r="I311" s="280">
        <v>1.0765179999999999E-2</v>
      </c>
      <c r="J311" s="279">
        <v>1.4753579289192008E-4</v>
      </c>
      <c r="K311" s="278">
        <v>2.5520439329778061E-2</v>
      </c>
      <c r="M311" s="276">
        <v>-5.8370311314704937</v>
      </c>
      <c r="N311" s="276">
        <v>0.37107349339769874</v>
      </c>
      <c r="O311" s="276">
        <v>-3.4382251627218214</v>
      </c>
      <c r="P311" s="276">
        <v>0.28399044990997535</v>
      </c>
      <c r="Q311" s="276">
        <v>-0.43215413001451708</v>
      </c>
      <c r="R311" s="276">
        <v>0.28399044990997535</v>
      </c>
      <c r="S311" s="276">
        <v>-9.9932084478042693</v>
      </c>
      <c r="T311" s="277">
        <v>0.97248410768913973</v>
      </c>
      <c r="U311" s="276">
        <v>1.1259064762891846</v>
      </c>
      <c r="V311" s="276">
        <v>0.97248410768913984</v>
      </c>
      <c r="X311" s="340">
        <f t="shared" si="36"/>
        <v>-5.8370311314704937</v>
      </c>
      <c r="Y311" s="340">
        <f t="shared" si="37"/>
        <v>-0.43215413001451708</v>
      </c>
      <c r="Z311" s="259">
        <f t="shared" si="38"/>
        <v>1.1259064762891846</v>
      </c>
      <c r="AA311" s="259" t="s">
        <v>3628</v>
      </c>
      <c r="AB311" s="259" t="str">
        <f t="shared" si="39"/>
        <v>B7_@21</v>
      </c>
      <c r="AC311" s="259" t="s">
        <v>3629</v>
      </c>
      <c r="AD311" s="259">
        <v>3200</v>
      </c>
      <c r="AE311" s="259">
        <v>3200</v>
      </c>
      <c r="AF311" s="259" t="s">
        <v>1331</v>
      </c>
      <c r="AG311" s="259" t="str">
        <f t="shared" si="40"/>
        <v>disseminated</v>
      </c>
      <c r="AH311" s="259" t="str">
        <f t="shared" si="41"/>
        <v>barite</v>
      </c>
    </row>
    <row r="312" spans="1:34">
      <c r="A312" s="284" t="s">
        <v>3257</v>
      </c>
      <c r="B312" s="260" t="s">
        <v>3207</v>
      </c>
      <c r="C312" s="260" t="s">
        <v>1232</v>
      </c>
      <c r="D312" s="283">
        <v>1213.4280000000001</v>
      </c>
      <c r="E312" s="276">
        <v>1.0569930313588851</v>
      </c>
      <c r="F312" s="282">
        <v>4.3913849999999997E-2</v>
      </c>
      <c r="G312" s="280">
        <v>1.2341090000000001E-2</v>
      </c>
      <c r="H312" s="281">
        <v>7.8577839999999996E-3</v>
      </c>
      <c r="I312" s="280">
        <v>9.5666469999999993E-3</v>
      </c>
      <c r="J312" s="279">
        <v>1.4711651990650007E-4</v>
      </c>
      <c r="K312" s="278">
        <v>2.4926714874925409E-2</v>
      </c>
      <c r="M312" s="276">
        <v>-6.5765475405510365</v>
      </c>
      <c r="N312" s="276">
        <v>0.3541990963647027</v>
      </c>
      <c r="O312" s="276">
        <v>-3.3615357330678886</v>
      </c>
      <c r="P312" s="276">
        <v>0.26627660317075141</v>
      </c>
      <c r="Q312" s="276">
        <v>2.5386250315895253E-2</v>
      </c>
      <c r="R312" s="276">
        <v>0.26627660317075141</v>
      </c>
      <c r="S312" s="276">
        <v>-12.795231449537869</v>
      </c>
      <c r="T312" s="277">
        <v>0.96630463936396382</v>
      </c>
      <c r="U312" s="276">
        <v>-0.27162033828709298</v>
      </c>
      <c r="V312" s="276">
        <v>0.96630463936396405</v>
      </c>
      <c r="X312" s="340">
        <f t="shared" si="36"/>
        <v>-6.5765475405510365</v>
      </c>
      <c r="Y312" s="340">
        <f t="shared" si="37"/>
        <v>2.5386250315895253E-2</v>
      </c>
      <c r="Z312" s="259">
        <f t="shared" si="38"/>
        <v>-0.27162033828709298</v>
      </c>
      <c r="AA312" s="259" t="s">
        <v>3628</v>
      </c>
      <c r="AB312" s="259" t="str">
        <f t="shared" si="39"/>
        <v>B7_@22</v>
      </c>
      <c r="AC312" s="259" t="s">
        <v>3629</v>
      </c>
      <c r="AD312" s="259">
        <v>3200</v>
      </c>
      <c r="AE312" s="259">
        <v>3200</v>
      </c>
      <c r="AF312" s="259" t="s">
        <v>1331</v>
      </c>
      <c r="AG312" s="259" t="str">
        <f t="shared" si="40"/>
        <v>disseminated</v>
      </c>
      <c r="AH312" s="259" t="str">
        <f t="shared" si="41"/>
        <v>barite</v>
      </c>
    </row>
    <row r="313" spans="1:34">
      <c r="A313" s="284" t="s">
        <v>3256</v>
      </c>
      <c r="B313" s="260" t="s">
        <v>3207</v>
      </c>
      <c r="C313" s="260" t="s">
        <v>1232</v>
      </c>
      <c r="D313" s="283">
        <v>1198.2819999999999</v>
      </c>
      <c r="E313" s="276">
        <v>1.0437996515679442</v>
      </c>
      <c r="F313" s="282">
        <v>4.3950639999999999E-2</v>
      </c>
      <c r="G313" s="280">
        <v>1.3553269999999999E-2</v>
      </c>
      <c r="H313" s="281">
        <v>7.8579440000000004E-3</v>
      </c>
      <c r="I313" s="280">
        <v>6.1489240000000001E-3</v>
      </c>
      <c r="J313" s="279">
        <v>1.4755206488636008E-4</v>
      </c>
      <c r="K313" s="278">
        <v>2.5624568933819269E-2</v>
      </c>
      <c r="M313" s="276">
        <v>-5.7442805264771302</v>
      </c>
      <c r="N313" s="276">
        <v>0.37150026916207207</v>
      </c>
      <c r="O313" s="276">
        <v>-3.3339924531794041</v>
      </c>
      <c r="P313" s="276">
        <v>0.22230304093786174</v>
      </c>
      <c r="Q313" s="276">
        <v>-0.37568798204368203</v>
      </c>
      <c r="R313" s="276">
        <v>0.22230304093786174</v>
      </c>
      <c r="S313" s="276">
        <v>-9.8858094901532745</v>
      </c>
      <c r="T313" s="277">
        <v>0.97357877107690238</v>
      </c>
      <c r="U313" s="276">
        <v>1.0570855327969308</v>
      </c>
      <c r="V313" s="276">
        <v>0.97357877107690249</v>
      </c>
      <c r="X313" s="340">
        <f t="shared" si="36"/>
        <v>-5.7442805264771302</v>
      </c>
      <c r="Y313" s="340">
        <f t="shared" si="37"/>
        <v>-0.37568798204368203</v>
      </c>
      <c r="Z313" s="259">
        <f t="shared" si="38"/>
        <v>1.0570855327969308</v>
      </c>
      <c r="AA313" s="259" t="s">
        <v>3628</v>
      </c>
      <c r="AB313" s="259" t="str">
        <f t="shared" si="39"/>
        <v>B7_@23</v>
      </c>
      <c r="AC313" s="259" t="s">
        <v>3629</v>
      </c>
      <c r="AD313" s="259">
        <v>3200</v>
      </c>
      <c r="AE313" s="259">
        <v>3200</v>
      </c>
      <c r="AF313" s="259" t="s">
        <v>1331</v>
      </c>
      <c r="AG313" s="259" t="str">
        <f t="shared" si="40"/>
        <v>disseminated</v>
      </c>
      <c r="AH313" s="259" t="str">
        <f t="shared" si="41"/>
        <v>barite</v>
      </c>
    </row>
    <row r="314" spans="1:34">
      <c r="A314" s="318" t="s">
        <v>3255</v>
      </c>
      <c r="B314" s="260" t="s">
        <v>3207</v>
      </c>
      <c r="C314" s="260" t="s">
        <v>1232</v>
      </c>
      <c r="D314" s="283">
        <v>1941.5530000000001</v>
      </c>
      <c r="E314" s="276">
        <v>0.92028171591001928</v>
      </c>
      <c r="F314" s="265">
        <v>4.3852149999999999E-2</v>
      </c>
      <c r="G314" s="263">
        <v>6.1004980000000002E-3</v>
      </c>
      <c r="H314" s="264">
        <v>7.8457879999999994E-3</v>
      </c>
      <c r="I314" s="263">
        <v>3.746615E-3</v>
      </c>
      <c r="J314" s="287" t="s">
        <v>1883</v>
      </c>
      <c r="K314" s="286" t="s">
        <v>1883</v>
      </c>
      <c r="M314" s="276">
        <v>-9.2396911503789259</v>
      </c>
      <c r="N314" s="276">
        <v>0.16286046082997099</v>
      </c>
      <c r="O314" s="276">
        <v>-5.2001254197629967</v>
      </c>
      <c r="P314" s="276">
        <v>0.16826471202841609</v>
      </c>
      <c r="Q314" s="276">
        <v>-0.44168447731784966</v>
      </c>
      <c r="R314" s="276">
        <v>0.16826471202841609</v>
      </c>
      <c r="S314" s="285" t="s">
        <v>1883</v>
      </c>
      <c r="T314" s="285" t="s">
        <v>1883</v>
      </c>
      <c r="U314" s="285" t="s">
        <v>1883</v>
      </c>
      <c r="V314" s="285" t="s">
        <v>1883</v>
      </c>
      <c r="X314" s="340">
        <f t="shared" si="36"/>
        <v>-9.2396911503789259</v>
      </c>
      <c r="Y314" s="340">
        <f t="shared" si="37"/>
        <v>-0.44168447731784966</v>
      </c>
      <c r="Z314" s="259" t="str">
        <f t="shared" si="38"/>
        <v>-</v>
      </c>
      <c r="AA314" s="259" t="s">
        <v>3628</v>
      </c>
      <c r="AB314" s="259" t="str">
        <f t="shared" si="39"/>
        <v>B7_0412@1</v>
      </c>
      <c r="AC314" s="259" t="s">
        <v>3629</v>
      </c>
      <c r="AD314" s="259">
        <v>3200</v>
      </c>
      <c r="AE314" s="259">
        <v>3200</v>
      </c>
      <c r="AF314" s="259" t="s">
        <v>1331</v>
      </c>
      <c r="AG314" s="259" t="str">
        <f t="shared" si="40"/>
        <v>disseminated</v>
      </c>
      <c r="AH314" s="259" t="str">
        <f t="shared" si="41"/>
        <v>barite</v>
      </c>
    </row>
    <row r="315" spans="1:34">
      <c r="A315" s="318" t="s">
        <v>3254</v>
      </c>
      <c r="B315" s="260" t="s">
        <v>3207</v>
      </c>
      <c r="C315" s="260" t="s">
        <v>1232</v>
      </c>
      <c r="D315" s="283">
        <v>1929.1210000000001</v>
      </c>
      <c r="E315" s="276">
        <v>0.9143890401539656</v>
      </c>
      <c r="F315" s="265">
        <v>4.3874099999999999E-2</v>
      </c>
      <c r="G315" s="263">
        <v>5.0300989999999997E-3</v>
      </c>
      <c r="H315" s="264">
        <v>7.8477719999999994E-3</v>
      </c>
      <c r="I315" s="263">
        <v>3.4659980000000001E-3</v>
      </c>
      <c r="J315" s="287" t="s">
        <v>1883</v>
      </c>
      <c r="K315" s="286" t="s">
        <v>1883</v>
      </c>
      <c r="M315" s="276">
        <v>-8.7437704536914573</v>
      </c>
      <c r="N315" s="276">
        <v>0.14750544987379047</v>
      </c>
      <c r="O315" s="276">
        <v>-4.9488304095612605</v>
      </c>
      <c r="P315" s="276">
        <v>0.16584155264926034</v>
      </c>
      <c r="Q315" s="276">
        <v>-0.44578862591015955</v>
      </c>
      <c r="R315" s="276">
        <v>0.16584155264926034</v>
      </c>
      <c r="S315" s="285" t="s">
        <v>1883</v>
      </c>
      <c r="T315" s="285" t="s">
        <v>1883</v>
      </c>
      <c r="U315" s="285" t="s">
        <v>1883</v>
      </c>
      <c r="V315" s="285" t="s">
        <v>1883</v>
      </c>
      <c r="X315" s="340">
        <f t="shared" si="36"/>
        <v>-8.7437704536914573</v>
      </c>
      <c r="Y315" s="340">
        <f t="shared" si="37"/>
        <v>-0.44578862591015955</v>
      </c>
      <c r="Z315" s="259" t="str">
        <f t="shared" si="38"/>
        <v>-</v>
      </c>
      <c r="AA315" s="259" t="s">
        <v>3628</v>
      </c>
      <c r="AB315" s="259" t="str">
        <f t="shared" si="39"/>
        <v>B7_0412@02</v>
      </c>
      <c r="AC315" s="259" t="s">
        <v>3629</v>
      </c>
      <c r="AD315" s="259">
        <v>3200</v>
      </c>
      <c r="AE315" s="259">
        <v>3200</v>
      </c>
      <c r="AF315" s="259" t="s">
        <v>1331</v>
      </c>
      <c r="AG315" s="259" t="str">
        <f t="shared" si="40"/>
        <v>disseminated</v>
      </c>
      <c r="AH315" s="259" t="str">
        <f t="shared" si="41"/>
        <v>barite</v>
      </c>
    </row>
    <row r="316" spans="1:34">
      <c r="A316" s="318" t="s">
        <v>3253</v>
      </c>
      <c r="B316" s="260" t="s">
        <v>3207</v>
      </c>
      <c r="C316" s="260" t="s">
        <v>1232</v>
      </c>
      <c r="D316" s="283">
        <v>1859.299</v>
      </c>
      <c r="E316" s="276">
        <v>0.88129393022481639</v>
      </c>
      <c r="F316" s="265">
        <v>4.3903280000000003E-2</v>
      </c>
      <c r="G316" s="263">
        <v>5.7523080000000002E-3</v>
      </c>
      <c r="H316" s="264">
        <v>7.8517429999999996E-3</v>
      </c>
      <c r="I316" s="263">
        <v>4.170132E-3</v>
      </c>
      <c r="J316" s="287" t="s">
        <v>1883</v>
      </c>
      <c r="K316" s="286" t="s">
        <v>1883</v>
      </c>
      <c r="M316" s="276">
        <v>-8.0845009352701336</v>
      </c>
      <c r="N316" s="276">
        <v>0.15771086929344633</v>
      </c>
      <c r="O316" s="276">
        <v>-4.4454890193539063</v>
      </c>
      <c r="P316" s="276">
        <v>0.17220384458450802</v>
      </c>
      <c r="Q316" s="276">
        <v>-0.28197103768978771</v>
      </c>
      <c r="R316" s="276">
        <v>0.17220384458450802</v>
      </c>
      <c r="S316" s="285" t="s">
        <v>1883</v>
      </c>
      <c r="T316" s="285" t="s">
        <v>1883</v>
      </c>
      <c r="U316" s="285" t="s">
        <v>1883</v>
      </c>
      <c r="V316" s="285" t="s">
        <v>1883</v>
      </c>
      <c r="X316" s="340">
        <f t="shared" si="36"/>
        <v>-8.0845009352701336</v>
      </c>
      <c r="Y316" s="340">
        <f t="shared" si="37"/>
        <v>-0.28197103768978771</v>
      </c>
      <c r="Z316" s="259" t="str">
        <f t="shared" si="38"/>
        <v>-</v>
      </c>
      <c r="AA316" s="259" t="s">
        <v>3628</v>
      </c>
      <c r="AB316" s="259" t="str">
        <f t="shared" si="39"/>
        <v>B7_0412@03</v>
      </c>
      <c r="AC316" s="259" t="s">
        <v>3629</v>
      </c>
      <c r="AD316" s="259">
        <v>3200</v>
      </c>
      <c r="AE316" s="259">
        <v>3200</v>
      </c>
      <c r="AF316" s="259" t="s">
        <v>1331</v>
      </c>
      <c r="AG316" s="259" t="str">
        <f t="shared" si="40"/>
        <v>disseminated</v>
      </c>
      <c r="AH316" s="259" t="str">
        <f t="shared" si="41"/>
        <v>barite</v>
      </c>
    </row>
    <row r="317" spans="1:34">
      <c r="A317" s="318" t="s">
        <v>3252</v>
      </c>
      <c r="B317" s="260" t="s">
        <v>3207</v>
      </c>
      <c r="C317" s="260" t="s">
        <v>1232</v>
      </c>
      <c r="D317" s="283">
        <v>1958.5630000000001</v>
      </c>
      <c r="E317" s="276">
        <v>0.92834432969786307</v>
      </c>
      <c r="F317" s="265">
        <v>4.3990410000000001E-2</v>
      </c>
      <c r="G317" s="263">
        <v>1.1906180000000001E-3</v>
      </c>
      <c r="H317" s="264">
        <v>7.8596410000000005E-3</v>
      </c>
      <c r="I317" s="263">
        <v>2.46708E-3</v>
      </c>
      <c r="J317" s="287" t="s">
        <v>1883</v>
      </c>
      <c r="K317" s="286" t="s">
        <v>1883</v>
      </c>
      <c r="M317" s="276">
        <v>-6.1159555911977082</v>
      </c>
      <c r="N317" s="276">
        <v>0.11047229449648684</v>
      </c>
      <c r="O317" s="276">
        <v>-3.4451158056845705</v>
      </c>
      <c r="P317" s="276">
        <v>0.15853314234340968</v>
      </c>
      <c r="Q317" s="276">
        <v>-0.29539867621775073</v>
      </c>
      <c r="R317" s="276">
        <v>0.15853314234340968</v>
      </c>
      <c r="S317" s="285" t="s">
        <v>1883</v>
      </c>
      <c r="T317" s="285" t="s">
        <v>1883</v>
      </c>
      <c r="U317" s="285" t="s">
        <v>1883</v>
      </c>
      <c r="V317" s="285" t="s">
        <v>1883</v>
      </c>
      <c r="X317" s="340">
        <f t="shared" si="36"/>
        <v>-6.1159555911977082</v>
      </c>
      <c r="Y317" s="340">
        <f t="shared" si="37"/>
        <v>-0.29539867621775073</v>
      </c>
      <c r="Z317" s="259" t="str">
        <f t="shared" si="38"/>
        <v>-</v>
      </c>
      <c r="AA317" s="259" t="s">
        <v>3628</v>
      </c>
      <c r="AB317" s="259" t="str">
        <f t="shared" si="39"/>
        <v>B7_0412@04</v>
      </c>
      <c r="AC317" s="259" t="s">
        <v>3629</v>
      </c>
      <c r="AD317" s="259">
        <v>3200</v>
      </c>
      <c r="AE317" s="259">
        <v>3200</v>
      </c>
      <c r="AF317" s="259" t="s">
        <v>1331</v>
      </c>
      <c r="AG317" s="259" t="str">
        <f t="shared" si="40"/>
        <v>disseminated</v>
      </c>
      <c r="AH317" s="259" t="str">
        <f t="shared" si="41"/>
        <v>barite</v>
      </c>
    </row>
    <row r="318" spans="1:34">
      <c r="A318" s="318" t="s">
        <v>3251</v>
      </c>
      <c r="B318" s="260" t="s">
        <v>3207</v>
      </c>
      <c r="C318" s="260" t="s">
        <v>1232</v>
      </c>
      <c r="D318" s="283">
        <v>1908.4159999999999</v>
      </c>
      <c r="E318" s="276">
        <v>0.90457502378257781</v>
      </c>
      <c r="F318" s="265">
        <v>4.4000749999999998E-2</v>
      </c>
      <c r="G318" s="263">
        <v>2.1863469999999999E-3</v>
      </c>
      <c r="H318" s="264">
        <v>7.8593110000000008E-3</v>
      </c>
      <c r="I318" s="263">
        <v>3.6590640000000001E-3</v>
      </c>
      <c r="J318" s="287" t="s">
        <v>1883</v>
      </c>
      <c r="K318" s="286" t="s">
        <v>1883</v>
      </c>
      <c r="M318" s="276">
        <v>-5.8823419236010421</v>
      </c>
      <c r="N318" s="276">
        <v>0.1164007931429701</v>
      </c>
      <c r="O318" s="276">
        <v>-3.4872660663218107</v>
      </c>
      <c r="P318" s="276">
        <v>0.16749227884638201</v>
      </c>
      <c r="Q318" s="276">
        <v>-0.4578599756672741</v>
      </c>
      <c r="R318" s="276">
        <v>0.16749227884638201</v>
      </c>
      <c r="S318" s="285" t="s">
        <v>1883</v>
      </c>
      <c r="T318" s="285" t="s">
        <v>1883</v>
      </c>
      <c r="U318" s="285" t="s">
        <v>1883</v>
      </c>
      <c r="V318" s="285" t="s">
        <v>1883</v>
      </c>
      <c r="X318" s="340">
        <f t="shared" si="36"/>
        <v>-5.8823419236010421</v>
      </c>
      <c r="Y318" s="340">
        <f t="shared" si="37"/>
        <v>-0.4578599756672741</v>
      </c>
      <c r="Z318" s="259" t="str">
        <f t="shared" si="38"/>
        <v>-</v>
      </c>
      <c r="AA318" s="259" t="s">
        <v>3628</v>
      </c>
      <c r="AB318" s="259" t="str">
        <f t="shared" si="39"/>
        <v>B7_0412@05</v>
      </c>
      <c r="AC318" s="259" t="s">
        <v>3629</v>
      </c>
      <c r="AD318" s="259">
        <v>3200</v>
      </c>
      <c r="AE318" s="259">
        <v>3200</v>
      </c>
      <c r="AF318" s="259" t="s">
        <v>1331</v>
      </c>
      <c r="AG318" s="259" t="str">
        <f t="shared" si="40"/>
        <v>disseminated</v>
      </c>
      <c r="AH318" s="259" t="str">
        <f t="shared" si="41"/>
        <v>barite</v>
      </c>
    </row>
    <row r="319" spans="1:34">
      <c r="A319" s="318" t="s">
        <v>3250</v>
      </c>
      <c r="B319" s="260" t="s">
        <v>3207</v>
      </c>
      <c r="C319" s="260" t="s">
        <v>1232</v>
      </c>
      <c r="D319" s="283">
        <v>1962.4469999999999</v>
      </c>
      <c r="E319" s="276">
        <v>0.9301853168790496</v>
      </c>
      <c r="F319" s="265">
        <v>4.3933130000000001E-2</v>
      </c>
      <c r="G319" s="263">
        <v>4.7193160000000003E-3</v>
      </c>
      <c r="H319" s="264">
        <v>7.8539760000000004E-3</v>
      </c>
      <c r="I319" s="263">
        <v>3.0362599999999998E-3</v>
      </c>
      <c r="J319" s="287" t="s">
        <v>1883</v>
      </c>
      <c r="K319" s="286" t="s">
        <v>1883</v>
      </c>
      <c r="M319" s="276">
        <v>-7.4100939741710281</v>
      </c>
      <c r="N319" s="276">
        <v>0.14333832971571603</v>
      </c>
      <c r="O319" s="276">
        <v>-4.1627849937356478</v>
      </c>
      <c r="P319" s="276">
        <v>0.16243679892732371</v>
      </c>
      <c r="Q319" s="276">
        <v>-0.34658659703756811</v>
      </c>
      <c r="R319" s="276">
        <v>0.16243679892732371</v>
      </c>
      <c r="S319" s="285" t="s">
        <v>1883</v>
      </c>
      <c r="T319" s="285" t="s">
        <v>1883</v>
      </c>
      <c r="U319" s="285" t="s">
        <v>1883</v>
      </c>
      <c r="V319" s="285" t="s">
        <v>1883</v>
      </c>
      <c r="X319" s="340">
        <f t="shared" si="36"/>
        <v>-7.4100939741710281</v>
      </c>
      <c r="Y319" s="340">
        <f t="shared" si="37"/>
        <v>-0.34658659703756811</v>
      </c>
      <c r="Z319" s="259" t="str">
        <f t="shared" si="38"/>
        <v>-</v>
      </c>
      <c r="AA319" s="259" t="s">
        <v>3628</v>
      </c>
      <c r="AB319" s="259" t="str">
        <f t="shared" si="39"/>
        <v>B7_0412@06</v>
      </c>
      <c r="AC319" s="259" t="s">
        <v>3629</v>
      </c>
      <c r="AD319" s="259">
        <v>3200</v>
      </c>
      <c r="AE319" s="259">
        <v>3200</v>
      </c>
      <c r="AF319" s="259" t="s">
        <v>1331</v>
      </c>
      <c r="AG319" s="259" t="str">
        <f t="shared" si="40"/>
        <v>disseminated</v>
      </c>
      <c r="AH319" s="259" t="str">
        <f t="shared" si="41"/>
        <v>barite</v>
      </c>
    </row>
    <row r="320" spans="1:34">
      <c r="A320" s="318" t="s">
        <v>3249</v>
      </c>
      <c r="B320" s="260" t="s">
        <v>3207</v>
      </c>
      <c r="C320" s="260" t="s">
        <v>1232</v>
      </c>
      <c r="D320" s="283">
        <v>1981.1679999999999</v>
      </c>
      <c r="E320" s="276">
        <v>0.91417549781367458</v>
      </c>
      <c r="F320" s="265">
        <v>4.401712E-2</v>
      </c>
      <c r="G320" s="263">
        <v>7.547565E-3</v>
      </c>
      <c r="H320" s="264">
        <v>7.8635349999999996E-3</v>
      </c>
      <c r="I320" s="263">
        <v>5.4088790000000001E-3</v>
      </c>
      <c r="J320" s="287" t="s">
        <v>1883</v>
      </c>
      <c r="K320" s="286" t="s">
        <v>1883</v>
      </c>
      <c r="M320" s="276">
        <v>-5.5124912719027863</v>
      </c>
      <c r="N320" s="276">
        <v>0.18553542608957171</v>
      </c>
      <c r="O320" s="276">
        <v>-2.9514865631492788</v>
      </c>
      <c r="P320" s="276">
        <v>0.18547385946642775</v>
      </c>
      <c r="Q320" s="276">
        <v>-0.11255355811934376</v>
      </c>
      <c r="R320" s="276">
        <v>0.18547385946642775</v>
      </c>
      <c r="S320" s="285" t="s">
        <v>1883</v>
      </c>
      <c r="T320" s="285" t="s">
        <v>1883</v>
      </c>
      <c r="U320" s="285" t="s">
        <v>1883</v>
      </c>
      <c r="V320" s="285" t="s">
        <v>1883</v>
      </c>
      <c r="X320" s="340">
        <f t="shared" si="36"/>
        <v>-5.5124912719027863</v>
      </c>
      <c r="Y320" s="340">
        <f t="shared" si="37"/>
        <v>-0.11255355811934376</v>
      </c>
      <c r="Z320" s="259" t="str">
        <f t="shared" si="38"/>
        <v>-</v>
      </c>
      <c r="AA320" s="259" t="s">
        <v>3628</v>
      </c>
      <c r="AB320" s="259" t="str">
        <f t="shared" si="39"/>
        <v>B7_0412@07</v>
      </c>
      <c r="AC320" s="259" t="s">
        <v>3629</v>
      </c>
      <c r="AD320" s="259">
        <v>3200</v>
      </c>
      <c r="AE320" s="259">
        <v>3200</v>
      </c>
      <c r="AF320" s="259" t="s">
        <v>1331</v>
      </c>
      <c r="AG320" s="259" t="str">
        <f t="shared" si="40"/>
        <v>disseminated</v>
      </c>
      <c r="AH320" s="259" t="str">
        <f t="shared" si="41"/>
        <v>barite</v>
      </c>
    </row>
    <row r="321" spans="1:34">
      <c r="A321" s="318" t="s">
        <v>3248</v>
      </c>
      <c r="B321" s="260" t="s">
        <v>3207</v>
      </c>
      <c r="C321" s="260" t="s">
        <v>1232</v>
      </c>
      <c r="D321" s="283">
        <v>1918.143</v>
      </c>
      <c r="E321" s="276">
        <v>0.88509370830884371</v>
      </c>
      <c r="F321" s="265">
        <v>4.3963170000000003E-2</v>
      </c>
      <c r="G321" s="263">
        <v>1.048606E-2</v>
      </c>
      <c r="H321" s="264">
        <v>7.8560639999999994E-3</v>
      </c>
      <c r="I321" s="263">
        <v>6.0940869999999998E-3</v>
      </c>
      <c r="J321" s="287" t="s">
        <v>1883</v>
      </c>
      <c r="K321" s="286" t="s">
        <v>1883</v>
      </c>
      <c r="M321" s="276">
        <v>-6.7313943054470027</v>
      </c>
      <c r="N321" s="276">
        <v>0.2358391000067396</v>
      </c>
      <c r="O321" s="276">
        <v>-3.8984919491430294</v>
      </c>
      <c r="P321" s="276">
        <v>0.19378679592826592</v>
      </c>
      <c r="Q321" s="276">
        <v>-0.43182388183782283</v>
      </c>
      <c r="R321" s="276">
        <v>0.19378679592826592</v>
      </c>
      <c r="S321" s="285" t="s">
        <v>1883</v>
      </c>
      <c r="T321" s="285" t="s">
        <v>1883</v>
      </c>
      <c r="U321" s="285" t="s">
        <v>1883</v>
      </c>
      <c r="V321" s="285" t="s">
        <v>1883</v>
      </c>
      <c r="X321" s="340">
        <f t="shared" si="36"/>
        <v>-6.7313943054470027</v>
      </c>
      <c r="Y321" s="340">
        <f t="shared" si="37"/>
        <v>-0.43182388183782283</v>
      </c>
      <c r="Z321" s="259" t="str">
        <f t="shared" si="38"/>
        <v>-</v>
      </c>
      <c r="AA321" s="259" t="s">
        <v>3628</v>
      </c>
      <c r="AB321" s="259" t="str">
        <f t="shared" si="39"/>
        <v>B7_0412@08</v>
      </c>
      <c r="AC321" s="259" t="s">
        <v>3629</v>
      </c>
      <c r="AD321" s="259">
        <v>3200</v>
      </c>
      <c r="AE321" s="259">
        <v>3200</v>
      </c>
      <c r="AF321" s="259" t="s">
        <v>1331</v>
      </c>
      <c r="AG321" s="259" t="str">
        <f t="shared" si="40"/>
        <v>disseminated</v>
      </c>
      <c r="AH321" s="259" t="str">
        <f t="shared" si="41"/>
        <v>barite</v>
      </c>
    </row>
    <row r="322" spans="1:34">
      <c r="A322" s="318" t="s">
        <v>3247</v>
      </c>
      <c r="B322" s="260" t="s">
        <v>3207</v>
      </c>
      <c r="C322" s="260" t="s">
        <v>1232</v>
      </c>
      <c r="D322" s="283">
        <v>1828.355</v>
      </c>
      <c r="E322" s="276">
        <v>0.84366259817699507</v>
      </c>
      <c r="F322" s="265">
        <v>4.4016779999999998E-2</v>
      </c>
      <c r="G322" s="263">
        <v>3.319654E-3</v>
      </c>
      <c r="H322" s="264">
        <v>7.8629670000000002E-3</v>
      </c>
      <c r="I322" s="263">
        <v>3.8964550000000001E-3</v>
      </c>
      <c r="J322" s="287" t="s">
        <v>1883</v>
      </c>
      <c r="K322" s="286" t="s">
        <v>1883</v>
      </c>
      <c r="M322" s="276">
        <v>-5.520172959231795</v>
      </c>
      <c r="N322" s="276">
        <v>0.12666941396578463</v>
      </c>
      <c r="O322" s="276">
        <v>-3.0235795249831678</v>
      </c>
      <c r="P322" s="276">
        <v>0.1696204833076648</v>
      </c>
      <c r="Q322" s="276">
        <v>-0.18069045097879322</v>
      </c>
      <c r="R322" s="276">
        <v>0.1696204833076648</v>
      </c>
      <c r="S322" s="285" t="s">
        <v>1883</v>
      </c>
      <c r="T322" s="285" t="s">
        <v>1883</v>
      </c>
      <c r="U322" s="285" t="s">
        <v>1883</v>
      </c>
      <c r="V322" s="285" t="s">
        <v>1883</v>
      </c>
      <c r="X322" s="340">
        <f t="shared" si="36"/>
        <v>-5.520172959231795</v>
      </c>
      <c r="Y322" s="340">
        <f t="shared" si="37"/>
        <v>-0.18069045097879322</v>
      </c>
      <c r="Z322" s="259" t="str">
        <f t="shared" si="38"/>
        <v>-</v>
      </c>
      <c r="AA322" s="259" t="s">
        <v>3628</v>
      </c>
      <c r="AB322" s="259" t="str">
        <f t="shared" si="39"/>
        <v>B7_0412@09</v>
      </c>
      <c r="AC322" s="259" t="s">
        <v>3629</v>
      </c>
      <c r="AD322" s="259">
        <v>3200</v>
      </c>
      <c r="AE322" s="259">
        <v>3200</v>
      </c>
      <c r="AF322" s="259" t="s">
        <v>1331</v>
      </c>
      <c r="AG322" s="259" t="str">
        <f t="shared" si="40"/>
        <v>disseminated</v>
      </c>
      <c r="AH322" s="259" t="str">
        <f t="shared" si="41"/>
        <v>barite</v>
      </c>
    </row>
    <row r="323" spans="1:34">
      <c r="A323" s="318" t="s">
        <v>3246</v>
      </c>
      <c r="B323" s="260" t="s">
        <v>3207</v>
      </c>
      <c r="C323" s="260" t="s">
        <v>1232</v>
      </c>
      <c r="D323" s="283">
        <v>1904.173</v>
      </c>
      <c r="E323" s="276">
        <v>0.87864749491126359</v>
      </c>
      <c r="F323" s="265">
        <v>4.4001419999999999E-2</v>
      </c>
      <c r="G323" s="263">
        <v>4.4031929999999997E-3</v>
      </c>
      <c r="H323" s="264">
        <v>7.8592349999999991E-3</v>
      </c>
      <c r="I323" s="263">
        <v>5.1545430000000001E-3</v>
      </c>
      <c r="J323" s="287" t="s">
        <v>1883</v>
      </c>
      <c r="K323" s="286" t="s">
        <v>1883</v>
      </c>
      <c r="M323" s="276">
        <v>-5.8672044809229273</v>
      </c>
      <c r="N323" s="276">
        <v>0.139256392315213</v>
      </c>
      <c r="O323" s="276">
        <v>-3.4969303190584813</v>
      </c>
      <c r="P323" s="276">
        <v>0.18255379795078325</v>
      </c>
      <c r="Q323" s="276">
        <v>-0.47532001138317348</v>
      </c>
      <c r="R323" s="276">
        <v>0.18255379795078325</v>
      </c>
      <c r="S323" s="285" t="s">
        <v>1883</v>
      </c>
      <c r="T323" s="285" t="s">
        <v>1883</v>
      </c>
      <c r="U323" s="285" t="s">
        <v>1883</v>
      </c>
      <c r="V323" s="285" t="s">
        <v>1883</v>
      </c>
      <c r="X323" s="340">
        <f t="shared" si="36"/>
        <v>-5.8672044809229273</v>
      </c>
      <c r="Y323" s="340">
        <f t="shared" si="37"/>
        <v>-0.47532001138317348</v>
      </c>
      <c r="Z323" s="259" t="str">
        <f t="shared" si="38"/>
        <v>-</v>
      </c>
      <c r="AA323" s="259" t="s">
        <v>3628</v>
      </c>
      <c r="AB323" s="259" t="str">
        <f t="shared" si="39"/>
        <v>B7_0412@10</v>
      </c>
      <c r="AC323" s="259" t="s">
        <v>3629</v>
      </c>
      <c r="AD323" s="259">
        <v>3200</v>
      </c>
      <c r="AE323" s="259">
        <v>3200</v>
      </c>
      <c r="AF323" s="259" t="s">
        <v>1331</v>
      </c>
      <c r="AG323" s="259" t="str">
        <f t="shared" si="40"/>
        <v>disseminated</v>
      </c>
      <c r="AH323" s="259" t="str">
        <f t="shared" si="41"/>
        <v>barite</v>
      </c>
    </row>
    <row r="324" spans="1:34">
      <c r="A324" s="318" t="s">
        <v>3245</v>
      </c>
      <c r="B324" s="260" t="s">
        <v>3207</v>
      </c>
      <c r="C324" s="260" t="s">
        <v>1232</v>
      </c>
      <c r="D324" s="283">
        <v>1659.49</v>
      </c>
      <c r="E324" s="276">
        <v>0.76574278247317484</v>
      </c>
      <c r="F324" s="265">
        <v>4.3969210000000002E-2</v>
      </c>
      <c r="G324" s="263">
        <v>2.1310389999999999E-3</v>
      </c>
      <c r="H324" s="264">
        <v>7.8561340000000007E-3</v>
      </c>
      <c r="I324" s="263">
        <v>3.0096150000000002E-3</v>
      </c>
      <c r="J324" s="287" t="s">
        <v>1883</v>
      </c>
      <c r="K324" s="286" t="s">
        <v>1883</v>
      </c>
      <c r="M324" s="276">
        <v>-6.5949313893651773</v>
      </c>
      <c r="N324" s="276">
        <v>0.11598978511212664</v>
      </c>
      <c r="O324" s="276">
        <v>-3.8897582454588266</v>
      </c>
      <c r="P324" s="276">
        <v>0.16223833304742066</v>
      </c>
      <c r="Q324" s="276">
        <v>-0.49336857993576011</v>
      </c>
      <c r="R324" s="276">
        <v>0.16223833304742066</v>
      </c>
      <c r="S324" s="285" t="s">
        <v>1883</v>
      </c>
      <c r="T324" s="285" t="s">
        <v>1883</v>
      </c>
      <c r="U324" s="285" t="s">
        <v>1883</v>
      </c>
      <c r="V324" s="285" t="s">
        <v>1883</v>
      </c>
      <c r="X324" s="340">
        <f t="shared" si="36"/>
        <v>-6.5949313893651773</v>
      </c>
      <c r="Y324" s="340">
        <f t="shared" si="37"/>
        <v>-0.49336857993576011</v>
      </c>
      <c r="Z324" s="259" t="str">
        <f t="shared" si="38"/>
        <v>-</v>
      </c>
      <c r="AA324" s="259" t="s">
        <v>3628</v>
      </c>
      <c r="AB324" s="259" t="str">
        <f t="shared" si="39"/>
        <v>B7_0412@11</v>
      </c>
      <c r="AC324" s="259" t="s">
        <v>3629</v>
      </c>
      <c r="AD324" s="259">
        <v>3200</v>
      </c>
      <c r="AE324" s="259">
        <v>3200</v>
      </c>
      <c r="AF324" s="259" t="s">
        <v>1331</v>
      </c>
      <c r="AG324" s="259" t="str">
        <f t="shared" si="40"/>
        <v>disseminated</v>
      </c>
      <c r="AH324" s="259" t="str">
        <f t="shared" si="41"/>
        <v>barite</v>
      </c>
    </row>
    <row r="325" spans="1:34">
      <c r="A325" s="318" t="s">
        <v>3244</v>
      </c>
      <c r="B325" s="260" t="s">
        <v>3207</v>
      </c>
      <c r="C325" s="260" t="s">
        <v>1232</v>
      </c>
      <c r="D325" s="283">
        <v>1843.03</v>
      </c>
      <c r="E325" s="276">
        <v>0.8504341215563429</v>
      </c>
      <c r="F325" s="265">
        <v>4.4043753173163662E-2</v>
      </c>
      <c r="G325" s="263">
        <v>5.1552312242084597E-3</v>
      </c>
      <c r="H325" s="264">
        <v>7.8648797317904112E-3</v>
      </c>
      <c r="I325" s="263">
        <v>3.166937001666089E-3</v>
      </c>
      <c r="J325" s="287" t="s">
        <v>1883</v>
      </c>
      <c r="K325" s="286" t="s">
        <v>1883</v>
      </c>
      <c r="M325" s="276">
        <v>-4.9107627165347889</v>
      </c>
      <c r="N325" s="276">
        <v>0.1492235335078568</v>
      </c>
      <c r="O325" s="276">
        <v>-2.7814577013799116</v>
      </c>
      <c r="P325" s="276">
        <v>0.16343181978955171</v>
      </c>
      <c r="Q325" s="276">
        <v>-0.25241490236449504</v>
      </c>
      <c r="R325" s="276">
        <v>0.16343181978955171</v>
      </c>
      <c r="S325" s="285" t="s">
        <v>1883</v>
      </c>
      <c r="T325" s="285" t="s">
        <v>1883</v>
      </c>
      <c r="U325" s="285" t="s">
        <v>1883</v>
      </c>
      <c r="V325" s="285" t="s">
        <v>1883</v>
      </c>
      <c r="X325" s="340">
        <f t="shared" si="36"/>
        <v>-4.9107627165347889</v>
      </c>
      <c r="Y325" s="340">
        <f t="shared" si="37"/>
        <v>-0.25241490236449504</v>
      </c>
      <c r="Z325" s="259" t="str">
        <f t="shared" si="38"/>
        <v>-</v>
      </c>
      <c r="AA325" s="259" t="s">
        <v>3628</v>
      </c>
      <c r="AB325" s="259" t="str">
        <f t="shared" si="39"/>
        <v>B7_0412@12</v>
      </c>
      <c r="AC325" s="259" t="s">
        <v>3629</v>
      </c>
      <c r="AD325" s="259">
        <v>3200</v>
      </c>
      <c r="AE325" s="259">
        <v>3200</v>
      </c>
      <c r="AF325" s="259" t="s">
        <v>1331</v>
      </c>
      <c r="AG325" s="259" t="str">
        <f t="shared" si="40"/>
        <v>disseminated</v>
      </c>
      <c r="AH325" s="259" t="str">
        <f t="shared" si="41"/>
        <v>barite</v>
      </c>
    </row>
    <row r="326" spans="1:34">
      <c r="A326" s="318" t="s">
        <v>3243</v>
      </c>
      <c r="B326" s="260" t="s">
        <v>3207</v>
      </c>
      <c r="C326" s="260" t="s">
        <v>1232</v>
      </c>
      <c r="D326" s="283">
        <v>1815.1310000000001</v>
      </c>
      <c r="E326" s="276">
        <v>0.87261560871663268</v>
      </c>
      <c r="F326" s="265">
        <v>4.4015199999999997E-2</v>
      </c>
      <c r="G326" s="263">
        <v>6.2285480000000004E-3</v>
      </c>
      <c r="H326" s="264">
        <v>7.861102E-3</v>
      </c>
      <c r="I326" s="263">
        <v>4.9905949999999996E-3</v>
      </c>
      <c r="J326" s="287" t="s">
        <v>1883</v>
      </c>
      <c r="K326" s="286" t="s">
        <v>1883</v>
      </c>
      <c r="M326" s="276">
        <v>-5.5558702121141224</v>
      </c>
      <c r="N326" s="276">
        <v>0.1647878133779028</v>
      </c>
      <c r="O326" s="276">
        <v>-3.2602815402418139</v>
      </c>
      <c r="P326" s="276">
        <v>0.18072238132651358</v>
      </c>
      <c r="Q326" s="276">
        <v>-0.39900838100304092</v>
      </c>
      <c r="R326" s="276">
        <v>0.18072238132651358</v>
      </c>
      <c r="S326" s="285" t="s">
        <v>1883</v>
      </c>
      <c r="T326" s="285" t="s">
        <v>1883</v>
      </c>
      <c r="U326" s="285" t="s">
        <v>1883</v>
      </c>
      <c r="V326" s="285" t="s">
        <v>1883</v>
      </c>
      <c r="X326" s="340">
        <f t="shared" si="36"/>
        <v>-5.5558702121141224</v>
      </c>
      <c r="Y326" s="340">
        <f t="shared" si="37"/>
        <v>-0.39900838100304092</v>
      </c>
      <c r="Z326" s="259" t="str">
        <f t="shared" si="38"/>
        <v>-</v>
      </c>
      <c r="AA326" s="259" t="s">
        <v>3628</v>
      </c>
      <c r="AB326" s="259" t="str">
        <f t="shared" si="39"/>
        <v>B7_0412@13</v>
      </c>
      <c r="AC326" s="259" t="s">
        <v>3629</v>
      </c>
      <c r="AD326" s="259">
        <v>3200</v>
      </c>
      <c r="AE326" s="259">
        <v>3200</v>
      </c>
      <c r="AF326" s="259" t="s">
        <v>1331</v>
      </c>
      <c r="AG326" s="259" t="str">
        <f t="shared" si="40"/>
        <v>disseminated</v>
      </c>
      <c r="AH326" s="259" t="str">
        <f t="shared" si="41"/>
        <v>barite</v>
      </c>
    </row>
    <row r="327" spans="1:34">
      <c r="A327" s="318" t="s">
        <v>3242</v>
      </c>
      <c r="B327" s="260" t="s">
        <v>3207</v>
      </c>
      <c r="C327" s="260" t="s">
        <v>1232</v>
      </c>
      <c r="D327" s="283">
        <v>1863.6510000000001</v>
      </c>
      <c r="E327" s="276">
        <v>0.89594136830915294</v>
      </c>
      <c r="F327" s="265">
        <v>4.3863350000000002E-2</v>
      </c>
      <c r="G327" s="263">
        <v>2.5372379999999998E-3</v>
      </c>
      <c r="H327" s="264">
        <v>7.8464529999999998E-3</v>
      </c>
      <c r="I327" s="263">
        <v>2.5055049999999999E-3</v>
      </c>
      <c r="J327" s="287" t="s">
        <v>1883</v>
      </c>
      <c r="K327" s="286" t="s">
        <v>1883</v>
      </c>
      <c r="M327" s="276">
        <v>-8.9866473324791141</v>
      </c>
      <c r="N327" s="276">
        <v>0.11921463848876326</v>
      </c>
      <c r="O327" s="276">
        <v>-5.1159927288349936</v>
      </c>
      <c r="P327" s="276">
        <v>0.15877400874427083</v>
      </c>
      <c r="Q327" s="276">
        <v>-0.48786935260825004</v>
      </c>
      <c r="R327" s="276">
        <v>0.15877400874427083</v>
      </c>
      <c r="S327" s="285" t="s">
        <v>1883</v>
      </c>
      <c r="T327" s="285" t="s">
        <v>1883</v>
      </c>
      <c r="U327" s="285" t="s">
        <v>1883</v>
      </c>
      <c r="V327" s="285" t="s">
        <v>1883</v>
      </c>
      <c r="X327" s="340">
        <f t="shared" si="36"/>
        <v>-8.9866473324791141</v>
      </c>
      <c r="Y327" s="340">
        <f t="shared" si="37"/>
        <v>-0.48786935260825004</v>
      </c>
      <c r="Z327" s="259" t="str">
        <f t="shared" si="38"/>
        <v>-</v>
      </c>
      <c r="AA327" s="259" t="s">
        <v>3628</v>
      </c>
      <c r="AB327" s="259" t="str">
        <f t="shared" si="39"/>
        <v>B7_0412@14</v>
      </c>
      <c r="AC327" s="259" t="s">
        <v>3629</v>
      </c>
      <c r="AD327" s="259">
        <v>3200</v>
      </c>
      <c r="AE327" s="259">
        <v>3200</v>
      </c>
      <c r="AF327" s="259" t="s">
        <v>1331</v>
      </c>
      <c r="AG327" s="259" t="str">
        <f t="shared" si="40"/>
        <v>disseminated</v>
      </c>
      <c r="AH327" s="259" t="str">
        <f t="shared" si="41"/>
        <v>barite</v>
      </c>
    </row>
    <row r="328" spans="1:34">
      <c r="A328" s="318" t="s">
        <v>3241</v>
      </c>
      <c r="B328" s="260" t="s">
        <v>3207</v>
      </c>
      <c r="C328" s="260" t="s">
        <v>1232</v>
      </c>
      <c r="D328" s="283">
        <v>1861.769</v>
      </c>
      <c r="E328" s="276">
        <v>0.8950366057462279</v>
      </c>
      <c r="F328" s="265">
        <v>4.4050810000000003E-2</v>
      </c>
      <c r="G328" s="263">
        <v>4.9372879999999997E-3</v>
      </c>
      <c r="H328" s="264">
        <v>7.8656290000000007E-3</v>
      </c>
      <c r="I328" s="263">
        <v>4.1454760000000004E-3</v>
      </c>
      <c r="J328" s="287" t="s">
        <v>1883</v>
      </c>
      <c r="K328" s="286" t="s">
        <v>1883</v>
      </c>
      <c r="M328" s="276">
        <v>-4.7513264303807867</v>
      </c>
      <c r="N328" s="276">
        <v>0.14624576739354378</v>
      </c>
      <c r="O328" s="276">
        <v>-2.6865237655506586</v>
      </c>
      <c r="P328" s="276">
        <v>0.17196555538056507</v>
      </c>
      <c r="Q328" s="276">
        <v>-0.23959065390455336</v>
      </c>
      <c r="R328" s="276">
        <v>0.17196555538056507</v>
      </c>
      <c r="S328" s="285" t="s">
        <v>1883</v>
      </c>
      <c r="T328" s="285" t="s">
        <v>1883</v>
      </c>
      <c r="U328" s="285" t="s">
        <v>1883</v>
      </c>
      <c r="V328" s="285" t="s">
        <v>1883</v>
      </c>
      <c r="X328" s="340">
        <f t="shared" ref="X328:X340" si="42">M328</f>
        <v>-4.7513264303807867</v>
      </c>
      <c r="Y328" s="340">
        <f t="shared" ref="Y328:Y340" si="43">Q328</f>
        <v>-0.23959065390455336</v>
      </c>
      <c r="Z328" s="259" t="str">
        <f t="shared" ref="Z328:Z340" si="44">U328</f>
        <v>-</v>
      </c>
      <c r="AA328" s="259" t="s">
        <v>3628</v>
      </c>
      <c r="AB328" s="259" t="str">
        <f t="shared" ref="AB328:AB340" si="45">A328</f>
        <v>B7_0412@15</v>
      </c>
      <c r="AC328" s="259" t="s">
        <v>3629</v>
      </c>
      <c r="AD328" s="259">
        <v>3200</v>
      </c>
      <c r="AE328" s="259">
        <v>3200</v>
      </c>
      <c r="AF328" s="259" t="s">
        <v>1331</v>
      </c>
      <c r="AG328" s="259" t="str">
        <f t="shared" ref="AG328:AG340" si="46">B328</f>
        <v>disseminated</v>
      </c>
      <c r="AH328" s="259" t="str">
        <f t="shared" ref="AH328:AH340" si="47">C328</f>
        <v>barite</v>
      </c>
    </row>
    <row r="329" spans="1:34">
      <c r="A329" s="318" t="s">
        <v>3240</v>
      </c>
      <c r="B329" s="260" t="s">
        <v>3207</v>
      </c>
      <c r="C329" s="260" t="s">
        <v>1232</v>
      </c>
      <c r="D329" s="283">
        <v>1846.357</v>
      </c>
      <c r="E329" s="276">
        <v>0.88762735993336883</v>
      </c>
      <c r="F329" s="265">
        <v>4.3836340000000001E-2</v>
      </c>
      <c r="G329" s="263">
        <v>3.0319850000000001E-3</v>
      </c>
      <c r="H329" s="264">
        <v>7.8445870000000001E-3</v>
      </c>
      <c r="I329" s="263">
        <v>3.7035879999999998E-3</v>
      </c>
      <c r="J329" s="287" t="s">
        <v>1883</v>
      </c>
      <c r="K329" s="286" t="s">
        <v>1883</v>
      </c>
      <c r="M329" s="276">
        <v>-9.5968896111821032</v>
      </c>
      <c r="N329" s="276">
        <v>0.12375084879967053</v>
      </c>
      <c r="O329" s="276">
        <v>-5.3521815247537594</v>
      </c>
      <c r="P329" s="276">
        <v>0.16788326110787039</v>
      </c>
      <c r="Q329" s="276">
        <v>-0.40978337499497641</v>
      </c>
      <c r="R329" s="276">
        <v>0.16788326110787039</v>
      </c>
      <c r="S329" s="285" t="s">
        <v>1883</v>
      </c>
      <c r="T329" s="285" t="s">
        <v>1883</v>
      </c>
      <c r="U329" s="285" t="s">
        <v>1883</v>
      </c>
      <c r="V329" s="285" t="s">
        <v>1883</v>
      </c>
      <c r="X329" s="340">
        <f t="shared" si="42"/>
        <v>-9.5968896111821032</v>
      </c>
      <c r="Y329" s="340">
        <f t="shared" si="43"/>
        <v>-0.40978337499497641</v>
      </c>
      <c r="Z329" s="259" t="str">
        <f t="shared" si="44"/>
        <v>-</v>
      </c>
      <c r="AA329" s="259" t="s">
        <v>3628</v>
      </c>
      <c r="AB329" s="259" t="str">
        <f t="shared" si="45"/>
        <v>B7_0412@16</v>
      </c>
      <c r="AC329" s="259" t="s">
        <v>3629</v>
      </c>
      <c r="AD329" s="259">
        <v>3200</v>
      </c>
      <c r="AE329" s="259">
        <v>3200</v>
      </c>
      <c r="AF329" s="259" t="s">
        <v>1331</v>
      </c>
      <c r="AG329" s="259" t="str">
        <f t="shared" si="46"/>
        <v>disseminated</v>
      </c>
      <c r="AH329" s="259" t="str">
        <f t="shared" si="47"/>
        <v>barite</v>
      </c>
    </row>
    <row r="330" spans="1:34">
      <c r="A330" s="318" t="s">
        <v>3239</v>
      </c>
      <c r="B330" s="260" t="s">
        <v>3207</v>
      </c>
      <c r="C330" s="260" t="s">
        <v>1232</v>
      </c>
      <c r="D330" s="283">
        <v>1856.482</v>
      </c>
      <c r="E330" s="276">
        <v>0.89249490560266531</v>
      </c>
      <c r="F330" s="265">
        <v>4.4059229999999998E-2</v>
      </c>
      <c r="G330" s="263">
        <v>4.6483840000000002E-3</v>
      </c>
      <c r="H330" s="264">
        <v>7.8657729999999995E-3</v>
      </c>
      <c r="I330" s="263">
        <v>3.7812050000000002E-3</v>
      </c>
      <c r="J330" s="287" t="s">
        <v>1883</v>
      </c>
      <c r="K330" s="286" t="s">
        <v>1883</v>
      </c>
      <c r="M330" s="276">
        <v>-4.5610917029954567</v>
      </c>
      <c r="N330" s="276">
        <v>0.14240817703745567</v>
      </c>
      <c r="O330" s="276">
        <v>-2.6684564664835477</v>
      </c>
      <c r="P330" s="276">
        <v>0.16857392512344782</v>
      </c>
      <c r="Q330" s="276">
        <v>-0.31949423944088728</v>
      </c>
      <c r="R330" s="276">
        <v>0.16857392512344782</v>
      </c>
      <c r="S330" s="285" t="s">
        <v>1883</v>
      </c>
      <c r="T330" s="285" t="s">
        <v>1883</v>
      </c>
      <c r="U330" s="285" t="s">
        <v>1883</v>
      </c>
      <c r="V330" s="285" t="s">
        <v>1883</v>
      </c>
      <c r="X330" s="340">
        <f t="shared" si="42"/>
        <v>-4.5610917029954567</v>
      </c>
      <c r="Y330" s="340">
        <f t="shared" si="43"/>
        <v>-0.31949423944088728</v>
      </c>
      <c r="Z330" s="259" t="str">
        <f t="shared" si="44"/>
        <v>-</v>
      </c>
      <c r="AA330" s="259" t="s">
        <v>3628</v>
      </c>
      <c r="AB330" s="259" t="str">
        <f t="shared" si="45"/>
        <v>B7_0412@17</v>
      </c>
      <c r="AC330" s="259" t="s">
        <v>3629</v>
      </c>
      <c r="AD330" s="259">
        <v>3200</v>
      </c>
      <c r="AE330" s="259">
        <v>3200</v>
      </c>
      <c r="AF330" s="259" t="s">
        <v>1331</v>
      </c>
      <c r="AG330" s="259" t="str">
        <f t="shared" si="46"/>
        <v>disseminated</v>
      </c>
      <c r="AH330" s="259" t="str">
        <f t="shared" si="47"/>
        <v>barite</v>
      </c>
    </row>
    <row r="331" spans="1:34">
      <c r="A331" s="318" t="s">
        <v>3238</v>
      </c>
      <c r="B331" s="260" t="s">
        <v>3207</v>
      </c>
      <c r="C331" s="260" t="s">
        <v>1232</v>
      </c>
      <c r="D331" s="283">
        <v>1864.4069999999999</v>
      </c>
      <c r="E331" s="276">
        <v>0.89630481171912701</v>
      </c>
      <c r="F331" s="265">
        <v>4.3868039999999997E-2</v>
      </c>
      <c r="G331" s="263">
        <v>5.8893590000000003E-3</v>
      </c>
      <c r="H331" s="264">
        <v>7.8478049999999994E-3</v>
      </c>
      <c r="I331" s="263">
        <v>5.2884150000000003E-3</v>
      </c>
      <c r="J331" s="287" t="s">
        <v>1883</v>
      </c>
      <c r="K331" s="286" t="s">
        <v>1883</v>
      </c>
      <c r="M331" s="276">
        <v>-8.8806852337337538</v>
      </c>
      <c r="N331" s="276">
        <v>0.15972137970510183</v>
      </c>
      <c r="O331" s="276">
        <v>-4.9444888621719301</v>
      </c>
      <c r="P331" s="276">
        <v>0.1840790509960484</v>
      </c>
      <c r="Q331" s="276">
        <v>-0.37093596679904639</v>
      </c>
      <c r="R331" s="276">
        <v>0.1840790509960484</v>
      </c>
      <c r="S331" s="285" t="s">
        <v>1883</v>
      </c>
      <c r="T331" s="285" t="s">
        <v>1883</v>
      </c>
      <c r="U331" s="285" t="s">
        <v>1883</v>
      </c>
      <c r="V331" s="285" t="s">
        <v>1883</v>
      </c>
      <c r="X331" s="340">
        <f t="shared" si="42"/>
        <v>-8.8806852337337538</v>
      </c>
      <c r="Y331" s="340">
        <f t="shared" si="43"/>
        <v>-0.37093596679904639</v>
      </c>
      <c r="Z331" s="259" t="str">
        <f t="shared" si="44"/>
        <v>-</v>
      </c>
      <c r="AA331" s="259" t="s">
        <v>3628</v>
      </c>
      <c r="AB331" s="259" t="str">
        <f t="shared" si="45"/>
        <v>B7_0412@18</v>
      </c>
      <c r="AC331" s="259" t="s">
        <v>3629</v>
      </c>
      <c r="AD331" s="259">
        <v>3200</v>
      </c>
      <c r="AE331" s="259">
        <v>3200</v>
      </c>
      <c r="AF331" s="259" t="s">
        <v>1331</v>
      </c>
      <c r="AG331" s="259" t="str">
        <f t="shared" si="46"/>
        <v>disseminated</v>
      </c>
      <c r="AH331" s="259" t="str">
        <f t="shared" si="47"/>
        <v>barite</v>
      </c>
    </row>
    <row r="332" spans="1:34">
      <c r="A332" s="318" t="s">
        <v>3237</v>
      </c>
      <c r="B332" s="260" t="s">
        <v>3207</v>
      </c>
      <c r="C332" s="260" t="s">
        <v>1232</v>
      </c>
      <c r="D332" s="283">
        <v>1891.81</v>
      </c>
      <c r="E332" s="276">
        <v>0.89917221031668459</v>
      </c>
      <c r="F332" s="265">
        <v>4.3859460000000003E-2</v>
      </c>
      <c r="G332" s="263">
        <v>5.5759269999999996E-3</v>
      </c>
      <c r="H332" s="264">
        <v>7.8462959999999991E-3</v>
      </c>
      <c r="I332" s="263">
        <v>3.839009E-3</v>
      </c>
      <c r="J332" s="287" t="s">
        <v>1883</v>
      </c>
      <c r="K332" s="286" t="s">
        <v>1883</v>
      </c>
      <c r="M332" s="276">
        <v>-9.074534872803186</v>
      </c>
      <c r="N332" s="276">
        <v>0.15515632158014225</v>
      </c>
      <c r="O332" s="276">
        <v>-5.1358242741020312</v>
      </c>
      <c r="P332" s="276">
        <v>0.16909571186623329</v>
      </c>
      <c r="Q332" s="276">
        <v>-0.4624388146083902</v>
      </c>
      <c r="R332" s="276">
        <v>0.16909571186623329</v>
      </c>
      <c r="S332" s="285" t="s">
        <v>1883</v>
      </c>
      <c r="T332" s="285" t="s">
        <v>1883</v>
      </c>
      <c r="U332" s="285" t="s">
        <v>1883</v>
      </c>
      <c r="V332" s="285" t="s">
        <v>1883</v>
      </c>
      <c r="X332" s="340">
        <f t="shared" si="42"/>
        <v>-9.074534872803186</v>
      </c>
      <c r="Y332" s="340">
        <f t="shared" si="43"/>
        <v>-0.4624388146083902</v>
      </c>
      <c r="Z332" s="259" t="str">
        <f t="shared" si="44"/>
        <v>-</v>
      </c>
      <c r="AA332" s="259" t="s">
        <v>3628</v>
      </c>
      <c r="AB332" s="259" t="str">
        <f t="shared" si="45"/>
        <v>B7_0412@19</v>
      </c>
      <c r="AC332" s="259" t="s">
        <v>3629</v>
      </c>
      <c r="AD332" s="259">
        <v>3200</v>
      </c>
      <c r="AE332" s="259">
        <v>3200</v>
      </c>
      <c r="AF332" s="259" t="s">
        <v>1331</v>
      </c>
      <c r="AG332" s="259" t="str">
        <f t="shared" si="46"/>
        <v>disseminated</v>
      </c>
      <c r="AH332" s="259" t="str">
        <f t="shared" si="47"/>
        <v>barite</v>
      </c>
    </row>
    <row r="333" spans="1:34">
      <c r="A333" s="318" t="s">
        <v>3236</v>
      </c>
      <c r="B333" s="260" t="s">
        <v>3207</v>
      </c>
      <c r="C333" s="260" t="s">
        <v>1232</v>
      </c>
      <c r="D333" s="283">
        <v>1973.2840000000001</v>
      </c>
      <c r="E333" s="276">
        <v>0.93789658362232409</v>
      </c>
      <c r="F333" s="265">
        <v>4.401538E-2</v>
      </c>
      <c r="G333" s="263">
        <v>5.5833330000000002E-3</v>
      </c>
      <c r="H333" s="264">
        <v>7.8618660000000003E-3</v>
      </c>
      <c r="I333" s="263">
        <v>4.4617160000000001E-3</v>
      </c>
      <c r="J333" s="287" t="s">
        <v>1883</v>
      </c>
      <c r="K333" s="286" t="s">
        <v>1883</v>
      </c>
      <c r="M333" s="276">
        <v>-5.5518034364693269</v>
      </c>
      <c r="N333" s="276">
        <v>0.15526281692055094</v>
      </c>
      <c r="O333" s="276">
        <v>-3.1633044484294963</v>
      </c>
      <c r="P333" s="276">
        <v>0.17510262018764366</v>
      </c>
      <c r="Q333" s="276">
        <v>-0.30412567864779305</v>
      </c>
      <c r="R333" s="276">
        <v>0.17510262018764366</v>
      </c>
      <c r="S333" s="285" t="s">
        <v>1883</v>
      </c>
      <c r="T333" s="285" t="s">
        <v>1883</v>
      </c>
      <c r="U333" s="285" t="s">
        <v>1883</v>
      </c>
      <c r="V333" s="285" t="s">
        <v>1883</v>
      </c>
      <c r="X333" s="340">
        <f t="shared" si="42"/>
        <v>-5.5518034364693269</v>
      </c>
      <c r="Y333" s="340">
        <f t="shared" si="43"/>
        <v>-0.30412567864779305</v>
      </c>
      <c r="Z333" s="259" t="str">
        <f t="shared" si="44"/>
        <v>-</v>
      </c>
      <c r="AA333" s="259" t="s">
        <v>3628</v>
      </c>
      <c r="AB333" s="259" t="str">
        <f t="shared" si="45"/>
        <v>B7_0412@20</v>
      </c>
      <c r="AC333" s="259" t="s">
        <v>3629</v>
      </c>
      <c r="AD333" s="259">
        <v>3200</v>
      </c>
      <c r="AE333" s="259">
        <v>3200</v>
      </c>
      <c r="AF333" s="259" t="s">
        <v>1331</v>
      </c>
      <c r="AG333" s="259" t="str">
        <f t="shared" si="46"/>
        <v>disseminated</v>
      </c>
      <c r="AH333" s="259" t="str">
        <f t="shared" si="47"/>
        <v>barite</v>
      </c>
    </row>
    <row r="334" spans="1:34">
      <c r="A334" s="318" t="s">
        <v>3235</v>
      </c>
      <c r="B334" s="260" t="s">
        <v>3207</v>
      </c>
      <c r="C334" s="260" t="s">
        <v>1232</v>
      </c>
      <c r="D334" s="283">
        <v>1960.9469999999999</v>
      </c>
      <c r="E334" s="276">
        <v>0.93203284066786396</v>
      </c>
      <c r="F334" s="265">
        <v>4.3879830000000002E-2</v>
      </c>
      <c r="G334" s="263">
        <v>7.3557529999999996E-3</v>
      </c>
      <c r="H334" s="264">
        <v>7.8484249999999992E-3</v>
      </c>
      <c r="I334" s="263">
        <v>5.0581690000000004E-3</v>
      </c>
      <c r="J334" s="287" t="s">
        <v>1883</v>
      </c>
      <c r="K334" s="286" t="s">
        <v>1883</v>
      </c>
      <c r="M334" s="276">
        <v>-8.614311428997933</v>
      </c>
      <c r="N334" s="276">
        <v>0.18242790422891042</v>
      </c>
      <c r="O334" s="276">
        <v>-4.8660832918999866</v>
      </c>
      <c r="P334" s="276">
        <v>0.18147229315722055</v>
      </c>
      <c r="Q334" s="276">
        <v>-0.42971290596605094</v>
      </c>
      <c r="R334" s="276">
        <v>0.18147229315722055</v>
      </c>
      <c r="S334" s="285" t="s">
        <v>1883</v>
      </c>
      <c r="T334" s="285" t="s">
        <v>1883</v>
      </c>
      <c r="U334" s="285" t="s">
        <v>1883</v>
      </c>
      <c r="V334" s="285" t="s">
        <v>1883</v>
      </c>
      <c r="X334" s="340">
        <f t="shared" si="42"/>
        <v>-8.614311428997933</v>
      </c>
      <c r="Y334" s="340">
        <f t="shared" si="43"/>
        <v>-0.42971290596605094</v>
      </c>
      <c r="Z334" s="259" t="str">
        <f t="shared" si="44"/>
        <v>-</v>
      </c>
      <c r="AA334" s="259" t="s">
        <v>3628</v>
      </c>
      <c r="AB334" s="259" t="str">
        <f t="shared" si="45"/>
        <v>B7_0412@21</v>
      </c>
      <c r="AC334" s="259" t="s">
        <v>3629</v>
      </c>
      <c r="AD334" s="259">
        <v>3200</v>
      </c>
      <c r="AE334" s="259">
        <v>3200</v>
      </c>
      <c r="AF334" s="259" t="s">
        <v>1331</v>
      </c>
      <c r="AG334" s="259" t="str">
        <f t="shared" si="46"/>
        <v>disseminated</v>
      </c>
      <c r="AH334" s="259" t="str">
        <f t="shared" si="47"/>
        <v>barite</v>
      </c>
    </row>
    <row r="335" spans="1:34">
      <c r="A335" s="318" t="s">
        <v>3234</v>
      </c>
      <c r="B335" s="260" t="s">
        <v>3207</v>
      </c>
      <c r="C335" s="260" t="s">
        <v>1232</v>
      </c>
      <c r="D335" s="283">
        <v>1988.865</v>
      </c>
      <c r="E335" s="276">
        <v>0.94530219106120228</v>
      </c>
      <c r="F335" s="265">
        <v>4.3825650000000001E-2</v>
      </c>
      <c r="G335" s="263">
        <v>6.5890749999999998E-3</v>
      </c>
      <c r="H335" s="264">
        <v>7.843338E-3</v>
      </c>
      <c r="I335" s="263">
        <v>3.7939150000000001E-3</v>
      </c>
      <c r="J335" s="287" t="s">
        <v>1883</v>
      </c>
      <c r="K335" s="286" t="s">
        <v>1883</v>
      </c>
      <c r="M335" s="276">
        <v>-9.8384108980883447</v>
      </c>
      <c r="N335" s="276">
        <v>0.17030403138152342</v>
      </c>
      <c r="O335" s="276">
        <v>-5.5104596036290534</v>
      </c>
      <c r="P335" s="276">
        <v>0.16868811499808098</v>
      </c>
      <c r="Q335" s="276">
        <v>-0.44367799111355577</v>
      </c>
      <c r="R335" s="276">
        <v>0.16868811499808098</v>
      </c>
      <c r="S335" s="285" t="s">
        <v>1883</v>
      </c>
      <c r="T335" s="285" t="s">
        <v>1883</v>
      </c>
      <c r="U335" s="285" t="s">
        <v>1883</v>
      </c>
      <c r="V335" s="285" t="s">
        <v>1883</v>
      </c>
      <c r="X335" s="340">
        <f t="shared" si="42"/>
        <v>-9.8384108980883447</v>
      </c>
      <c r="Y335" s="340">
        <f t="shared" si="43"/>
        <v>-0.44367799111355577</v>
      </c>
      <c r="Z335" s="259" t="str">
        <f t="shared" si="44"/>
        <v>-</v>
      </c>
      <c r="AA335" s="259" t="s">
        <v>3628</v>
      </c>
      <c r="AB335" s="259" t="str">
        <f t="shared" si="45"/>
        <v>B7_0412@22</v>
      </c>
      <c r="AC335" s="259" t="s">
        <v>3629</v>
      </c>
      <c r="AD335" s="259">
        <v>3200</v>
      </c>
      <c r="AE335" s="259">
        <v>3200</v>
      </c>
      <c r="AF335" s="259" t="s">
        <v>1331</v>
      </c>
      <c r="AG335" s="259" t="str">
        <f t="shared" si="46"/>
        <v>disseminated</v>
      </c>
      <c r="AH335" s="259" t="str">
        <f t="shared" si="47"/>
        <v>barite</v>
      </c>
    </row>
    <row r="336" spans="1:34">
      <c r="A336" s="318" t="s">
        <v>3233</v>
      </c>
      <c r="B336" s="260" t="s">
        <v>3207</v>
      </c>
      <c r="C336" s="260" t="s">
        <v>1232</v>
      </c>
      <c r="D336" s="283">
        <v>1965.2180000000001</v>
      </c>
      <c r="E336" s="276">
        <v>0.93406283549306457</v>
      </c>
      <c r="F336" s="265">
        <v>4.4016609999999998E-2</v>
      </c>
      <c r="G336" s="263">
        <v>4.7273810000000001E-3</v>
      </c>
      <c r="H336" s="264">
        <v>7.8618960000000002E-3</v>
      </c>
      <c r="I336" s="263">
        <v>4.2913509999999997E-3</v>
      </c>
      <c r="J336" s="287" t="s">
        <v>1883</v>
      </c>
      <c r="K336" s="286" t="s">
        <v>1883</v>
      </c>
      <c r="M336" s="276">
        <v>-5.5240138028964658</v>
      </c>
      <c r="N336" s="276">
        <v>0.14344459491459871</v>
      </c>
      <c r="O336" s="276">
        <v>-3.1595272327524149</v>
      </c>
      <c r="P336" s="276">
        <v>0.17339100637805926</v>
      </c>
      <c r="Q336" s="276">
        <v>-0.31466012426073497</v>
      </c>
      <c r="R336" s="276">
        <v>0.17339100637805926</v>
      </c>
      <c r="S336" s="285" t="s">
        <v>1883</v>
      </c>
      <c r="T336" s="285" t="s">
        <v>1883</v>
      </c>
      <c r="U336" s="285" t="s">
        <v>1883</v>
      </c>
      <c r="V336" s="285" t="s">
        <v>1883</v>
      </c>
      <c r="X336" s="340">
        <f t="shared" si="42"/>
        <v>-5.5240138028964658</v>
      </c>
      <c r="Y336" s="340">
        <f t="shared" si="43"/>
        <v>-0.31466012426073497</v>
      </c>
      <c r="Z336" s="259" t="str">
        <f t="shared" si="44"/>
        <v>-</v>
      </c>
      <c r="AA336" s="259" t="s">
        <v>3628</v>
      </c>
      <c r="AB336" s="259" t="str">
        <f t="shared" si="45"/>
        <v>B7_0412@23</v>
      </c>
      <c r="AC336" s="259" t="s">
        <v>3629</v>
      </c>
      <c r="AD336" s="259">
        <v>3200</v>
      </c>
      <c r="AE336" s="259">
        <v>3200</v>
      </c>
      <c r="AF336" s="259" t="s">
        <v>1331</v>
      </c>
      <c r="AG336" s="259" t="str">
        <f t="shared" si="46"/>
        <v>disseminated</v>
      </c>
      <c r="AH336" s="259" t="str">
        <f t="shared" si="47"/>
        <v>barite</v>
      </c>
    </row>
    <row r="337" spans="1:34">
      <c r="A337" s="318" t="s">
        <v>3232</v>
      </c>
      <c r="B337" s="260" t="s">
        <v>3207</v>
      </c>
      <c r="C337" s="260" t="s">
        <v>1232</v>
      </c>
      <c r="D337" s="283">
        <v>1913.1990000000001</v>
      </c>
      <c r="E337" s="276">
        <v>0.90933834455134022</v>
      </c>
      <c r="F337" s="265">
        <v>4.4033999999999997E-2</v>
      </c>
      <c r="G337" s="263">
        <v>5.0192550000000002E-3</v>
      </c>
      <c r="H337" s="264">
        <v>7.8625440000000008E-3</v>
      </c>
      <c r="I337" s="263">
        <v>4.2119449999999999E-3</v>
      </c>
      <c r="J337" s="287" t="s">
        <v>1883</v>
      </c>
      <c r="K337" s="286" t="s">
        <v>1883</v>
      </c>
      <c r="M337" s="276">
        <v>-5.131118089210851</v>
      </c>
      <c r="N337" s="276">
        <v>0.14735761827798016</v>
      </c>
      <c r="O337" s="276">
        <v>-3.0777083329963562</v>
      </c>
      <c r="P337" s="276">
        <v>0.17261041684650957</v>
      </c>
      <c r="Q337" s="276">
        <v>-0.43518251705276789</v>
      </c>
      <c r="R337" s="276">
        <v>0.17261041684650957</v>
      </c>
      <c r="S337" s="285" t="s">
        <v>1883</v>
      </c>
      <c r="T337" s="285" t="s">
        <v>1883</v>
      </c>
      <c r="U337" s="285" t="s">
        <v>1883</v>
      </c>
      <c r="V337" s="285" t="s">
        <v>1883</v>
      </c>
      <c r="X337" s="340">
        <f t="shared" si="42"/>
        <v>-5.131118089210851</v>
      </c>
      <c r="Y337" s="340">
        <f t="shared" si="43"/>
        <v>-0.43518251705276789</v>
      </c>
      <c r="Z337" s="259" t="str">
        <f t="shared" si="44"/>
        <v>-</v>
      </c>
      <c r="AA337" s="259" t="s">
        <v>3628</v>
      </c>
      <c r="AB337" s="259" t="str">
        <f t="shared" si="45"/>
        <v>B7_0412@24</v>
      </c>
      <c r="AC337" s="259" t="s">
        <v>3629</v>
      </c>
      <c r="AD337" s="259">
        <v>3200</v>
      </c>
      <c r="AE337" s="259">
        <v>3200</v>
      </c>
      <c r="AF337" s="259" t="s">
        <v>1331</v>
      </c>
      <c r="AG337" s="259" t="str">
        <f t="shared" si="46"/>
        <v>disseminated</v>
      </c>
      <c r="AH337" s="259" t="str">
        <f t="shared" si="47"/>
        <v>barite</v>
      </c>
    </row>
    <row r="338" spans="1:34">
      <c r="A338" s="318" t="s">
        <v>3231</v>
      </c>
      <c r="B338" s="260" t="s">
        <v>3207</v>
      </c>
      <c r="C338" s="260" t="s">
        <v>1232</v>
      </c>
      <c r="D338" s="283">
        <v>1976.9469999999999</v>
      </c>
      <c r="E338" s="276">
        <v>0.9146258469306161</v>
      </c>
      <c r="F338" s="265">
        <v>4.40474E-2</v>
      </c>
      <c r="G338" s="263">
        <v>4.8828819999999998E-3</v>
      </c>
      <c r="H338" s="264">
        <v>7.8647830000000002E-3</v>
      </c>
      <c r="I338" s="263">
        <v>2.9045239999999999E-3</v>
      </c>
      <c r="J338" s="287" t="s">
        <v>1883</v>
      </c>
      <c r="K338" s="286" t="s">
        <v>1883</v>
      </c>
      <c r="M338" s="276">
        <v>-4.828369235652108</v>
      </c>
      <c r="N338" s="276">
        <v>0.14551327778906814</v>
      </c>
      <c r="O338" s="276">
        <v>-2.7938285697642562</v>
      </c>
      <c r="P338" s="276">
        <v>0.16147033039337658</v>
      </c>
      <c r="Q338" s="276">
        <v>-0.3072184134034206</v>
      </c>
      <c r="R338" s="276">
        <v>0.16147033039337658</v>
      </c>
      <c r="S338" s="285" t="s">
        <v>1883</v>
      </c>
      <c r="T338" s="285" t="s">
        <v>1883</v>
      </c>
      <c r="U338" s="285" t="s">
        <v>1883</v>
      </c>
      <c r="V338" s="285" t="s">
        <v>1883</v>
      </c>
      <c r="X338" s="340">
        <f t="shared" si="42"/>
        <v>-4.828369235652108</v>
      </c>
      <c r="Y338" s="340">
        <f t="shared" si="43"/>
        <v>-0.3072184134034206</v>
      </c>
      <c r="Z338" s="259" t="str">
        <f t="shared" si="44"/>
        <v>-</v>
      </c>
      <c r="AA338" s="259" t="s">
        <v>3628</v>
      </c>
      <c r="AB338" s="259" t="str">
        <f t="shared" si="45"/>
        <v>B7_0412@25</v>
      </c>
      <c r="AC338" s="259" t="s">
        <v>3629</v>
      </c>
      <c r="AD338" s="259">
        <v>3200</v>
      </c>
      <c r="AE338" s="259">
        <v>3200</v>
      </c>
      <c r="AF338" s="259" t="s">
        <v>1331</v>
      </c>
      <c r="AG338" s="259" t="str">
        <f t="shared" si="46"/>
        <v>disseminated</v>
      </c>
      <c r="AH338" s="259" t="str">
        <f t="shared" si="47"/>
        <v>barite</v>
      </c>
    </row>
    <row r="339" spans="1:34">
      <c r="A339" s="318" t="s">
        <v>3230</v>
      </c>
      <c r="B339" s="260" t="s">
        <v>3207</v>
      </c>
      <c r="C339" s="260" t="s">
        <v>1232</v>
      </c>
      <c r="D339" s="283">
        <v>2072.1460000000002</v>
      </c>
      <c r="E339" s="276">
        <v>0.9586692461729569</v>
      </c>
      <c r="F339" s="265">
        <v>4.444211E-2</v>
      </c>
      <c r="G339" s="263">
        <v>4.1649479999999999E-3</v>
      </c>
      <c r="H339" s="264">
        <v>7.9031510000000006E-3</v>
      </c>
      <c r="I339" s="263">
        <v>3.6712490000000001E-3</v>
      </c>
      <c r="J339" s="287" t="s">
        <v>1883</v>
      </c>
      <c r="K339" s="286" t="s">
        <v>1883</v>
      </c>
      <c r="M339" s="276">
        <v>4.0893919574942483</v>
      </c>
      <c r="N339" s="276">
        <v>0.13629312565067439</v>
      </c>
      <c r="O339" s="276">
        <v>2.0666422046923585</v>
      </c>
      <c r="P339" s="276">
        <v>0.16759890041022402</v>
      </c>
      <c r="Q339" s="276">
        <v>-3.9394653417179626E-2</v>
      </c>
      <c r="R339" s="276">
        <v>0.16759890041022402</v>
      </c>
      <c r="S339" s="285" t="s">
        <v>1883</v>
      </c>
      <c r="T339" s="285" t="s">
        <v>1883</v>
      </c>
      <c r="U339" s="285" t="s">
        <v>1883</v>
      </c>
      <c r="V339" s="285" t="s">
        <v>1883</v>
      </c>
      <c r="X339" s="340">
        <f t="shared" si="42"/>
        <v>4.0893919574942483</v>
      </c>
      <c r="Y339" s="340">
        <f t="shared" si="43"/>
        <v>-3.9394653417179626E-2</v>
      </c>
      <c r="Z339" s="259" t="str">
        <f t="shared" si="44"/>
        <v>-</v>
      </c>
      <c r="AA339" s="259" t="s">
        <v>3628</v>
      </c>
      <c r="AB339" s="259" t="str">
        <f t="shared" si="45"/>
        <v>B7_0412@26</v>
      </c>
      <c r="AC339" s="259" t="s">
        <v>3629</v>
      </c>
      <c r="AD339" s="259">
        <v>3200</v>
      </c>
      <c r="AE339" s="259">
        <v>3200</v>
      </c>
      <c r="AF339" s="259" t="s">
        <v>1331</v>
      </c>
      <c r="AG339" s="259" t="str">
        <f t="shared" si="46"/>
        <v>disseminated</v>
      </c>
      <c r="AH339" s="259" t="str">
        <f t="shared" si="47"/>
        <v>barite</v>
      </c>
    </row>
    <row r="340" spans="1:34">
      <c r="A340" s="317" t="s">
        <v>3229</v>
      </c>
      <c r="B340" s="268" t="s">
        <v>3207</v>
      </c>
      <c r="C340" s="268" t="s">
        <v>1232</v>
      </c>
      <c r="D340" s="274">
        <v>1935.8869999999999</v>
      </c>
      <c r="E340" s="266">
        <v>0.89562961826339782</v>
      </c>
      <c r="F340" s="309">
        <v>4.3921370000000001E-2</v>
      </c>
      <c r="G340" s="307">
        <v>6.0956880000000001E-3</v>
      </c>
      <c r="H340" s="308">
        <v>7.8545560000000004E-3</v>
      </c>
      <c r="I340" s="307">
        <v>3.9189380000000003E-3</v>
      </c>
      <c r="J340" s="306" t="s">
        <v>1883</v>
      </c>
      <c r="K340" s="305" t="s">
        <v>1883</v>
      </c>
      <c r="L340" s="268"/>
      <c r="M340" s="266">
        <v>-7.6757899829659193</v>
      </c>
      <c r="N340" s="266">
        <v>0.16278840327212046</v>
      </c>
      <c r="O340" s="266">
        <v>-4.0888641626362396</v>
      </c>
      <c r="P340" s="266">
        <v>0.16982754119945737</v>
      </c>
      <c r="Q340" s="266">
        <v>-0.13583232140879087</v>
      </c>
      <c r="R340" s="266">
        <v>0.16982754119945737</v>
      </c>
      <c r="S340" s="304" t="s">
        <v>1883</v>
      </c>
      <c r="T340" s="304" t="s">
        <v>1883</v>
      </c>
      <c r="U340" s="304" t="s">
        <v>1883</v>
      </c>
      <c r="V340" s="304" t="s">
        <v>1883</v>
      </c>
      <c r="X340" s="340">
        <f t="shared" si="42"/>
        <v>-7.6757899829659193</v>
      </c>
      <c r="Y340" s="340">
        <f t="shared" si="43"/>
        <v>-0.13583232140879087</v>
      </c>
      <c r="Z340" s="259" t="str">
        <f t="shared" si="44"/>
        <v>-</v>
      </c>
      <c r="AA340" s="259" t="s">
        <v>3628</v>
      </c>
      <c r="AB340" s="259" t="str">
        <f t="shared" si="45"/>
        <v>B7_0412@27</v>
      </c>
      <c r="AC340" s="259" t="s">
        <v>3629</v>
      </c>
      <c r="AD340" s="259">
        <v>3200</v>
      </c>
      <c r="AE340" s="259">
        <v>3200</v>
      </c>
      <c r="AF340" s="259" t="s">
        <v>1331</v>
      </c>
      <c r="AG340" s="259" t="str">
        <f t="shared" si="46"/>
        <v>disseminated</v>
      </c>
      <c r="AH340" s="259" t="str">
        <f t="shared" si="47"/>
        <v>barite</v>
      </c>
    </row>
    <row r="342" spans="1:34">
      <c r="A342" s="303" t="s">
        <v>3181</v>
      </c>
      <c r="B342" s="303" t="s">
        <v>36</v>
      </c>
      <c r="C342" s="303" t="s">
        <v>3180</v>
      </c>
      <c r="D342" s="302" t="s">
        <v>3179</v>
      </c>
      <c r="E342" s="302" t="s">
        <v>3179</v>
      </c>
      <c r="F342" s="390" t="s">
        <v>3178</v>
      </c>
      <c r="G342" s="390"/>
      <c r="H342" s="390"/>
      <c r="I342" s="390"/>
      <c r="J342" s="390"/>
      <c r="K342" s="390"/>
      <c r="L342" s="301"/>
      <c r="M342" s="390" t="s">
        <v>3177</v>
      </c>
      <c r="N342" s="390"/>
      <c r="O342" s="390"/>
      <c r="P342" s="390"/>
      <c r="Q342" s="390"/>
      <c r="R342" s="390"/>
      <c r="S342" s="390"/>
      <c r="T342" s="390"/>
      <c r="U342" s="390"/>
      <c r="V342" s="390"/>
    </row>
    <row r="343" spans="1:34">
      <c r="A343" s="300" t="s">
        <v>3228</v>
      </c>
      <c r="B343" s="299"/>
      <c r="C343" s="299"/>
      <c r="D343" s="298" t="s">
        <v>3205</v>
      </c>
      <c r="E343" s="297" t="s">
        <v>3174</v>
      </c>
      <c r="F343" s="296" t="s">
        <v>3173</v>
      </c>
      <c r="G343" s="294" t="s">
        <v>3170</v>
      </c>
      <c r="H343" s="295" t="s">
        <v>3172</v>
      </c>
      <c r="I343" s="294" t="s">
        <v>3170</v>
      </c>
      <c r="J343" s="293" t="s">
        <v>3171</v>
      </c>
      <c r="K343" s="292" t="s">
        <v>3170</v>
      </c>
      <c r="L343" s="291"/>
      <c r="M343" s="290" t="s">
        <v>3169</v>
      </c>
      <c r="N343" s="289" t="s">
        <v>3164</v>
      </c>
      <c r="O343" s="290" t="s">
        <v>3168</v>
      </c>
      <c r="P343" s="289" t="s">
        <v>3164</v>
      </c>
      <c r="Q343" s="290" t="s">
        <v>3167</v>
      </c>
      <c r="R343" s="289" t="s">
        <v>3164</v>
      </c>
      <c r="S343" s="290" t="s">
        <v>3166</v>
      </c>
      <c r="T343" s="289" t="s">
        <v>3164</v>
      </c>
      <c r="U343" s="290" t="s">
        <v>3165</v>
      </c>
      <c r="V343" s="289" t="s">
        <v>3164</v>
      </c>
    </row>
    <row r="344" spans="1:34">
      <c r="A344" s="284" t="s">
        <v>3227</v>
      </c>
      <c r="B344" s="260" t="s">
        <v>3207</v>
      </c>
      <c r="C344" s="260" t="s">
        <v>2556</v>
      </c>
      <c r="D344" s="288">
        <v>490.21609999999998</v>
      </c>
      <c r="E344" s="277">
        <v>0.72284584292504572</v>
      </c>
      <c r="F344" s="265">
        <v>4.4417930000000001E-2</v>
      </c>
      <c r="G344" s="263">
        <v>2.7403699999999998E-3</v>
      </c>
      <c r="H344" s="264">
        <v>7.9062090000000008E-3</v>
      </c>
      <c r="I344" s="263">
        <v>8.0234729999999997E-3</v>
      </c>
      <c r="J344" s="287" t="s">
        <v>1883</v>
      </c>
      <c r="K344" s="286" t="s">
        <v>1883</v>
      </c>
      <c r="M344" s="276">
        <v>3.4977211893820748</v>
      </c>
      <c r="N344" s="276">
        <v>0.1499471570213185</v>
      </c>
      <c r="O344" s="276">
        <v>2.1093776318207755</v>
      </c>
      <c r="P344" s="276">
        <v>0.32235748116003793</v>
      </c>
      <c r="Q344" s="276">
        <v>0.30805121928900725</v>
      </c>
      <c r="R344" s="276">
        <v>0.32235748116003798</v>
      </c>
      <c r="S344" s="285" t="s">
        <v>1883</v>
      </c>
      <c r="T344" s="285" t="s">
        <v>1883</v>
      </c>
      <c r="U344" s="285" t="s">
        <v>1883</v>
      </c>
      <c r="V344" s="285" t="s">
        <v>1883</v>
      </c>
      <c r="X344" s="340">
        <f t="shared" ref="X344:X363" si="48">M344</f>
        <v>3.4977211893820748</v>
      </c>
      <c r="Y344" s="340">
        <f t="shared" ref="Y344:Y363" si="49">Q344</f>
        <v>0.30805121928900725</v>
      </c>
      <c r="Z344" s="259" t="str">
        <f t="shared" ref="Z344:Z363" si="50">U344</f>
        <v>-</v>
      </c>
      <c r="AA344" s="259" t="s">
        <v>3628</v>
      </c>
      <c r="AB344" s="259" t="str">
        <f t="shared" ref="AB344:AB363" si="51">A344</f>
        <v>B4-a@1</v>
      </c>
      <c r="AC344" s="259" t="s">
        <v>3629</v>
      </c>
      <c r="AD344" s="259">
        <v>3200</v>
      </c>
      <c r="AE344" s="259">
        <v>3200</v>
      </c>
      <c r="AF344" s="259" t="s">
        <v>1331</v>
      </c>
      <c r="AG344" s="259" t="str">
        <f t="shared" ref="AG344:AG363" si="52">B344</f>
        <v>disseminated</v>
      </c>
      <c r="AH344" s="259" t="str">
        <f t="shared" ref="AH344:AH363" si="53">C344</f>
        <v>chert</v>
      </c>
    </row>
    <row r="345" spans="1:34">
      <c r="A345" s="284" t="s">
        <v>3226</v>
      </c>
      <c r="B345" s="260" t="s">
        <v>3207</v>
      </c>
      <c r="C345" s="260" t="s">
        <v>2556</v>
      </c>
      <c r="D345" s="288">
        <v>378.1422</v>
      </c>
      <c r="E345" s="277">
        <v>0.5575878011850921</v>
      </c>
      <c r="F345" s="265">
        <v>4.4499860000000002E-2</v>
      </c>
      <c r="G345" s="263">
        <v>4.2008050000000002E-3</v>
      </c>
      <c r="H345" s="264">
        <v>7.9124450000000006E-3</v>
      </c>
      <c r="I345" s="263">
        <v>1.2914119999999999E-2</v>
      </c>
      <c r="J345" s="287" t="s">
        <v>1883</v>
      </c>
      <c r="K345" s="286" t="s">
        <v>1883</v>
      </c>
      <c r="M345" s="276">
        <v>5.34869822268913</v>
      </c>
      <c r="N345" s="276">
        <v>0.16290796132548571</v>
      </c>
      <c r="O345" s="276">
        <v>2.9119057190368336</v>
      </c>
      <c r="P345" s="276">
        <v>0.38062277417006013</v>
      </c>
      <c r="Q345" s="276">
        <v>0.15732613435193166</v>
      </c>
      <c r="R345" s="276">
        <v>0.38062277417006019</v>
      </c>
      <c r="S345" s="285" t="s">
        <v>1883</v>
      </c>
      <c r="T345" s="285" t="s">
        <v>1883</v>
      </c>
      <c r="U345" s="285" t="s">
        <v>1883</v>
      </c>
      <c r="V345" s="285" t="s">
        <v>1883</v>
      </c>
      <c r="X345" s="340">
        <f t="shared" si="48"/>
        <v>5.34869822268913</v>
      </c>
      <c r="Y345" s="340">
        <f t="shared" si="49"/>
        <v>0.15732613435193166</v>
      </c>
      <c r="Z345" s="259" t="str">
        <f t="shared" si="50"/>
        <v>-</v>
      </c>
      <c r="AA345" s="259" t="s">
        <v>3628</v>
      </c>
      <c r="AB345" s="259" t="str">
        <f t="shared" si="51"/>
        <v>B4-a@2</v>
      </c>
      <c r="AC345" s="259" t="s">
        <v>3629</v>
      </c>
      <c r="AD345" s="259">
        <v>3200</v>
      </c>
      <c r="AE345" s="259">
        <v>3200</v>
      </c>
      <c r="AF345" s="259" t="s">
        <v>1331</v>
      </c>
      <c r="AG345" s="259" t="str">
        <f t="shared" si="52"/>
        <v>disseminated</v>
      </c>
      <c r="AH345" s="259" t="str">
        <f t="shared" si="53"/>
        <v>chert</v>
      </c>
    </row>
    <row r="346" spans="1:34">
      <c r="A346" s="284" t="s">
        <v>3225</v>
      </c>
      <c r="B346" s="260" t="s">
        <v>3207</v>
      </c>
      <c r="C346" s="260" t="s">
        <v>2556</v>
      </c>
      <c r="D346" s="288">
        <v>390.31509999999997</v>
      </c>
      <c r="E346" s="277">
        <v>0.57553729358516281</v>
      </c>
      <c r="F346" s="265">
        <v>4.439158E-2</v>
      </c>
      <c r="G346" s="263">
        <v>4.5624079999999996E-3</v>
      </c>
      <c r="H346" s="264">
        <v>7.9091549999999993E-3</v>
      </c>
      <c r="I346" s="263">
        <v>1.057132E-2</v>
      </c>
      <c r="J346" s="287" t="s">
        <v>1883</v>
      </c>
      <c r="K346" s="286" t="s">
        <v>1883</v>
      </c>
      <c r="M346" s="276">
        <v>2.9024173345346682</v>
      </c>
      <c r="N346" s="276">
        <v>0.16675288755341403</v>
      </c>
      <c r="O346" s="276">
        <v>2.4795959336579321</v>
      </c>
      <c r="P346" s="276">
        <v>0.35052107024273538</v>
      </c>
      <c r="Q346" s="276">
        <v>0.98485100637257794</v>
      </c>
      <c r="R346" s="276">
        <v>0.35052107024273538</v>
      </c>
      <c r="S346" s="285" t="s">
        <v>1883</v>
      </c>
      <c r="T346" s="285" t="s">
        <v>1883</v>
      </c>
      <c r="U346" s="285" t="s">
        <v>1883</v>
      </c>
      <c r="V346" s="285" t="s">
        <v>1883</v>
      </c>
      <c r="X346" s="340">
        <f t="shared" si="48"/>
        <v>2.9024173345346682</v>
      </c>
      <c r="Y346" s="340">
        <f t="shared" si="49"/>
        <v>0.98485100637257794</v>
      </c>
      <c r="Z346" s="259" t="str">
        <f t="shared" si="50"/>
        <v>-</v>
      </c>
      <c r="AA346" s="259" t="s">
        <v>3628</v>
      </c>
      <c r="AB346" s="259" t="str">
        <f t="shared" si="51"/>
        <v>B4-a@3</v>
      </c>
      <c r="AC346" s="259" t="s">
        <v>3629</v>
      </c>
      <c r="AD346" s="259">
        <v>3200</v>
      </c>
      <c r="AE346" s="259">
        <v>3200</v>
      </c>
      <c r="AF346" s="259" t="s">
        <v>1331</v>
      </c>
      <c r="AG346" s="259" t="str">
        <f t="shared" si="52"/>
        <v>disseminated</v>
      </c>
      <c r="AH346" s="259" t="str">
        <f t="shared" si="53"/>
        <v>chert</v>
      </c>
    </row>
    <row r="347" spans="1:34">
      <c r="A347" s="284" t="s">
        <v>3224</v>
      </c>
      <c r="B347" s="260" t="s">
        <v>3207</v>
      </c>
      <c r="C347" s="260" t="s">
        <v>2556</v>
      </c>
      <c r="D347" s="288">
        <v>452.83760000000001</v>
      </c>
      <c r="E347" s="277">
        <v>0.66772955168170667</v>
      </c>
      <c r="F347" s="265">
        <v>4.4347789999999998E-2</v>
      </c>
      <c r="G347" s="263">
        <v>4.0911280000000003E-3</v>
      </c>
      <c r="H347" s="264">
        <v>7.9052240000000006E-3</v>
      </c>
      <c r="I347" s="263">
        <v>1.234188E-2</v>
      </c>
      <c r="J347" s="287" t="s">
        <v>1883</v>
      </c>
      <c r="K347" s="286" t="s">
        <v>1883</v>
      </c>
      <c r="M347" s="276">
        <v>1.913105918831981</v>
      </c>
      <c r="N347" s="276">
        <v>0.16178760808223092</v>
      </c>
      <c r="O347" s="276">
        <v>1.974780756572998</v>
      </c>
      <c r="P347" s="276">
        <v>0.37295133575429462</v>
      </c>
      <c r="Q347" s="276">
        <v>0.98953120837452779</v>
      </c>
      <c r="R347" s="276">
        <v>0.37295133575429468</v>
      </c>
      <c r="S347" s="285" t="s">
        <v>1883</v>
      </c>
      <c r="T347" s="285" t="s">
        <v>1883</v>
      </c>
      <c r="U347" s="285" t="s">
        <v>1883</v>
      </c>
      <c r="V347" s="285" t="s">
        <v>1883</v>
      </c>
      <c r="X347" s="340">
        <f t="shared" si="48"/>
        <v>1.913105918831981</v>
      </c>
      <c r="Y347" s="340">
        <f t="shared" si="49"/>
        <v>0.98953120837452779</v>
      </c>
      <c r="Z347" s="259" t="str">
        <f t="shared" si="50"/>
        <v>-</v>
      </c>
      <c r="AA347" s="259" t="s">
        <v>3628</v>
      </c>
      <c r="AB347" s="259" t="str">
        <f t="shared" si="51"/>
        <v>B4-a@4</v>
      </c>
      <c r="AC347" s="259" t="s">
        <v>3629</v>
      </c>
      <c r="AD347" s="259">
        <v>3200</v>
      </c>
      <c r="AE347" s="259">
        <v>3200</v>
      </c>
      <c r="AF347" s="259" t="s">
        <v>1331</v>
      </c>
      <c r="AG347" s="259" t="str">
        <f t="shared" si="52"/>
        <v>disseminated</v>
      </c>
      <c r="AH347" s="259" t="str">
        <f t="shared" si="53"/>
        <v>chert</v>
      </c>
    </row>
    <row r="348" spans="1:34">
      <c r="A348" s="284" t="s">
        <v>3223</v>
      </c>
      <c r="B348" s="260" t="s">
        <v>3207</v>
      </c>
      <c r="C348" s="260" t="s">
        <v>2556</v>
      </c>
      <c r="D348" s="288">
        <v>423.74549999999999</v>
      </c>
      <c r="E348" s="277">
        <v>0.62483193255626435</v>
      </c>
      <c r="F348" s="265">
        <v>4.4422370000000003E-2</v>
      </c>
      <c r="G348" s="263">
        <v>4.7036350000000003E-3</v>
      </c>
      <c r="H348" s="264">
        <v>7.9069770000000008E-3</v>
      </c>
      <c r="I348" s="263">
        <v>1.4835630000000001E-2</v>
      </c>
      <c r="J348" s="287" t="s">
        <v>1883</v>
      </c>
      <c r="K348" s="286" t="s">
        <v>1883</v>
      </c>
      <c r="M348" s="276">
        <v>3.598030453728196</v>
      </c>
      <c r="N348" s="276">
        <v>0.16831509643910716</v>
      </c>
      <c r="O348" s="276">
        <v>2.2074397758873698</v>
      </c>
      <c r="P348" s="276">
        <v>0.40767912022313901</v>
      </c>
      <c r="Q348" s="276">
        <v>0.35445409221734892</v>
      </c>
      <c r="R348" s="276">
        <v>0.40767912022313901</v>
      </c>
      <c r="S348" s="285" t="s">
        <v>1883</v>
      </c>
      <c r="T348" s="285" t="s">
        <v>1883</v>
      </c>
      <c r="U348" s="285" t="s">
        <v>1883</v>
      </c>
      <c r="V348" s="285" t="s">
        <v>1883</v>
      </c>
      <c r="X348" s="340">
        <f t="shared" si="48"/>
        <v>3.598030453728196</v>
      </c>
      <c r="Y348" s="340">
        <f t="shared" si="49"/>
        <v>0.35445409221734892</v>
      </c>
      <c r="Z348" s="259" t="str">
        <f t="shared" si="50"/>
        <v>-</v>
      </c>
      <c r="AA348" s="259" t="s">
        <v>3628</v>
      </c>
      <c r="AB348" s="259" t="str">
        <f t="shared" si="51"/>
        <v>B4-a@5</v>
      </c>
      <c r="AC348" s="259" t="s">
        <v>3629</v>
      </c>
      <c r="AD348" s="259">
        <v>3200</v>
      </c>
      <c r="AE348" s="259">
        <v>3200</v>
      </c>
      <c r="AF348" s="259" t="s">
        <v>1331</v>
      </c>
      <c r="AG348" s="259" t="str">
        <f t="shared" si="52"/>
        <v>disseminated</v>
      </c>
      <c r="AH348" s="259" t="str">
        <f t="shared" si="53"/>
        <v>chert</v>
      </c>
    </row>
    <row r="349" spans="1:34">
      <c r="A349" s="284" t="s">
        <v>3222</v>
      </c>
      <c r="B349" s="260" t="s">
        <v>3207</v>
      </c>
      <c r="C349" s="260" t="s">
        <v>2556</v>
      </c>
      <c r="D349" s="288">
        <v>410.95310000000001</v>
      </c>
      <c r="E349" s="277">
        <v>0.6059689593470321</v>
      </c>
      <c r="F349" s="265">
        <v>4.4437949999999997E-2</v>
      </c>
      <c r="G349" s="263">
        <v>4.0844159999999996E-3</v>
      </c>
      <c r="H349" s="264">
        <v>7.9074990000000001E-3</v>
      </c>
      <c r="I349" s="263">
        <v>1.593688E-2</v>
      </c>
      <c r="J349" s="287" t="s">
        <v>1883</v>
      </c>
      <c r="K349" s="286" t="s">
        <v>1883</v>
      </c>
      <c r="M349" s="276">
        <v>3.9500165660060205</v>
      </c>
      <c r="N349" s="276">
        <v>0.1617197589301887</v>
      </c>
      <c r="O349" s="276">
        <v>2.2758120268403692</v>
      </c>
      <c r="P349" s="276">
        <v>0.42397824911298532</v>
      </c>
      <c r="Q349" s="276">
        <v>0.24155349534726867</v>
      </c>
      <c r="R349" s="276">
        <v>0.42397824911298532</v>
      </c>
      <c r="S349" s="285" t="s">
        <v>1883</v>
      </c>
      <c r="T349" s="285" t="s">
        <v>1883</v>
      </c>
      <c r="U349" s="285" t="s">
        <v>1883</v>
      </c>
      <c r="V349" s="285" t="s">
        <v>1883</v>
      </c>
      <c r="X349" s="340">
        <f t="shared" si="48"/>
        <v>3.9500165660060205</v>
      </c>
      <c r="Y349" s="340">
        <f t="shared" si="49"/>
        <v>0.24155349534726867</v>
      </c>
      <c r="Z349" s="259" t="str">
        <f t="shared" si="50"/>
        <v>-</v>
      </c>
      <c r="AA349" s="259" t="s">
        <v>3628</v>
      </c>
      <c r="AB349" s="259" t="str">
        <f t="shared" si="51"/>
        <v>B4-a@6</v>
      </c>
      <c r="AC349" s="259" t="s">
        <v>3629</v>
      </c>
      <c r="AD349" s="259">
        <v>3200</v>
      </c>
      <c r="AE349" s="259">
        <v>3200</v>
      </c>
      <c r="AF349" s="259" t="s">
        <v>1331</v>
      </c>
      <c r="AG349" s="259" t="str">
        <f t="shared" si="52"/>
        <v>disseminated</v>
      </c>
      <c r="AH349" s="259" t="str">
        <f t="shared" si="53"/>
        <v>chert</v>
      </c>
    </row>
    <row r="350" spans="1:34">
      <c r="A350" s="284" t="s">
        <v>3221</v>
      </c>
      <c r="B350" s="260" t="s">
        <v>3207</v>
      </c>
      <c r="C350" s="260" t="s">
        <v>2556</v>
      </c>
      <c r="D350" s="288">
        <v>463.2081</v>
      </c>
      <c r="E350" s="277">
        <v>0.68302132364524315</v>
      </c>
      <c r="F350" s="265">
        <v>4.4444850000000001E-2</v>
      </c>
      <c r="G350" s="263">
        <v>5.7405829999999996E-3</v>
      </c>
      <c r="H350" s="264">
        <v>7.9099270000000006E-3</v>
      </c>
      <c r="I350" s="263">
        <v>1.280356E-2</v>
      </c>
      <c r="J350" s="287" t="s">
        <v>1883</v>
      </c>
      <c r="K350" s="286" t="s">
        <v>1883</v>
      </c>
      <c r="M350" s="276">
        <v>4.1059025849223829</v>
      </c>
      <c r="N350" s="276">
        <v>0.18072635689343033</v>
      </c>
      <c r="O350" s="276">
        <v>2.5848538746915706</v>
      </c>
      <c r="P350" s="276">
        <v>0.37912578062773916</v>
      </c>
      <c r="Q350" s="276">
        <v>0.47031404345654337</v>
      </c>
      <c r="R350" s="276">
        <v>0.37912578062773922</v>
      </c>
      <c r="S350" s="285" t="s">
        <v>1883</v>
      </c>
      <c r="T350" s="285" t="s">
        <v>1883</v>
      </c>
      <c r="U350" s="285" t="s">
        <v>1883</v>
      </c>
      <c r="V350" s="285" t="s">
        <v>1883</v>
      </c>
      <c r="X350" s="340">
        <f t="shared" si="48"/>
        <v>4.1059025849223829</v>
      </c>
      <c r="Y350" s="340">
        <f t="shared" si="49"/>
        <v>0.47031404345654337</v>
      </c>
      <c r="Z350" s="259" t="str">
        <f t="shared" si="50"/>
        <v>-</v>
      </c>
      <c r="AA350" s="259" t="s">
        <v>3628</v>
      </c>
      <c r="AB350" s="259" t="str">
        <f t="shared" si="51"/>
        <v>B4-a@7</v>
      </c>
      <c r="AC350" s="259" t="s">
        <v>3629</v>
      </c>
      <c r="AD350" s="259">
        <v>3200</v>
      </c>
      <c r="AE350" s="259">
        <v>3200</v>
      </c>
      <c r="AF350" s="259" t="s">
        <v>1331</v>
      </c>
      <c r="AG350" s="259" t="str">
        <f t="shared" si="52"/>
        <v>disseminated</v>
      </c>
      <c r="AH350" s="259" t="str">
        <f t="shared" si="53"/>
        <v>chert</v>
      </c>
    </row>
    <row r="351" spans="1:34">
      <c r="A351" s="284" t="s">
        <v>3220</v>
      </c>
      <c r="B351" s="260" t="s">
        <v>3207</v>
      </c>
      <c r="C351" s="260" t="s">
        <v>2556</v>
      </c>
      <c r="D351" s="288">
        <v>512.27819999999997</v>
      </c>
      <c r="E351" s="277">
        <v>0.75537740863901681</v>
      </c>
      <c r="F351" s="265">
        <v>4.4320140000000001E-2</v>
      </c>
      <c r="G351" s="263">
        <v>4.3668769999999999E-3</v>
      </c>
      <c r="H351" s="264">
        <v>7.9057469999999994E-3</v>
      </c>
      <c r="I351" s="263">
        <v>1.057725E-2</v>
      </c>
      <c r="J351" s="287" t="s">
        <v>1883</v>
      </c>
      <c r="K351" s="286" t="s">
        <v>1883</v>
      </c>
      <c r="M351" s="276">
        <v>1.2884322343336141</v>
      </c>
      <c r="N351" s="276">
        <v>0.16464551222935761</v>
      </c>
      <c r="O351" s="276">
        <v>2.0373587062856426</v>
      </c>
      <c r="P351" s="276">
        <v>0.35059261984838275</v>
      </c>
      <c r="Q351" s="276">
        <v>1.3738161056038312</v>
      </c>
      <c r="R351" s="276">
        <v>0.35059261984838275</v>
      </c>
      <c r="S351" s="285" t="s">
        <v>1883</v>
      </c>
      <c r="T351" s="285" t="s">
        <v>1883</v>
      </c>
      <c r="U351" s="285" t="s">
        <v>1883</v>
      </c>
      <c r="V351" s="285" t="s">
        <v>1883</v>
      </c>
      <c r="X351" s="340">
        <f t="shared" si="48"/>
        <v>1.2884322343336141</v>
      </c>
      <c r="Y351" s="340">
        <f t="shared" si="49"/>
        <v>1.3738161056038312</v>
      </c>
      <c r="Z351" s="259" t="str">
        <f t="shared" si="50"/>
        <v>-</v>
      </c>
      <c r="AA351" s="259" t="s">
        <v>3628</v>
      </c>
      <c r="AB351" s="259" t="str">
        <f t="shared" si="51"/>
        <v>B4-a@10</v>
      </c>
      <c r="AC351" s="259" t="s">
        <v>3629</v>
      </c>
      <c r="AD351" s="259">
        <v>3200</v>
      </c>
      <c r="AE351" s="259">
        <v>3200</v>
      </c>
      <c r="AF351" s="259" t="s">
        <v>1331</v>
      </c>
      <c r="AG351" s="259" t="str">
        <f t="shared" si="52"/>
        <v>disseminated</v>
      </c>
      <c r="AH351" s="259" t="str">
        <f t="shared" si="53"/>
        <v>chert</v>
      </c>
    </row>
    <row r="352" spans="1:34">
      <c r="A352" s="284" t="s">
        <v>3219</v>
      </c>
      <c r="B352" s="260" t="s">
        <v>3207</v>
      </c>
      <c r="C352" s="260" t="s">
        <v>2556</v>
      </c>
      <c r="D352" s="288">
        <v>384.19880000000001</v>
      </c>
      <c r="E352" s="277">
        <v>0.5665185322081242</v>
      </c>
      <c r="F352" s="265">
        <v>4.4411039999999999E-2</v>
      </c>
      <c r="G352" s="263">
        <v>5.1455429999999998E-3</v>
      </c>
      <c r="H352" s="264">
        <v>7.9072810000000004E-3</v>
      </c>
      <c r="I352" s="263">
        <v>1.100896E-2</v>
      </c>
      <c r="J352" s="287" t="s">
        <v>1883</v>
      </c>
      <c r="K352" s="286" t="s">
        <v>1883</v>
      </c>
      <c r="M352" s="276">
        <v>3.3420610922321181</v>
      </c>
      <c r="N352" s="276">
        <v>0.17340975725130217</v>
      </c>
      <c r="O352" s="276">
        <v>2.244463452012766</v>
      </c>
      <c r="P352" s="276">
        <v>0.35586904639177686</v>
      </c>
      <c r="Q352" s="276">
        <v>0.52330198951322515</v>
      </c>
      <c r="R352" s="276">
        <v>0.35586904639177686</v>
      </c>
      <c r="S352" s="285" t="s">
        <v>1883</v>
      </c>
      <c r="T352" s="285" t="s">
        <v>1883</v>
      </c>
      <c r="U352" s="285" t="s">
        <v>1883</v>
      </c>
      <c r="V352" s="285" t="s">
        <v>1883</v>
      </c>
      <c r="X352" s="340">
        <f t="shared" si="48"/>
        <v>3.3420610922321181</v>
      </c>
      <c r="Y352" s="340">
        <f t="shared" si="49"/>
        <v>0.52330198951322515</v>
      </c>
      <c r="Z352" s="259" t="str">
        <f t="shared" si="50"/>
        <v>-</v>
      </c>
      <c r="AA352" s="259" t="s">
        <v>3628</v>
      </c>
      <c r="AB352" s="259" t="str">
        <f t="shared" si="51"/>
        <v>B4-a@11</v>
      </c>
      <c r="AC352" s="259" t="s">
        <v>3629</v>
      </c>
      <c r="AD352" s="259">
        <v>3200</v>
      </c>
      <c r="AE352" s="259">
        <v>3200</v>
      </c>
      <c r="AF352" s="259" t="s">
        <v>1331</v>
      </c>
      <c r="AG352" s="259" t="str">
        <f t="shared" si="52"/>
        <v>disseminated</v>
      </c>
      <c r="AH352" s="259" t="str">
        <f t="shared" si="53"/>
        <v>chert</v>
      </c>
    </row>
    <row r="353" spans="1:34">
      <c r="A353" s="284" t="s">
        <v>3218</v>
      </c>
      <c r="B353" s="260" t="s">
        <v>3207</v>
      </c>
      <c r="C353" s="260" t="s">
        <v>2556</v>
      </c>
      <c r="D353" s="288">
        <v>535.6277</v>
      </c>
      <c r="E353" s="277">
        <v>0.78980730396350407</v>
      </c>
      <c r="F353" s="265">
        <v>4.4402320000000002E-2</v>
      </c>
      <c r="G353" s="263">
        <v>3.2284789999999998E-3</v>
      </c>
      <c r="H353" s="264">
        <v>7.9065990000000003E-3</v>
      </c>
      <c r="I353" s="263">
        <v>8.4454439999999999E-3</v>
      </c>
      <c r="J353" s="287" t="s">
        <v>1883</v>
      </c>
      <c r="K353" s="286" t="s">
        <v>1883</v>
      </c>
      <c r="M353" s="276">
        <v>3.1450573118043668</v>
      </c>
      <c r="N353" s="276">
        <v>0.15378403514471958</v>
      </c>
      <c r="O353" s="276">
        <v>2.1567278958072347</v>
      </c>
      <c r="P353" s="276">
        <v>0.32664064016898908</v>
      </c>
      <c r="Q353" s="276">
        <v>0.53702338022798557</v>
      </c>
      <c r="R353" s="276">
        <v>0.32664064016898914</v>
      </c>
      <c r="S353" s="285" t="s">
        <v>1883</v>
      </c>
      <c r="T353" s="285" t="s">
        <v>1883</v>
      </c>
      <c r="U353" s="285" t="s">
        <v>1883</v>
      </c>
      <c r="V353" s="285" t="s">
        <v>1883</v>
      </c>
      <c r="X353" s="340">
        <f t="shared" si="48"/>
        <v>3.1450573118043668</v>
      </c>
      <c r="Y353" s="340">
        <f t="shared" si="49"/>
        <v>0.53702338022798557</v>
      </c>
      <c r="Z353" s="259" t="str">
        <f t="shared" si="50"/>
        <v>-</v>
      </c>
      <c r="AA353" s="259" t="s">
        <v>3628</v>
      </c>
      <c r="AB353" s="259" t="str">
        <f t="shared" si="51"/>
        <v>B4-b@1</v>
      </c>
      <c r="AC353" s="259" t="s">
        <v>3629</v>
      </c>
      <c r="AD353" s="259">
        <v>3200</v>
      </c>
      <c r="AE353" s="259">
        <v>3200</v>
      </c>
      <c r="AF353" s="259" t="s">
        <v>1331</v>
      </c>
      <c r="AG353" s="259" t="str">
        <f t="shared" si="52"/>
        <v>disseminated</v>
      </c>
      <c r="AH353" s="259" t="str">
        <f t="shared" si="53"/>
        <v>chert</v>
      </c>
    </row>
    <row r="354" spans="1:34">
      <c r="A354" s="284" t="s">
        <v>3217</v>
      </c>
      <c r="B354" s="260" t="s">
        <v>3207</v>
      </c>
      <c r="C354" s="260" t="s">
        <v>2556</v>
      </c>
      <c r="D354" s="288">
        <v>508.75349999999997</v>
      </c>
      <c r="E354" s="277">
        <v>0.75018007884393689</v>
      </c>
      <c r="F354" s="265">
        <v>4.4436709999999997E-2</v>
      </c>
      <c r="G354" s="263">
        <v>3.0783920000000001E-3</v>
      </c>
      <c r="H354" s="264">
        <v>7.9107099999999996E-3</v>
      </c>
      <c r="I354" s="263">
        <v>9.2741309999999997E-3</v>
      </c>
      <c r="J354" s="287" t="s">
        <v>1883</v>
      </c>
      <c r="K354" s="286" t="s">
        <v>1883</v>
      </c>
      <c r="M354" s="276">
        <v>3.922002266954161</v>
      </c>
      <c r="N354" s="276">
        <v>0.15254801777237731</v>
      </c>
      <c r="O354" s="276">
        <v>2.6830963400014154</v>
      </c>
      <c r="P354" s="276">
        <v>0.33551110322792155</v>
      </c>
      <c r="Q354" s="276">
        <v>0.66326517252002226</v>
      </c>
      <c r="R354" s="276">
        <v>0.33551110322792155</v>
      </c>
      <c r="S354" s="285" t="s">
        <v>1883</v>
      </c>
      <c r="T354" s="285" t="s">
        <v>1883</v>
      </c>
      <c r="U354" s="285" t="s">
        <v>1883</v>
      </c>
      <c r="V354" s="285" t="s">
        <v>1883</v>
      </c>
      <c r="X354" s="340">
        <f t="shared" si="48"/>
        <v>3.922002266954161</v>
      </c>
      <c r="Y354" s="340">
        <f t="shared" si="49"/>
        <v>0.66326517252002226</v>
      </c>
      <c r="Z354" s="259" t="str">
        <f t="shared" si="50"/>
        <v>-</v>
      </c>
      <c r="AA354" s="259" t="s">
        <v>3628</v>
      </c>
      <c r="AB354" s="259" t="str">
        <f t="shared" si="51"/>
        <v>B4-b@2</v>
      </c>
      <c r="AC354" s="259" t="s">
        <v>3629</v>
      </c>
      <c r="AD354" s="259">
        <v>3200</v>
      </c>
      <c r="AE354" s="259">
        <v>3200</v>
      </c>
      <c r="AF354" s="259" t="s">
        <v>1331</v>
      </c>
      <c r="AG354" s="259" t="str">
        <f t="shared" si="52"/>
        <v>disseminated</v>
      </c>
      <c r="AH354" s="259" t="str">
        <f t="shared" si="53"/>
        <v>chert</v>
      </c>
    </row>
    <row r="355" spans="1:34">
      <c r="A355" s="316" t="s">
        <v>3216</v>
      </c>
      <c r="B355" s="260" t="s">
        <v>3207</v>
      </c>
      <c r="C355" s="260" t="s">
        <v>2556</v>
      </c>
      <c r="D355" s="315">
        <v>340.36900000000003</v>
      </c>
      <c r="E355" s="314">
        <v>0.50188950691451151</v>
      </c>
      <c r="F355" s="265">
        <v>4.4376079999999998E-2</v>
      </c>
      <c r="G355" s="263">
        <v>4.6734350000000001E-3</v>
      </c>
      <c r="H355" s="264">
        <v>7.9068820000000005E-3</v>
      </c>
      <c r="I355" s="263">
        <v>8.52435E-3</v>
      </c>
      <c r="J355" s="287" t="s">
        <v>1883</v>
      </c>
      <c r="K355" s="286" t="s">
        <v>1883</v>
      </c>
      <c r="M355" s="276">
        <v>2.5522385963889782</v>
      </c>
      <c r="N355" s="276">
        <v>0.16797826253329906</v>
      </c>
      <c r="O355" s="276">
        <v>2.189044597868699</v>
      </c>
      <c r="P355" s="276">
        <v>0.32745948640427658</v>
      </c>
      <c r="Q355" s="276">
        <v>0.8746417207283752</v>
      </c>
      <c r="R355" s="276">
        <v>0.32745948640427663</v>
      </c>
      <c r="S355" s="285" t="s">
        <v>1883</v>
      </c>
      <c r="T355" s="285" t="s">
        <v>1883</v>
      </c>
      <c r="U355" s="285" t="s">
        <v>1883</v>
      </c>
      <c r="V355" s="285" t="s">
        <v>1883</v>
      </c>
      <c r="X355" s="340">
        <f t="shared" si="48"/>
        <v>2.5522385963889782</v>
      </c>
      <c r="Y355" s="340">
        <f t="shared" si="49"/>
        <v>0.8746417207283752</v>
      </c>
      <c r="Z355" s="259" t="str">
        <f t="shared" si="50"/>
        <v>-</v>
      </c>
      <c r="AA355" s="259" t="s">
        <v>3628</v>
      </c>
      <c r="AB355" s="259" t="str">
        <f t="shared" si="51"/>
        <v>B4-b@3</v>
      </c>
      <c r="AC355" s="259" t="s">
        <v>3629</v>
      </c>
      <c r="AD355" s="259">
        <v>3200</v>
      </c>
      <c r="AE355" s="259">
        <v>3200</v>
      </c>
      <c r="AF355" s="259" t="s">
        <v>1331</v>
      </c>
      <c r="AG355" s="259" t="str">
        <f t="shared" si="52"/>
        <v>disseminated</v>
      </c>
      <c r="AH355" s="259" t="str">
        <f t="shared" si="53"/>
        <v>chert</v>
      </c>
    </row>
    <row r="356" spans="1:34">
      <c r="A356" s="284" t="s">
        <v>3215</v>
      </c>
      <c r="B356" s="260" t="s">
        <v>3207</v>
      </c>
      <c r="C356" s="260" t="s">
        <v>2556</v>
      </c>
      <c r="D356" s="288">
        <v>594.97760000000005</v>
      </c>
      <c r="E356" s="277">
        <v>0.87732141966271748</v>
      </c>
      <c r="F356" s="265">
        <v>4.4415459999999997E-2</v>
      </c>
      <c r="G356" s="263">
        <v>2.4500390000000002E-3</v>
      </c>
      <c r="H356" s="264">
        <v>7.9080850000000005E-3</v>
      </c>
      <c r="I356" s="263">
        <v>1.371108E-2</v>
      </c>
      <c r="J356" s="287" t="s">
        <v>1883</v>
      </c>
      <c r="K356" s="286" t="s">
        <v>1883</v>
      </c>
      <c r="M356" s="276">
        <v>3.4419185130452057</v>
      </c>
      <c r="N356" s="276">
        <v>0.14792354526789964</v>
      </c>
      <c r="O356" s="276">
        <v>2.3470910128995048</v>
      </c>
      <c r="P356" s="276">
        <v>0.39161381994729533</v>
      </c>
      <c r="Q356" s="276">
        <v>0.57450297868122391</v>
      </c>
      <c r="R356" s="276">
        <v>0.39161381994729533</v>
      </c>
      <c r="S356" s="285" t="s">
        <v>1883</v>
      </c>
      <c r="T356" s="285" t="s">
        <v>1883</v>
      </c>
      <c r="U356" s="285" t="s">
        <v>1883</v>
      </c>
      <c r="V356" s="285" t="s">
        <v>1883</v>
      </c>
      <c r="X356" s="340">
        <f t="shared" si="48"/>
        <v>3.4419185130452057</v>
      </c>
      <c r="Y356" s="340">
        <f t="shared" si="49"/>
        <v>0.57450297868122391</v>
      </c>
      <c r="Z356" s="259" t="str">
        <f t="shared" si="50"/>
        <v>-</v>
      </c>
      <c r="AA356" s="259" t="s">
        <v>3628</v>
      </c>
      <c r="AB356" s="259" t="str">
        <f t="shared" si="51"/>
        <v>B4-b@4</v>
      </c>
      <c r="AC356" s="259" t="s">
        <v>3629</v>
      </c>
      <c r="AD356" s="259">
        <v>3200</v>
      </c>
      <c r="AE356" s="259">
        <v>3200</v>
      </c>
      <c r="AF356" s="259" t="s">
        <v>1331</v>
      </c>
      <c r="AG356" s="259" t="str">
        <f t="shared" si="52"/>
        <v>disseminated</v>
      </c>
      <c r="AH356" s="259" t="str">
        <f t="shared" si="53"/>
        <v>chert</v>
      </c>
    </row>
    <row r="357" spans="1:34">
      <c r="A357" s="284" t="s">
        <v>3214</v>
      </c>
      <c r="B357" s="260" t="s">
        <v>3207</v>
      </c>
      <c r="C357" s="260" t="s">
        <v>2556</v>
      </c>
      <c r="D357" s="288">
        <v>392.97930000000002</v>
      </c>
      <c r="E357" s="277">
        <v>0.57946577715541048</v>
      </c>
      <c r="F357" s="265">
        <v>4.4346030000000002E-2</v>
      </c>
      <c r="G357" s="263">
        <v>9.4617569999999995E-3</v>
      </c>
      <c r="H357" s="264">
        <v>7.8998539999999996E-3</v>
      </c>
      <c r="I357" s="263">
        <v>1.5496340000000001E-2</v>
      </c>
      <c r="J357" s="287" t="s">
        <v>1883</v>
      </c>
      <c r="K357" s="286" t="s">
        <v>1883</v>
      </c>
      <c r="M357" s="276">
        <v>1.873343687919915</v>
      </c>
      <c r="N357" s="276">
        <v>0.23513876119184507</v>
      </c>
      <c r="O357" s="276">
        <v>1.2931230552380535</v>
      </c>
      <c r="P357" s="276">
        <v>0.41739492021991909</v>
      </c>
      <c r="Q357" s="276">
        <v>0.32835105595929726</v>
      </c>
      <c r="R357" s="276">
        <v>0.41739492021991909</v>
      </c>
      <c r="S357" s="285" t="s">
        <v>1883</v>
      </c>
      <c r="T357" s="285" t="s">
        <v>1883</v>
      </c>
      <c r="U357" s="285" t="s">
        <v>1883</v>
      </c>
      <c r="V357" s="285" t="s">
        <v>1883</v>
      </c>
      <c r="X357" s="340">
        <f t="shared" si="48"/>
        <v>1.873343687919915</v>
      </c>
      <c r="Y357" s="340">
        <f t="shared" si="49"/>
        <v>0.32835105595929726</v>
      </c>
      <c r="Z357" s="259" t="str">
        <f t="shared" si="50"/>
        <v>-</v>
      </c>
      <c r="AA357" s="259" t="s">
        <v>3628</v>
      </c>
      <c r="AB357" s="259" t="str">
        <f t="shared" si="51"/>
        <v>B4-b@5</v>
      </c>
      <c r="AC357" s="259" t="s">
        <v>3629</v>
      </c>
      <c r="AD357" s="259">
        <v>3200</v>
      </c>
      <c r="AE357" s="259">
        <v>3200</v>
      </c>
      <c r="AF357" s="259" t="s">
        <v>1331</v>
      </c>
      <c r="AG357" s="259" t="str">
        <f t="shared" si="52"/>
        <v>disseminated</v>
      </c>
      <c r="AH357" s="259" t="str">
        <f t="shared" si="53"/>
        <v>chert</v>
      </c>
    </row>
    <row r="358" spans="1:34">
      <c r="A358" s="284" t="s">
        <v>3213</v>
      </c>
      <c r="B358" s="260" t="s">
        <v>3207</v>
      </c>
      <c r="C358" s="260" t="s">
        <v>2556</v>
      </c>
      <c r="D358" s="288">
        <v>509.87560000000002</v>
      </c>
      <c r="E358" s="277">
        <v>0.75183466611748051</v>
      </c>
      <c r="F358" s="265">
        <v>4.440057E-2</v>
      </c>
      <c r="G358" s="263">
        <v>3.7999330000000001E-3</v>
      </c>
      <c r="H358" s="264">
        <v>7.9100899999999998E-3</v>
      </c>
      <c r="I358" s="263">
        <v>1.7141920000000001E-2</v>
      </c>
      <c r="J358" s="287" t="s">
        <v>1883</v>
      </c>
      <c r="K358" s="286" t="s">
        <v>1883</v>
      </c>
      <c r="M358" s="276">
        <v>3.1055210026591507</v>
      </c>
      <c r="N358" s="276">
        <v>0.158921663488058</v>
      </c>
      <c r="O358" s="276">
        <v>2.5994724583562343</v>
      </c>
      <c r="P358" s="276">
        <v>0.44238226296011535</v>
      </c>
      <c r="Q358" s="276">
        <v>1.0001291419867719</v>
      </c>
      <c r="R358" s="276">
        <v>0.4423822629601154</v>
      </c>
      <c r="S358" s="285" t="s">
        <v>1883</v>
      </c>
      <c r="T358" s="285" t="s">
        <v>1883</v>
      </c>
      <c r="U358" s="285" t="s">
        <v>1883</v>
      </c>
      <c r="V358" s="285" t="s">
        <v>1883</v>
      </c>
      <c r="X358" s="340">
        <f t="shared" si="48"/>
        <v>3.1055210026591507</v>
      </c>
      <c r="Y358" s="340">
        <f t="shared" si="49"/>
        <v>1.0001291419867719</v>
      </c>
      <c r="Z358" s="259" t="str">
        <f t="shared" si="50"/>
        <v>-</v>
      </c>
      <c r="AA358" s="259" t="s">
        <v>3628</v>
      </c>
      <c r="AB358" s="259" t="str">
        <f t="shared" si="51"/>
        <v>B4-b@6</v>
      </c>
      <c r="AC358" s="259" t="s">
        <v>3629</v>
      </c>
      <c r="AD358" s="259">
        <v>3200</v>
      </c>
      <c r="AE358" s="259">
        <v>3200</v>
      </c>
      <c r="AF358" s="259" t="s">
        <v>1331</v>
      </c>
      <c r="AG358" s="259" t="str">
        <f t="shared" si="52"/>
        <v>disseminated</v>
      </c>
      <c r="AH358" s="259" t="str">
        <f t="shared" si="53"/>
        <v>chert</v>
      </c>
    </row>
    <row r="359" spans="1:34">
      <c r="A359" s="284" t="s">
        <v>3212</v>
      </c>
      <c r="B359" s="260" t="s">
        <v>3207</v>
      </c>
      <c r="C359" s="260" t="s">
        <v>2556</v>
      </c>
      <c r="D359" s="288">
        <v>486.87479999999999</v>
      </c>
      <c r="E359" s="277">
        <v>0.71791894473674578</v>
      </c>
      <c r="F359" s="265">
        <v>4.4405569999999998E-2</v>
      </c>
      <c r="G359" s="263">
        <v>3.7958240000000002E-3</v>
      </c>
      <c r="H359" s="264">
        <v>7.9045299999999999E-3</v>
      </c>
      <c r="I359" s="263">
        <v>1.280304E-2</v>
      </c>
      <c r="J359" s="287" t="s">
        <v>1883</v>
      </c>
      <c r="K359" s="286" t="s">
        <v>1883</v>
      </c>
      <c r="M359" s="276">
        <v>3.2184818859317676</v>
      </c>
      <c r="N359" s="276">
        <v>0.15888238020500053</v>
      </c>
      <c r="O359" s="276">
        <v>1.8946309579690934</v>
      </c>
      <c r="P359" s="276">
        <v>0.37911875628065755</v>
      </c>
      <c r="Q359" s="276">
        <v>0.23711278671423308</v>
      </c>
      <c r="R359" s="276">
        <v>0.37911875628065755</v>
      </c>
      <c r="S359" s="285" t="s">
        <v>1883</v>
      </c>
      <c r="T359" s="285" t="s">
        <v>1883</v>
      </c>
      <c r="U359" s="285" t="s">
        <v>1883</v>
      </c>
      <c r="V359" s="285" t="s">
        <v>1883</v>
      </c>
      <c r="X359" s="340">
        <f t="shared" si="48"/>
        <v>3.2184818859317676</v>
      </c>
      <c r="Y359" s="340">
        <f t="shared" si="49"/>
        <v>0.23711278671423308</v>
      </c>
      <c r="Z359" s="259" t="str">
        <f t="shared" si="50"/>
        <v>-</v>
      </c>
      <c r="AA359" s="259" t="s">
        <v>3628</v>
      </c>
      <c r="AB359" s="259" t="str">
        <f t="shared" si="51"/>
        <v>B4-b@10</v>
      </c>
      <c r="AC359" s="259" t="s">
        <v>3629</v>
      </c>
      <c r="AD359" s="259">
        <v>3200</v>
      </c>
      <c r="AE359" s="259">
        <v>3200</v>
      </c>
      <c r="AF359" s="259" t="s">
        <v>1331</v>
      </c>
      <c r="AG359" s="259" t="str">
        <f t="shared" si="52"/>
        <v>disseminated</v>
      </c>
      <c r="AH359" s="259" t="str">
        <f t="shared" si="53"/>
        <v>chert</v>
      </c>
    </row>
    <row r="360" spans="1:34">
      <c r="A360" s="284" t="s">
        <v>3211</v>
      </c>
      <c r="B360" s="260" t="s">
        <v>3207</v>
      </c>
      <c r="C360" s="260" t="s">
        <v>2556</v>
      </c>
      <c r="D360" s="288">
        <v>534.88800000000003</v>
      </c>
      <c r="E360" s="277">
        <v>0.78871658281009505</v>
      </c>
      <c r="F360" s="265">
        <v>4.4385250000000001E-2</v>
      </c>
      <c r="G360" s="263">
        <v>3.9991280000000002E-3</v>
      </c>
      <c r="H360" s="264">
        <v>7.9075550000000001E-3</v>
      </c>
      <c r="I360" s="263">
        <v>1.403038E-2</v>
      </c>
      <c r="J360" s="287" t="s">
        <v>1883</v>
      </c>
      <c r="K360" s="286" t="s">
        <v>1883</v>
      </c>
      <c r="M360" s="276">
        <v>2.7594088563114294</v>
      </c>
      <c r="N360" s="276">
        <v>0.16086487717388637</v>
      </c>
      <c r="O360" s="276">
        <v>2.2756997513273989</v>
      </c>
      <c r="P360" s="276">
        <v>0.39611175600442938</v>
      </c>
      <c r="Q360" s="276">
        <v>0.85460419032701296</v>
      </c>
      <c r="R360" s="276">
        <v>0.39611175600442949</v>
      </c>
      <c r="S360" s="285" t="s">
        <v>1883</v>
      </c>
      <c r="T360" s="285" t="s">
        <v>1883</v>
      </c>
      <c r="U360" s="285" t="s">
        <v>1883</v>
      </c>
      <c r="V360" s="285" t="s">
        <v>1883</v>
      </c>
      <c r="X360" s="340">
        <f t="shared" si="48"/>
        <v>2.7594088563114294</v>
      </c>
      <c r="Y360" s="340">
        <f t="shared" si="49"/>
        <v>0.85460419032701296</v>
      </c>
      <c r="Z360" s="259" t="str">
        <f t="shared" si="50"/>
        <v>-</v>
      </c>
      <c r="AA360" s="259" t="s">
        <v>3628</v>
      </c>
      <c r="AB360" s="259" t="str">
        <f t="shared" si="51"/>
        <v>B4-b@11</v>
      </c>
      <c r="AC360" s="259" t="s">
        <v>3629</v>
      </c>
      <c r="AD360" s="259">
        <v>3200</v>
      </c>
      <c r="AE360" s="259">
        <v>3200</v>
      </c>
      <c r="AF360" s="259" t="s">
        <v>1331</v>
      </c>
      <c r="AG360" s="259" t="str">
        <f t="shared" si="52"/>
        <v>disseminated</v>
      </c>
      <c r="AH360" s="259" t="str">
        <f t="shared" si="53"/>
        <v>chert</v>
      </c>
    </row>
    <row r="361" spans="1:34">
      <c r="A361" s="284" t="s">
        <v>3210</v>
      </c>
      <c r="B361" s="260" t="s">
        <v>3207</v>
      </c>
      <c r="C361" s="260" t="s">
        <v>2556</v>
      </c>
      <c r="D361" s="288">
        <v>514.38419999999996</v>
      </c>
      <c r="E361" s="277">
        <v>0.7584828010265785</v>
      </c>
      <c r="F361" s="265">
        <v>4.4430049999999999E-2</v>
      </c>
      <c r="G361" s="263">
        <v>3.7363349999999999E-3</v>
      </c>
      <c r="H361" s="264">
        <v>7.9095239999999994E-3</v>
      </c>
      <c r="I361" s="263">
        <v>1.310835E-2</v>
      </c>
      <c r="J361" s="287" t="s">
        <v>1883</v>
      </c>
      <c r="K361" s="286" t="s">
        <v>1883</v>
      </c>
      <c r="M361" s="276">
        <v>3.7715383704350902</v>
      </c>
      <c r="N361" s="276">
        <v>0.15831733479599114</v>
      </c>
      <c r="O361" s="276">
        <v>2.5316887541460167</v>
      </c>
      <c r="P361" s="276">
        <v>0.38326940127820358</v>
      </c>
      <c r="Q361" s="276">
        <v>0.589346493371945</v>
      </c>
      <c r="R361" s="276">
        <v>0.38326940127820358</v>
      </c>
      <c r="S361" s="285" t="s">
        <v>1883</v>
      </c>
      <c r="T361" s="285" t="s">
        <v>1883</v>
      </c>
      <c r="U361" s="285" t="s">
        <v>1883</v>
      </c>
      <c r="V361" s="285" t="s">
        <v>1883</v>
      </c>
      <c r="X361" s="340">
        <f t="shared" si="48"/>
        <v>3.7715383704350902</v>
      </c>
      <c r="Y361" s="340">
        <f t="shared" si="49"/>
        <v>0.589346493371945</v>
      </c>
      <c r="Z361" s="259" t="str">
        <f t="shared" si="50"/>
        <v>-</v>
      </c>
      <c r="AA361" s="259" t="s">
        <v>3628</v>
      </c>
      <c r="AB361" s="259" t="str">
        <f t="shared" si="51"/>
        <v>B4-b@16</v>
      </c>
      <c r="AC361" s="259" t="s">
        <v>3629</v>
      </c>
      <c r="AD361" s="259">
        <v>3200</v>
      </c>
      <c r="AE361" s="259">
        <v>3200</v>
      </c>
      <c r="AF361" s="259" t="s">
        <v>1331</v>
      </c>
      <c r="AG361" s="259" t="str">
        <f t="shared" si="52"/>
        <v>disseminated</v>
      </c>
      <c r="AH361" s="259" t="str">
        <f t="shared" si="53"/>
        <v>chert</v>
      </c>
    </row>
    <row r="362" spans="1:34">
      <c r="A362" s="284" t="s">
        <v>3209</v>
      </c>
      <c r="B362" s="260" t="s">
        <v>3207</v>
      </c>
      <c r="C362" s="260" t="s">
        <v>2556</v>
      </c>
      <c r="D362" s="288">
        <v>473.11700000000002</v>
      </c>
      <c r="E362" s="277">
        <v>0.69763244550142045</v>
      </c>
      <c r="F362" s="265">
        <v>4.4372490000000001E-2</v>
      </c>
      <c r="G362" s="263">
        <v>3.6023219999999998E-3</v>
      </c>
      <c r="H362" s="264">
        <v>7.9075380000000004E-3</v>
      </c>
      <c r="I362" s="263">
        <v>1.4956590000000001E-2</v>
      </c>
      <c r="J362" s="287" t="s">
        <v>1883</v>
      </c>
      <c r="K362" s="286" t="s">
        <v>1883</v>
      </c>
      <c r="M362" s="276">
        <v>2.4711326821993396</v>
      </c>
      <c r="N362" s="276">
        <v>0.15707001088906039</v>
      </c>
      <c r="O362" s="276">
        <v>2.2717948347490502</v>
      </c>
      <c r="P362" s="276">
        <v>0.40944319732826506</v>
      </c>
      <c r="Q362" s="276">
        <v>0.99916150341639032</v>
      </c>
      <c r="R362" s="276">
        <v>0.40944319732826512</v>
      </c>
      <c r="S362" s="285" t="s">
        <v>1883</v>
      </c>
      <c r="T362" s="285" t="s">
        <v>1883</v>
      </c>
      <c r="U362" s="285" t="s">
        <v>1883</v>
      </c>
      <c r="V362" s="285" t="s">
        <v>1883</v>
      </c>
      <c r="X362" s="340">
        <f t="shared" si="48"/>
        <v>2.4711326821993396</v>
      </c>
      <c r="Y362" s="340">
        <f t="shared" si="49"/>
        <v>0.99916150341639032</v>
      </c>
      <c r="Z362" s="259" t="str">
        <f t="shared" si="50"/>
        <v>-</v>
      </c>
      <c r="AA362" s="259" t="s">
        <v>3628</v>
      </c>
      <c r="AB362" s="259" t="str">
        <f t="shared" si="51"/>
        <v>B4-b@17</v>
      </c>
      <c r="AC362" s="259" t="s">
        <v>3629</v>
      </c>
      <c r="AD362" s="259">
        <v>3200</v>
      </c>
      <c r="AE362" s="259">
        <v>3200</v>
      </c>
      <c r="AF362" s="259" t="s">
        <v>1331</v>
      </c>
      <c r="AG362" s="259" t="str">
        <f t="shared" si="52"/>
        <v>disseminated</v>
      </c>
      <c r="AH362" s="259" t="str">
        <f t="shared" si="53"/>
        <v>chert</v>
      </c>
    </row>
    <row r="363" spans="1:34">
      <c r="A363" s="275" t="s">
        <v>3208</v>
      </c>
      <c r="B363" s="268" t="s">
        <v>3207</v>
      </c>
      <c r="C363" s="268" t="s">
        <v>2556</v>
      </c>
      <c r="D363" s="313">
        <v>1123.415</v>
      </c>
      <c r="E363" s="267">
        <v>0.81760652382727428</v>
      </c>
      <c r="F363" s="273">
        <v>4.427963E-2</v>
      </c>
      <c r="G363" s="271">
        <v>1.6195569999999999E-2</v>
      </c>
      <c r="H363" s="272">
        <v>7.8941289999999997E-3</v>
      </c>
      <c r="I363" s="271">
        <v>1.2348339999999999E-2</v>
      </c>
      <c r="J363" s="270">
        <v>1.4944033005490003E-4</v>
      </c>
      <c r="K363" s="269">
        <v>3.0330556349562866E-2</v>
      </c>
      <c r="L363" s="268"/>
      <c r="M363" s="266">
        <v>0.76660851611465297</v>
      </c>
      <c r="N363" s="266">
        <v>0.50725031341364235</v>
      </c>
      <c r="O363" s="266">
        <v>0.30259082432741891</v>
      </c>
      <c r="P363" s="266">
        <v>0.33177144076346726</v>
      </c>
      <c r="Q363" s="266">
        <v>-9.2212561471627374E-2</v>
      </c>
      <c r="R363" s="266">
        <v>0.33177144076346726</v>
      </c>
      <c r="S363" s="266">
        <v>2.2605651261233817</v>
      </c>
      <c r="T363" s="267">
        <v>1.3126880751612622</v>
      </c>
      <c r="U363" s="266">
        <v>0.79583214129530511</v>
      </c>
      <c r="V363" s="266">
        <v>1.3126880751612622</v>
      </c>
      <c r="X363" s="340">
        <f t="shared" si="48"/>
        <v>0.76660851611465297</v>
      </c>
      <c r="Y363" s="340">
        <f t="shared" si="49"/>
        <v>-9.2212561471627374E-2</v>
      </c>
      <c r="Z363" s="259">
        <f t="shared" si="50"/>
        <v>0.79583214129530511</v>
      </c>
      <c r="AA363" s="259" t="s">
        <v>3628</v>
      </c>
      <c r="AB363" s="259" t="str">
        <f t="shared" si="51"/>
        <v>B4_@07</v>
      </c>
      <c r="AC363" s="259" t="s">
        <v>3629</v>
      </c>
      <c r="AD363" s="259">
        <v>3200</v>
      </c>
      <c r="AE363" s="259">
        <v>3200</v>
      </c>
      <c r="AF363" s="259" t="s">
        <v>1331</v>
      </c>
      <c r="AG363" s="259" t="str">
        <f t="shared" si="52"/>
        <v>disseminated</v>
      </c>
      <c r="AH363" s="259" t="str">
        <f t="shared" si="53"/>
        <v>chert</v>
      </c>
    </row>
    <row r="365" spans="1:34">
      <c r="A365" s="303" t="s">
        <v>3181</v>
      </c>
      <c r="B365" s="303" t="s">
        <v>36</v>
      </c>
      <c r="C365" s="303" t="s">
        <v>3180</v>
      </c>
      <c r="D365" s="302" t="s">
        <v>3179</v>
      </c>
      <c r="E365" s="302" t="s">
        <v>3179</v>
      </c>
      <c r="F365" s="390" t="s">
        <v>3178</v>
      </c>
      <c r="G365" s="390"/>
      <c r="H365" s="390"/>
      <c r="I365" s="390"/>
      <c r="J365" s="390"/>
      <c r="K365" s="390"/>
      <c r="L365" s="301"/>
      <c r="M365" s="390" t="s">
        <v>3177</v>
      </c>
      <c r="N365" s="390"/>
      <c r="O365" s="390"/>
      <c r="P365" s="390"/>
      <c r="Q365" s="390"/>
      <c r="R365" s="390"/>
      <c r="S365" s="390"/>
      <c r="T365" s="390"/>
      <c r="U365" s="390"/>
      <c r="V365" s="390"/>
    </row>
    <row r="366" spans="1:34">
      <c r="A366" s="300" t="s">
        <v>3206</v>
      </c>
      <c r="B366" s="299"/>
      <c r="C366" s="299"/>
      <c r="D366" s="298" t="s">
        <v>3205</v>
      </c>
      <c r="E366" s="297" t="s">
        <v>3174</v>
      </c>
      <c r="F366" s="296" t="s">
        <v>3173</v>
      </c>
      <c r="G366" s="294" t="s">
        <v>3170</v>
      </c>
      <c r="H366" s="295" t="s">
        <v>3172</v>
      </c>
      <c r="I366" s="294" t="s">
        <v>3170</v>
      </c>
      <c r="J366" s="293" t="s">
        <v>3171</v>
      </c>
      <c r="K366" s="292" t="s">
        <v>3170</v>
      </c>
      <c r="L366" s="291"/>
      <c r="M366" s="290" t="s">
        <v>3169</v>
      </c>
      <c r="N366" s="289" t="s">
        <v>3164</v>
      </c>
      <c r="O366" s="290" t="s">
        <v>3168</v>
      </c>
      <c r="P366" s="289" t="s">
        <v>3164</v>
      </c>
      <c r="Q366" s="290" t="s">
        <v>3167</v>
      </c>
      <c r="R366" s="289" t="s">
        <v>3164</v>
      </c>
      <c r="S366" s="290" t="s">
        <v>3166</v>
      </c>
      <c r="T366" s="289" t="s">
        <v>3164</v>
      </c>
      <c r="U366" s="290" t="s">
        <v>3165</v>
      </c>
      <c r="V366" s="289" t="s">
        <v>3164</v>
      </c>
    </row>
    <row r="367" spans="1:34">
      <c r="A367" s="284" t="s">
        <v>3204</v>
      </c>
      <c r="B367" s="260" t="s">
        <v>3183</v>
      </c>
      <c r="C367" s="260" t="s">
        <v>3182</v>
      </c>
      <c r="D367" s="288">
        <v>633.0172</v>
      </c>
      <c r="E367" s="277">
        <v>0.83214835384889185</v>
      </c>
      <c r="F367" s="265">
        <v>4.4412960000000001E-2</v>
      </c>
      <c r="G367" s="263">
        <v>5.2795660000000003E-3</v>
      </c>
      <c r="H367" s="264">
        <v>7.909836E-3</v>
      </c>
      <c r="I367" s="263">
        <v>1.308108E-2</v>
      </c>
      <c r="J367" s="287" t="s">
        <v>1883</v>
      </c>
      <c r="K367" s="286" t="s">
        <v>1883</v>
      </c>
      <c r="M367" s="276">
        <v>3.136157899602976</v>
      </c>
      <c r="N367" s="276">
        <v>0.58695458619928254</v>
      </c>
      <c r="O367" s="276">
        <v>2.6078346612265833</v>
      </c>
      <c r="P367" s="276">
        <v>0.3568322763046588</v>
      </c>
      <c r="Q367" s="276">
        <v>0.99271334293105085</v>
      </c>
      <c r="R367" s="276">
        <v>0.35683227630465875</v>
      </c>
      <c r="S367" s="285" t="s">
        <v>1883</v>
      </c>
      <c r="T367" s="285" t="s">
        <v>1883</v>
      </c>
      <c r="U367" s="285" t="s">
        <v>1883</v>
      </c>
      <c r="V367" s="285" t="s">
        <v>1883</v>
      </c>
      <c r="X367" s="340">
        <f t="shared" ref="X367:X387" si="54">M367</f>
        <v>3.136157899602976</v>
      </c>
      <c r="Y367" s="340">
        <f t="shared" ref="Y367:Y387" si="55">Q367</f>
        <v>0.99271334293105085</v>
      </c>
      <c r="Z367" s="259" t="str">
        <f t="shared" ref="Z367:Z387" si="56">U367</f>
        <v>-</v>
      </c>
      <c r="AA367" s="259" t="s">
        <v>3628</v>
      </c>
      <c r="AB367" s="259" t="str">
        <f t="shared" ref="AB367:AB387" si="57">A367</f>
        <v>B2-a@1</v>
      </c>
      <c r="AC367" s="259" t="s">
        <v>3629</v>
      </c>
      <c r="AD367" s="259">
        <v>3200</v>
      </c>
      <c r="AE367" s="259">
        <v>3200</v>
      </c>
      <c r="AF367" s="259" t="s">
        <v>1331</v>
      </c>
      <c r="AG367" s="259" t="str">
        <f t="shared" ref="AG367:AG387" si="58">B367</f>
        <v>massive</v>
      </c>
      <c r="AH367" s="259" t="str">
        <f t="shared" ref="AH367:AH387" si="59">C367</f>
        <v>dolomite</v>
      </c>
    </row>
    <row r="368" spans="1:34">
      <c r="A368" s="284" t="s">
        <v>3203</v>
      </c>
      <c r="B368" s="260" t="s">
        <v>3183</v>
      </c>
      <c r="C368" s="260" t="s">
        <v>3182</v>
      </c>
      <c r="D368" s="288">
        <v>677.27589999999998</v>
      </c>
      <c r="E368" s="277">
        <v>0.89032971819174367</v>
      </c>
      <c r="F368" s="265">
        <v>4.4414049999999997E-2</v>
      </c>
      <c r="G368" s="263">
        <v>3.5730890000000002E-3</v>
      </c>
      <c r="H368" s="264">
        <v>7.9089009999999994E-3</v>
      </c>
      <c r="I368" s="263">
        <v>1.171551E-2</v>
      </c>
      <c r="J368" s="287" t="s">
        <v>1883</v>
      </c>
      <c r="K368" s="286" t="s">
        <v>1883</v>
      </c>
      <c r="M368" s="276">
        <v>3.1607772542261436</v>
      </c>
      <c r="N368" s="276">
        <v>0.58178427737589911</v>
      </c>
      <c r="O368" s="276">
        <v>2.4889832557333258</v>
      </c>
      <c r="P368" s="276">
        <v>0.33731985066142245</v>
      </c>
      <c r="Q368" s="276">
        <v>0.86118296980686182</v>
      </c>
      <c r="R368" s="276">
        <v>0.33731985066142245</v>
      </c>
      <c r="S368" s="285" t="s">
        <v>1883</v>
      </c>
      <c r="T368" s="285" t="s">
        <v>1883</v>
      </c>
      <c r="U368" s="285" t="s">
        <v>1883</v>
      </c>
      <c r="V368" s="285" t="s">
        <v>1883</v>
      </c>
      <c r="X368" s="340">
        <f t="shared" si="54"/>
        <v>3.1607772542261436</v>
      </c>
      <c r="Y368" s="340">
        <f t="shared" si="55"/>
        <v>0.86118296980686182</v>
      </c>
      <c r="Z368" s="259" t="str">
        <f t="shared" si="56"/>
        <v>-</v>
      </c>
      <c r="AA368" s="259" t="s">
        <v>3628</v>
      </c>
      <c r="AB368" s="259" t="str">
        <f t="shared" si="57"/>
        <v>B2-a@2</v>
      </c>
      <c r="AC368" s="259" t="s">
        <v>3629</v>
      </c>
      <c r="AD368" s="259">
        <v>3200</v>
      </c>
      <c r="AE368" s="259">
        <v>3200</v>
      </c>
      <c r="AF368" s="259" t="s">
        <v>1331</v>
      </c>
      <c r="AG368" s="259" t="str">
        <f t="shared" si="58"/>
        <v>massive</v>
      </c>
      <c r="AH368" s="259" t="str">
        <f t="shared" si="59"/>
        <v>dolomite</v>
      </c>
    </row>
    <row r="369" spans="1:34">
      <c r="A369" s="284" t="s">
        <v>3202</v>
      </c>
      <c r="B369" s="260" t="s">
        <v>3183</v>
      </c>
      <c r="C369" s="260" t="s">
        <v>3182</v>
      </c>
      <c r="D369" s="288">
        <v>677.86800000000005</v>
      </c>
      <c r="E369" s="277">
        <v>0.89110807783238843</v>
      </c>
      <c r="F369" s="265">
        <v>4.4480560000000002E-2</v>
      </c>
      <c r="G369" s="263">
        <v>3.1218769999999999E-3</v>
      </c>
      <c r="H369" s="264">
        <v>7.9136859999999996E-3</v>
      </c>
      <c r="I369" s="263">
        <v>9.3626899999999999E-3</v>
      </c>
      <c r="J369" s="287" t="s">
        <v>1883</v>
      </c>
      <c r="K369" s="286" t="s">
        <v>1883</v>
      </c>
      <c r="M369" s="276">
        <v>4.6630096175253044</v>
      </c>
      <c r="N369" s="276">
        <v>0.58074487152473442</v>
      </c>
      <c r="O369" s="276">
        <v>3.0854723849348797</v>
      </c>
      <c r="P369" s="276">
        <v>0.30650839701490135</v>
      </c>
      <c r="Q369" s="276">
        <v>0.68402243190934797</v>
      </c>
      <c r="R369" s="276">
        <v>0.30650839701490123</v>
      </c>
      <c r="S369" s="285" t="s">
        <v>1883</v>
      </c>
      <c r="T369" s="285" t="s">
        <v>1883</v>
      </c>
      <c r="U369" s="285" t="s">
        <v>1883</v>
      </c>
      <c r="V369" s="285" t="s">
        <v>1883</v>
      </c>
      <c r="X369" s="340">
        <f t="shared" si="54"/>
        <v>4.6630096175253044</v>
      </c>
      <c r="Y369" s="340">
        <f t="shared" si="55"/>
        <v>0.68402243190934797</v>
      </c>
      <c r="Z369" s="259" t="str">
        <f t="shared" si="56"/>
        <v>-</v>
      </c>
      <c r="AA369" s="259" t="s">
        <v>3628</v>
      </c>
      <c r="AB369" s="259" t="str">
        <f t="shared" si="57"/>
        <v>B2-a@3</v>
      </c>
      <c r="AC369" s="259" t="s">
        <v>3629</v>
      </c>
      <c r="AD369" s="259">
        <v>3200</v>
      </c>
      <c r="AE369" s="259">
        <v>3200</v>
      </c>
      <c r="AF369" s="259" t="s">
        <v>1331</v>
      </c>
      <c r="AG369" s="259" t="str">
        <f t="shared" si="58"/>
        <v>massive</v>
      </c>
      <c r="AH369" s="259" t="str">
        <f t="shared" si="59"/>
        <v>dolomite</v>
      </c>
    </row>
    <row r="370" spans="1:34">
      <c r="A370" s="284" t="s">
        <v>3201</v>
      </c>
      <c r="B370" s="260" t="s">
        <v>3183</v>
      </c>
      <c r="C370" s="260" t="s">
        <v>3182</v>
      </c>
      <c r="D370" s="288">
        <v>669.7636</v>
      </c>
      <c r="E370" s="277">
        <v>0.8804542391706065</v>
      </c>
      <c r="F370" s="265">
        <v>4.4503790000000001E-2</v>
      </c>
      <c r="G370" s="263">
        <v>2.3067890000000001E-3</v>
      </c>
      <c r="H370" s="264">
        <v>7.9136390000000001E-3</v>
      </c>
      <c r="I370" s="263">
        <v>6.4638079999999997E-3</v>
      </c>
      <c r="J370" s="287" t="s">
        <v>1883</v>
      </c>
      <c r="K370" s="286" t="s">
        <v>1883</v>
      </c>
      <c r="M370" s="276">
        <v>5.1876954963319122</v>
      </c>
      <c r="N370" s="276">
        <v>0.57921901695061517</v>
      </c>
      <c r="O370" s="276">
        <v>3.0757204662183746</v>
      </c>
      <c r="P370" s="276">
        <v>0.27494679007136991</v>
      </c>
      <c r="Q370" s="276">
        <v>0.40405728560743981</v>
      </c>
      <c r="R370" s="276">
        <v>0.27494679007136985</v>
      </c>
      <c r="S370" s="285" t="s">
        <v>1883</v>
      </c>
      <c r="T370" s="285" t="s">
        <v>1883</v>
      </c>
      <c r="U370" s="285" t="s">
        <v>1883</v>
      </c>
      <c r="V370" s="285" t="s">
        <v>1883</v>
      </c>
      <c r="X370" s="340">
        <f t="shared" si="54"/>
        <v>5.1876954963319122</v>
      </c>
      <c r="Y370" s="340">
        <f t="shared" si="55"/>
        <v>0.40405728560743981</v>
      </c>
      <c r="Z370" s="259" t="str">
        <f t="shared" si="56"/>
        <v>-</v>
      </c>
      <c r="AA370" s="259" t="s">
        <v>3628</v>
      </c>
      <c r="AB370" s="259" t="str">
        <f t="shared" si="57"/>
        <v>B2-a@4</v>
      </c>
      <c r="AC370" s="259" t="s">
        <v>3629</v>
      </c>
      <c r="AD370" s="259">
        <v>3200</v>
      </c>
      <c r="AE370" s="259">
        <v>3200</v>
      </c>
      <c r="AF370" s="259" t="s">
        <v>1331</v>
      </c>
      <c r="AG370" s="259" t="str">
        <f t="shared" si="58"/>
        <v>massive</v>
      </c>
      <c r="AH370" s="259" t="str">
        <f t="shared" si="59"/>
        <v>dolomite</v>
      </c>
    </row>
    <row r="371" spans="1:34">
      <c r="A371" s="284" t="s">
        <v>3200</v>
      </c>
      <c r="B371" s="260" t="s">
        <v>3183</v>
      </c>
      <c r="C371" s="260" t="s">
        <v>3182</v>
      </c>
      <c r="D371" s="288">
        <v>674.82529999999997</v>
      </c>
      <c r="E371" s="277">
        <v>0.88710822159427039</v>
      </c>
      <c r="F371" s="265">
        <v>4.4399670000000002E-2</v>
      </c>
      <c r="G371" s="263">
        <v>3.2048129999999999E-3</v>
      </c>
      <c r="H371" s="264">
        <v>7.9113329999999996E-3</v>
      </c>
      <c r="I371" s="263">
        <v>7.0904230000000002E-3</v>
      </c>
      <c r="J371" s="287" t="s">
        <v>1883</v>
      </c>
      <c r="K371" s="286" t="s">
        <v>1883</v>
      </c>
      <c r="M371" s="276">
        <v>2.8359824657095967</v>
      </c>
      <c r="N371" s="276">
        <v>0.58092554595835788</v>
      </c>
      <c r="O371" s="276">
        <v>2.8000058372749068</v>
      </c>
      <c r="P371" s="276">
        <v>0.28105702473657546</v>
      </c>
      <c r="Q371" s="276">
        <v>1.3394748674344648</v>
      </c>
      <c r="R371" s="276">
        <v>0.28105702473657534</v>
      </c>
      <c r="S371" s="285" t="s">
        <v>1883</v>
      </c>
      <c r="T371" s="285" t="s">
        <v>1883</v>
      </c>
      <c r="U371" s="285" t="s">
        <v>1883</v>
      </c>
      <c r="V371" s="285" t="s">
        <v>1883</v>
      </c>
      <c r="X371" s="340">
        <f t="shared" si="54"/>
        <v>2.8359824657095967</v>
      </c>
      <c r="Y371" s="340">
        <f t="shared" si="55"/>
        <v>1.3394748674344648</v>
      </c>
      <c r="Z371" s="259" t="str">
        <f t="shared" si="56"/>
        <v>-</v>
      </c>
      <c r="AA371" s="259" t="s">
        <v>3628</v>
      </c>
      <c r="AB371" s="259" t="str">
        <f t="shared" si="57"/>
        <v>B2-a@5</v>
      </c>
      <c r="AC371" s="259" t="s">
        <v>3629</v>
      </c>
      <c r="AD371" s="259">
        <v>3200</v>
      </c>
      <c r="AE371" s="259">
        <v>3200</v>
      </c>
      <c r="AF371" s="259" t="s">
        <v>1331</v>
      </c>
      <c r="AG371" s="259" t="str">
        <f t="shared" si="58"/>
        <v>massive</v>
      </c>
      <c r="AH371" s="259" t="str">
        <f t="shared" si="59"/>
        <v>dolomite</v>
      </c>
    </row>
    <row r="372" spans="1:34">
      <c r="A372" s="284" t="s">
        <v>3199</v>
      </c>
      <c r="B372" s="260" t="s">
        <v>3183</v>
      </c>
      <c r="C372" s="260" t="s">
        <v>3182</v>
      </c>
      <c r="D372" s="288">
        <v>686.76099999999997</v>
      </c>
      <c r="E372" s="277">
        <v>0.90279859005034746</v>
      </c>
      <c r="F372" s="265">
        <v>4.4502090000000001E-2</v>
      </c>
      <c r="G372" s="263">
        <v>5.6525330000000004E-3</v>
      </c>
      <c r="H372" s="264">
        <v>7.9142129999999998E-3</v>
      </c>
      <c r="I372" s="263">
        <v>1.0008400000000001E-2</v>
      </c>
      <c r="J372" s="287" t="s">
        <v>1883</v>
      </c>
      <c r="K372" s="286" t="s">
        <v>1883</v>
      </c>
      <c r="M372" s="276">
        <v>5.149298337745023</v>
      </c>
      <c r="N372" s="276">
        <v>0.58834225679230645</v>
      </c>
      <c r="O372" s="276">
        <v>3.1488518171599189</v>
      </c>
      <c r="P372" s="276">
        <v>0.31456420656235567</v>
      </c>
      <c r="Q372" s="276">
        <v>0.49696317322123207</v>
      </c>
      <c r="R372" s="276">
        <v>0.31456420656235562</v>
      </c>
      <c r="S372" s="285" t="s">
        <v>1883</v>
      </c>
      <c r="T372" s="285" t="s">
        <v>1883</v>
      </c>
      <c r="U372" s="285" t="s">
        <v>1883</v>
      </c>
      <c r="V372" s="285" t="s">
        <v>1883</v>
      </c>
      <c r="X372" s="340">
        <f t="shared" si="54"/>
        <v>5.149298337745023</v>
      </c>
      <c r="Y372" s="340">
        <f t="shared" si="55"/>
        <v>0.49696317322123207</v>
      </c>
      <c r="Z372" s="259" t="str">
        <f t="shared" si="56"/>
        <v>-</v>
      </c>
      <c r="AA372" s="259" t="s">
        <v>3628</v>
      </c>
      <c r="AB372" s="259" t="str">
        <f t="shared" si="57"/>
        <v>B2-a@6</v>
      </c>
      <c r="AC372" s="259" t="s">
        <v>3629</v>
      </c>
      <c r="AD372" s="259">
        <v>3200</v>
      </c>
      <c r="AE372" s="259">
        <v>3200</v>
      </c>
      <c r="AF372" s="259" t="s">
        <v>1331</v>
      </c>
      <c r="AG372" s="259" t="str">
        <f t="shared" si="58"/>
        <v>massive</v>
      </c>
      <c r="AH372" s="259" t="str">
        <f t="shared" si="59"/>
        <v>dolomite</v>
      </c>
    </row>
    <row r="373" spans="1:34">
      <c r="A373" s="284" t="s">
        <v>3198</v>
      </c>
      <c r="B373" s="260" t="s">
        <v>3183</v>
      </c>
      <c r="C373" s="260" t="s">
        <v>3182</v>
      </c>
      <c r="D373" s="288">
        <v>713.17510000000004</v>
      </c>
      <c r="E373" s="277">
        <v>0.93752189588374346</v>
      </c>
      <c r="F373" s="265">
        <v>4.4395129999999998E-2</v>
      </c>
      <c r="G373" s="263">
        <v>2.8603000000000001E-3</v>
      </c>
      <c r="H373" s="264">
        <v>7.9100920000000005E-3</v>
      </c>
      <c r="I373" s="263">
        <v>8.3730390000000005E-3</v>
      </c>
      <c r="J373" s="287" t="s">
        <v>1883</v>
      </c>
      <c r="K373" s="286" t="s">
        <v>1883</v>
      </c>
      <c r="M373" s="276">
        <v>2.7334394657190231</v>
      </c>
      <c r="N373" s="276">
        <v>0.58020572716669094</v>
      </c>
      <c r="O373" s="276">
        <v>2.6432334475518582</v>
      </c>
      <c r="P373" s="276">
        <v>0.29483304540775745</v>
      </c>
      <c r="Q373" s="276">
        <v>1.2355121227065613</v>
      </c>
      <c r="R373" s="276">
        <v>0.2948330454077574</v>
      </c>
      <c r="S373" s="285" t="s">
        <v>1883</v>
      </c>
      <c r="T373" s="285" t="s">
        <v>1883</v>
      </c>
      <c r="U373" s="285" t="s">
        <v>1883</v>
      </c>
      <c r="V373" s="285" t="s">
        <v>1883</v>
      </c>
      <c r="X373" s="340">
        <f t="shared" si="54"/>
        <v>2.7334394657190231</v>
      </c>
      <c r="Y373" s="340">
        <f t="shared" si="55"/>
        <v>1.2355121227065613</v>
      </c>
      <c r="Z373" s="259" t="str">
        <f t="shared" si="56"/>
        <v>-</v>
      </c>
      <c r="AA373" s="259" t="s">
        <v>3628</v>
      </c>
      <c r="AB373" s="259" t="str">
        <f t="shared" si="57"/>
        <v>B2-a@10</v>
      </c>
      <c r="AC373" s="259" t="s">
        <v>3629</v>
      </c>
      <c r="AD373" s="259">
        <v>3200</v>
      </c>
      <c r="AE373" s="259">
        <v>3200</v>
      </c>
      <c r="AF373" s="259" t="s">
        <v>1331</v>
      </c>
      <c r="AG373" s="259" t="str">
        <f t="shared" si="58"/>
        <v>massive</v>
      </c>
      <c r="AH373" s="259" t="str">
        <f t="shared" si="59"/>
        <v>dolomite</v>
      </c>
    </row>
    <row r="374" spans="1:34">
      <c r="A374" s="284" t="s">
        <v>3197</v>
      </c>
      <c r="B374" s="260" t="s">
        <v>3183</v>
      </c>
      <c r="C374" s="260" t="s">
        <v>3182</v>
      </c>
      <c r="D374" s="288">
        <v>700.69529999999997</v>
      </c>
      <c r="E374" s="277">
        <v>0.92111626736944174</v>
      </c>
      <c r="F374" s="265">
        <v>4.4452810000000002E-2</v>
      </c>
      <c r="G374" s="263">
        <v>4.6974690000000001E-3</v>
      </c>
      <c r="H374" s="264">
        <v>7.9101129999999999E-3</v>
      </c>
      <c r="I374" s="263">
        <v>9.7918099999999998E-3</v>
      </c>
      <c r="J374" s="287" t="s">
        <v>1883</v>
      </c>
      <c r="K374" s="286" t="s">
        <v>1883</v>
      </c>
      <c r="M374" s="276">
        <v>4.0362324700053964</v>
      </c>
      <c r="N374" s="276">
        <v>0.58497234584500923</v>
      </c>
      <c r="O374" s="276">
        <v>2.6364969795786743</v>
      </c>
      <c r="P374" s="276">
        <v>0.31182563886993697</v>
      </c>
      <c r="Q374" s="276">
        <v>0.55783725752589497</v>
      </c>
      <c r="R374" s="276">
        <v>0.31182563886993697</v>
      </c>
      <c r="S374" s="285" t="s">
        <v>1883</v>
      </c>
      <c r="T374" s="285" t="s">
        <v>1883</v>
      </c>
      <c r="U374" s="285" t="s">
        <v>1883</v>
      </c>
      <c r="V374" s="285" t="s">
        <v>1883</v>
      </c>
      <c r="X374" s="340">
        <f t="shared" si="54"/>
        <v>4.0362324700053964</v>
      </c>
      <c r="Y374" s="340">
        <f t="shared" si="55"/>
        <v>0.55783725752589497</v>
      </c>
      <c r="Z374" s="259" t="str">
        <f t="shared" si="56"/>
        <v>-</v>
      </c>
      <c r="AA374" s="259" t="s">
        <v>3628</v>
      </c>
      <c r="AB374" s="259" t="str">
        <f t="shared" si="57"/>
        <v>B2-a@11</v>
      </c>
      <c r="AC374" s="259" t="s">
        <v>3629</v>
      </c>
      <c r="AD374" s="259">
        <v>3200</v>
      </c>
      <c r="AE374" s="259">
        <v>3200</v>
      </c>
      <c r="AF374" s="259" t="s">
        <v>1331</v>
      </c>
      <c r="AG374" s="259" t="str">
        <f t="shared" si="58"/>
        <v>massive</v>
      </c>
      <c r="AH374" s="259" t="str">
        <f t="shared" si="59"/>
        <v>dolomite</v>
      </c>
    </row>
    <row r="375" spans="1:34">
      <c r="A375" s="284" t="s">
        <v>3196</v>
      </c>
      <c r="B375" s="260" t="s">
        <v>3183</v>
      </c>
      <c r="C375" s="260" t="s">
        <v>3182</v>
      </c>
      <c r="D375" s="288">
        <v>643.73559999999998</v>
      </c>
      <c r="E375" s="277">
        <v>0.84623849060330225</v>
      </c>
      <c r="F375" s="265">
        <v>4.440989E-2</v>
      </c>
      <c r="G375" s="263">
        <v>2.369917E-3</v>
      </c>
      <c r="H375" s="264">
        <v>7.907964E-3</v>
      </c>
      <c r="I375" s="263">
        <v>7.9371760000000006E-3</v>
      </c>
      <c r="J375" s="287" t="s">
        <v>1883</v>
      </c>
      <c r="K375" s="286" t="s">
        <v>1883</v>
      </c>
      <c r="M375" s="276">
        <v>3.0668171485079831</v>
      </c>
      <c r="N375" s="276">
        <v>0.57932094907381371</v>
      </c>
      <c r="O375" s="276">
        <v>2.3707337551698315</v>
      </c>
      <c r="P375" s="276">
        <v>0.2899705450010307</v>
      </c>
      <c r="Q375" s="276">
        <v>0.79132292368822021</v>
      </c>
      <c r="R375" s="276">
        <v>0.28997054500103064</v>
      </c>
      <c r="S375" s="285" t="s">
        <v>1883</v>
      </c>
      <c r="T375" s="285" t="s">
        <v>1883</v>
      </c>
      <c r="U375" s="285" t="s">
        <v>1883</v>
      </c>
      <c r="V375" s="285" t="s">
        <v>1883</v>
      </c>
      <c r="X375" s="340">
        <f t="shared" si="54"/>
        <v>3.0668171485079831</v>
      </c>
      <c r="Y375" s="340">
        <f t="shared" si="55"/>
        <v>0.79132292368822021</v>
      </c>
      <c r="Z375" s="259" t="str">
        <f t="shared" si="56"/>
        <v>-</v>
      </c>
      <c r="AA375" s="259" t="s">
        <v>3628</v>
      </c>
      <c r="AB375" s="259" t="str">
        <f t="shared" si="57"/>
        <v>B2-a@12</v>
      </c>
      <c r="AC375" s="259" t="s">
        <v>3629</v>
      </c>
      <c r="AD375" s="259">
        <v>3200</v>
      </c>
      <c r="AE375" s="259">
        <v>3200</v>
      </c>
      <c r="AF375" s="259" t="s">
        <v>1331</v>
      </c>
      <c r="AG375" s="259" t="str">
        <f t="shared" si="58"/>
        <v>massive</v>
      </c>
      <c r="AH375" s="259" t="str">
        <f t="shared" si="59"/>
        <v>dolomite</v>
      </c>
    </row>
    <row r="376" spans="1:34">
      <c r="A376" s="284" t="s">
        <v>3195</v>
      </c>
      <c r="B376" s="260" t="s">
        <v>3183</v>
      </c>
      <c r="C376" s="260" t="s">
        <v>3182</v>
      </c>
      <c r="D376" s="288">
        <v>630.57740000000001</v>
      </c>
      <c r="E376" s="277">
        <v>0.82894105465746304</v>
      </c>
      <c r="F376" s="265">
        <v>4.4411979999999997E-2</v>
      </c>
      <c r="G376" s="263">
        <v>3.6120269999999999E-3</v>
      </c>
      <c r="H376" s="264">
        <v>7.9090470000000006E-3</v>
      </c>
      <c r="I376" s="263">
        <v>6.4736209999999997E-3</v>
      </c>
      <c r="J376" s="287" t="s">
        <v>1883</v>
      </c>
      <c r="K376" s="286" t="s">
        <v>1883</v>
      </c>
      <c r="M376" s="276">
        <v>3.1140230670057001</v>
      </c>
      <c r="N376" s="276">
        <v>0.58188044736055555</v>
      </c>
      <c r="O376" s="276">
        <v>2.5078515387011113</v>
      </c>
      <c r="P376" s="276">
        <v>0.27503912333859115</v>
      </c>
      <c r="Q376" s="276">
        <v>0.90412965919317578</v>
      </c>
      <c r="R376" s="276">
        <v>0.2750391233385911</v>
      </c>
      <c r="S376" s="285" t="s">
        <v>1883</v>
      </c>
      <c r="T376" s="285" t="s">
        <v>1883</v>
      </c>
      <c r="U376" s="285" t="s">
        <v>1883</v>
      </c>
      <c r="V376" s="285" t="s">
        <v>1883</v>
      </c>
      <c r="X376" s="340">
        <f t="shared" si="54"/>
        <v>3.1140230670057001</v>
      </c>
      <c r="Y376" s="340">
        <f t="shared" si="55"/>
        <v>0.90412965919317578</v>
      </c>
      <c r="Z376" s="259" t="str">
        <f t="shared" si="56"/>
        <v>-</v>
      </c>
      <c r="AA376" s="259" t="s">
        <v>3628</v>
      </c>
      <c r="AB376" s="259" t="str">
        <f t="shared" si="57"/>
        <v>B2-a@14</v>
      </c>
      <c r="AC376" s="259" t="s">
        <v>3629</v>
      </c>
      <c r="AD376" s="259">
        <v>3200</v>
      </c>
      <c r="AE376" s="259">
        <v>3200</v>
      </c>
      <c r="AF376" s="259" t="s">
        <v>1331</v>
      </c>
      <c r="AG376" s="259" t="str">
        <f t="shared" si="58"/>
        <v>massive</v>
      </c>
      <c r="AH376" s="259" t="str">
        <f t="shared" si="59"/>
        <v>dolomite</v>
      </c>
    </row>
    <row r="377" spans="1:34">
      <c r="A377" s="284" t="s">
        <v>3194</v>
      </c>
      <c r="B377" s="260" t="s">
        <v>3183</v>
      </c>
      <c r="C377" s="260" t="s">
        <v>3182</v>
      </c>
      <c r="D377" s="288">
        <v>644.11030000000005</v>
      </c>
      <c r="E377" s="277">
        <v>0.84673106171856916</v>
      </c>
      <c r="F377" s="265">
        <v>4.4497719999999998E-2</v>
      </c>
      <c r="G377" s="263">
        <v>2.352402E-3</v>
      </c>
      <c r="H377" s="264">
        <v>7.9111619999999994E-3</v>
      </c>
      <c r="I377" s="263">
        <v>8.6368929999999997E-3</v>
      </c>
      <c r="J377" s="287" t="s">
        <v>1883</v>
      </c>
      <c r="K377" s="286" t="s">
        <v>1883</v>
      </c>
      <c r="M377" s="276">
        <v>5.0505950536130495</v>
      </c>
      <c r="N377" s="276">
        <v>0.57929239376058639</v>
      </c>
      <c r="O377" s="276">
        <v>2.7623196742475078</v>
      </c>
      <c r="P377" s="276">
        <v>0.29786201520768635</v>
      </c>
      <c r="Q377" s="276">
        <v>0.16126322163678708</v>
      </c>
      <c r="R377" s="276">
        <v>0.29786201520768629</v>
      </c>
      <c r="S377" s="285" t="s">
        <v>1883</v>
      </c>
      <c r="T377" s="285" t="s">
        <v>1883</v>
      </c>
      <c r="U377" s="285" t="s">
        <v>1883</v>
      </c>
      <c r="V377" s="285" t="s">
        <v>1883</v>
      </c>
      <c r="X377" s="340">
        <f t="shared" si="54"/>
        <v>5.0505950536130495</v>
      </c>
      <c r="Y377" s="340">
        <f t="shared" si="55"/>
        <v>0.16126322163678708</v>
      </c>
      <c r="Z377" s="259" t="str">
        <f t="shared" si="56"/>
        <v>-</v>
      </c>
      <c r="AA377" s="259" t="s">
        <v>3628</v>
      </c>
      <c r="AB377" s="259" t="str">
        <f t="shared" si="57"/>
        <v>B2-a@15</v>
      </c>
      <c r="AC377" s="259" t="s">
        <v>3629</v>
      </c>
      <c r="AD377" s="259">
        <v>3200</v>
      </c>
      <c r="AE377" s="259">
        <v>3200</v>
      </c>
      <c r="AF377" s="259" t="s">
        <v>1331</v>
      </c>
      <c r="AG377" s="259" t="str">
        <f t="shared" si="58"/>
        <v>massive</v>
      </c>
      <c r="AH377" s="259" t="str">
        <f t="shared" si="59"/>
        <v>dolomite</v>
      </c>
    </row>
    <row r="378" spans="1:34">
      <c r="A378" s="284" t="s">
        <v>3193</v>
      </c>
      <c r="B378" s="260" t="s">
        <v>3183</v>
      </c>
      <c r="C378" s="260" t="s">
        <v>3182</v>
      </c>
      <c r="D378" s="288">
        <v>604.25260000000003</v>
      </c>
      <c r="E378" s="277">
        <v>0.7943351403388611</v>
      </c>
      <c r="F378" s="265">
        <v>4.4456040000000002E-2</v>
      </c>
      <c r="G378" s="263">
        <v>3.2915349999999999E-3</v>
      </c>
      <c r="H378" s="264">
        <v>7.9112560000000002E-3</v>
      </c>
      <c r="I378" s="263">
        <v>9.7967669999999996E-3</v>
      </c>
      <c r="J378" s="287" t="s">
        <v>1883</v>
      </c>
      <c r="K378" s="286" t="s">
        <v>1883</v>
      </c>
      <c r="M378" s="276">
        <v>4.1091870713203527</v>
      </c>
      <c r="N378" s="276">
        <v>0.58111947176421364</v>
      </c>
      <c r="O378" s="276">
        <v>2.7810443694122688</v>
      </c>
      <c r="P378" s="276">
        <v>0.31188791141549549</v>
      </c>
      <c r="Q378" s="276">
        <v>0.66481302768228723</v>
      </c>
      <c r="R378" s="276">
        <v>0.31188791141549543</v>
      </c>
      <c r="S378" s="285" t="s">
        <v>1883</v>
      </c>
      <c r="T378" s="285" t="s">
        <v>1883</v>
      </c>
      <c r="U378" s="285" t="s">
        <v>1883</v>
      </c>
      <c r="V378" s="285" t="s">
        <v>1883</v>
      </c>
      <c r="X378" s="340">
        <f t="shared" si="54"/>
        <v>4.1091870713203527</v>
      </c>
      <c r="Y378" s="340">
        <f t="shared" si="55"/>
        <v>0.66481302768228723</v>
      </c>
      <c r="Z378" s="259" t="str">
        <f t="shared" si="56"/>
        <v>-</v>
      </c>
      <c r="AA378" s="259" t="s">
        <v>3628</v>
      </c>
      <c r="AB378" s="259" t="str">
        <f t="shared" si="57"/>
        <v>B2-a@16</v>
      </c>
      <c r="AC378" s="259" t="s">
        <v>3629</v>
      </c>
      <c r="AD378" s="259">
        <v>3200</v>
      </c>
      <c r="AE378" s="259">
        <v>3200</v>
      </c>
      <c r="AF378" s="259" t="s">
        <v>1331</v>
      </c>
      <c r="AG378" s="259" t="str">
        <f t="shared" si="58"/>
        <v>massive</v>
      </c>
      <c r="AH378" s="259" t="str">
        <f t="shared" si="59"/>
        <v>dolomite</v>
      </c>
    </row>
    <row r="379" spans="1:34">
      <c r="A379" s="284" t="s">
        <v>3192</v>
      </c>
      <c r="B379" s="260" t="s">
        <v>3183</v>
      </c>
      <c r="C379" s="260" t="s">
        <v>3182</v>
      </c>
      <c r="D379" s="288">
        <v>713.16</v>
      </c>
      <c r="E379" s="277">
        <v>0.93750204580677376</v>
      </c>
      <c r="F379" s="265">
        <v>4.4460300000000001E-2</v>
      </c>
      <c r="G379" s="263">
        <v>2.2365039999999998E-3</v>
      </c>
      <c r="H379" s="264">
        <v>7.9092759999999998E-3</v>
      </c>
      <c r="I379" s="263">
        <v>8.0662719999999993E-3</v>
      </c>
      <c r="J379" s="287" t="s">
        <v>1883</v>
      </c>
      <c r="K379" s="286" t="s">
        <v>1883</v>
      </c>
      <c r="M379" s="276">
        <v>4.2054058334259903</v>
      </c>
      <c r="N379" s="276">
        <v>0.57910874579636162</v>
      </c>
      <c r="O379" s="276">
        <v>2.5290409015594508</v>
      </c>
      <c r="P379" s="276">
        <v>0.29139202016767374</v>
      </c>
      <c r="Q379" s="276">
        <v>0.36325689734506561</v>
      </c>
      <c r="R379" s="276">
        <v>0.29139202016767363</v>
      </c>
      <c r="S379" s="285" t="s">
        <v>1883</v>
      </c>
      <c r="T379" s="285" t="s">
        <v>1883</v>
      </c>
      <c r="U379" s="285" t="s">
        <v>1883</v>
      </c>
      <c r="V379" s="285" t="s">
        <v>1883</v>
      </c>
      <c r="X379" s="340">
        <f t="shared" si="54"/>
        <v>4.2054058334259903</v>
      </c>
      <c r="Y379" s="340">
        <f t="shared" si="55"/>
        <v>0.36325689734506561</v>
      </c>
      <c r="Z379" s="259" t="str">
        <f t="shared" si="56"/>
        <v>-</v>
      </c>
      <c r="AA379" s="259" t="s">
        <v>3628</v>
      </c>
      <c r="AB379" s="259" t="str">
        <f t="shared" si="57"/>
        <v>B2-a@17</v>
      </c>
      <c r="AC379" s="259" t="s">
        <v>3629</v>
      </c>
      <c r="AD379" s="259">
        <v>3200</v>
      </c>
      <c r="AE379" s="259">
        <v>3200</v>
      </c>
      <c r="AF379" s="259" t="s">
        <v>1331</v>
      </c>
      <c r="AG379" s="259" t="str">
        <f t="shared" si="58"/>
        <v>massive</v>
      </c>
      <c r="AH379" s="259" t="str">
        <f t="shared" si="59"/>
        <v>dolomite</v>
      </c>
    </row>
    <row r="380" spans="1:34">
      <c r="A380" s="284" t="s">
        <v>3191</v>
      </c>
      <c r="B380" s="260" t="s">
        <v>3183</v>
      </c>
      <c r="C380" s="260" t="s">
        <v>3182</v>
      </c>
      <c r="D380" s="288">
        <v>729.6893</v>
      </c>
      <c r="E380" s="277">
        <v>0.95923104430045525</v>
      </c>
      <c r="F380" s="265">
        <v>4.4516439999999997E-2</v>
      </c>
      <c r="G380" s="263">
        <v>3.1462009999999999E-3</v>
      </c>
      <c r="H380" s="264">
        <v>7.9153959999999999E-3</v>
      </c>
      <c r="I380" s="263">
        <v>9.9544070000000002E-3</v>
      </c>
      <c r="J380" s="287" t="s">
        <v>1883</v>
      </c>
      <c r="K380" s="286" t="s">
        <v>1883</v>
      </c>
      <c r="M380" s="276">
        <v>5.4734155293454378</v>
      </c>
      <c r="N380" s="276">
        <v>0.58079737576369017</v>
      </c>
      <c r="O380" s="276">
        <v>3.2966635929465715</v>
      </c>
      <c r="P380" s="276">
        <v>0.31387815998387647</v>
      </c>
      <c r="Q380" s="276">
        <v>0.47785459533367103</v>
      </c>
      <c r="R380" s="276">
        <v>0.31387815998387641</v>
      </c>
      <c r="S380" s="285" t="s">
        <v>1883</v>
      </c>
      <c r="T380" s="285" t="s">
        <v>1883</v>
      </c>
      <c r="U380" s="285" t="s">
        <v>1883</v>
      </c>
      <c r="V380" s="285" t="s">
        <v>1883</v>
      </c>
      <c r="X380" s="340">
        <f t="shared" si="54"/>
        <v>5.4734155293454378</v>
      </c>
      <c r="Y380" s="340">
        <f t="shared" si="55"/>
        <v>0.47785459533367103</v>
      </c>
      <c r="Z380" s="259" t="str">
        <f t="shared" si="56"/>
        <v>-</v>
      </c>
      <c r="AA380" s="259" t="s">
        <v>3628</v>
      </c>
      <c r="AB380" s="259" t="str">
        <f t="shared" si="57"/>
        <v>B2-a@18</v>
      </c>
      <c r="AC380" s="259" t="s">
        <v>3629</v>
      </c>
      <c r="AD380" s="259">
        <v>3200</v>
      </c>
      <c r="AE380" s="259">
        <v>3200</v>
      </c>
      <c r="AF380" s="259" t="s">
        <v>1331</v>
      </c>
      <c r="AG380" s="259" t="str">
        <f t="shared" si="58"/>
        <v>massive</v>
      </c>
      <c r="AH380" s="259" t="str">
        <f t="shared" si="59"/>
        <v>dolomite</v>
      </c>
    </row>
    <row r="381" spans="1:34">
      <c r="A381" s="284" t="s">
        <v>3190</v>
      </c>
      <c r="B381" s="260" t="s">
        <v>3183</v>
      </c>
      <c r="C381" s="260" t="s">
        <v>3182</v>
      </c>
      <c r="D381" s="288">
        <v>702.17150000000004</v>
      </c>
      <c r="E381" s="277">
        <v>0.92305684244378683</v>
      </c>
      <c r="F381" s="265">
        <v>4.4431030000000003E-2</v>
      </c>
      <c r="G381" s="263">
        <v>2.6851399999999999E-3</v>
      </c>
      <c r="H381" s="264">
        <v>7.9089369999999996E-3</v>
      </c>
      <c r="I381" s="263">
        <v>7.2377830000000002E-3</v>
      </c>
      <c r="J381" s="287" t="s">
        <v>1883</v>
      </c>
      <c r="K381" s="286" t="s">
        <v>1883</v>
      </c>
      <c r="M381" s="276">
        <v>3.544297108816874</v>
      </c>
      <c r="N381" s="276">
        <v>0.57987080468744812</v>
      </c>
      <c r="O381" s="276">
        <v>2.4907847637825875</v>
      </c>
      <c r="P381" s="276">
        <v>0.28255550415491815</v>
      </c>
      <c r="Q381" s="276">
        <v>0.6654717527418974</v>
      </c>
      <c r="R381" s="276">
        <v>0.28255550415491809</v>
      </c>
      <c r="S381" s="285" t="s">
        <v>1883</v>
      </c>
      <c r="T381" s="285" t="s">
        <v>1883</v>
      </c>
      <c r="U381" s="285" t="s">
        <v>1883</v>
      </c>
      <c r="V381" s="285" t="s">
        <v>1883</v>
      </c>
      <c r="X381" s="340">
        <f t="shared" si="54"/>
        <v>3.544297108816874</v>
      </c>
      <c r="Y381" s="340">
        <f t="shared" si="55"/>
        <v>0.6654717527418974</v>
      </c>
      <c r="Z381" s="259" t="str">
        <f t="shared" si="56"/>
        <v>-</v>
      </c>
      <c r="AA381" s="259" t="s">
        <v>3628</v>
      </c>
      <c r="AB381" s="259" t="str">
        <f t="shared" si="57"/>
        <v>B2-a@19</v>
      </c>
      <c r="AC381" s="259" t="s">
        <v>3629</v>
      </c>
      <c r="AD381" s="259">
        <v>3200</v>
      </c>
      <c r="AE381" s="259">
        <v>3200</v>
      </c>
      <c r="AF381" s="259" t="s">
        <v>1331</v>
      </c>
      <c r="AG381" s="259" t="str">
        <f t="shared" si="58"/>
        <v>massive</v>
      </c>
      <c r="AH381" s="259" t="str">
        <f t="shared" si="59"/>
        <v>dolomite</v>
      </c>
    </row>
    <row r="382" spans="1:34">
      <c r="A382" s="284" t="s">
        <v>3189</v>
      </c>
      <c r="B382" s="260" t="s">
        <v>3183</v>
      </c>
      <c r="C382" s="260" t="s">
        <v>3182</v>
      </c>
      <c r="D382" s="288">
        <v>673.30430000000001</v>
      </c>
      <c r="E382" s="277">
        <v>0.88510875357633312</v>
      </c>
      <c r="F382" s="265">
        <v>4.439688E-2</v>
      </c>
      <c r="G382" s="263">
        <v>2.399867E-3</v>
      </c>
      <c r="H382" s="264">
        <v>7.9060180000000008E-3</v>
      </c>
      <c r="I382" s="263">
        <v>9.1615729999999992E-3</v>
      </c>
      <c r="J382" s="287" t="s">
        <v>1883</v>
      </c>
      <c r="K382" s="286" t="s">
        <v>1883</v>
      </c>
      <c r="M382" s="276">
        <v>2.7729659524995398</v>
      </c>
      <c r="N382" s="276">
        <v>0.57937026507070954</v>
      </c>
      <c r="O382" s="276">
        <v>2.1258607140561425</v>
      </c>
      <c r="P382" s="276">
        <v>0.30406772232503726</v>
      </c>
      <c r="Q382" s="276">
        <v>0.69778324851887952</v>
      </c>
      <c r="R382" s="276">
        <v>0.3040677223250372</v>
      </c>
      <c r="S382" s="285" t="s">
        <v>1883</v>
      </c>
      <c r="T382" s="285" t="s">
        <v>1883</v>
      </c>
      <c r="U382" s="285" t="s">
        <v>1883</v>
      </c>
      <c r="V382" s="285" t="s">
        <v>1883</v>
      </c>
      <c r="X382" s="340">
        <f t="shared" si="54"/>
        <v>2.7729659524995398</v>
      </c>
      <c r="Y382" s="340">
        <f t="shared" si="55"/>
        <v>0.69778324851887952</v>
      </c>
      <c r="Z382" s="259" t="str">
        <f t="shared" si="56"/>
        <v>-</v>
      </c>
      <c r="AA382" s="259" t="s">
        <v>3628</v>
      </c>
      <c r="AB382" s="259" t="str">
        <f t="shared" si="57"/>
        <v>B2-a@21</v>
      </c>
      <c r="AC382" s="259" t="s">
        <v>3629</v>
      </c>
      <c r="AD382" s="259">
        <v>3200</v>
      </c>
      <c r="AE382" s="259">
        <v>3200</v>
      </c>
      <c r="AF382" s="259" t="s">
        <v>1331</v>
      </c>
      <c r="AG382" s="259" t="str">
        <f t="shared" si="58"/>
        <v>massive</v>
      </c>
      <c r="AH382" s="259" t="str">
        <f t="shared" si="59"/>
        <v>dolomite</v>
      </c>
    </row>
    <row r="383" spans="1:34">
      <c r="A383" s="284" t="s">
        <v>3188</v>
      </c>
      <c r="B383" s="260" t="s">
        <v>3183</v>
      </c>
      <c r="C383" s="260" t="s">
        <v>3182</v>
      </c>
      <c r="D383" s="288">
        <v>609.40210000000002</v>
      </c>
      <c r="E383" s="277">
        <v>0.80110454241536844</v>
      </c>
      <c r="F383" s="265">
        <v>4.439071E-2</v>
      </c>
      <c r="G383" s="263">
        <v>3.191985E-3</v>
      </c>
      <c r="H383" s="264">
        <v>7.9090380000000002E-3</v>
      </c>
      <c r="I383" s="263">
        <v>8.1276500000000002E-3</v>
      </c>
      <c r="J383" s="287" t="s">
        <v>1883</v>
      </c>
      <c r="K383" s="286" t="s">
        <v>1883</v>
      </c>
      <c r="M383" s="276">
        <v>2.633606853393422</v>
      </c>
      <c r="N383" s="276">
        <v>0.58089729444809668</v>
      </c>
      <c r="O383" s="276">
        <v>2.5101762447670692</v>
      </c>
      <c r="P383" s="276">
        <v>0.29207343192287166</v>
      </c>
      <c r="Q383" s="276">
        <v>1.1538687152694571</v>
      </c>
      <c r="R383" s="276">
        <v>0.29207343192287161</v>
      </c>
      <c r="S383" s="285" t="s">
        <v>1883</v>
      </c>
      <c r="T383" s="285" t="s">
        <v>1883</v>
      </c>
      <c r="U383" s="285" t="s">
        <v>1883</v>
      </c>
      <c r="V383" s="285" t="s">
        <v>1883</v>
      </c>
      <c r="X383" s="340">
        <f t="shared" si="54"/>
        <v>2.633606853393422</v>
      </c>
      <c r="Y383" s="340">
        <f t="shared" si="55"/>
        <v>1.1538687152694571</v>
      </c>
      <c r="Z383" s="259" t="str">
        <f t="shared" si="56"/>
        <v>-</v>
      </c>
      <c r="AA383" s="259" t="s">
        <v>3628</v>
      </c>
      <c r="AB383" s="259" t="str">
        <f t="shared" si="57"/>
        <v>B2-a@23</v>
      </c>
      <c r="AC383" s="259" t="s">
        <v>3629</v>
      </c>
      <c r="AD383" s="259">
        <v>3200</v>
      </c>
      <c r="AE383" s="259">
        <v>3200</v>
      </c>
      <c r="AF383" s="259" t="s">
        <v>1331</v>
      </c>
      <c r="AG383" s="259" t="str">
        <f t="shared" si="58"/>
        <v>massive</v>
      </c>
      <c r="AH383" s="259" t="str">
        <f t="shared" si="59"/>
        <v>dolomite</v>
      </c>
    </row>
    <row r="384" spans="1:34">
      <c r="A384" s="284" t="s">
        <v>3187</v>
      </c>
      <c r="B384" s="260" t="s">
        <v>3183</v>
      </c>
      <c r="C384" s="260" t="s">
        <v>3182</v>
      </c>
      <c r="D384" s="288">
        <v>748.39670000000001</v>
      </c>
      <c r="E384" s="277">
        <v>0.98382331780391263</v>
      </c>
      <c r="F384" s="265">
        <v>4.4403959999999999E-2</v>
      </c>
      <c r="G384" s="263">
        <v>2.2799169999999998E-3</v>
      </c>
      <c r="H384" s="264">
        <v>7.9107420000000001E-3</v>
      </c>
      <c r="I384" s="263">
        <v>9.5734349999999999E-3</v>
      </c>
      <c r="J384" s="287" t="s">
        <v>1883</v>
      </c>
      <c r="K384" s="286" t="s">
        <v>1883</v>
      </c>
      <c r="M384" s="276">
        <v>2.9328788247315885</v>
      </c>
      <c r="N384" s="276">
        <v>0.57917645671400031</v>
      </c>
      <c r="O384" s="276">
        <v>2.7242946108320698</v>
      </c>
      <c r="P384" s="276">
        <v>0.30910139906816075</v>
      </c>
      <c r="Q384" s="276">
        <v>1.2138620160953018</v>
      </c>
      <c r="R384" s="276">
        <v>0.3091013990681607</v>
      </c>
      <c r="S384" s="285" t="s">
        <v>1883</v>
      </c>
      <c r="T384" s="285" t="s">
        <v>1883</v>
      </c>
      <c r="U384" s="285" t="s">
        <v>1883</v>
      </c>
      <c r="V384" s="285" t="s">
        <v>1883</v>
      </c>
      <c r="X384" s="340">
        <f t="shared" si="54"/>
        <v>2.9328788247315885</v>
      </c>
      <c r="Y384" s="340">
        <f t="shared" si="55"/>
        <v>1.2138620160953018</v>
      </c>
      <c r="Z384" s="259" t="str">
        <f t="shared" si="56"/>
        <v>-</v>
      </c>
      <c r="AA384" s="259" t="s">
        <v>3628</v>
      </c>
      <c r="AB384" s="259" t="str">
        <f t="shared" si="57"/>
        <v>B2-a@25</v>
      </c>
      <c r="AC384" s="259" t="s">
        <v>3629</v>
      </c>
      <c r="AD384" s="259">
        <v>3200</v>
      </c>
      <c r="AE384" s="259">
        <v>3200</v>
      </c>
      <c r="AF384" s="259" t="s">
        <v>1331</v>
      </c>
      <c r="AG384" s="259" t="str">
        <f t="shared" si="58"/>
        <v>massive</v>
      </c>
      <c r="AH384" s="259" t="str">
        <f t="shared" si="59"/>
        <v>dolomite</v>
      </c>
    </row>
    <row r="385" spans="1:34">
      <c r="A385" s="284" t="s">
        <v>3186</v>
      </c>
      <c r="B385" s="260" t="s">
        <v>3183</v>
      </c>
      <c r="C385" s="260" t="s">
        <v>3182</v>
      </c>
      <c r="D385" s="288">
        <v>648.8664</v>
      </c>
      <c r="E385" s="277">
        <v>0.8529833101341584</v>
      </c>
      <c r="F385" s="265">
        <v>4.4502170000000001E-2</v>
      </c>
      <c r="G385" s="263">
        <v>3.1720089999999999E-3</v>
      </c>
      <c r="H385" s="264">
        <v>7.9189540000000006E-3</v>
      </c>
      <c r="I385" s="263">
        <v>7.0655809999999996E-3</v>
      </c>
      <c r="J385" s="287" t="s">
        <v>1883</v>
      </c>
      <c r="K385" s="286" t="s">
        <v>1883</v>
      </c>
      <c r="M385" s="276">
        <v>5.1511052628550047</v>
      </c>
      <c r="N385" s="276">
        <v>0.58085352356636444</v>
      </c>
      <c r="O385" s="276">
        <v>3.750584421529779</v>
      </c>
      <c r="P385" s="276">
        <v>0.28080666974491325</v>
      </c>
      <c r="Q385" s="276">
        <v>1.0977652111594516</v>
      </c>
      <c r="R385" s="276">
        <v>0.28080666974491314</v>
      </c>
      <c r="S385" s="285" t="s">
        <v>1883</v>
      </c>
      <c r="T385" s="285" t="s">
        <v>1883</v>
      </c>
      <c r="U385" s="285" t="s">
        <v>1883</v>
      </c>
      <c r="V385" s="285" t="s">
        <v>1883</v>
      </c>
      <c r="X385" s="340">
        <f t="shared" si="54"/>
        <v>5.1511052628550047</v>
      </c>
      <c r="Y385" s="340">
        <f t="shared" si="55"/>
        <v>1.0977652111594516</v>
      </c>
      <c r="Z385" s="259" t="str">
        <f t="shared" si="56"/>
        <v>-</v>
      </c>
      <c r="AA385" s="259" t="s">
        <v>3628</v>
      </c>
      <c r="AB385" s="259" t="str">
        <f t="shared" si="57"/>
        <v>B2-a@26</v>
      </c>
      <c r="AC385" s="259" t="s">
        <v>3629</v>
      </c>
      <c r="AD385" s="259">
        <v>3200</v>
      </c>
      <c r="AE385" s="259">
        <v>3200</v>
      </c>
      <c r="AF385" s="259" t="s">
        <v>1331</v>
      </c>
      <c r="AG385" s="259" t="str">
        <f t="shared" si="58"/>
        <v>massive</v>
      </c>
      <c r="AH385" s="259" t="str">
        <f t="shared" si="59"/>
        <v>dolomite</v>
      </c>
    </row>
    <row r="386" spans="1:34">
      <c r="A386" s="284" t="s">
        <v>3185</v>
      </c>
      <c r="B386" s="260" t="s">
        <v>3183</v>
      </c>
      <c r="C386" s="260" t="s">
        <v>3182</v>
      </c>
      <c r="D386" s="288">
        <v>587.78549999999996</v>
      </c>
      <c r="E386" s="277">
        <v>0.77268790838739898</v>
      </c>
      <c r="F386" s="265">
        <v>4.4504750000000003E-2</v>
      </c>
      <c r="G386" s="263">
        <v>2.797847E-3</v>
      </c>
      <c r="H386" s="264">
        <v>7.919021E-3</v>
      </c>
      <c r="I386" s="263">
        <v>9.6795300000000004E-3</v>
      </c>
      <c r="J386" s="287" t="s">
        <v>1883</v>
      </c>
      <c r="K386" s="286" t="s">
        <v>1883</v>
      </c>
      <c r="M386" s="276">
        <v>5.2093785976516926</v>
      </c>
      <c r="N386" s="276">
        <v>0.58008390646111896</v>
      </c>
      <c r="O386" s="276">
        <v>3.7586677736141638</v>
      </c>
      <c r="P386" s="276">
        <v>0.31042025100589743</v>
      </c>
      <c r="Q386" s="276">
        <v>1.0758377958235421</v>
      </c>
      <c r="R386" s="276">
        <v>0.31042025100589737</v>
      </c>
      <c r="S386" s="285" t="s">
        <v>1883</v>
      </c>
      <c r="T386" s="285" t="s">
        <v>1883</v>
      </c>
      <c r="U386" s="285" t="s">
        <v>1883</v>
      </c>
      <c r="V386" s="285" t="s">
        <v>1883</v>
      </c>
      <c r="X386" s="340">
        <f t="shared" si="54"/>
        <v>5.2093785976516926</v>
      </c>
      <c r="Y386" s="340">
        <f t="shared" si="55"/>
        <v>1.0758377958235421</v>
      </c>
      <c r="Z386" s="259" t="str">
        <f t="shared" si="56"/>
        <v>-</v>
      </c>
      <c r="AA386" s="259" t="s">
        <v>3628</v>
      </c>
      <c r="AB386" s="259" t="str">
        <f t="shared" si="57"/>
        <v>B2-a@27</v>
      </c>
      <c r="AC386" s="259" t="s">
        <v>3629</v>
      </c>
      <c r="AD386" s="259">
        <v>3200</v>
      </c>
      <c r="AE386" s="259">
        <v>3200</v>
      </c>
      <c r="AF386" s="259" t="s">
        <v>1331</v>
      </c>
      <c r="AG386" s="259" t="str">
        <f t="shared" si="58"/>
        <v>massive</v>
      </c>
      <c r="AH386" s="259" t="str">
        <f t="shared" si="59"/>
        <v>dolomite</v>
      </c>
    </row>
    <row r="387" spans="1:34">
      <c r="A387" s="312" t="s">
        <v>3184</v>
      </c>
      <c r="B387" s="268" t="s">
        <v>3183</v>
      </c>
      <c r="C387" s="268" t="s">
        <v>3182</v>
      </c>
      <c r="D387" s="311">
        <v>822.61900000000003</v>
      </c>
      <c r="E387" s="310">
        <v>1.0813940706426644</v>
      </c>
      <c r="F387" s="309">
        <v>4.432109E-2</v>
      </c>
      <c r="G387" s="307">
        <v>8.7166810000000004E-3</v>
      </c>
      <c r="H387" s="308">
        <v>7.8983209999999998E-3</v>
      </c>
      <c r="I387" s="307">
        <v>9.1419280000000006E-3</v>
      </c>
      <c r="J387" s="306" t="s">
        <v>1883</v>
      </c>
      <c r="K387" s="305" t="s">
        <v>1883</v>
      </c>
      <c r="L387" s="268"/>
      <c r="M387" s="266">
        <v>1.0611302764444996</v>
      </c>
      <c r="N387" s="266">
        <v>0.60312384338818259</v>
      </c>
      <c r="O387" s="266">
        <v>1.1612821797924566</v>
      </c>
      <c r="P387" s="266">
        <v>0.30383112225227676</v>
      </c>
      <c r="Q387" s="266">
        <v>0.61480008742353931</v>
      </c>
      <c r="R387" s="266">
        <v>0.30383112225227676</v>
      </c>
      <c r="S387" s="304" t="s">
        <v>1883</v>
      </c>
      <c r="T387" s="304" t="s">
        <v>1883</v>
      </c>
      <c r="U387" s="304" t="s">
        <v>1883</v>
      </c>
      <c r="V387" s="304" t="s">
        <v>1883</v>
      </c>
      <c r="X387" s="340">
        <f t="shared" si="54"/>
        <v>1.0611302764444996</v>
      </c>
      <c r="Y387" s="340">
        <f t="shared" si="55"/>
        <v>0.61480008742353931</v>
      </c>
      <c r="Z387" s="259" t="str">
        <f t="shared" si="56"/>
        <v>-</v>
      </c>
      <c r="AA387" s="259" t="s">
        <v>3628</v>
      </c>
      <c r="AB387" s="259" t="str">
        <f t="shared" si="57"/>
        <v>B2-a@28</v>
      </c>
      <c r="AC387" s="259" t="s">
        <v>3629</v>
      </c>
      <c r="AD387" s="259">
        <v>3200</v>
      </c>
      <c r="AE387" s="259">
        <v>3200</v>
      </c>
      <c r="AF387" s="259" t="s">
        <v>1331</v>
      </c>
      <c r="AG387" s="259" t="str">
        <f t="shared" si="58"/>
        <v>massive</v>
      </c>
      <c r="AH387" s="259" t="str">
        <f t="shared" si="59"/>
        <v>dolomite</v>
      </c>
    </row>
    <row r="389" spans="1:34">
      <c r="A389" s="303" t="s">
        <v>3181</v>
      </c>
      <c r="B389" s="303" t="s">
        <v>36</v>
      </c>
      <c r="C389" s="303" t="s">
        <v>3180</v>
      </c>
      <c r="D389" s="302" t="s">
        <v>3179</v>
      </c>
      <c r="E389" s="302" t="s">
        <v>3179</v>
      </c>
      <c r="F389" s="390" t="s">
        <v>3178</v>
      </c>
      <c r="G389" s="390"/>
      <c r="H389" s="390"/>
      <c r="I389" s="390"/>
      <c r="J389" s="390"/>
      <c r="K389" s="390"/>
      <c r="L389" s="301"/>
      <c r="M389" s="390" t="s">
        <v>3177</v>
      </c>
      <c r="N389" s="390"/>
      <c r="O389" s="390"/>
      <c r="P389" s="390"/>
      <c r="Q389" s="390"/>
      <c r="R389" s="390"/>
      <c r="S389" s="390"/>
      <c r="T389" s="390"/>
      <c r="U389" s="390"/>
      <c r="V389" s="390"/>
    </row>
    <row r="390" spans="1:34">
      <c r="A390" s="300" t="s">
        <v>3176</v>
      </c>
      <c r="B390" s="299"/>
      <c r="C390" s="299"/>
      <c r="D390" s="298" t="s">
        <v>3175</v>
      </c>
      <c r="E390" s="297" t="s">
        <v>3174</v>
      </c>
      <c r="F390" s="296" t="s">
        <v>3173</v>
      </c>
      <c r="G390" s="294" t="s">
        <v>3170</v>
      </c>
      <c r="H390" s="295" t="s">
        <v>3172</v>
      </c>
      <c r="I390" s="294" t="s">
        <v>3170</v>
      </c>
      <c r="J390" s="293" t="s">
        <v>3171</v>
      </c>
      <c r="K390" s="292" t="s">
        <v>3170</v>
      </c>
      <c r="L390" s="291"/>
      <c r="M390" s="290" t="s">
        <v>3169</v>
      </c>
      <c r="N390" s="289" t="s">
        <v>3164</v>
      </c>
      <c r="O390" s="290" t="s">
        <v>3168</v>
      </c>
      <c r="P390" s="289" t="s">
        <v>3164</v>
      </c>
      <c r="Q390" s="290" t="s">
        <v>3167</v>
      </c>
      <c r="R390" s="289" t="s">
        <v>3164</v>
      </c>
      <c r="S390" s="290" t="s">
        <v>3166</v>
      </c>
      <c r="T390" s="289" t="s">
        <v>3164</v>
      </c>
      <c r="U390" s="290" t="s">
        <v>3165</v>
      </c>
      <c r="V390" s="289" t="s">
        <v>3164</v>
      </c>
    </row>
    <row r="391" spans="1:34">
      <c r="A391" s="284" t="s">
        <v>3163</v>
      </c>
      <c r="B391" s="260" t="s">
        <v>3135</v>
      </c>
      <c r="C391" s="260" t="s">
        <v>3134</v>
      </c>
      <c r="D391" s="288">
        <v>1174.2270000000001</v>
      </c>
      <c r="E391" s="277">
        <v>1.0474799747433068</v>
      </c>
      <c r="F391" s="265">
        <v>4.4232319999999999E-2</v>
      </c>
      <c r="G391" s="263">
        <v>5.1957089999999997E-3</v>
      </c>
      <c r="H391" s="264">
        <v>7.8902460000000001E-3</v>
      </c>
      <c r="I391" s="263">
        <v>6.1385789999999999E-3</v>
      </c>
      <c r="J391" s="287" t="s">
        <v>1883</v>
      </c>
      <c r="K391" s="286" t="s">
        <v>1883</v>
      </c>
      <c r="M391" s="276">
        <v>-0.90421019333242203</v>
      </c>
      <c r="N391" s="276">
        <v>0.61611204148160104</v>
      </c>
      <c r="O391" s="276">
        <v>0.10268243057707294</v>
      </c>
      <c r="P391" s="276">
        <v>0.19791908706133798</v>
      </c>
      <c r="Q391" s="276">
        <v>0.56835068014327028</v>
      </c>
      <c r="R391" s="276">
        <v>0.19791908706133809</v>
      </c>
      <c r="S391" s="285" t="s">
        <v>1883</v>
      </c>
      <c r="T391" s="285" t="s">
        <v>1883</v>
      </c>
      <c r="U391" s="285" t="s">
        <v>1883</v>
      </c>
      <c r="V391" s="285" t="s">
        <v>1883</v>
      </c>
      <c r="X391" s="340">
        <f t="shared" ref="X391:X418" si="60">M391</f>
        <v>-0.90421019333242203</v>
      </c>
      <c r="Y391" s="340">
        <f t="shared" ref="Y391:Y418" si="61">Q391</f>
        <v>0.56835068014327028</v>
      </c>
      <c r="Z391" s="259" t="str">
        <f t="shared" ref="Z391:Z418" si="62">U391</f>
        <v>-</v>
      </c>
      <c r="AA391" s="259" t="s">
        <v>3628</v>
      </c>
      <c r="AB391" s="259" t="str">
        <f t="shared" ref="AB391:AB418" si="63">A391</f>
        <v>BB6_B-20</v>
      </c>
      <c r="AC391" s="259" t="s">
        <v>3629</v>
      </c>
      <c r="AD391" s="259">
        <v>3200</v>
      </c>
      <c r="AE391" s="259">
        <v>3200</v>
      </c>
      <c r="AF391" s="259" t="s">
        <v>1331</v>
      </c>
      <c r="AG391" s="259" t="str">
        <f t="shared" ref="AG391:AG417" si="64">B391</f>
        <v>subhedral</v>
      </c>
      <c r="AH391" s="259" t="str">
        <f t="shared" ref="AH391:AH417" si="65">C391</f>
        <v>brecc. chert</v>
      </c>
    </row>
    <row r="392" spans="1:34">
      <c r="A392" s="284" t="s">
        <v>3162</v>
      </c>
      <c r="B392" s="260" t="s">
        <v>3135</v>
      </c>
      <c r="C392" s="260" t="s">
        <v>3134</v>
      </c>
      <c r="D392" s="288">
        <v>1314.096</v>
      </c>
      <c r="E392" s="277">
        <v>1.1722514001894697</v>
      </c>
      <c r="F392" s="265">
        <v>4.4303469999999998E-2</v>
      </c>
      <c r="G392" s="263">
        <v>3.9159060000000002E-3</v>
      </c>
      <c r="H392" s="264">
        <v>7.9166299999999992E-3</v>
      </c>
      <c r="I392" s="263">
        <v>7.3662119999999996E-3</v>
      </c>
      <c r="J392" s="287" t="s">
        <v>1883</v>
      </c>
      <c r="K392" s="286" t="s">
        <v>1883</v>
      </c>
      <c r="M392" s="276">
        <v>0.70288763569270607</v>
      </c>
      <c r="N392" s="276">
        <v>0.61231496696870646</v>
      </c>
      <c r="O392" s="276">
        <v>3.4493430236622515</v>
      </c>
      <c r="P392" s="276">
        <v>0.21401760642310408</v>
      </c>
      <c r="Q392" s="276">
        <v>3.0873558912805077</v>
      </c>
      <c r="R392" s="276">
        <v>0.21401760642310416</v>
      </c>
      <c r="S392" s="285" t="s">
        <v>1883</v>
      </c>
      <c r="T392" s="285" t="s">
        <v>1883</v>
      </c>
      <c r="U392" s="285" t="s">
        <v>1883</v>
      </c>
      <c r="V392" s="285" t="s">
        <v>1883</v>
      </c>
      <c r="X392" s="340">
        <f t="shared" si="60"/>
        <v>0.70288763569270607</v>
      </c>
      <c r="Y392" s="340">
        <f t="shared" si="61"/>
        <v>3.0873558912805077</v>
      </c>
      <c r="Z392" s="259" t="str">
        <f t="shared" si="62"/>
        <v>-</v>
      </c>
      <c r="AA392" s="259" t="s">
        <v>3628</v>
      </c>
      <c r="AB392" s="259" t="str">
        <f t="shared" si="63"/>
        <v>BB6_A-10</v>
      </c>
      <c r="AC392" s="259" t="s">
        <v>3629</v>
      </c>
      <c r="AD392" s="259">
        <v>3200</v>
      </c>
      <c r="AE392" s="259">
        <v>3200</v>
      </c>
      <c r="AF392" s="259" t="s">
        <v>1331</v>
      </c>
      <c r="AG392" s="259" t="str">
        <f t="shared" si="64"/>
        <v>subhedral</v>
      </c>
      <c r="AH392" s="259" t="str">
        <f t="shared" si="65"/>
        <v>brecc. chert</v>
      </c>
    </row>
    <row r="393" spans="1:34">
      <c r="A393" s="284" t="s">
        <v>3161</v>
      </c>
      <c r="B393" s="260" t="s">
        <v>3135</v>
      </c>
      <c r="C393" s="260" t="s">
        <v>3134</v>
      </c>
      <c r="D393" s="288">
        <v>1278.364</v>
      </c>
      <c r="E393" s="277">
        <v>1.140376341570031</v>
      </c>
      <c r="F393" s="265">
        <v>4.4314119999999999E-2</v>
      </c>
      <c r="G393" s="263">
        <v>1.9498740000000001E-3</v>
      </c>
      <c r="H393" s="264">
        <v>7.8969690000000002E-3</v>
      </c>
      <c r="I393" s="263">
        <v>3.983627E-3</v>
      </c>
      <c r="J393" s="287" t="s">
        <v>1883</v>
      </c>
      <c r="K393" s="286" t="s">
        <v>1883</v>
      </c>
      <c r="M393" s="276">
        <v>0.943444092180723</v>
      </c>
      <c r="N393" s="276">
        <v>0.60853651846039947</v>
      </c>
      <c r="O393" s="276">
        <v>0.95381455810091831</v>
      </c>
      <c r="P393" s="276">
        <v>0.17449016533188536</v>
      </c>
      <c r="Q393" s="276">
        <v>0.46794085062784596</v>
      </c>
      <c r="R393" s="276">
        <v>0.17449016533188547</v>
      </c>
      <c r="S393" s="285" t="s">
        <v>1883</v>
      </c>
      <c r="T393" s="285" t="s">
        <v>1883</v>
      </c>
      <c r="U393" s="285" t="s">
        <v>1883</v>
      </c>
      <c r="V393" s="285" t="s">
        <v>1883</v>
      </c>
      <c r="X393" s="340">
        <f t="shared" si="60"/>
        <v>0.943444092180723</v>
      </c>
      <c r="Y393" s="340">
        <f t="shared" si="61"/>
        <v>0.46794085062784596</v>
      </c>
      <c r="Z393" s="259" t="str">
        <f t="shared" si="62"/>
        <v>-</v>
      </c>
      <c r="AA393" s="259" t="s">
        <v>3628</v>
      </c>
      <c r="AB393" s="259" t="str">
        <f t="shared" si="63"/>
        <v>BB6_A-11</v>
      </c>
      <c r="AC393" s="259" t="s">
        <v>3629</v>
      </c>
      <c r="AD393" s="259">
        <v>3200</v>
      </c>
      <c r="AE393" s="259">
        <v>3200</v>
      </c>
      <c r="AF393" s="259" t="s">
        <v>1331</v>
      </c>
      <c r="AG393" s="259" t="str">
        <f t="shared" si="64"/>
        <v>subhedral</v>
      </c>
      <c r="AH393" s="259" t="str">
        <f t="shared" si="65"/>
        <v>brecc. chert</v>
      </c>
    </row>
    <row r="394" spans="1:34">
      <c r="A394" s="284" t="s">
        <v>3160</v>
      </c>
      <c r="B394" s="260" t="s">
        <v>3135</v>
      </c>
      <c r="C394" s="260" t="s">
        <v>3134</v>
      </c>
      <c r="D394" s="288">
        <v>1123.5989999999999</v>
      </c>
      <c r="E394" s="277">
        <v>1.0023168025787219</v>
      </c>
      <c r="F394" s="265">
        <v>4.4218439999999998E-2</v>
      </c>
      <c r="G394" s="263">
        <v>4.3001070000000001E-3</v>
      </c>
      <c r="H394" s="264">
        <v>7.8858230000000001E-3</v>
      </c>
      <c r="I394" s="263">
        <v>7.1043900000000004E-3</v>
      </c>
      <c r="J394" s="287" t="s">
        <v>1883</v>
      </c>
      <c r="K394" s="286" t="s">
        <v>1883</v>
      </c>
      <c r="M394" s="276">
        <v>-1.2177241478912304</v>
      </c>
      <c r="N394" s="276">
        <v>0.61334513851349082</v>
      </c>
      <c r="O394" s="276">
        <v>-0.45829964602622675</v>
      </c>
      <c r="P394" s="276">
        <v>0.21044725485578825</v>
      </c>
      <c r="Q394" s="276">
        <v>0.16882829013775691</v>
      </c>
      <c r="R394" s="276">
        <v>0.21044725485578833</v>
      </c>
      <c r="S394" s="285" t="s">
        <v>1883</v>
      </c>
      <c r="T394" s="285" t="s">
        <v>1883</v>
      </c>
      <c r="U394" s="285" t="s">
        <v>1883</v>
      </c>
      <c r="V394" s="285" t="s">
        <v>1883</v>
      </c>
      <c r="X394" s="340">
        <f t="shared" si="60"/>
        <v>-1.2177241478912304</v>
      </c>
      <c r="Y394" s="340">
        <f t="shared" si="61"/>
        <v>0.16882829013775691</v>
      </c>
      <c r="Z394" s="259" t="str">
        <f t="shared" si="62"/>
        <v>-</v>
      </c>
      <c r="AA394" s="259" t="s">
        <v>3628</v>
      </c>
      <c r="AB394" s="259" t="str">
        <f t="shared" si="63"/>
        <v>BB6_A-6</v>
      </c>
      <c r="AC394" s="259" t="s">
        <v>3629</v>
      </c>
      <c r="AD394" s="259">
        <v>3200</v>
      </c>
      <c r="AE394" s="259">
        <v>3200</v>
      </c>
      <c r="AF394" s="259" t="s">
        <v>1331</v>
      </c>
      <c r="AG394" s="259" t="str">
        <f t="shared" si="64"/>
        <v>subhedral</v>
      </c>
      <c r="AH394" s="259" t="str">
        <f t="shared" si="65"/>
        <v>brecc. chert</v>
      </c>
    </row>
    <row r="395" spans="1:34">
      <c r="A395" s="284" t="s">
        <v>3159</v>
      </c>
      <c r="B395" s="260" t="s">
        <v>3135</v>
      </c>
      <c r="C395" s="260" t="s">
        <v>3134</v>
      </c>
      <c r="D395" s="288">
        <v>1437.0530000000001</v>
      </c>
      <c r="E395" s="277">
        <v>1.2819363207836247</v>
      </c>
      <c r="F395" s="265">
        <v>4.4354350000000001E-2</v>
      </c>
      <c r="G395" s="263">
        <v>4.3427429999999996E-3</v>
      </c>
      <c r="H395" s="264">
        <v>7.9133940000000007E-3</v>
      </c>
      <c r="I395" s="263">
        <v>5.5039190000000003E-3</v>
      </c>
      <c r="J395" s="287" t="s">
        <v>1883</v>
      </c>
      <c r="K395" s="286" t="s">
        <v>1883</v>
      </c>
      <c r="M395" s="276">
        <v>1.8521376362661268</v>
      </c>
      <c r="N395" s="276">
        <v>0.613465286352189</v>
      </c>
      <c r="O395" s="276">
        <v>3.0373373573352245</v>
      </c>
      <c r="P395" s="276">
        <v>0.19030594817535654</v>
      </c>
      <c r="Q395" s="276">
        <v>2.0834864746581694</v>
      </c>
      <c r="R395" s="276">
        <v>0.19030594817535665</v>
      </c>
      <c r="S395" s="285" t="s">
        <v>1883</v>
      </c>
      <c r="T395" s="285" t="s">
        <v>1883</v>
      </c>
      <c r="U395" s="285" t="s">
        <v>1883</v>
      </c>
      <c r="V395" s="285" t="s">
        <v>1883</v>
      </c>
      <c r="X395" s="340">
        <f t="shared" si="60"/>
        <v>1.8521376362661268</v>
      </c>
      <c r="Y395" s="340">
        <f t="shared" si="61"/>
        <v>2.0834864746581694</v>
      </c>
      <c r="Z395" s="259" t="str">
        <f t="shared" si="62"/>
        <v>-</v>
      </c>
      <c r="AA395" s="259" t="s">
        <v>3628</v>
      </c>
      <c r="AB395" s="259" t="str">
        <f t="shared" si="63"/>
        <v>BB6_A-8</v>
      </c>
      <c r="AC395" s="259" t="s">
        <v>3629</v>
      </c>
      <c r="AD395" s="259">
        <v>3200</v>
      </c>
      <c r="AE395" s="259">
        <v>3200</v>
      </c>
      <c r="AF395" s="259" t="s">
        <v>1331</v>
      </c>
      <c r="AG395" s="259" t="str">
        <f t="shared" si="64"/>
        <v>subhedral</v>
      </c>
      <c r="AH395" s="259" t="str">
        <f t="shared" si="65"/>
        <v>brecc. chert</v>
      </c>
    </row>
    <row r="396" spans="1:34">
      <c r="A396" s="284" t="s">
        <v>3158</v>
      </c>
      <c r="B396" s="260" t="s">
        <v>3135</v>
      </c>
      <c r="C396" s="260" t="s">
        <v>3134</v>
      </c>
      <c r="D396" s="288">
        <v>1365.8710000000001</v>
      </c>
      <c r="E396" s="277">
        <v>1.2184377642335045</v>
      </c>
      <c r="F396" s="265">
        <v>4.4335119999999999E-2</v>
      </c>
      <c r="G396" s="263">
        <v>7.9510310000000008E-3</v>
      </c>
      <c r="H396" s="264">
        <v>7.9108549999999996E-3</v>
      </c>
      <c r="I396" s="263">
        <v>8.3789910000000006E-3</v>
      </c>
      <c r="J396" s="287" t="s">
        <v>1883</v>
      </c>
      <c r="K396" s="286" t="s">
        <v>1883</v>
      </c>
      <c r="M396" s="276">
        <v>1.4177807669455422</v>
      </c>
      <c r="N396" s="276">
        <v>0.62776066174835943</v>
      </c>
      <c r="O396" s="276">
        <v>2.7155990214511618</v>
      </c>
      <c r="P396" s="276">
        <v>0.22843401725384399</v>
      </c>
      <c r="Q396" s="276">
        <v>1.9854419264742074</v>
      </c>
      <c r="R396" s="276">
        <v>0.22843401725384407</v>
      </c>
      <c r="S396" s="285" t="s">
        <v>1883</v>
      </c>
      <c r="T396" s="285" t="s">
        <v>1883</v>
      </c>
      <c r="U396" s="285" t="s">
        <v>1883</v>
      </c>
      <c r="V396" s="285" t="s">
        <v>1883</v>
      </c>
      <c r="X396" s="340">
        <f t="shared" si="60"/>
        <v>1.4177807669455422</v>
      </c>
      <c r="Y396" s="340">
        <f t="shared" si="61"/>
        <v>1.9854419264742074</v>
      </c>
      <c r="Z396" s="259" t="str">
        <f t="shared" si="62"/>
        <v>-</v>
      </c>
      <c r="AA396" s="259" t="s">
        <v>3628</v>
      </c>
      <c r="AB396" s="259" t="str">
        <f t="shared" si="63"/>
        <v>BB6_A-7</v>
      </c>
      <c r="AC396" s="259" t="s">
        <v>3629</v>
      </c>
      <c r="AD396" s="259">
        <v>3200</v>
      </c>
      <c r="AE396" s="259">
        <v>3200</v>
      </c>
      <c r="AF396" s="259" t="s">
        <v>1331</v>
      </c>
      <c r="AG396" s="259" t="str">
        <f t="shared" si="64"/>
        <v>subhedral</v>
      </c>
      <c r="AH396" s="259" t="str">
        <f t="shared" si="65"/>
        <v>brecc. chert</v>
      </c>
    </row>
    <row r="397" spans="1:34">
      <c r="A397" s="284" t="s">
        <v>3157</v>
      </c>
      <c r="B397" s="260" t="s">
        <v>3135</v>
      </c>
      <c r="C397" s="260" t="s">
        <v>3134</v>
      </c>
      <c r="D397" s="288">
        <v>1109.346</v>
      </c>
      <c r="E397" s="277">
        <v>0.98960228308630993</v>
      </c>
      <c r="F397" s="265">
        <v>4.4394509999999998E-2</v>
      </c>
      <c r="G397" s="263">
        <v>3.0269440000000002E-3</v>
      </c>
      <c r="H397" s="264">
        <v>7.9097830000000001E-3</v>
      </c>
      <c r="I397" s="263">
        <v>7.5837709999999996E-3</v>
      </c>
      <c r="J397" s="287" t="s">
        <v>1883</v>
      </c>
      <c r="K397" s="286" t="s">
        <v>1883</v>
      </c>
      <c r="M397" s="276">
        <v>2.7592500581024026</v>
      </c>
      <c r="N397" s="276">
        <v>0.6102957044295888</v>
      </c>
      <c r="O397" s="276">
        <v>2.578015488959946</v>
      </c>
      <c r="P397" s="276">
        <v>0.21703579704664733</v>
      </c>
      <c r="Q397" s="276">
        <v>1.1570017090372087</v>
      </c>
      <c r="R397" s="276">
        <v>0.21703579704664741</v>
      </c>
      <c r="S397" s="285" t="s">
        <v>1883</v>
      </c>
      <c r="T397" s="285" t="s">
        <v>1883</v>
      </c>
      <c r="U397" s="285" t="s">
        <v>1883</v>
      </c>
      <c r="V397" s="285" t="s">
        <v>1883</v>
      </c>
      <c r="X397" s="340">
        <f t="shared" si="60"/>
        <v>2.7592500581024026</v>
      </c>
      <c r="Y397" s="340">
        <f t="shared" si="61"/>
        <v>1.1570017090372087</v>
      </c>
      <c r="Z397" s="259" t="str">
        <f t="shared" si="62"/>
        <v>-</v>
      </c>
      <c r="AA397" s="259" t="s">
        <v>3628</v>
      </c>
      <c r="AB397" s="259" t="str">
        <f t="shared" si="63"/>
        <v>BB6_A-9</v>
      </c>
      <c r="AC397" s="259" t="s">
        <v>3629</v>
      </c>
      <c r="AD397" s="259">
        <v>3200</v>
      </c>
      <c r="AE397" s="259">
        <v>3200</v>
      </c>
      <c r="AF397" s="259" t="s">
        <v>1331</v>
      </c>
      <c r="AG397" s="259" t="str">
        <f t="shared" si="64"/>
        <v>subhedral</v>
      </c>
      <c r="AH397" s="259" t="str">
        <f t="shared" si="65"/>
        <v>brecc. chert</v>
      </c>
    </row>
    <row r="398" spans="1:34">
      <c r="A398" s="284" t="s">
        <v>3156</v>
      </c>
      <c r="B398" s="260" t="s">
        <v>3135</v>
      </c>
      <c r="C398" s="260" t="s">
        <v>3134</v>
      </c>
      <c r="D398" s="288">
        <v>1218.808</v>
      </c>
      <c r="E398" s="277">
        <v>1.0872488650464862</v>
      </c>
      <c r="F398" s="265">
        <v>4.4348060000000002E-2</v>
      </c>
      <c r="G398" s="263">
        <v>9.6337750000000007E-3</v>
      </c>
      <c r="H398" s="264">
        <v>7.9092959999999997E-3</v>
      </c>
      <c r="I398" s="263">
        <v>4.7849549999999996E-3</v>
      </c>
      <c r="J398" s="287" t="s">
        <v>1883</v>
      </c>
      <c r="K398" s="286" t="s">
        <v>1883</v>
      </c>
      <c r="M398" s="276">
        <v>1.7100625084438548</v>
      </c>
      <c r="N398" s="276">
        <v>0.63711830860037577</v>
      </c>
      <c r="O398" s="276">
        <v>2.5174065213726937</v>
      </c>
      <c r="P398" s="276">
        <v>0.18236617534045912</v>
      </c>
      <c r="Q398" s="276">
        <v>1.6367243295241085</v>
      </c>
      <c r="R398" s="276">
        <v>0.18236617534045924</v>
      </c>
      <c r="S398" s="285" t="s">
        <v>1883</v>
      </c>
      <c r="T398" s="285" t="s">
        <v>1883</v>
      </c>
      <c r="U398" s="285" t="s">
        <v>1883</v>
      </c>
      <c r="V398" s="285" t="s">
        <v>1883</v>
      </c>
      <c r="X398" s="340">
        <f t="shared" si="60"/>
        <v>1.7100625084438548</v>
      </c>
      <c r="Y398" s="340">
        <f t="shared" si="61"/>
        <v>1.6367243295241085</v>
      </c>
      <c r="Z398" s="259" t="str">
        <f t="shared" si="62"/>
        <v>-</v>
      </c>
      <c r="AA398" s="259" t="s">
        <v>3628</v>
      </c>
      <c r="AB398" s="259" t="str">
        <f t="shared" si="63"/>
        <v>BB6_A-5</v>
      </c>
      <c r="AC398" s="259" t="s">
        <v>3629</v>
      </c>
      <c r="AD398" s="259">
        <v>3200</v>
      </c>
      <c r="AE398" s="259">
        <v>3200</v>
      </c>
      <c r="AF398" s="259" t="s">
        <v>1331</v>
      </c>
      <c r="AG398" s="259" t="str">
        <f t="shared" si="64"/>
        <v>subhedral</v>
      </c>
      <c r="AH398" s="259" t="str">
        <f t="shared" si="65"/>
        <v>brecc. chert</v>
      </c>
    </row>
    <row r="399" spans="1:34">
      <c r="A399" s="284" t="s">
        <v>3155</v>
      </c>
      <c r="B399" s="260" t="s">
        <v>3135</v>
      </c>
      <c r="C399" s="260" t="s">
        <v>3134</v>
      </c>
      <c r="D399" s="288">
        <v>1215.3019999999999</v>
      </c>
      <c r="E399" s="277">
        <v>1.0841213055614376</v>
      </c>
      <c r="F399" s="265">
        <v>4.4382329999999998E-2</v>
      </c>
      <c r="G399" s="263">
        <v>5.5075289999999997E-3</v>
      </c>
      <c r="H399" s="264">
        <v>7.906461E-3</v>
      </c>
      <c r="I399" s="263">
        <v>6.1959509999999999E-3</v>
      </c>
      <c r="J399" s="287" t="s">
        <v>1883</v>
      </c>
      <c r="K399" s="286" t="s">
        <v>1883</v>
      </c>
      <c r="M399" s="276">
        <v>2.4841347867388119</v>
      </c>
      <c r="N399" s="276">
        <v>0.61719449213994948</v>
      </c>
      <c r="O399" s="276">
        <v>2.1567217444404649</v>
      </c>
      <c r="P399" s="276">
        <v>0.19863289678514351</v>
      </c>
      <c r="Q399" s="276">
        <v>0.87739232926997701</v>
      </c>
      <c r="R399" s="276">
        <v>0.19863289678514362</v>
      </c>
      <c r="S399" s="285" t="s">
        <v>1883</v>
      </c>
      <c r="T399" s="285" t="s">
        <v>1883</v>
      </c>
      <c r="U399" s="285" t="s">
        <v>1883</v>
      </c>
      <c r="V399" s="285" t="s">
        <v>1883</v>
      </c>
      <c r="X399" s="340">
        <f t="shared" si="60"/>
        <v>2.4841347867388119</v>
      </c>
      <c r="Y399" s="340">
        <f t="shared" si="61"/>
        <v>0.87739232926997701</v>
      </c>
      <c r="Z399" s="259" t="str">
        <f t="shared" si="62"/>
        <v>-</v>
      </c>
      <c r="AA399" s="259" t="s">
        <v>3628</v>
      </c>
      <c r="AB399" s="259" t="str">
        <f t="shared" si="63"/>
        <v>BB6_A-4</v>
      </c>
      <c r="AC399" s="259" t="s">
        <v>3629</v>
      </c>
      <c r="AD399" s="259">
        <v>3200</v>
      </c>
      <c r="AE399" s="259">
        <v>3200</v>
      </c>
      <c r="AF399" s="259" t="s">
        <v>1331</v>
      </c>
      <c r="AG399" s="259" t="str">
        <f t="shared" si="64"/>
        <v>subhedral</v>
      </c>
      <c r="AH399" s="259" t="str">
        <f t="shared" si="65"/>
        <v>brecc. chert</v>
      </c>
    </row>
    <row r="400" spans="1:34">
      <c r="A400" s="284" t="s">
        <v>3154</v>
      </c>
      <c r="B400" s="260" t="s">
        <v>3135</v>
      </c>
      <c r="C400" s="260" t="s">
        <v>3134</v>
      </c>
      <c r="D400" s="288">
        <v>1040.5909999999999</v>
      </c>
      <c r="E400" s="277">
        <v>0.92826875416602783</v>
      </c>
      <c r="F400" s="265">
        <v>4.4378899999999999E-2</v>
      </c>
      <c r="G400" s="263">
        <v>2.7436890000000001E-3</v>
      </c>
      <c r="H400" s="264">
        <v>7.9048030000000002E-3</v>
      </c>
      <c r="I400" s="263">
        <v>6.3106949999999998E-3</v>
      </c>
      <c r="J400" s="287" t="s">
        <v>1883</v>
      </c>
      <c r="K400" s="286" t="s">
        <v>1883</v>
      </c>
      <c r="M400" s="276">
        <v>2.4066597965270997</v>
      </c>
      <c r="N400" s="276">
        <v>0.60975980728893742</v>
      </c>
      <c r="O400" s="276">
        <v>1.9463870040657316</v>
      </c>
      <c r="P400" s="276">
        <v>0.20007261861810849</v>
      </c>
      <c r="Q400" s="276">
        <v>0.70695720885427527</v>
      </c>
      <c r="R400" s="276">
        <v>0.20007261861810857</v>
      </c>
      <c r="S400" s="285" t="s">
        <v>1883</v>
      </c>
      <c r="T400" s="285" t="s">
        <v>1883</v>
      </c>
      <c r="U400" s="285" t="s">
        <v>1883</v>
      </c>
      <c r="V400" s="285" t="s">
        <v>1883</v>
      </c>
      <c r="X400" s="340">
        <f t="shared" si="60"/>
        <v>2.4066597965270997</v>
      </c>
      <c r="Y400" s="340">
        <f t="shared" si="61"/>
        <v>0.70695720885427527</v>
      </c>
      <c r="Z400" s="259" t="str">
        <f t="shared" si="62"/>
        <v>-</v>
      </c>
      <c r="AA400" s="259" t="s">
        <v>3628</v>
      </c>
      <c r="AB400" s="259" t="str">
        <f t="shared" si="63"/>
        <v>BB6_A-5x</v>
      </c>
      <c r="AC400" s="259" t="s">
        <v>3629</v>
      </c>
      <c r="AD400" s="259">
        <v>3200</v>
      </c>
      <c r="AE400" s="259">
        <v>3200</v>
      </c>
      <c r="AF400" s="259" t="s">
        <v>1331</v>
      </c>
      <c r="AG400" s="259" t="str">
        <f t="shared" si="64"/>
        <v>subhedral</v>
      </c>
      <c r="AH400" s="259" t="str">
        <f t="shared" si="65"/>
        <v>brecc. chert</v>
      </c>
    </row>
    <row r="401" spans="1:34">
      <c r="A401" s="284" t="s">
        <v>3153</v>
      </c>
      <c r="B401" s="260" t="s">
        <v>3135</v>
      </c>
      <c r="C401" s="260" t="s">
        <v>3134</v>
      </c>
      <c r="D401" s="288">
        <v>1293.635</v>
      </c>
      <c r="E401" s="277">
        <v>1.1539989773076738</v>
      </c>
      <c r="F401" s="265">
        <v>4.4081410000000001E-2</v>
      </c>
      <c r="G401" s="263">
        <v>7.7217249999999996E-3</v>
      </c>
      <c r="H401" s="264">
        <v>7.871355E-3</v>
      </c>
      <c r="I401" s="263">
        <v>7.5004590000000001E-3</v>
      </c>
      <c r="J401" s="287" t="s">
        <v>1883</v>
      </c>
      <c r="K401" s="286" t="s">
        <v>1883</v>
      </c>
      <c r="M401" s="276">
        <v>-4.3128838880361897</v>
      </c>
      <c r="N401" s="276">
        <v>0.62661463886810342</v>
      </c>
      <c r="O401" s="276">
        <v>-2.2909552087949159</v>
      </c>
      <c r="P401" s="276">
        <v>0.21587463549886884</v>
      </c>
      <c r="Q401" s="276">
        <v>-6.9820006456278172E-2</v>
      </c>
      <c r="R401" s="276">
        <v>0.21587463549886893</v>
      </c>
      <c r="S401" s="285" t="s">
        <v>1883</v>
      </c>
      <c r="T401" s="285" t="s">
        <v>1883</v>
      </c>
      <c r="U401" s="285" t="s">
        <v>1883</v>
      </c>
      <c r="V401" s="285" t="s">
        <v>1883</v>
      </c>
      <c r="X401" s="340">
        <f t="shared" si="60"/>
        <v>-4.3128838880361897</v>
      </c>
      <c r="Y401" s="340">
        <f t="shared" si="61"/>
        <v>-6.9820006456278172E-2</v>
      </c>
      <c r="Z401" s="259" t="str">
        <f t="shared" si="62"/>
        <v>-</v>
      </c>
      <c r="AA401" s="259" t="s">
        <v>3628</v>
      </c>
      <c r="AB401" s="259" t="str">
        <f t="shared" si="63"/>
        <v>BB6_A-3</v>
      </c>
      <c r="AC401" s="259" t="s">
        <v>3629</v>
      </c>
      <c r="AD401" s="259">
        <v>3200</v>
      </c>
      <c r="AE401" s="259">
        <v>3200</v>
      </c>
      <c r="AF401" s="259" t="s">
        <v>1331</v>
      </c>
      <c r="AG401" s="259" t="str">
        <f t="shared" si="64"/>
        <v>subhedral</v>
      </c>
      <c r="AH401" s="259" t="str">
        <f t="shared" si="65"/>
        <v>brecc. chert</v>
      </c>
    </row>
    <row r="402" spans="1:34">
      <c r="A402" s="284" t="s">
        <v>3152</v>
      </c>
      <c r="B402" s="260" t="s">
        <v>3135</v>
      </c>
      <c r="C402" s="260" t="s">
        <v>3134</v>
      </c>
      <c r="D402" s="288">
        <v>1125.3040000000001</v>
      </c>
      <c r="E402" s="277">
        <v>1.0038377634806066</v>
      </c>
      <c r="F402" s="265">
        <v>4.4316210000000002E-2</v>
      </c>
      <c r="G402" s="263">
        <v>3.2690639999999999E-3</v>
      </c>
      <c r="H402" s="264">
        <v>7.8999640000000006E-3</v>
      </c>
      <c r="I402" s="263">
        <v>4.0870580000000002E-3</v>
      </c>
      <c r="J402" s="287" t="s">
        <v>1883</v>
      </c>
      <c r="K402" s="286" t="s">
        <v>1883</v>
      </c>
      <c r="M402" s="276">
        <v>0.99065188505020885</v>
      </c>
      <c r="N402" s="276">
        <v>0.61079505779597798</v>
      </c>
      <c r="O402" s="276">
        <v>1.333867717070556</v>
      </c>
      <c r="P402" s="276">
        <v>0.17544435415721615</v>
      </c>
      <c r="Q402" s="276">
        <v>0.8236819962696984</v>
      </c>
      <c r="R402" s="276">
        <v>0.17544435415721626</v>
      </c>
      <c r="S402" s="285" t="s">
        <v>1883</v>
      </c>
      <c r="T402" s="285" t="s">
        <v>1883</v>
      </c>
      <c r="U402" s="285" t="s">
        <v>1883</v>
      </c>
      <c r="V402" s="285" t="s">
        <v>1883</v>
      </c>
      <c r="X402" s="340">
        <f t="shared" si="60"/>
        <v>0.99065188505020885</v>
      </c>
      <c r="Y402" s="340">
        <f t="shared" si="61"/>
        <v>0.8236819962696984</v>
      </c>
      <c r="Z402" s="259" t="str">
        <f t="shared" si="62"/>
        <v>-</v>
      </c>
      <c r="AA402" s="259" t="s">
        <v>3628</v>
      </c>
      <c r="AB402" s="259" t="str">
        <f t="shared" si="63"/>
        <v>BB6_A-1</v>
      </c>
      <c r="AC402" s="259" t="s">
        <v>3629</v>
      </c>
      <c r="AD402" s="259">
        <v>3200</v>
      </c>
      <c r="AE402" s="259">
        <v>3200</v>
      </c>
      <c r="AF402" s="259" t="s">
        <v>1331</v>
      </c>
      <c r="AG402" s="259" t="str">
        <f t="shared" si="64"/>
        <v>subhedral</v>
      </c>
      <c r="AH402" s="259" t="str">
        <f t="shared" si="65"/>
        <v>brecc. chert</v>
      </c>
    </row>
    <row r="403" spans="1:34">
      <c r="A403" s="284" t="s">
        <v>3151</v>
      </c>
      <c r="B403" s="260" t="s">
        <v>3135</v>
      </c>
      <c r="C403" s="260" t="s">
        <v>3134</v>
      </c>
      <c r="D403" s="288">
        <v>1137.0609999999999</v>
      </c>
      <c r="E403" s="277">
        <v>1.0143257032597608</v>
      </c>
      <c r="F403" s="265">
        <v>4.4270829999999997E-2</v>
      </c>
      <c r="G403" s="263">
        <v>4.2338300000000001E-3</v>
      </c>
      <c r="H403" s="264">
        <v>7.8940490000000002E-3</v>
      </c>
      <c r="I403" s="263">
        <v>5.1334129999999999E-3</v>
      </c>
      <c r="J403" s="287" t="s">
        <v>1883</v>
      </c>
      <c r="K403" s="286" t="s">
        <v>1883</v>
      </c>
      <c r="M403" s="276">
        <v>-3.4367081656272447E-2</v>
      </c>
      <c r="N403" s="276">
        <v>0.61316067832266752</v>
      </c>
      <c r="O403" s="276">
        <v>0.58434261737713933</v>
      </c>
      <c r="P403" s="276">
        <v>0.18611790827033459</v>
      </c>
      <c r="Q403" s="276">
        <v>0.60204166443011964</v>
      </c>
      <c r="R403" s="276">
        <v>0.1861179082703347</v>
      </c>
      <c r="S403" s="285" t="s">
        <v>1883</v>
      </c>
      <c r="T403" s="285" t="s">
        <v>1883</v>
      </c>
      <c r="U403" s="285" t="s">
        <v>1883</v>
      </c>
      <c r="V403" s="285" t="s">
        <v>1883</v>
      </c>
      <c r="X403" s="340">
        <f t="shared" si="60"/>
        <v>-3.4367081656272447E-2</v>
      </c>
      <c r="Y403" s="340">
        <f t="shared" si="61"/>
        <v>0.60204166443011964</v>
      </c>
      <c r="Z403" s="259" t="str">
        <f t="shared" si="62"/>
        <v>-</v>
      </c>
      <c r="AA403" s="259" t="s">
        <v>3628</v>
      </c>
      <c r="AB403" s="259" t="str">
        <f t="shared" si="63"/>
        <v>BB6_A-14</v>
      </c>
      <c r="AC403" s="259" t="s">
        <v>3629</v>
      </c>
      <c r="AD403" s="259">
        <v>3200</v>
      </c>
      <c r="AE403" s="259">
        <v>3200</v>
      </c>
      <c r="AF403" s="259" t="s">
        <v>1331</v>
      </c>
      <c r="AG403" s="259" t="str">
        <f t="shared" si="64"/>
        <v>subhedral</v>
      </c>
      <c r="AH403" s="259" t="str">
        <f t="shared" si="65"/>
        <v>brecc. chert</v>
      </c>
    </row>
    <row r="404" spans="1:34">
      <c r="A404" s="284" t="s">
        <v>3150</v>
      </c>
      <c r="B404" s="260" t="s">
        <v>3135</v>
      </c>
      <c r="C404" s="260" t="s">
        <v>3134</v>
      </c>
      <c r="D404" s="288">
        <v>1242.6990000000001</v>
      </c>
      <c r="E404" s="277">
        <v>1.1085610509156514</v>
      </c>
      <c r="F404" s="265">
        <v>4.4143849999999998E-2</v>
      </c>
      <c r="G404" s="263">
        <v>8.4239269999999995E-3</v>
      </c>
      <c r="H404" s="264">
        <v>7.8790389999999991E-3</v>
      </c>
      <c r="I404" s="263">
        <v>8.0204730000000002E-3</v>
      </c>
      <c r="J404" s="287" t="s">
        <v>1883</v>
      </c>
      <c r="K404" s="286" t="s">
        <v>1883</v>
      </c>
      <c r="M404" s="276">
        <v>-2.902522841734978</v>
      </c>
      <c r="N404" s="276">
        <v>0.63022290445054863</v>
      </c>
      <c r="O404" s="276">
        <v>-1.3173594886848505</v>
      </c>
      <c r="P404" s="276">
        <v>0.22322701231031311</v>
      </c>
      <c r="Q404" s="276">
        <v>0.17743977480866313</v>
      </c>
      <c r="R404" s="276">
        <v>0.22322701231031322</v>
      </c>
      <c r="S404" s="285" t="s">
        <v>1883</v>
      </c>
      <c r="T404" s="285" t="s">
        <v>1883</v>
      </c>
      <c r="U404" s="285" t="s">
        <v>1883</v>
      </c>
      <c r="V404" s="285" t="s">
        <v>1883</v>
      </c>
      <c r="X404" s="340">
        <f t="shared" si="60"/>
        <v>-2.902522841734978</v>
      </c>
      <c r="Y404" s="340">
        <f t="shared" si="61"/>
        <v>0.17743977480866313</v>
      </c>
      <c r="Z404" s="259" t="str">
        <f t="shared" si="62"/>
        <v>-</v>
      </c>
      <c r="AA404" s="259" t="s">
        <v>3628</v>
      </c>
      <c r="AB404" s="259" t="str">
        <f t="shared" si="63"/>
        <v>BB6_A-16</v>
      </c>
      <c r="AC404" s="259" t="s">
        <v>3629</v>
      </c>
      <c r="AD404" s="259">
        <v>3200</v>
      </c>
      <c r="AE404" s="259">
        <v>3200</v>
      </c>
      <c r="AF404" s="259" t="s">
        <v>1331</v>
      </c>
      <c r="AG404" s="259" t="str">
        <f t="shared" si="64"/>
        <v>subhedral</v>
      </c>
      <c r="AH404" s="259" t="str">
        <f t="shared" si="65"/>
        <v>brecc. chert</v>
      </c>
    </row>
    <row r="405" spans="1:34">
      <c r="A405" s="284" t="s">
        <v>3149</v>
      </c>
      <c r="B405" s="260" t="s">
        <v>3135</v>
      </c>
      <c r="C405" s="260" t="s">
        <v>3134</v>
      </c>
      <c r="D405" s="288">
        <v>1260.2339999999999</v>
      </c>
      <c r="E405" s="277">
        <v>1.124203308636794</v>
      </c>
      <c r="F405" s="265">
        <v>4.4145869999999997E-2</v>
      </c>
      <c r="G405" s="263">
        <v>6.7649989999999998E-3</v>
      </c>
      <c r="H405" s="264">
        <v>7.8775800000000003E-3</v>
      </c>
      <c r="I405" s="263">
        <v>7.5545209999999998E-3</v>
      </c>
      <c r="J405" s="287" t="s">
        <v>1883</v>
      </c>
      <c r="K405" s="286" t="s">
        <v>1883</v>
      </c>
      <c r="M405" s="276">
        <v>-2.8568961711147312</v>
      </c>
      <c r="N405" s="276">
        <v>0.62217519674248833</v>
      </c>
      <c r="O405" s="276">
        <v>-1.5025789398131546</v>
      </c>
      <c r="P405" s="276">
        <v>0.21662737403955551</v>
      </c>
      <c r="Q405" s="276">
        <v>-3.1277411689067947E-2</v>
      </c>
      <c r="R405" s="276">
        <v>0.21662737403955559</v>
      </c>
      <c r="S405" s="285" t="s">
        <v>1883</v>
      </c>
      <c r="T405" s="285" t="s">
        <v>1883</v>
      </c>
      <c r="U405" s="285" t="s">
        <v>1883</v>
      </c>
      <c r="V405" s="285" t="s">
        <v>1883</v>
      </c>
      <c r="X405" s="340">
        <f t="shared" si="60"/>
        <v>-2.8568961711147312</v>
      </c>
      <c r="Y405" s="340">
        <f t="shared" si="61"/>
        <v>-3.1277411689067947E-2</v>
      </c>
      <c r="Z405" s="259" t="str">
        <f t="shared" si="62"/>
        <v>-</v>
      </c>
      <c r="AA405" s="259" t="s">
        <v>3628</v>
      </c>
      <c r="AB405" s="259" t="str">
        <f t="shared" si="63"/>
        <v>BB6_A-18</v>
      </c>
      <c r="AC405" s="259" t="s">
        <v>3629</v>
      </c>
      <c r="AD405" s="259">
        <v>3200</v>
      </c>
      <c r="AE405" s="259">
        <v>3200</v>
      </c>
      <c r="AF405" s="259" t="s">
        <v>1331</v>
      </c>
      <c r="AG405" s="259" t="str">
        <f t="shared" si="64"/>
        <v>subhedral</v>
      </c>
      <c r="AH405" s="259" t="str">
        <f t="shared" si="65"/>
        <v>brecc. chert</v>
      </c>
    </row>
    <row r="406" spans="1:34">
      <c r="A406" s="284" t="s">
        <v>3148</v>
      </c>
      <c r="B406" s="260" t="s">
        <v>3135</v>
      </c>
      <c r="C406" s="260" t="s">
        <v>3134</v>
      </c>
      <c r="D406" s="288">
        <v>1128.729</v>
      </c>
      <c r="E406" s="277">
        <v>1.0068930661720759</v>
      </c>
      <c r="F406" s="265">
        <v>4.4213700000000002E-2</v>
      </c>
      <c r="G406" s="263">
        <v>2.812976E-3</v>
      </c>
      <c r="H406" s="264">
        <v>7.8876669999999992E-3</v>
      </c>
      <c r="I406" s="263">
        <v>5.8425669999999999E-3</v>
      </c>
      <c r="J406" s="287" t="s">
        <v>1883</v>
      </c>
      <c r="K406" s="286" t="s">
        <v>1883</v>
      </c>
      <c r="M406" s="276">
        <v>-1.3247887116238921</v>
      </c>
      <c r="N406" s="276">
        <v>0.60988607497153446</v>
      </c>
      <c r="O406" s="276">
        <v>-0.22414819426912702</v>
      </c>
      <c r="P406" s="276">
        <v>0.19430218688242468</v>
      </c>
      <c r="Q406" s="276">
        <v>0.45811799221717742</v>
      </c>
      <c r="R406" s="276">
        <v>0.19430218688242479</v>
      </c>
      <c r="S406" s="285" t="s">
        <v>1883</v>
      </c>
      <c r="T406" s="285" t="s">
        <v>1883</v>
      </c>
      <c r="U406" s="285" t="s">
        <v>1883</v>
      </c>
      <c r="V406" s="285" t="s">
        <v>1883</v>
      </c>
      <c r="X406" s="340">
        <f t="shared" si="60"/>
        <v>-1.3247887116238921</v>
      </c>
      <c r="Y406" s="340">
        <f t="shared" si="61"/>
        <v>0.45811799221717742</v>
      </c>
      <c r="Z406" s="259" t="str">
        <f t="shared" si="62"/>
        <v>-</v>
      </c>
      <c r="AA406" s="259" t="s">
        <v>3628</v>
      </c>
      <c r="AB406" s="259" t="str">
        <f t="shared" si="63"/>
        <v>BB6_A-17</v>
      </c>
      <c r="AC406" s="259" t="s">
        <v>3629</v>
      </c>
      <c r="AD406" s="259">
        <v>3200</v>
      </c>
      <c r="AE406" s="259">
        <v>3200</v>
      </c>
      <c r="AF406" s="259" t="s">
        <v>1331</v>
      </c>
      <c r="AG406" s="259" t="str">
        <f t="shared" si="64"/>
        <v>subhedral</v>
      </c>
      <c r="AH406" s="259" t="str">
        <f t="shared" si="65"/>
        <v>brecc. chert</v>
      </c>
    </row>
    <row r="407" spans="1:34">
      <c r="A407" s="284" t="s">
        <v>3147</v>
      </c>
      <c r="B407" s="260" t="s">
        <v>3135</v>
      </c>
      <c r="C407" s="260" t="s">
        <v>3134</v>
      </c>
      <c r="D407" s="288">
        <v>1251.0840000000001</v>
      </c>
      <c r="E407" s="277">
        <v>1.1160409671398761</v>
      </c>
      <c r="F407" s="265">
        <v>4.4313690000000003E-2</v>
      </c>
      <c r="G407" s="263">
        <v>5.0891460000000001E-3</v>
      </c>
      <c r="H407" s="264">
        <v>7.9001980000000006E-3</v>
      </c>
      <c r="I407" s="263">
        <v>6.8044409999999996E-3</v>
      </c>
      <c r="J407" s="287" t="s">
        <v>1883</v>
      </c>
      <c r="K407" s="286" t="s">
        <v>1883</v>
      </c>
      <c r="M407" s="276">
        <v>0.93373148407849271</v>
      </c>
      <c r="N407" s="276">
        <v>0.6157561641244691</v>
      </c>
      <c r="O407" s="276">
        <v>1.3636305633920376</v>
      </c>
      <c r="P407" s="276">
        <v>0.20644435351079352</v>
      </c>
      <c r="Q407" s="276">
        <v>0.88275884909161384</v>
      </c>
      <c r="R407" s="276">
        <v>0.20644435351079363</v>
      </c>
      <c r="S407" s="285" t="s">
        <v>1883</v>
      </c>
      <c r="T407" s="285" t="s">
        <v>1883</v>
      </c>
      <c r="U407" s="285" t="s">
        <v>1883</v>
      </c>
      <c r="V407" s="285" t="s">
        <v>1883</v>
      </c>
      <c r="X407" s="340">
        <f t="shared" si="60"/>
        <v>0.93373148407849271</v>
      </c>
      <c r="Y407" s="340">
        <f t="shared" si="61"/>
        <v>0.88275884909161384</v>
      </c>
      <c r="Z407" s="259" t="str">
        <f t="shared" si="62"/>
        <v>-</v>
      </c>
      <c r="AA407" s="259" t="s">
        <v>3628</v>
      </c>
      <c r="AB407" s="259" t="str">
        <f t="shared" si="63"/>
        <v>BB6_A-19</v>
      </c>
      <c r="AC407" s="259" t="s">
        <v>3629</v>
      </c>
      <c r="AD407" s="259">
        <v>3200</v>
      </c>
      <c r="AE407" s="259">
        <v>3200</v>
      </c>
      <c r="AF407" s="259" t="s">
        <v>1331</v>
      </c>
      <c r="AG407" s="259" t="str">
        <f t="shared" si="64"/>
        <v>subhedral</v>
      </c>
      <c r="AH407" s="259" t="str">
        <f t="shared" si="65"/>
        <v>brecc. chert</v>
      </c>
    </row>
    <row r="408" spans="1:34">
      <c r="A408" s="284" t="s">
        <v>3146</v>
      </c>
      <c r="B408" s="260" t="s">
        <v>3135</v>
      </c>
      <c r="C408" s="260" t="s">
        <v>3134</v>
      </c>
      <c r="D408" s="283">
        <v>1467.134</v>
      </c>
      <c r="E408" s="276">
        <v>0.98019258156522693</v>
      </c>
      <c r="F408" s="282">
        <v>4.427801E-2</v>
      </c>
      <c r="G408" s="280">
        <v>2.3800040000000001E-2</v>
      </c>
      <c r="H408" s="281">
        <v>7.9147499999999999E-3</v>
      </c>
      <c r="I408" s="280">
        <v>1.404088E-2</v>
      </c>
      <c r="J408" s="279">
        <v>1.4941058051701003E-4</v>
      </c>
      <c r="K408" s="278">
        <v>3.7007937304682464E-2</v>
      </c>
      <c r="M408" s="276">
        <v>2.391355372033388</v>
      </c>
      <c r="N408" s="276">
        <v>0.54088583948705771</v>
      </c>
      <c r="O408" s="276">
        <v>4.3048979386219877</v>
      </c>
      <c r="P408" s="276">
        <v>0.36840981946120904</v>
      </c>
      <c r="Q408" s="276">
        <v>3.0733499220247928</v>
      </c>
      <c r="R408" s="276">
        <v>0.36840981946120888</v>
      </c>
      <c r="S408" s="276">
        <v>1.6119888043265584</v>
      </c>
      <c r="T408" s="277">
        <v>0.86782970925350611</v>
      </c>
      <c r="U408" s="276">
        <v>-2.9604693323542763</v>
      </c>
      <c r="V408" s="276">
        <v>0.86782970925350611</v>
      </c>
      <c r="X408" s="340">
        <f t="shared" si="60"/>
        <v>2.391355372033388</v>
      </c>
      <c r="Y408" s="340">
        <f t="shared" si="61"/>
        <v>3.0733499220247928</v>
      </c>
      <c r="Z408" s="259">
        <f t="shared" si="62"/>
        <v>-2.9604693323542763</v>
      </c>
      <c r="AA408" s="259" t="s">
        <v>3628</v>
      </c>
      <c r="AB408" s="259" t="str">
        <f t="shared" si="63"/>
        <v>BB6_@1</v>
      </c>
      <c r="AC408" s="259" t="s">
        <v>3629</v>
      </c>
      <c r="AD408" s="259">
        <v>3200</v>
      </c>
      <c r="AE408" s="259">
        <v>3200</v>
      </c>
      <c r="AF408" s="259" t="s">
        <v>1331</v>
      </c>
      <c r="AG408" s="259" t="str">
        <f t="shared" si="64"/>
        <v>subhedral</v>
      </c>
      <c r="AH408" s="259" t="str">
        <f t="shared" si="65"/>
        <v>brecc. chert</v>
      </c>
    </row>
    <row r="409" spans="1:34">
      <c r="A409" s="284" t="s">
        <v>3145</v>
      </c>
      <c r="B409" s="260" t="s">
        <v>3135</v>
      </c>
      <c r="C409" s="260" t="s">
        <v>3134</v>
      </c>
      <c r="D409" s="283">
        <v>1457.7570000000001</v>
      </c>
      <c r="E409" s="276">
        <v>0.97392780558884229</v>
      </c>
      <c r="F409" s="282">
        <v>4.4254470000000004E-2</v>
      </c>
      <c r="G409" s="280">
        <v>2.1804980000000002E-2</v>
      </c>
      <c r="H409" s="281">
        <v>7.9098969999999991E-3</v>
      </c>
      <c r="I409" s="280">
        <v>1.101331E-2</v>
      </c>
      <c r="J409" s="279">
        <v>1.4935275839073002E-4</v>
      </c>
      <c r="K409" s="278">
        <v>3.0623777377213321E-2</v>
      </c>
      <c r="M409" s="276">
        <v>1.8584431543104962</v>
      </c>
      <c r="N409" s="276">
        <v>0.50612606223858814</v>
      </c>
      <c r="O409" s="276">
        <v>3.6940867030340896</v>
      </c>
      <c r="P409" s="276">
        <v>0.32462974211880313</v>
      </c>
      <c r="Q409" s="276">
        <v>2.736988478564184</v>
      </c>
      <c r="R409" s="276">
        <v>0.32462974211880297</v>
      </c>
      <c r="S409" s="276">
        <v>1.2181043388829194</v>
      </c>
      <c r="T409" s="277">
        <v>0.76185282777170993</v>
      </c>
      <c r="U409" s="276">
        <v>-2.3345234530022241</v>
      </c>
      <c r="V409" s="276">
        <v>0.76185282777170993</v>
      </c>
      <c r="X409" s="340">
        <f t="shared" si="60"/>
        <v>1.8584431543104962</v>
      </c>
      <c r="Y409" s="340">
        <f t="shared" si="61"/>
        <v>2.736988478564184</v>
      </c>
      <c r="Z409" s="259">
        <f t="shared" si="62"/>
        <v>-2.3345234530022241</v>
      </c>
      <c r="AA409" s="259" t="s">
        <v>3628</v>
      </c>
      <c r="AB409" s="259" t="str">
        <f t="shared" si="63"/>
        <v>BB6_@2</v>
      </c>
      <c r="AC409" s="259" t="s">
        <v>3629</v>
      </c>
      <c r="AD409" s="259">
        <v>3200</v>
      </c>
      <c r="AE409" s="259">
        <v>3200</v>
      </c>
      <c r="AF409" s="259" t="s">
        <v>1331</v>
      </c>
      <c r="AG409" s="259" t="str">
        <f t="shared" si="64"/>
        <v>subhedral</v>
      </c>
      <c r="AH409" s="259" t="str">
        <f t="shared" si="65"/>
        <v>brecc. chert</v>
      </c>
    </row>
    <row r="410" spans="1:34">
      <c r="A410" s="284" t="s">
        <v>3144</v>
      </c>
      <c r="B410" s="260" t="s">
        <v>3135</v>
      </c>
      <c r="C410" s="260" t="s">
        <v>3134</v>
      </c>
      <c r="D410" s="283">
        <v>1409.9349999999999</v>
      </c>
      <c r="E410" s="276">
        <v>0.94197791577945034</v>
      </c>
      <c r="F410" s="282">
        <v>4.4253110000000005E-2</v>
      </c>
      <c r="G410" s="280">
        <v>2.0377050000000001E-2</v>
      </c>
      <c r="H410" s="281">
        <v>7.9031330000000014E-3</v>
      </c>
      <c r="I410" s="280">
        <v>1.2555739999999999E-2</v>
      </c>
      <c r="J410" s="279">
        <v>1.4951917815263002E-4</v>
      </c>
      <c r="K410" s="278">
        <v>3.1789117249911014E-2</v>
      </c>
      <c r="M410" s="276">
        <v>1.8276546829383289</v>
      </c>
      <c r="N410" s="276">
        <v>0.48173685393374172</v>
      </c>
      <c r="O410" s="276">
        <v>2.8408112623759294</v>
      </c>
      <c r="P410" s="276">
        <v>0.34630321018541055</v>
      </c>
      <c r="Q410" s="276">
        <v>1.8995691006626902</v>
      </c>
      <c r="R410" s="276">
        <v>0.34630321018541038</v>
      </c>
      <c r="S410" s="276">
        <v>2.333849214025463</v>
      </c>
      <c r="T410" s="277">
        <v>0.78071289540748434</v>
      </c>
      <c r="U410" s="276">
        <v>-1.1598739778220235</v>
      </c>
      <c r="V410" s="276">
        <v>0.78071289540748434</v>
      </c>
      <c r="X410" s="340">
        <f t="shared" si="60"/>
        <v>1.8276546829383289</v>
      </c>
      <c r="Y410" s="340">
        <f t="shared" si="61"/>
        <v>1.8995691006626902</v>
      </c>
      <c r="Z410" s="259">
        <f t="shared" si="62"/>
        <v>-1.1598739778220235</v>
      </c>
      <c r="AA410" s="259" t="s">
        <v>3628</v>
      </c>
      <c r="AB410" s="259" t="str">
        <f t="shared" si="63"/>
        <v>BB6_@3</v>
      </c>
      <c r="AC410" s="259" t="s">
        <v>3629</v>
      </c>
      <c r="AD410" s="259">
        <v>3200</v>
      </c>
      <c r="AE410" s="259">
        <v>3200</v>
      </c>
      <c r="AF410" s="259" t="s">
        <v>1331</v>
      </c>
      <c r="AG410" s="259" t="str">
        <f t="shared" si="64"/>
        <v>subhedral</v>
      </c>
      <c r="AH410" s="259" t="str">
        <f t="shared" si="65"/>
        <v>brecc. chert</v>
      </c>
    </row>
    <row r="411" spans="1:34">
      <c r="A411" s="284" t="s">
        <v>3143</v>
      </c>
      <c r="B411" s="260" t="s">
        <v>3135</v>
      </c>
      <c r="C411" s="260" t="s">
        <v>3134</v>
      </c>
      <c r="D411" s="283">
        <v>1265.7750000000001</v>
      </c>
      <c r="E411" s="276">
        <v>0.84566458478279771</v>
      </c>
      <c r="F411" s="282">
        <v>4.4275020000000005E-2</v>
      </c>
      <c r="G411" s="280">
        <v>1.8922700000000001E-2</v>
      </c>
      <c r="H411" s="281">
        <v>7.8946950000000002E-3</v>
      </c>
      <c r="I411" s="280">
        <v>1.02592E-2</v>
      </c>
      <c r="J411" s="279">
        <v>1.4978072612858003E-4</v>
      </c>
      <c r="K411" s="278">
        <v>3.3973591487488408E-2</v>
      </c>
      <c r="M411" s="276">
        <v>2.3236660121781494</v>
      </c>
      <c r="N411" s="276">
        <v>0.45739278511251047</v>
      </c>
      <c r="O411" s="276">
        <v>1.7751488343045596</v>
      </c>
      <c r="P411" s="276">
        <v>0.31459139286013632</v>
      </c>
      <c r="Q411" s="276">
        <v>0.57846083803281267</v>
      </c>
      <c r="R411" s="276">
        <v>0.31459139286013615</v>
      </c>
      <c r="S411" s="276">
        <v>4.0935416798218993</v>
      </c>
      <c r="T411" s="277">
        <v>0.81668562021600422</v>
      </c>
      <c r="U411" s="276">
        <v>-0.34935244573819357</v>
      </c>
      <c r="V411" s="276">
        <v>0.81668562021600422</v>
      </c>
      <c r="X411" s="340">
        <f t="shared" si="60"/>
        <v>2.3236660121781494</v>
      </c>
      <c r="Y411" s="340">
        <f t="shared" si="61"/>
        <v>0.57846083803281267</v>
      </c>
      <c r="Z411" s="259">
        <f t="shared" si="62"/>
        <v>-0.34935244573819357</v>
      </c>
      <c r="AA411" s="259" t="s">
        <v>3628</v>
      </c>
      <c r="AB411" s="259" t="str">
        <f t="shared" si="63"/>
        <v>BB6_@4</v>
      </c>
      <c r="AC411" s="259" t="s">
        <v>3629</v>
      </c>
      <c r="AD411" s="259">
        <v>3200</v>
      </c>
      <c r="AE411" s="259">
        <v>3200</v>
      </c>
      <c r="AF411" s="259" t="s">
        <v>1331</v>
      </c>
      <c r="AG411" s="259" t="str">
        <f t="shared" si="64"/>
        <v>subhedral</v>
      </c>
      <c r="AH411" s="259" t="str">
        <f t="shared" si="65"/>
        <v>brecc. chert</v>
      </c>
    </row>
    <row r="412" spans="1:34">
      <c r="A412" s="284" t="s">
        <v>3142</v>
      </c>
      <c r="B412" s="260" t="s">
        <v>3135</v>
      </c>
      <c r="C412" s="260" t="s">
        <v>3134</v>
      </c>
      <c r="D412" s="283">
        <v>1288.498</v>
      </c>
      <c r="E412" s="276">
        <v>0.8608458265990917</v>
      </c>
      <c r="F412" s="282">
        <v>4.4277870000000004E-2</v>
      </c>
      <c r="G412" s="280">
        <v>2.0991320000000001E-2</v>
      </c>
      <c r="H412" s="281">
        <v>7.8960209999999996E-3</v>
      </c>
      <c r="I412" s="280">
        <v>1.1385269999999999E-2</v>
      </c>
      <c r="J412" s="279">
        <v>1.4973372416337004E-4</v>
      </c>
      <c r="K412" s="278">
        <v>3.3659708263844255E-2</v>
      </c>
      <c r="M412" s="276">
        <v>2.3881859705685571</v>
      </c>
      <c r="N412" s="276">
        <v>0.49217368468249012</v>
      </c>
      <c r="O412" s="276">
        <v>1.9484989520766405</v>
      </c>
      <c r="P412" s="276">
        <v>0.32972264070706553</v>
      </c>
      <c r="Q412" s="276">
        <v>0.71858317723383358</v>
      </c>
      <c r="R412" s="276">
        <v>0.32972264070706536</v>
      </c>
      <c r="S412" s="276">
        <v>3.77909126241327</v>
      </c>
      <c r="T412" s="277">
        <v>0.81147015903663622</v>
      </c>
      <c r="U412" s="276">
        <v>-0.78730015426697886</v>
      </c>
      <c r="V412" s="276">
        <v>0.81147015903663622</v>
      </c>
      <c r="X412" s="340">
        <f t="shared" si="60"/>
        <v>2.3881859705685571</v>
      </c>
      <c r="Y412" s="340">
        <f t="shared" si="61"/>
        <v>0.71858317723383358</v>
      </c>
      <c r="Z412" s="259">
        <f t="shared" si="62"/>
        <v>-0.78730015426697886</v>
      </c>
      <c r="AA412" s="259" t="s">
        <v>3628</v>
      </c>
      <c r="AB412" s="259" t="str">
        <f t="shared" si="63"/>
        <v>BB6_@5</v>
      </c>
      <c r="AC412" s="259" t="s">
        <v>3629</v>
      </c>
      <c r="AD412" s="259">
        <v>3200</v>
      </c>
      <c r="AE412" s="259">
        <v>3200</v>
      </c>
      <c r="AF412" s="259" t="s">
        <v>1331</v>
      </c>
      <c r="AG412" s="259" t="str">
        <f t="shared" si="64"/>
        <v>subhedral</v>
      </c>
      <c r="AH412" s="259" t="str">
        <f t="shared" si="65"/>
        <v>brecc. chert</v>
      </c>
    </row>
    <row r="413" spans="1:34">
      <c r="A413" s="284" t="s">
        <v>3141</v>
      </c>
      <c r="B413" s="260" t="s">
        <v>3135</v>
      </c>
      <c r="C413" s="260" t="s">
        <v>3134</v>
      </c>
      <c r="D413" s="283">
        <v>1356.421</v>
      </c>
      <c r="E413" s="276">
        <v>0.99730348429532356</v>
      </c>
      <c r="F413" s="282">
        <v>4.4254950000000001E-2</v>
      </c>
      <c r="G413" s="280">
        <v>1.7082409999999999E-2</v>
      </c>
      <c r="H413" s="281">
        <v>7.9020800000000006E-3</v>
      </c>
      <c r="I413" s="280">
        <v>9.1520179999999996E-3</v>
      </c>
      <c r="J413" s="279">
        <v>1.4943741576935003E-4</v>
      </c>
      <c r="K413" s="278">
        <v>3.0267434447935143E-2</v>
      </c>
      <c r="M413" s="276">
        <v>1.8693096736182024</v>
      </c>
      <c r="N413" s="276">
        <v>0.42743914458109605</v>
      </c>
      <c r="O413" s="276">
        <v>2.7427212652301645</v>
      </c>
      <c r="P413" s="276">
        <v>0.30061777059018024</v>
      </c>
      <c r="Q413" s="276">
        <v>1.7800267833167904</v>
      </c>
      <c r="R413" s="276">
        <v>0.30061777059018008</v>
      </c>
      <c r="S413" s="276">
        <v>1.7859726619653404</v>
      </c>
      <c r="T413" s="277">
        <v>0.75613521943374784</v>
      </c>
      <c r="U413" s="276">
        <v>-1.7874453820618807</v>
      </c>
      <c r="V413" s="276">
        <v>0.75613521943374784</v>
      </c>
      <c r="X413" s="340">
        <f t="shared" si="60"/>
        <v>1.8693096736182024</v>
      </c>
      <c r="Y413" s="340">
        <f t="shared" si="61"/>
        <v>1.7800267833167904</v>
      </c>
      <c r="Z413" s="259">
        <f t="shared" si="62"/>
        <v>-1.7874453820618807</v>
      </c>
      <c r="AA413" s="259" t="s">
        <v>3628</v>
      </c>
      <c r="AB413" s="259" t="str">
        <f t="shared" si="63"/>
        <v>BB6_@6</v>
      </c>
      <c r="AC413" s="259" t="s">
        <v>3629</v>
      </c>
      <c r="AD413" s="259">
        <v>3200</v>
      </c>
      <c r="AE413" s="259">
        <v>3200</v>
      </c>
      <c r="AF413" s="259" t="s">
        <v>1331</v>
      </c>
      <c r="AG413" s="259" t="str">
        <f t="shared" si="64"/>
        <v>subhedral</v>
      </c>
      <c r="AH413" s="259" t="str">
        <f t="shared" si="65"/>
        <v>brecc. chert</v>
      </c>
    </row>
    <row r="414" spans="1:34">
      <c r="A414" s="284" t="s">
        <v>3140</v>
      </c>
      <c r="B414" s="260" t="s">
        <v>3135</v>
      </c>
      <c r="C414" s="260" t="s">
        <v>3134</v>
      </c>
      <c r="D414" s="283">
        <v>1333.2670000000001</v>
      </c>
      <c r="E414" s="276">
        <v>0.98027959210007309</v>
      </c>
      <c r="F414" s="282">
        <v>4.3947639999999996E-2</v>
      </c>
      <c r="G414" s="280">
        <v>2.9021769999999999E-2</v>
      </c>
      <c r="H414" s="281">
        <v>7.8597040000000003E-3</v>
      </c>
      <c r="I414" s="280">
        <v>1.603102E-2</v>
      </c>
      <c r="J414" s="279">
        <v>1.4769492839896003E-4</v>
      </c>
      <c r="K414" s="278">
        <v>4.1174252907129109E-2</v>
      </c>
      <c r="M414" s="276">
        <v>-5.0877529274196975</v>
      </c>
      <c r="N414" s="276">
        <v>0.63473300160787216</v>
      </c>
      <c r="O414" s="276">
        <v>-2.6302675107316893</v>
      </c>
      <c r="P414" s="276">
        <v>0.39958066957979915</v>
      </c>
      <c r="Q414" s="276">
        <v>-1.0074753110544954E-2</v>
      </c>
      <c r="R414" s="276">
        <v>0.39958066957979904</v>
      </c>
      <c r="S414" s="276">
        <v>-9.9344344760745606</v>
      </c>
      <c r="T414" s="277">
        <v>0.93990482274972598</v>
      </c>
      <c r="U414" s="276">
        <v>-0.23932538203030873</v>
      </c>
      <c r="V414" s="276">
        <v>0.93990482274972598</v>
      </c>
      <c r="X414" s="340">
        <f t="shared" si="60"/>
        <v>-5.0877529274196975</v>
      </c>
      <c r="Y414" s="340">
        <f t="shared" si="61"/>
        <v>-1.0074753110544954E-2</v>
      </c>
      <c r="Z414" s="259">
        <f t="shared" si="62"/>
        <v>-0.23932538203030873</v>
      </c>
      <c r="AA414" s="259" t="s">
        <v>3628</v>
      </c>
      <c r="AB414" s="259" t="str">
        <f t="shared" si="63"/>
        <v>BB6_@7</v>
      </c>
      <c r="AC414" s="259" t="s">
        <v>3629</v>
      </c>
      <c r="AD414" s="259">
        <v>3200</v>
      </c>
      <c r="AE414" s="259">
        <v>3200</v>
      </c>
      <c r="AF414" s="259" t="s">
        <v>1331</v>
      </c>
      <c r="AG414" s="259" t="str">
        <f t="shared" si="64"/>
        <v>subhedral</v>
      </c>
      <c r="AH414" s="259" t="str">
        <f t="shared" si="65"/>
        <v>brecc. chert</v>
      </c>
    </row>
    <row r="415" spans="1:34">
      <c r="A415" s="284" t="s">
        <v>3139</v>
      </c>
      <c r="B415" s="260" t="s">
        <v>3135</v>
      </c>
      <c r="C415" s="260" t="s">
        <v>3134</v>
      </c>
      <c r="D415" s="283">
        <v>1240.405</v>
      </c>
      <c r="E415" s="276">
        <v>0.91200315273601695</v>
      </c>
      <c r="F415" s="282">
        <v>4.4142589999999995E-2</v>
      </c>
      <c r="G415" s="280">
        <v>2.3690739999999998E-2</v>
      </c>
      <c r="H415" s="281">
        <v>7.8821540000000006E-3</v>
      </c>
      <c r="I415" s="280">
        <v>1.2492990000000001E-2</v>
      </c>
      <c r="J415" s="279">
        <v>1.4896068408552004E-4</v>
      </c>
      <c r="K415" s="278">
        <v>3.6351130058002036E-2</v>
      </c>
      <c r="M415" s="276">
        <v>-0.67436138769649823</v>
      </c>
      <c r="N415" s="276">
        <v>0.53896307336961324</v>
      </c>
      <c r="O415" s="276">
        <v>0.22406436807073216</v>
      </c>
      <c r="P415" s="276">
        <v>0.34539425337101459</v>
      </c>
      <c r="Q415" s="276">
        <v>0.57136048273442874</v>
      </c>
      <c r="R415" s="276">
        <v>0.34539425337101448</v>
      </c>
      <c r="S415" s="276">
        <v>-1.4335800717406588</v>
      </c>
      <c r="T415" s="277">
        <v>0.85665354574741193</v>
      </c>
      <c r="U415" s="276">
        <v>-0.14594504126685948</v>
      </c>
      <c r="V415" s="276">
        <v>0.85665354574741193</v>
      </c>
      <c r="X415" s="340">
        <f t="shared" si="60"/>
        <v>-0.67436138769649823</v>
      </c>
      <c r="Y415" s="340">
        <f t="shared" si="61"/>
        <v>0.57136048273442874</v>
      </c>
      <c r="Z415" s="259">
        <f t="shared" si="62"/>
        <v>-0.14594504126685948</v>
      </c>
      <c r="AA415" s="259" t="s">
        <v>3628</v>
      </c>
      <c r="AB415" s="259" t="str">
        <f t="shared" si="63"/>
        <v>BB6_@8</v>
      </c>
      <c r="AC415" s="259" t="s">
        <v>3629</v>
      </c>
      <c r="AD415" s="259">
        <v>3200</v>
      </c>
      <c r="AE415" s="259">
        <v>3200</v>
      </c>
      <c r="AF415" s="259" t="s">
        <v>1331</v>
      </c>
      <c r="AG415" s="259" t="str">
        <f t="shared" si="64"/>
        <v>subhedral</v>
      </c>
      <c r="AH415" s="259" t="str">
        <f t="shared" si="65"/>
        <v>brecc. chert</v>
      </c>
    </row>
    <row r="416" spans="1:34">
      <c r="A416" s="284" t="s">
        <v>3138</v>
      </c>
      <c r="B416" s="260" t="s">
        <v>3135</v>
      </c>
      <c r="C416" s="260" t="s">
        <v>3134</v>
      </c>
      <c r="D416" s="283">
        <v>1300.625</v>
      </c>
      <c r="E416" s="276">
        <v>0.95627968327061086</v>
      </c>
      <c r="F416" s="282">
        <v>4.4104919999999999E-2</v>
      </c>
      <c r="G416" s="280">
        <v>1.8228390000000001E-2</v>
      </c>
      <c r="H416" s="281">
        <v>7.8759420000000004E-3</v>
      </c>
      <c r="I416" s="280">
        <v>1.05489E-2</v>
      </c>
      <c r="J416" s="279">
        <v>1.4874987945896005E-4</v>
      </c>
      <c r="K416" s="278">
        <v>2.9345342588601029E-2</v>
      </c>
      <c r="M416" s="276">
        <v>-1.5271567675443354</v>
      </c>
      <c r="N416" s="276">
        <v>0.44597131135737772</v>
      </c>
      <c r="O416" s="276">
        <v>-0.55922950687309014</v>
      </c>
      <c r="P416" s="276">
        <v>0.31840067068032479</v>
      </c>
      <c r="Q416" s="276">
        <v>0.22725622841224258</v>
      </c>
      <c r="R416" s="276">
        <v>0.31840067068032463</v>
      </c>
      <c r="S416" s="276">
        <v>-2.8523141741605418</v>
      </c>
      <c r="T416" s="277">
        <v>0.74145336164929909</v>
      </c>
      <c r="U416" s="276">
        <v>6.2528353770741063E-2</v>
      </c>
      <c r="V416" s="276">
        <v>0.74145336164929909</v>
      </c>
      <c r="X416" s="340">
        <f t="shared" si="60"/>
        <v>-1.5271567675443354</v>
      </c>
      <c r="Y416" s="340">
        <f t="shared" si="61"/>
        <v>0.22725622841224258</v>
      </c>
      <c r="Z416" s="259">
        <f t="shared" si="62"/>
        <v>6.2528353770741063E-2</v>
      </c>
      <c r="AA416" s="259" t="s">
        <v>3628</v>
      </c>
      <c r="AB416" s="259" t="str">
        <f t="shared" si="63"/>
        <v>BB6_@9</v>
      </c>
      <c r="AC416" s="259" t="s">
        <v>3629</v>
      </c>
      <c r="AD416" s="259">
        <v>3200</v>
      </c>
      <c r="AE416" s="259">
        <v>3200</v>
      </c>
      <c r="AF416" s="259" t="s">
        <v>1331</v>
      </c>
      <c r="AG416" s="259" t="str">
        <f t="shared" si="64"/>
        <v>subhedral</v>
      </c>
      <c r="AH416" s="259" t="str">
        <f t="shared" si="65"/>
        <v>brecc. chert</v>
      </c>
    </row>
    <row r="417" spans="1:34">
      <c r="A417" s="284" t="s">
        <v>3137</v>
      </c>
      <c r="B417" s="260" t="s">
        <v>3135</v>
      </c>
      <c r="C417" s="260" t="s">
        <v>3134</v>
      </c>
      <c r="D417" s="283">
        <v>1294.5340000000001</v>
      </c>
      <c r="E417" s="276">
        <v>0.98750992315246289</v>
      </c>
      <c r="F417" s="282">
        <v>4.4106889999999996E-2</v>
      </c>
      <c r="G417" s="280">
        <v>2.5065710000000001E-2</v>
      </c>
      <c r="H417" s="281">
        <v>7.8798189999999997E-3</v>
      </c>
      <c r="I417" s="280">
        <v>1.6313500000000002E-2</v>
      </c>
      <c r="J417" s="279">
        <v>1.4870931432310006E-4</v>
      </c>
      <c r="K417" s="278">
        <v>3.7170628838679186E-2</v>
      </c>
      <c r="M417" s="276">
        <v>-1.4825587612183888</v>
      </c>
      <c r="N417" s="276">
        <v>0.56329091673718579</v>
      </c>
      <c r="O417" s="276">
        <v>-3.6780205402802135E-2</v>
      </c>
      <c r="P417" s="276">
        <v>0.40412792962833027</v>
      </c>
      <c r="Q417" s="276">
        <v>0.7267375566246681</v>
      </c>
      <c r="R417" s="276">
        <v>0.40412792962833016</v>
      </c>
      <c r="S417" s="276">
        <v>-3.1241319077554008</v>
      </c>
      <c r="T417" s="277">
        <v>0.87060650936530515</v>
      </c>
      <c r="U417" s="276">
        <v>-0.29435491375673362</v>
      </c>
      <c r="V417" s="276">
        <v>0.87060650936530515</v>
      </c>
      <c r="X417" s="340">
        <f t="shared" si="60"/>
        <v>-1.4825587612183888</v>
      </c>
      <c r="Y417" s="340">
        <f t="shared" si="61"/>
        <v>0.7267375566246681</v>
      </c>
      <c r="Z417" s="259">
        <f t="shared" si="62"/>
        <v>-0.29435491375673362</v>
      </c>
      <c r="AA417" s="259" t="s">
        <v>3628</v>
      </c>
      <c r="AB417" s="259" t="str">
        <f t="shared" si="63"/>
        <v>BB6_@12</v>
      </c>
      <c r="AC417" s="259" t="s">
        <v>3629</v>
      </c>
      <c r="AD417" s="259">
        <v>3200</v>
      </c>
      <c r="AE417" s="259">
        <v>3200</v>
      </c>
      <c r="AF417" s="259" t="s">
        <v>1331</v>
      </c>
      <c r="AG417" s="259" t="str">
        <f t="shared" si="64"/>
        <v>subhedral</v>
      </c>
      <c r="AH417" s="259" t="str">
        <f t="shared" si="65"/>
        <v>brecc. chert</v>
      </c>
    </row>
    <row r="418" spans="1:34">
      <c r="A418" s="275" t="s">
        <v>3136</v>
      </c>
      <c r="B418" s="268" t="s">
        <v>3135</v>
      </c>
      <c r="C418" s="268" t="s">
        <v>3134</v>
      </c>
      <c r="D418" s="274">
        <v>1348.6849999999999</v>
      </c>
      <c r="E418" s="266">
        <v>1.0288179535700719</v>
      </c>
      <c r="F418" s="273">
        <v>4.4154829999999999E-2</v>
      </c>
      <c r="G418" s="271">
        <v>2.051213E-2</v>
      </c>
      <c r="H418" s="272">
        <v>7.8848979999999996E-3</v>
      </c>
      <c r="I418" s="271">
        <v>1.099176E-2</v>
      </c>
      <c r="J418" s="270">
        <v>1.4907195337268006E-4</v>
      </c>
      <c r="K418" s="269">
        <v>2.8977047845966334E-2</v>
      </c>
      <c r="L418" s="268"/>
      <c r="M418" s="266">
        <v>-0.39726514534588198</v>
      </c>
      <c r="N418" s="266">
        <v>0.48402450414389059</v>
      </c>
      <c r="O418" s="266">
        <v>0.61290734228898081</v>
      </c>
      <c r="P418" s="266">
        <v>0.32433745661690178</v>
      </c>
      <c r="Q418" s="266">
        <v>0.81749889214211002</v>
      </c>
      <c r="R418" s="266">
        <v>0.32433745661690161</v>
      </c>
      <c r="S418" s="266">
        <v>-0.68546766235710876</v>
      </c>
      <c r="T418" s="267">
        <v>0.73563656488178353</v>
      </c>
      <c r="U418" s="266">
        <v>7.3171610499134232E-2</v>
      </c>
      <c r="V418" s="266">
        <v>0.73563656488178353</v>
      </c>
      <c r="X418" s="340">
        <f t="shared" si="60"/>
        <v>-0.39726514534588198</v>
      </c>
      <c r="Y418" s="340">
        <f t="shared" si="61"/>
        <v>0.81749889214211002</v>
      </c>
      <c r="Z418" s="259">
        <f t="shared" si="62"/>
        <v>7.3171610499134232E-2</v>
      </c>
      <c r="AA418" s="259" t="s">
        <v>3628</v>
      </c>
      <c r="AB418" s="259" t="str">
        <f t="shared" si="63"/>
        <v>BB6_@13</v>
      </c>
      <c r="AC418" s="259" t="s">
        <v>3629</v>
      </c>
      <c r="AD418" s="259">
        <v>3200</v>
      </c>
      <c r="AE418" s="259">
        <v>3200</v>
      </c>
      <c r="AF418" s="259" t="s">
        <v>1331</v>
      </c>
      <c r="AG418" s="259" t="str">
        <f>B418</f>
        <v>subhedral</v>
      </c>
      <c r="AH418" s="259" t="str">
        <f>C418</f>
        <v>brecc. chert</v>
      </c>
    </row>
  </sheetData>
  <mergeCells count="20">
    <mergeCell ref="F4:K4"/>
    <mergeCell ref="M4:V4"/>
    <mergeCell ref="F33:K33"/>
    <mergeCell ref="M33:V33"/>
    <mergeCell ref="F82:K82"/>
    <mergeCell ref="M82:V82"/>
    <mergeCell ref="F134:K134"/>
    <mergeCell ref="M134:V134"/>
    <mergeCell ref="F168:K168"/>
    <mergeCell ref="M168:V168"/>
    <mergeCell ref="F365:K365"/>
    <mergeCell ref="M365:V365"/>
    <mergeCell ref="F389:K389"/>
    <mergeCell ref="M389:V389"/>
    <mergeCell ref="F197:K197"/>
    <mergeCell ref="M197:V197"/>
    <mergeCell ref="F262:K262"/>
    <mergeCell ref="M262:V262"/>
    <mergeCell ref="F342:K342"/>
    <mergeCell ref="M342:V34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topLeftCell="B1" workbookViewId="0">
      <selection activeCell="B6" sqref="B6:C10"/>
    </sheetView>
  </sheetViews>
  <sheetFormatPr defaultRowHeight="12.75"/>
  <cols>
    <col min="5" max="5" width="14.42578125" customWidth="1"/>
  </cols>
  <sheetData>
    <row r="1" spans="1:24">
      <c r="E1" t="s">
        <v>1989</v>
      </c>
      <c r="F1" t="s">
        <v>1990</v>
      </c>
      <c r="G1" t="s">
        <v>1991</v>
      </c>
      <c r="H1" t="s">
        <v>1992</v>
      </c>
      <c r="I1" t="s">
        <v>1993</v>
      </c>
      <c r="J1" t="s">
        <v>1994</v>
      </c>
      <c r="K1" t="s">
        <v>1356</v>
      </c>
      <c r="L1" t="s">
        <v>1993</v>
      </c>
      <c r="M1" t="s">
        <v>1994</v>
      </c>
      <c r="N1" t="s">
        <v>1406</v>
      </c>
      <c r="O1" t="s">
        <v>1993</v>
      </c>
      <c r="P1" t="s">
        <v>1994</v>
      </c>
      <c r="R1" t="s">
        <v>1303</v>
      </c>
      <c r="S1" t="s">
        <v>1357</v>
      </c>
      <c r="T1" t="s">
        <v>1406</v>
      </c>
      <c r="U1" t="str">
        <f>R1</f>
        <v>age</v>
      </c>
      <c r="V1" t="str">
        <f>S1</f>
        <v>d34S</v>
      </c>
      <c r="W1" t="str">
        <f>T1</f>
        <v>D33S</v>
      </c>
    </row>
    <row r="2" spans="1:24">
      <c r="E2" t="s">
        <v>1995</v>
      </c>
    </row>
    <row r="3" spans="1:24">
      <c r="A3" t="s">
        <v>33</v>
      </c>
      <c r="E3" t="s">
        <v>1996</v>
      </c>
      <c r="F3" t="s">
        <v>1670</v>
      </c>
      <c r="G3">
        <v>4.0129999999999999</v>
      </c>
      <c r="H3">
        <v>2.15</v>
      </c>
      <c r="I3">
        <v>0.03</v>
      </c>
      <c r="J3">
        <v>1.0900000000000001</v>
      </c>
      <c r="K3">
        <v>3.01</v>
      </c>
      <c r="L3">
        <v>0.09</v>
      </c>
      <c r="M3">
        <v>0.67</v>
      </c>
      <c r="N3">
        <v>1.9</v>
      </c>
      <c r="O3">
        <v>0.09</v>
      </c>
      <c r="P3">
        <v>0.25</v>
      </c>
      <c r="R3">
        <v>3715</v>
      </c>
      <c r="S3">
        <v>2.15</v>
      </c>
      <c r="T3">
        <f>K3-1000*((1+H3/1000)^0.515-1)</f>
        <v>1.9033266789046248</v>
      </c>
      <c r="U3">
        <f>AVERAGE(R3:R5)</f>
        <v>3715</v>
      </c>
      <c r="V3">
        <f>AVERAGE(S3:S5)</f>
        <v>2.1800000000000002</v>
      </c>
      <c r="W3">
        <f>AVERAGE(T3:T5)</f>
        <v>1.9512263169776369</v>
      </c>
      <c r="X3">
        <f>STDEV(T3:T5)</f>
        <v>4.5164234756886426E-2</v>
      </c>
    </row>
    <row r="4" spans="1:24">
      <c r="A4" t="s">
        <v>1303</v>
      </c>
      <c r="B4" t="s">
        <v>1357</v>
      </c>
      <c r="C4" t="s">
        <v>1406</v>
      </c>
      <c r="E4" t="s">
        <v>1997</v>
      </c>
      <c r="F4" t="s">
        <v>1670</v>
      </c>
      <c r="G4">
        <v>3.9889999999999999</v>
      </c>
      <c r="H4">
        <v>2.2200000000000002</v>
      </c>
      <c r="I4">
        <v>0.03</v>
      </c>
      <c r="J4">
        <v>1.0900000000000001</v>
      </c>
      <c r="K4">
        <v>3.1</v>
      </c>
      <c r="L4">
        <v>0.08</v>
      </c>
      <c r="M4">
        <v>0.67</v>
      </c>
      <c r="N4">
        <v>1.95</v>
      </c>
      <c r="O4">
        <v>0.08</v>
      </c>
      <c r="P4">
        <v>0.24</v>
      </c>
      <c r="R4">
        <v>3715</v>
      </c>
      <c r="S4">
        <v>2.2200000000000002</v>
      </c>
      <c r="T4">
        <f t="shared" ref="T4:T10" si="0">K4-1000*((1+H4/1000)^0.515-1)</f>
        <v>1.9573148201183028</v>
      </c>
    </row>
    <row r="5" spans="1:24">
      <c r="E5" t="s">
        <v>1998</v>
      </c>
      <c r="F5" t="s">
        <v>1670</v>
      </c>
      <c r="G5">
        <v>4.1779999999999999</v>
      </c>
      <c r="H5">
        <v>2.17</v>
      </c>
      <c r="I5">
        <v>0.02</v>
      </c>
      <c r="J5">
        <v>1.0900000000000001</v>
      </c>
      <c r="K5">
        <v>3.11</v>
      </c>
      <c r="L5">
        <v>7.0000000000000007E-2</v>
      </c>
      <c r="M5">
        <v>0.66</v>
      </c>
      <c r="N5">
        <v>1.99</v>
      </c>
      <c r="O5">
        <v>7.0000000000000007E-2</v>
      </c>
      <c r="P5">
        <v>0.24</v>
      </c>
      <c r="R5">
        <v>3715</v>
      </c>
      <c r="S5">
        <v>2.17</v>
      </c>
      <c r="T5">
        <f t="shared" si="0"/>
        <v>1.9930374519099829</v>
      </c>
    </row>
    <row r="6" spans="1:24">
      <c r="A6">
        <v>3715</v>
      </c>
      <c r="B6">
        <v>2.1800000000000002</v>
      </c>
      <c r="C6">
        <v>1.9512263169776369</v>
      </c>
      <c r="E6" t="s">
        <v>1999</v>
      </c>
      <c r="F6" t="s">
        <v>1670</v>
      </c>
      <c r="G6">
        <v>4.6479999999999997</v>
      </c>
      <c r="H6">
        <v>1.67</v>
      </c>
      <c r="I6">
        <v>0.03</v>
      </c>
      <c r="J6">
        <v>1.0900000000000001</v>
      </c>
      <c r="K6">
        <v>3.51</v>
      </c>
      <c r="L6">
        <v>0.08</v>
      </c>
      <c r="M6">
        <v>0.67</v>
      </c>
      <c r="N6">
        <v>2.64</v>
      </c>
      <c r="O6">
        <v>0.08</v>
      </c>
      <c r="P6">
        <v>0.24</v>
      </c>
      <c r="R6">
        <v>3715</v>
      </c>
      <c r="S6">
        <v>1.67</v>
      </c>
      <c r="T6">
        <f t="shared" si="0"/>
        <v>2.6502980111259156</v>
      </c>
      <c r="U6">
        <f>AVERAGE(R6:R10)</f>
        <v>3715</v>
      </c>
      <c r="V6">
        <f>AVERAGE(S6:S10)</f>
        <v>1.5679999999999998</v>
      </c>
      <c r="W6">
        <f>AVERAGE(T6:T10)</f>
        <v>2.8648845007056472</v>
      </c>
      <c r="X6">
        <f>STDEV(T6:T10)</f>
        <v>0.26606211723806639</v>
      </c>
    </row>
    <row r="7" spans="1:24">
      <c r="A7">
        <v>3715</v>
      </c>
      <c r="B7">
        <v>1.5679999999999998</v>
      </c>
      <c r="C7">
        <v>2.8648845007056472</v>
      </c>
      <c r="E7" t="s">
        <v>2000</v>
      </c>
      <c r="F7" t="s">
        <v>1670</v>
      </c>
      <c r="G7">
        <v>1.9339999999999999</v>
      </c>
      <c r="H7">
        <v>0.62</v>
      </c>
      <c r="I7">
        <v>0.06</v>
      </c>
      <c r="J7">
        <v>1.0900000000000001</v>
      </c>
      <c r="K7">
        <v>3.46</v>
      </c>
      <c r="L7">
        <v>0.19</v>
      </c>
      <c r="M7">
        <v>0.75</v>
      </c>
      <c r="N7">
        <v>3.14</v>
      </c>
      <c r="O7">
        <v>0.19</v>
      </c>
      <c r="P7">
        <v>0.42</v>
      </c>
      <c r="R7">
        <v>3715</v>
      </c>
      <c r="S7">
        <v>0.62</v>
      </c>
      <c r="T7">
        <f t="shared" si="0"/>
        <v>3.1407479920273298</v>
      </c>
    </row>
    <row r="8" spans="1:24">
      <c r="A8">
        <v>3715</v>
      </c>
      <c r="B8">
        <v>1.41</v>
      </c>
      <c r="C8">
        <v>0.28911092154588836</v>
      </c>
      <c r="E8" t="s">
        <v>2001</v>
      </c>
      <c r="F8" t="s">
        <v>1670</v>
      </c>
      <c r="G8">
        <v>3.5529999999999999</v>
      </c>
      <c r="H8">
        <v>3.07</v>
      </c>
      <c r="I8">
        <v>0.02</v>
      </c>
      <c r="J8">
        <v>1.0900000000000001</v>
      </c>
      <c r="K8">
        <v>4.18</v>
      </c>
      <c r="L8">
        <v>0.12</v>
      </c>
      <c r="M8">
        <v>0.69</v>
      </c>
      <c r="N8">
        <v>2.59</v>
      </c>
      <c r="O8">
        <v>0.12</v>
      </c>
      <c r="P8">
        <v>0.3</v>
      </c>
      <c r="R8">
        <v>3715</v>
      </c>
      <c r="S8">
        <v>3.07</v>
      </c>
      <c r="T8">
        <f t="shared" si="0"/>
        <v>2.6001252668956081</v>
      </c>
    </row>
    <row r="9" spans="1:24">
      <c r="A9">
        <v>3715</v>
      </c>
      <c r="B9">
        <v>1.1139999999999999</v>
      </c>
      <c r="C9">
        <v>1.3604717587338697</v>
      </c>
      <c r="E9" t="s">
        <v>2002</v>
      </c>
      <c r="F9" t="s">
        <v>1670</v>
      </c>
      <c r="G9">
        <v>3.4140000000000001</v>
      </c>
      <c r="H9">
        <v>0.72</v>
      </c>
      <c r="I9">
        <v>0.03</v>
      </c>
      <c r="J9">
        <v>1.0900000000000001</v>
      </c>
      <c r="K9">
        <v>3.15</v>
      </c>
      <c r="L9">
        <v>0.09</v>
      </c>
      <c r="M9">
        <v>0.67</v>
      </c>
      <c r="N9">
        <v>2.78</v>
      </c>
      <c r="O9">
        <v>0.09</v>
      </c>
      <c r="P9">
        <v>0.25</v>
      </c>
      <c r="R9">
        <v>3715</v>
      </c>
      <c r="S9">
        <v>0.72</v>
      </c>
      <c r="T9">
        <f t="shared" si="0"/>
        <v>2.7792647186164614</v>
      </c>
    </row>
    <row r="10" spans="1:24">
      <c r="A10">
        <v>3715</v>
      </c>
      <c r="B10">
        <v>-0.2009090909090909</v>
      </c>
      <c r="C10">
        <v>0.77038346959403292</v>
      </c>
      <c r="E10" t="s">
        <v>2003</v>
      </c>
      <c r="F10" t="s">
        <v>1670</v>
      </c>
      <c r="G10">
        <v>3.806</v>
      </c>
      <c r="H10">
        <v>1.76</v>
      </c>
      <c r="I10">
        <v>0.03</v>
      </c>
      <c r="J10">
        <v>1.0900000000000001</v>
      </c>
      <c r="K10">
        <v>4.0599999999999996</v>
      </c>
      <c r="L10">
        <v>0.09</v>
      </c>
      <c r="M10">
        <v>0.67</v>
      </c>
      <c r="N10">
        <v>3.15</v>
      </c>
      <c r="O10">
        <v>0.09</v>
      </c>
      <c r="P10">
        <v>0.25</v>
      </c>
      <c r="R10">
        <v>3715</v>
      </c>
      <c r="S10">
        <v>1.76</v>
      </c>
      <c r="T10">
        <f t="shared" si="0"/>
        <v>3.1539865148629191</v>
      </c>
    </row>
    <row r="11" spans="1:24">
      <c r="R11">
        <v>3715</v>
      </c>
    </row>
    <row r="12" spans="1:24">
      <c r="R12">
        <v>3715</v>
      </c>
    </row>
    <row r="13" spans="1:24">
      <c r="E13" t="s">
        <v>2004</v>
      </c>
      <c r="R13">
        <v>3715</v>
      </c>
    </row>
    <row r="14" spans="1:24">
      <c r="E14" t="s">
        <v>2005</v>
      </c>
      <c r="F14" t="s">
        <v>1670</v>
      </c>
      <c r="G14">
        <v>8.43</v>
      </c>
      <c r="H14">
        <v>0.97</v>
      </c>
      <c r="I14">
        <v>0.03</v>
      </c>
      <c r="J14">
        <v>1.04</v>
      </c>
      <c r="K14">
        <v>0.73</v>
      </c>
      <c r="L14">
        <v>0.06</v>
      </c>
      <c r="M14">
        <v>0.57999999999999996</v>
      </c>
      <c r="N14">
        <v>0.23</v>
      </c>
      <c r="O14">
        <v>0.06</v>
      </c>
      <c r="P14">
        <v>0.19</v>
      </c>
      <c r="R14">
        <v>3715</v>
      </c>
      <c r="S14">
        <v>0.97</v>
      </c>
      <c r="T14">
        <f t="shared" ref="T14:T22" si="1">K14-1000*((1+H14/1000)^0.515-1)</f>
        <v>0.23056745026194525</v>
      </c>
      <c r="U14">
        <f>AVERAGE(R14:R17)</f>
        <v>3715</v>
      </c>
      <c r="V14">
        <f>AVERAGE(S14:S17)</f>
        <v>1.41</v>
      </c>
      <c r="W14">
        <f>AVERAGE(T14:T17)</f>
        <v>0.28911092154588836</v>
      </c>
      <c r="X14">
        <f>STDEV(T14:T17)</f>
        <v>0.1199979238999231</v>
      </c>
    </row>
    <row r="15" spans="1:24">
      <c r="E15" t="s">
        <v>2006</v>
      </c>
      <c r="F15" t="s">
        <v>1670</v>
      </c>
      <c r="G15">
        <v>8.6460000000000008</v>
      </c>
      <c r="H15">
        <v>1.24</v>
      </c>
      <c r="I15">
        <v>0.02</v>
      </c>
      <c r="J15">
        <v>1.04</v>
      </c>
      <c r="K15">
        <v>0.92</v>
      </c>
      <c r="L15">
        <v>0.05</v>
      </c>
      <c r="M15">
        <v>0.57999999999999996</v>
      </c>
      <c r="N15">
        <v>0.27</v>
      </c>
      <c r="O15">
        <v>0.05</v>
      </c>
      <c r="P15">
        <v>0.18</v>
      </c>
      <c r="R15">
        <v>3715</v>
      </c>
      <c r="S15">
        <v>1.24</v>
      </c>
      <c r="T15">
        <f t="shared" si="1"/>
        <v>0.28159190924467314</v>
      </c>
    </row>
    <row r="16" spans="1:24">
      <c r="E16" t="s">
        <v>2007</v>
      </c>
      <c r="F16" t="s">
        <v>1670</v>
      </c>
      <c r="G16">
        <v>8.3680000000000003</v>
      </c>
      <c r="H16">
        <v>1.68</v>
      </c>
      <c r="I16">
        <v>0.02</v>
      </c>
      <c r="J16">
        <v>1.04</v>
      </c>
      <c r="K16">
        <v>1.05</v>
      </c>
      <c r="L16">
        <v>0.04</v>
      </c>
      <c r="M16">
        <v>0.56999999999999995</v>
      </c>
      <c r="N16">
        <v>0.18</v>
      </c>
      <c r="O16">
        <v>0.04</v>
      </c>
      <c r="P16">
        <v>0.18</v>
      </c>
      <c r="R16">
        <v>3715</v>
      </c>
      <c r="S16">
        <v>1.68</v>
      </c>
      <c r="T16">
        <f t="shared" si="1"/>
        <v>0.18515218966120206</v>
      </c>
    </row>
    <row r="17" spans="5:24">
      <c r="E17" t="s">
        <v>2008</v>
      </c>
      <c r="F17" t="s">
        <v>1670</v>
      </c>
      <c r="G17">
        <v>4.1820000000000004</v>
      </c>
      <c r="H17">
        <v>1.75</v>
      </c>
      <c r="I17">
        <v>0.03</v>
      </c>
      <c r="J17">
        <v>1.04</v>
      </c>
      <c r="K17">
        <v>1.36</v>
      </c>
      <c r="L17">
        <v>0.09</v>
      </c>
      <c r="M17">
        <v>0.6</v>
      </c>
      <c r="N17">
        <v>0.45</v>
      </c>
      <c r="O17">
        <v>0.09</v>
      </c>
      <c r="P17">
        <v>0.24</v>
      </c>
      <c r="R17">
        <v>3715</v>
      </c>
      <c r="S17">
        <v>1.75</v>
      </c>
      <c r="T17">
        <f t="shared" si="1"/>
        <v>0.45913213701573308</v>
      </c>
    </row>
    <row r="18" spans="5:24">
      <c r="E18" t="s">
        <v>2009</v>
      </c>
      <c r="F18" t="s">
        <v>1670</v>
      </c>
      <c r="G18">
        <v>10.31</v>
      </c>
      <c r="H18">
        <v>1.75</v>
      </c>
      <c r="I18">
        <v>0.03</v>
      </c>
      <c r="J18">
        <v>1.04</v>
      </c>
      <c r="K18">
        <v>2.25</v>
      </c>
      <c r="L18">
        <v>0.04</v>
      </c>
      <c r="M18">
        <v>0.56999999999999995</v>
      </c>
      <c r="N18">
        <v>1.35</v>
      </c>
      <c r="O18">
        <v>0.04</v>
      </c>
      <c r="P18">
        <v>0.17</v>
      </c>
      <c r="R18">
        <v>3715</v>
      </c>
      <c r="S18">
        <v>1.75</v>
      </c>
      <c r="T18">
        <f t="shared" si="1"/>
        <v>1.349132137015733</v>
      </c>
      <c r="U18">
        <f>AVERAGE(R18:R22)</f>
        <v>3715</v>
      </c>
      <c r="V18">
        <f>AVERAGE(S18:S22)</f>
        <v>1.1139999999999999</v>
      </c>
      <c r="W18">
        <f>AVERAGE(T18:T22)</f>
        <v>1.3604717587338697</v>
      </c>
      <c r="X18">
        <f>STDEV(T18:T22)</f>
        <v>7.212239259751195E-2</v>
      </c>
    </row>
    <row r="19" spans="5:24">
      <c r="E19" t="s">
        <v>2010</v>
      </c>
      <c r="F19" t="s">
        <v>1670</v>
      </c>
      <c r="G19">
        <v>7.4240000000000004</v>
      </c>
      <c r="H19">
        <v>0.51</v>
      </c>
      <c r="I19">
        <v>0.02</v>
      </c>
      <c r="J19">
        <v>1.04</v>
      </c>
      <c r="K19">
        <v>1.75</v>
      </c>
      <c r="L19">
        <v>0.05</v>
      </c>
      <c r="M19">
        <v>0.57999999999999996</v>
      </c>
      <c r="N19">
        <v>1.49</v>
      </c>
      <c r="O19">
        <v>0.05</v>
      </c>
      <c r="P19">
        <v>0.19</v>
      </c>
      <c r="R19">
        <v>3715</v>
      </c>
      <c r="S19">
        <v>0.51</v>
      </c>
      <c r="T19">
        <f t="shared" si="1"/>
        <v>1.4873824750408478</v>
      </c>
    </row>
    <row r="20" spans="5:24">
      <c r="E20" t="s">
        <v>2011</v>
      </c>
      <c r="F20" t="s">
        <v>1670</v>
      </c>
      <c r="G20">
        <v>9.9410000000000007</v>
      </c>
      <c r="H20">
        <v>1.1499999999999999</v>
      </c>
      <c r="I20">
        <v>0.03</v>
      </c>
      <c r="J20">
        <v>1.04</v>
      </c>
      <c r="K20">
        <v>1.92</v>
      </c>
      <c r="L20">
        <v>0.05</v>
      </c>
      <c r="M20">
        <v>0.56999999999999995</v>
      </c>
      <c r="N20">
        <v>1.33</v>
      </c>
      <c r="O20">
        <v>0.05</v>
      </c>
      <c r="P20">
        <v>0.18</v>
      </c>
      <c r="R20">
        <v>3715</v>
      </c>
      <c r="S20">
        <v>1.1499999999999999</v>
      </c>
      <c r="T20">
        <f t="shared" si="1"/>
        <v>1.3279150697663393</v>
      </c>
    </row>
    <row r="21" spans="5:24">
      <c r="E21" t="s">
        <v>2012</v>
      </c>
      <c r="F21" t="s">
        <v>1670</v>
      </c>
      <c r="G21">
        <v>9.7159999999999993</v>
      </c>
      <c r="H21">
        <v>0.69</v>
      </c>
      <c r="I21">
        <v>0.02</v>
      </c>
      <c r="J21">
        <v>1.04</v>
      </c>
      <c r="K21">
        <v>1.68</v>
      </c>
      <c r="L21">
        <v>0.05</v>
      </c>
      <c r="M21">
        <v>0.57999999999999996</v>
      </c>
      <c r="N21">
        <v>1.32</v>
      </c>
      <c r="O21">
        <v>0.05</v>
      </c>
      <c r="P21">
        <v>0.19</v>
      </c>
      <c r="R21">
        <v>3715</v>
      </c>
      <c r="S21">
        <v>0.69</v>
      </c>
      <c r="T21">
        <f t="shared" si="1"/>
        <v>1.3247094386391451</v>
      </c>
    </row>
    <row r="22" spans="5:24">
      <c r="E22" t="s">
        <v>2013</v>
      </c>
      <c r="F22" t="s">
        <v>1670</v>
      </c>
      <c r="G22">
        <v>9.2249999999999996</v>
      </c>
      <c r="H22">
        <v>1.47</v>
      </c>
      <c r="I22">
        <v>0.02</v>
      </c>
      <c r="J22">
        <v>1.04</v>
      </c>
      <c r="K22">
        <v>2.0699999999999998</v>
      </c>
      <c r="L22">
        <v>0.05</v>
      </c>
      <c r="M22">
        <v>0.57999999999999996</v>
      </c>
      <c r="N22">
        <v>1.31</v>
      </c>
      <c r="O22">
        <v>0.05</v>
      </c>
      <c r="P22">
        <v>0.19</v>
      </c>
      <c r="R22">
        <v>3715</v>
      </c>
      <c r="S22">
        <v>1.47</v>
      </c>
      <c r="T22">
        <f t="shared" si="1"/>
        <v>1.3132196732072834</v>
      </c>
    </row>
    <row r="23" spans="5:24">
      <c r="R23">
        <v>3715</v>
      </c>
    </row>
    <row r="24" spans="5:24">
      <c r="R24">
        <v>3715</v>
      </c>
    </row>
    <row r="25" spans="5:24">
      <c r="E25" t="s">
        <v>2014</v>
      </c>
      <c r="R25">
        <v>3715</v>
      </c>
    </row>
    <row r="26" spans="5:24">
      <c r="E26" t="s">
        <v>2015</v>
      </c>
      <c r="F26" t="s">
        <v>1670</v>
      </c>
      <c r="G26">
        <v>5.2569999999999997</v>
      </c>
      <c r="H26">
        <v>0.97</v>
      </c>
      <c r="I26">
        <v>0.04</v>
      </c>
      <c r="J26">
        <v>0.9</v>
      </c>
      <c r="K26">
        <v>1.18</v>
      </c>
      <c r="L26">
        <v>7.0000000000000007E-2</v>
      </c>
      <c r="M26">
        <v>0.49</v>
      </c>
      <c r="N26">
        <v>0.68</v>
      </c>
      <c r="O26">
        <v>0.06</v>
      </c>
      <c r="P26">
        <v>0.12</v>
      </c>
      <c r="R26">
        <v>3715</v>
      </c>
      <c r="S26">
        <v>0.97</v>
      </c>
      <c r="T26">
        <f t="shared" ref="T26:T47" si="2">K26-1000*((1+H26/1000)^0.515-1)</f>
        <v>0.68056745026194521</v>
      </c>
      <c r="U26">
        <f>AVERAGE(R26:R47)</f>
        <v>3715</v>
      </c>
      <c r="V26">
        <f>AVERAGE(S26:S47)</f>
        <v>-0.2009090909090909</v>
      </c>
      <c r="W26">
        <f>AVERAGE(T26:T47)</f>
        <v>0.77038346959403292</v>
      </c>
      <c r="X26">
        <f>STDEV(T26:T47)</f>
        <v>7.7660268731739215E-2</v>
      </c>
    </row>
    <row r="27" spans="5:24">
      <c r="E27" t="s">
        <v>2016</v>
      </c>
      <c r="F27" t="s">
        <v>1670</v>
      </c>
      <c r="G27">
        <v>6.2939999999999996</v>
      </c>
      <c r="H27">
        <v>0.18</v>
      </c>
      <c r="I27">
        <v>0.02</v>
      </c>
      <c r="J27">
        <v>0.9</v>
      </c>
      <c r="K27">
        <v>0.89</v>
      </c>
      <c r="L27">
        <v>0.06</v>
      </c>
      <c r="M27">
        <v>0.49</v>
      </c>
      <c r="N27">
        <v>0.8</v>
      </c>
      <c r="O27">
        <v>0.06</v>
      </c>
      <c r="P27">
        <v>0.12</v>
      </c>
      <c r="R27">
        <v>3715</v>
      </c>
      <c r="S27">
        <v>0.18</v>
      </c>
      <c r="T27">
        <f t="shared" si="2"/>
        <v>0.79730404599448279</v>
      </c>
    </row>
    <row r="28" spans="5:24">
      <c r="E28" t="s">
        <v>2017</v>
      </c>
      <c r="F28" t="s">
        <v>1670</v>
      </c>
      <c r="G28">
        <v>6.9020000000000001</v>
      </c>
      <c r="H28">
        <v>-0.43</v>
      </c>
      <c r="I28">
        <v>0.02</v>
      </c>
      <c r="J28">
        <v>0.9</v>
      </c>
      <c r="K28">
        <v>0.49</v>
      </c>
      <c r="L28">
        <v>0.05</v>
      </c>
      <c r="M28">
        <v>0.49</v>
      </c>
      <c r="N28">
        <v>0.71</v>
      </c>
      <c r="O28">
        <v>0.06</v>
      </c>
      <c r="P28">
        <v>0.12</v>
      </c>
      <c r="R28">
        <v>3715</v>
      </c>
      <c r="S28">
        <v>-0.43</v>
      </c>
      <c r="T28">
        <f t="shared" si="2"/>
        <v>0.71147309661513236</v>
      </c>
    </row>
    <row r="29" spans="5:24">
      <c r="E29" t="s">
        <v>2018</v>
      </c>
      <c r="F29" t="s">
        <v>1670</v>
      </c>
      <c r="G29">
        <v>6.0739999999999998</v>
      </c>
      <c r="H29">
        <v>-0.91</v>
      </c>
      <c r="I29">
        <v>0.02</v>
      </c>
      <c r="J29">
        <v>0.9</v>
      </c>
      <c r="K29">
        <v>0.5</v>
      </c>
      <c r="L29">
        <v>0.06</v>
      </c>
      <c r="M29">
        <v>0.49</v>
      </c>
      <c r="N29">
        <v>0.98</v>
      </c>
      <c r="O29">
        <v>0.06</v>
      </c>
      <c r="P29">
        <v>0.12</v>
      </c>
      <c r="R29">
        <v>3715</v>
      </c>
      <c r="S29">
        <v>-0.91</v>
      </c>
      <c r="T29">
        <f t="shared" si="2"/>
        <v>0.9687534659503223</v>
      </c>
    </row>
    <row r="30" spans="5:24">
      <c r="E30" t="s">
        <v>2019</v>
      </c>
      <c r="F30" t="s">
        <v>1670</v>
      </c>
      <c r="G30">
        <v>6.8769999999999998</v>
      </c>
      <c r="H30">
        <v>-0.08</v>
      </c>
      <c r="I30">
        <v>0.03</v>
      </c>
      <c r="J30">
        <v>0.9</v>
      </c>
      <c r="K30">
        <v>0.81</v>
      </c>
      <c r="L30">
        <v>0.06</v>
      </c>
      <c r="M30">
        <v>0.49</v>
      </c>
      <c r="N30">
        <v>0.84</v>
      </c>
      <c r="O30">
        <v>0.05</v>
      </c>
      <c r="P30">
        <v>0.11</v>
      </c>
      <c r="R30">
        <v>3715</v>
      </c>
      <c r="S30">
        <v>-0.08</v>
      </c>
      <c r="T30">
        <f t="shared" si="2"/>
        <v>0.85120079931169146</v>
      </c>
    </row>
    <row r="31" spans="5:24">
      <c r="E31" t="s">
        <v>2020</v>
      </c>
      <c r="F31" t="s">
        <v>1670</v>
      </c>
      <c r="G31">
        <v>6.9820000000000002</v>
      </c>
      <c r="H31">
        <v>0.43</v>
      </c>
      <c r="I31">
        <v>0.02</v>
      </c>
      <c r="J31">
        <v>0.9</v>
      </c>
      <c r="K31">
        <v>0.93</v>
      </c>
      <c r="L31">
        <v>0.05</v>
      </c>
      <c r="M31">
        <v>0.49</v>
      </c>
      <c r="N31">
        <v>0.7</v>
      </c>
      <c r="O31">
        <v>0.05</v>
      </c>
      <c r="P31">
        <v>0.1</v>
      </c>
      <c r="R31">
        <v>3715</v>
      </c>
      <c r="S31">
        <v>0.43</v>
      </c>
      <c r="T31">
        <f t="shared" si="2"/>
        <v>0.70857308678497188</v>
      </c>
    </row>
    <row r="32" spans="5:24">
      <c r="E32" t="s">
        <v>2021</v>
      </c>
      <c r="F32" t="s">
        <v>1670</v>
      </c>
      <c r="G32">
        <v>5.4379999999999997</v>
      </c>
      <c r="H32">
        <v>0.84</v>
      </c>
      <c r="I32">
        <v>0.02</v>
      </c>
      <c r="J32">
        <v>0.9</v>
      </c>
      <c r="K32">
        <v>1.23</v>
      </c>
      <c r="L32">
        <v>7.0000000000000007E-2</v>
      </c>
      <c r="M32">
        <v>0.5</v>
      </c>
      <c r="N32">
        <v>0.8</v>
      </c>
      <c r="O32">
        <v>0.08</v>
      </c>
      <c r="P32">
        <v>0.15</v>
      </c>
      <c r="R32">
        <v>3715</v>
      </c>
      <c r="S32">
        <v>0.84</v>
      </c>
      <c r="T32">
        <f t="shared" si="2"/>
        <v>0.79748808399864535</v>
      </c>
    </row>
    <row r="33" spans="5:20">
      <c r="E33" t="s">
        <v>2022</v>
      </c>
      <c r="F33" t="s">
        <v>1670</v>
      </c>
      <c r="G33">
        <v>4.1840000000000002</v>
      </c>
      <c r="H33">
        <v>0.64</v>
      </c>
      <c r="I33">
        <v>0.05</v>
      </c>
      <c r="J33">
        <v>0.9</v>
      </c>
      <c r="K33">
        <v>1.2</v>
      </c>
      <c r="L33">
        <v>0.06</v>
      </c>
      <c r="M33">
        <v>0.49</v>
      </c>
      <c r="N33">
        <v>0.87</v>
      </c>
      <c r="O33">
        <v>0.06</v>
      </c>
      <c r="P33">
        <v>0.12</v>
      </c>
      <c r="R33">
        <v>3715</v>
      </c>
      <c r="S33">
        <v>0.64</v>
      </c>
      <c r="T33">
        <f t="shared" si="2"/>
        <v>0.87045113772079463</v>
      </c>
    </row>
    <row r="34" spans="5:20">
      <c r="E34" t="s">
        <v>2023</v>
      </c>
      <c r="F34" t="s">
        <v>1670</v>
      </c>
      <c r="G34">
        <v>6.2039999999999997</v>
      </c>
      <c r="H34">
        <v>0.26</v>
      </c>
      <c r="I34">
        <v>0.02</v>
      </c>
      <c r="J34">
        <v>0.9</v>
      </c>
      <c r="K34">
        <v>0.93</v>
      </c>
      <c r="L34">
        <v>0.05</v>
      </c>
      <c r="M34">
        <v>0.49</v>
      </c>
      <c r="N34">
        <v>0.8</v>
      </c>
      <c r="O34">
        <v>0.05</v>
      </c>
      <c r="P34">
        <v>0.1</v>
      </c>
      <c r="R34">
        <v>3715</v>
      </c>
      <c r="S34">
        <v>0.26</v>
      </c>
      <c r="T34">
        <f t="shared" si="2"/>
        <v>0.79610844130874303</v>
      </c>
    </row>
    <row r="35" spans="5:20">
      <c r="E35" t="s">
        <v>2024</v>
      </c>
      <c r="F35" t="s">
        <v>1670</v>
      </c>
      <c r="G35">
        <v>7.88</v>
      </c>
      <c r="H35">
        <v>0.11</v>
      </c>
      <c r="I35">
        <v>0.02</v>
      </c>
      <c r="J35">
        <v>0.9</v>
      </c>
      <c r="K35">
        <v>0.78</v>
      </c>
      <c r="L35">
        <v>0.04</v>
      </c>
      <c r="M35">
        <v>0.48</v>
      </c>
      <c r="N35">
        <v>0.72</v>
      </c>
      <c r="O35">
        <v>0.05</v>
      </c>
      <c r="P35">
        <v>0.09</v>
      </c>
      <c r="R35">
        <v>3715</v>
      </c>
      <c r="S35">
        <v>0.11</v>
      </c>
      <c r="T35">
        <f t="shared" si="2"/>
        <v>0.72335151105651074</v>
      </c>
    </row>
    <row r="36" spans="5:20">
      <c r="E36" t="s">
        <v>2025</v>
      </c>
      <c r="F36" t="s">
        <v>1670</v>
      </c>
      <c r="G36">
        <v>5.91</v>
      </c>
      <c r="H36">
        <v>0.98</v>
      </c>
      <c r="I36">
        <v>0.03</v>
      </c>
      <c r="J36">
        <v>0.9</v>
      </c>
      <c r="K36">
        <v>1.18</v>
      </c>
      <c r="L36">
        <v>0.09</v>
      </c>
      <c r="M36">
        <v>0.51</v>
      </c>
      <c r="N36">
        <v>0.67</v>
      </c>
      <c r="O36">
        <v>0.09</v>
      </c>
      <c r="P36">
        <v>0.17</v>
      </c>
      <c r="R36">
        <v>3715</v>
      </c>
      <c r="S36">
        <v>0.98</v>
      </c>
      <c r="T36">
        <f t="shared" si="2"/>
        <v>0.67541988380663498</v>
      </c>
    </row>
    <row r="37" spans="5:20">
      <c r="E37" t="s">
        <v>2026</v>
      </c>
      <c r="F37" t="s">
        <v>1670</v>
      </c>
      <c r="G37">
        <v>7.0990000000000002</v>
      </c>
      <c r="H37">
        <v>-1.31</v>
      </c>
      <c r="I37">
        <v>0.06</v>
      </c>
      <c r="J37">
        <v>0.9</v>
      </c>
      <c r="K37">
        <v>0</v>
      </c>
      <c r="L37">
        <v>0.06</v>
      </c>
      <c r="M37">
        <v>0.49</v>
      </c>
      <c r="N37">
        <v>0.68</v>
      </c>
      <c r="O37">
        <v>0.05</v>
      </c>
      <c r="P37">
        <v>0.09</v>
      </c>
      <c r="R37">
        <v>3715</v>
      </c>
      <c r="S37">
        <v>-1.31</v>
      </c>
      <c r="T37">
        <f t="shared" si="2"/>
        <v>0.67486445852737997</v>
      </c>
    </row>
    <row r="38" spans="5:20">
      <c r="E38" t="s">
        <v>2027</v>
      </c>
      <c r="F38" t="s">
        <v>1670</v>
      </c>
      <c r="G38">
        <v>6.1180000000000003</v>
      </c>
      <c r="H38">
        <v>0.28999999999999998</v>
      </c>
      <c r="I38">
        <v>0.02</v>
      </c>
      <c r="J38">
        <v>0.9</v>
      </c>
      <c r="K38">
        <v>0.93</v>
      </c>
      <c r="L38">
        <v>0.06</v>
      </c>
      <c r="M38">
        <v>0.49</v>
      </c>
      <c r="N38">
        <v>0.78</v>
      </c>
      <c r="O38">
        <v>0.06</v>
      </c>
      <c r="P38">
        <v>0.11</v>
      </c>
      <c r="R38">
        <v>3715</v>
      </c>
      <c r="S38">
        <v>0.28999999999999998</v>
      </c>
      <c r="T38">
        <f t="shared" si="2"/>
        <v>0.78066050153137423</v>
      </c>
    </row>
    <row r="39" spans="5:20">
      <c r="E39" t="s">
        <v>2028</v>
      </c>
      <c r="F39" t="s">
        <v>1670</v>
      </c>
      <c r="G39">
        <v>8.1240000000000006</v>
      </c>
      <c r="H39">
        <v>-1.1000000000000001</v>
      </c>
      <c r="I39">
        <v>0.02</v>
      </c>
      <c r="J39">
        <v>0.9</v>
      </c>
      <c r="K39">
        <v>0.17</v>
      </c>
      <c r="L39">
        <v>0.04</v>
      </c>
      <c r="M39">
        <v>0.48</v>
      </c>
      <c r="N39">
        <v>0.75</v>
      </c>
      <c r="O39">
        <v>0.04</v>
      </c>
      <c r="P39">
        <v>0.09</v>
      </c>
      <c r="R39">
        <v>3715</v>
      </c>
      <c r="S39">
        <v>-1.1000000000000001</v>
      </c>
      <c r="T39">
        <f t="shared" si="2"/>
        <v>0.7366511962127974</v>
      </c>
    </row>
    <row r="40" spans="5:20">
      <c r="E40" t="s">
        <v>2029</v>
      </c>
      <c r="F40" t="s">
        <v>1670</v>
      </c>
      <c r="G40">
        <v>4.9059999999999997</v>
      </c>
      <c r="H40">
        <v>-1.5</v>
      </c>
      <c r="I40">
        <v>0.04</v>
      </c>
      <c r="J40">
        <v>0.9</v>
      </c>
      <c r="K40">
        <v>0.01</v>
      </c>
      <c r="L40">
        <v>0.04</v>
      </c>
      <c r="M40">
        <v>0.48</v>
      </c>
      <c r="N40">
        <v>0.79</v>
      </c>
      <c r="O40">
        <v>0.04</v>
      </c>
      <c r="P40">
        <v>0.08</v>
      </c>
      <c r="R40">
        <v>3715</v>
      </c>
      <c r="S40">
        <v>-1.5</v>
      </c>
      <c r="T40">
        <f t="shared" si="2"/>
        <v>0.78278120570978271</v>
      </c>
    </row>
    <row r="41" spans="5:20">
      <c r="E41" t="s">
        <v>2030</v>
      </c>
      <c r="F41" t="s">
        <v>1670</v>
      </c>
      <c r="G41">
        <v>4.1829999999999998</v>
      </c>
      <c r="H41">
        <v>-1.81</v>
      </c>
      <c r="I41">
        <v>0.05</v>
      </c>
      <c r="J41">
        <v>0.9</v>
      </c>
      <c r="K41">
        <v>-0.11</v>
      </c>
      <c r="L41">
        <v>0.09</v>
      </c>
      <c r="M41">
        <v>0.51</v>
      </c>
      <c r="N41">
        <v>0.83</v>
      </c>
      <c r="O41">
        <v>0.09</v>
      </c>
      <c r="P41">
        <v>0.18</v>
      </c>
      <c r="R41">
        <v>3715</v>
      </c>
      <c r="S41">
        <v>-1.81</v>
      </c>
      <c r="T41">
        <f t="shared" si="2"/>
        <v>0.82255951092396928</v>
      </c>
    </row>
    <row r="42" spans="5:20">
      <c r="E42" t="s">
        <v>2031</v>
      </c>
      <c r="F42" t="s">
        <v>1670</v>
      </c>
      <c r="G42">
        <v>2.9750000000000001</v>
      </c>
      <c r="H42">
        <v>0.24</v>
      </c>
      <c r="I42">
        <v>0.03</v>
      </c>
      <c r="J42">
        <v>0.9</v>
      </c>
      <c r="K42">
        <v>0.79</v>
      </c>
      <c r="L42">
        <v>0.1</v>
      </c>
      <c r="M42">
        <v>0.52</v>
      </c>
      <c r="N42">
        <v>0.67</v>
      </c>
      <c r="O42">
        <v>0.11</v>
      </c>
      <c r="P42">
        <v>0.21</v>
      </c>
      <c r="R42">
        <v>3715</v>
      </c>
      <c r="S42">
        <v>0.24</v>
      </c>
      <c r="T42">
        <f t="shared" si="2"/>
        <v>0.6664071926655728</v>
      </c>
    </row>
    <row r="43" spans="5:20">
      <c r="E43" t="s">
        <v>2032</v>
      </c>
      <c r="F43" t="s">
        <v>1670</v>
      </c>
      <c r="G43">
        <v>7.6269999999999998</v>
      </c>
      <c r="H43">
        <v>0.02</v>
      </c>
      <c r="I43">
        <v>0.03</v>
      </c>
      <c r="J43">
        <v>0.9</v>
      </c>
      <c r="K43">
        <v>0.84</v>
      </c>
      <c r="L43">
        <v>0.05</v>
      </c>
      <c r="M43">
        <v>0.49</v>
      </c>
      <c r="N43">
        <v>0.83</v>
      </c>
      <c r="O43">
        <v>0.06</v>
      </c>
      <c r="P43">
        <v>0.12</v>
      </c>
      <c r="R43">
        <v>3715</v>
      </c>
      <c r="S43">
        <v>0.02</v>
      </c>
      <c r="T43">
        <f t="shared" si="2"/>
        <v>0.82970004995446633</v>
      </c>
    </row>
    <row r="44" spans="5:20">
      <c r="E44" t="s">
        <v>2033</v>
      </c>
      <c r="F44" t="s">
        <v>1670</v>
      </c>
      <c r="G44">
        <v>2.96</v>
      </c>
      <c r="H44">
        <v>-1.1599999999999999</v>
      </c>
      <c r="I44">
        <v>0.03</v>
      </c>
      <c r="J44">
        <v>0.9</v>
      </c>
      <c r="K44">
        <v>0.13</v>
      </c>
      <c r="L44">
        <v>0.16</v>
      </c>
      <c r="M44">
        <v>0.57999999999999996</v>
      </c>
      <c r="N44">
        <v>0.72</v>
      </c>
      <c r="O44">
        <v>0.17</v>
      </c>
      <c r="P44">
        <v>0.34</v>
      </c>
      <c r="R44">
        <v>3715</v>
      </c>
      <c r="S44">
        <v>-1.1599999999999999</v>
      </c>
      <c r="T44">
        <f t="shared" si="2"/>
        <v>0.72756814518319157</v>
      </c>
    </row>
    <row r="45" spans="5:20">
      <c r="E45" t="s">
        <v>2034</v>
      </c>
      <c r="F45" t="s">
        <v>1670</v>
      </c>
      <c r="G45">
        <v>4.3419999999999996</v>
      </c>
      <c r="H45">
        <v>-1.29</v>
      </c>
      <c r="I45">
        <v>0.04</v>
      </c>
      <c r="J45">
        <v>0.9</v>
      </c>
      <c r="K45">
        <v>0.03</v>
      </c>
      <c r="L45">
        <v>0.05</v>
      </c>
      <c r="M45">
        <v>0.49</v>
      </c>
      <c r="N45">
        <v>0.7</v>
      </c>
      <c r="O45">
        <v>0.05</v>
      </c>
      <c r="P45">
        <v>0.1</v>
      </c>
      <c r="R45">
        <v>3715</v>
      </c>
      <c r="S45">
        <v>-1.29</v>
      </c>
      <c r="T45">
        <f t="shared" si="2"/>
        <v>0.69455795810205223</v>
      </c>
    </row>
    <row r="46" spans="5:20">
      <c r="E46" t="s">
        <v>2035</v>
      </c>
      <c r="F46" t="s">
        <v>1670</v>
      </c>
      <c r="G46">
        <v>6.4669999999999996</v>
      </c>
      <c r="H46">
        <v>0.86</v>
      </c>
      <c r="I46">
        <v>0.03</v>
      </c>
      <c r="J46">
        <v>0.9</v>
      </c>
      <c r="K46">
        <v>1.25</v>
      </c>
      <c r="L46">
        <v>0.08</v>
      </c>
      <c r="M46">
        <v>0.5</v>
      </c>
      <c r="N46">
        <v>0.8</v>
      </c>
      <c r="O46">
        <v>0.08</v>
      </c>
      <c r="P46">
        <v>0.16</v>
      </c>
      <c r="R46">
        <v>3715</v>
      </c>
      <c r="S46">
        <v>0.86</v>
      </c>
      <c r="T46">
        <f t="shared" si="2"/>
        <v>0.80719232749551395</v>
      </c>
    </row>
    <row r="47" spans="5:20">
      <c r="E47" t="s">
        <v>2036</v>
      </c>
      <c r="F47" t="s">
        <v>1670</v>
      </c>
      <c r="G47">
        <v>6.5819999999999999</v>
      </c>
      <c r="H47">
        <v>-0.65</v>
      </c>
      <c r="I47">
        <v>0.03</v>
      </c>
      <c r="J47">
        <v>0.9</v>
      </c>
      <c r="K47">
        <v>0.51</v>
      </c>
      <c r="L47">
        <v>0.05</v>
      </c>
      <c r="M47">
        <v>0.49</v>
      </c>
      <c r="N47">
        <v>0.85</v>
      </c>
      <c r="O47">
        <v>0.05</v>
      </c>
      <c r="P47">
        <v>0.1</v>
      </c>
      <c r="R47">
        <v>3715</v>
      </c>
      <c r="S47">
        <v>-0.65</v>
      </c>
      <c r="T47">
        <f t="shared" si="2"/>
        <v>0.84480278195274772</v>
      </c>
    </row>
    <row r="49" spans="5:5">
      <c r="E49" t="s">
        <v>2037</v>
      </c>
    </row>
  </sheetData>
  <phoneticPr fontId="9"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workbookViewId="0">
      <selection activeCell="K5" sqref="K5:U5"/>
    </sheetView>
  </sheetViews>
  <sheetFormatPr defaultRowHeight="12.75"/>
  <sheetData>
    <row r="1" spans="1:21">
      <c r="A1" t="s">
        <v>2278</v>
      </c>
    </row>
    <row r="2" spans="1:21">
      <c r="A2" t="s">
        <v>3557</v>
      </c>
    </row>
    <row r="3" spans="1:21">
      <c r="E3" t="s">
        <v>3558</v>
      </c>
      <c r="F3" t="s">
        <v>3559</v>
      </c>
    </row>
    <row r="4" spans="1:21">
      <c r="A4" t="s">
        <v>1225</v>
      </c>
      <c r="B4" t="s">
        <v>3560</v>
      </c>
      <c r="C4" t="s">
        <v>3561</v>
      </c>
      <c r="D4" t="s">
        <v>3562</v>
      </c>
      <c r="E4" t="s">
        <v>1357</v>
      </c>
      <c r="F4" t="s">
        <v>1357</v>
      </c>
      <c r="G4" t="s">
        <v>3563</v>
      </c>
      <c r="H4" t="s">
        <v>1406</v>
      </c>
      <c r="I4" t="s">
        <v>1492</v>
      </c>
    </row>
    <row r="5" spans="1:21">
      <c r="A5" t="s">
        <v>3564</v>
      </c>
      <c r="B5" t="s">
        <v>3564</v>
      </c>
      <c r="C5" t="s">
        <v>3565</v>
      </c>
      <c r="D5" t="s">
        <v>3565</v>
      </c>
      <c r="F5" t="s">
        <v>3565</v>
      </c>
      <c r="G5" t="s">
        <v>3565</v>
      </c>
      <c r="K5" s="107" t="s">
        <v>1357</v>
      </c>
      <c r="L5" s="107" t="s">
        <v>1406</v>
      </c>
      <c r="M5" s="107" t="s">
        <v>1492</v>
      </c>
      <c r="N5" s="107" t="s">
        <v>2225</v>
      </c>
      <c r="O5" s="107" t="s">
        <v>1225</v>
      </c>
      <c r="P5" s="107" t="s">
        <v>1309</v>
      </c>
      <c r="Q5" s="107" t="s">
        <v>2226</v>
      </c>
      <c r="R5" s="107" t="s">
        <v>2227</v>
      </c>
      <c r="S5" s="107" t="s">
        <v>2231</v>
      </c>
      <c r="T5" s="107" t="s">
        <v>2228</v>
      </c>
      <c r="U5" s="107"/>
    </row>
    <row r="6" spans="1:21">
      <c r="A6" t="s">
        <v>3566</v>
      </c>
      <c r="B6" t="s">
        <v>3567</v>
      </c>
      <c r="C6">
        <v>8.3000000000000007</v>
      </c>
      <c r="D6">
        <v>1.2</v>
      </c>
      <c r="F6">
        <v>3.3980000000000001</v>
      </c>
      <c r="H6">
        <v>0.91300000000000003</v>
      </c>
      <c r="I6">
        <v>-1.04</v>
      </c>
      <c r="K6">
        <f>F6</f>
        <v>3.3980000000000001</v>
      </c>
      <c r="L6">
        <f>H6</f>
        <v>0.91300000000000003</v>
      </c>
      <c r="M6">
        <f>I6</f>
        <v>-1.04</v>
      </c>
      <c r="N6" t="s">
        <v>3626</v>
      </c>
      <c r="O6" t="str">
        <f>A6</f>
        <v>06823 P</v>
      </c>
      <c r="P6" t="str">
        <f>B6</f>
        <v>N.Prosser</v>
      </c>
      <c r="Q6" s="339" t="s">
        <v>3627</v>
      </c>
      <c r="R6">
        <v>2.72</v>
      </c>
      <c r="S6" t="s">
        <v>449</v>
      </c>
    </row>
    <row r="7" spans="1:21">
      <c r="A7" t="s">
        <v>3568</v>
      </c>
      <c r="B7" t="s">
        <v>3567</v>
      </c>
      <c r="C7">
        <v>13.1</v>
      </c>
      <c r="D7">
        <v>9.4</v>
      </c>
      <c r="E7">
        <v>1.1599999999999999</v>
      </c>
      <c r="F7">
        <v>0.996</v>
      </c>
      <c r="H7">
        <v>1.016</v>
      </c>
      <c r="I7">
        <v>-1</v>
      </c>
      <c r="K7">
        <f t="shared" ref="K7:K67" si="0">F7</f>
        <v>0.996</v>
      </c>
      <c r="L7">
        <f t="shared" ref="L7:M67" si="1">H7</f>
        <v>1.016</v>
      </c>
      <c r="M7">
        <f t="shared" si="1"/>
        <v>-1</v>
      </c>
      <c r="N7" t="s">
        <v>3626</v>
      </c>
      <c r="O7" t="str">
        <f t="shared" ref="O7:O67" si="2">A7</f>
        <v>06845 P</v>
      </c>
      <c r="P7" t="str">
        <f t="shared" ref="P7:P67" si="3">B7</f>
        <v>N.Prosser</v>
      </c>
      <c r="Q7" s="339" t="s">
        <v>3627</v>
      </c>
      <c r="R7">
        <v>2.72</v>
      </c>
      <c r="S7" t="s">
        <v>449</v>
      </c>
    </row>
    <row r="8" spans="1:21">
      <c r="A8" t="s">
        <v>3569</v>
      </c>
      <c r="B8" t="s">
        <v>3567</v>
      </c>
      <c r="C8">
        <v>4.0999999999999996</v>
      </c>
      <c r="D8">
        <v>3.5</v>
      </c>
      <c r="E8">
        <v>-1.37</v>
      </c>
      <c r="F8">
        <v>-1.5569999999999999</v>
      </c>
      <c r="G8">
        <v>0.13</v>
      </c>
      <c r="H8">
        <v>2.0739999999999998</v>
      </c>
      <c r="I8">
        <v>-2.93</v>
      </c>
      <c r="K8">
        <f t="shared" si="0"/>
        <v>-1.5569999999999999</v>
      </c>
      <c r="L8">
        <f t="shared" si="1"/>
        <v>2.0739999999999998</v>
      </c>
      <c r="M8">
        <f t="shared" si="1"/>
        <v>-2.93</v>
      </c>
      <c r="N8" t="s">
        <v>3626</v>
      </c>
      <c r="O8" t="str">
        <f t="shared" si="2"/>
        <v>06846 P</v>
      </c>
      <c r="P8" t="str">
        <f t="shared" si="3"/>
        <v>N.Prosser</v>
      </c>
      <c r="Q8" s="339" t="s">
        <v>3627</v>
      </c>
      <c r="R8">
        <v>2.72</v>
      </c>
      <c r="S8" t="s">
        <v>449</v>
      </c>
    </row>
    <row r="9" spans="1:21">
      <c r="A9" t="s">
        <v>3570</v>
      </c>
      <c r="B9" t="s">
        <v>3567</v>
      </c>
      <c r="C9">
        <v>13.2</v>
      </c>
      <c r="D9">
        <v>10.3</v>
      </c>
      <c r="E9">
        <v>1.44</v>
      </c>
      <c r="F9">
        <v>1.6040000000000001</v>
      </c>
      <c r="G9">
        <v>0.12</v>
      </c>
      <c r="H9">
        <v>1.6870000000000001</v>
      </c>
      <c r="I9">
        <v>-0.95</v>
      </c>
      <c r="K9">
        <f t="shared" si="0"/>
        <v>1.6040000000000001</v>
      </c>
      <c r="L9">
        <f t="shared" si="1"/>
        <v>1.6870000000000001</v>
      </c>
      <c r="M9">
        <f t="shared" si="1"/>
        <v>-0.95</v>
      </c>
      <c r="N9" t="s">
        <v>3626</v>
      </c>
      <c r="O9" t="str">
        <f t="shared" si="2"/>
        <v>08840 P</v>
      </c>
      <c r="P9" t="str">
        <f t="shared" si="3"/>
        <v>N.Prosser</v>
      </c>
      <c r="Q9" s="339" t="s">
        <v>3627</v>
      </c>
      <c r="R9">
        <v>2.72</v>
      </c>
      <c r="S9" t="s">
        <v>449</v>
      </c>
    </row>
    <row r="10" spans="1:21">
      <c r="A10" t="s">
        <v>3571</v>
      </c>
      <c r="B10" t="s">
        <v>3567</v>
      </c>
      <c r="C10">
        <v>24.8</v>
      </c>
      <c r="D10">
        <v>26.2</v>
      </c>
      <c r="F10">
        <v>4.53</v>
      </c>
      <c r="H10">
        <v>-0.215</v>
      </c>
      <c r="I10">
        <v>0.48</v>
      </c>
      <c r="K10">
        <f t="shared" si="0"/>
        <v>4.53</v>
      </c>
      <c r="L10">
        <f t="shared" si="1"/>
        <v>-0.215</v>
      </c>
      <c r="M10">
        <f t="shared" si="1"/>
        <v>0.48</v>
      </c>
      <c r="N10" t="s">
        <v>3626</v>
      </c>
      <c r="O10" t="str">
        <f t="shared" si="2"/>
        <v>08848 P</v>
      </c>
      <c r="P10" t="str">
        <f t="shared" si="3"/>
        <v>N.Prosser</v>
      </c>
      <c r="Q10" s="339" t="s">
        <v>3627</v>
      </c>
      <c r="R10">
        <v>2.72</v>
      </c>
      <c r="S10" t="s">
        <v>449</v>
      </c>
    </row>
    <row r="11" spans="1:21">
      <c r="A11" t="s">
        <v>3572</v>
      </c>
      <c r="B11" t="s">
        <v>3567</v>
      </c>
      <c r="D11">
        <v>27.1</v>
      </c>
      <c r="F11">
        <v>4.7869999999999999</v>
      </c>
      <c r="H11">
        <v>-0.20899999999999999</v>
      </c>
      <c r="I11">
        <v>0.09</v>
      </c>
      <c r="K11">
        <f t="shared" si="0"/>
        <v>4.7869999999999999</v>
      </c>
      <c r="L11">
        <f t="shared" si="1"/>
        <v>-0.20899999999999999</v>
      </c>
      <c r="M11">
        <f t="shared" si="1"/>
        <v>0.09</v>
      </c>
      <c r="N11" t="s">
        <v>3626</v>
      </c>
      <c r="O11" t="str">
        <f t="shared" si="2"/>
        <v>Duplicate</v>
      </c>
      <c r="P11" t="str">
        <f t="shared" si="3"/>
        <v>N.Prosser</v>
      </c>
      <c r="Q11" s="339" t="s">
        <v>3627</v>
      </c>
      <c r="R11">
        <v>2.72</v>
      </c>
      <c r="S11" t="s">
        <v>449</v>
      </c>
    </row>
    <row r="12" spans="1:21">
      <c r="A12" t="s">
        <v>3573</v>
      </c>
      <c r="B12" t="s">
        <v>3567</v>
      </c>
      <c r="C12">
        <v>18.8</v>
      </c>
      <c r="D12">
        <v>15.3</v>
      </c>
      <c r="E12">
        <v>3.38</v>
      </c>
      <c r="F12">
        <v>3.4390000000000001</v>
      </c>
      <c r="G12">
        <v>0.04</v>
      </c>
      <c r="H12">
        <v>0.16</v>
      </c>
      <c r="I12">
        <v>-0.2</v>
      </c>
      <c r="K12">
        <f t="shared" si="0"/>
        <v>3.4390000000000001</v>
      </c>
      <c r="L12">
        <f t="shared" si="1"/>
        <v>0.16</v>
      </c>
      <c r="M12">
        <f t="shared" si="1"/>
        <v>-0.2</v>
      </c>
      <c r="N12" t="s">
        <v>3626</v>
      </c>
      <c r="O12" t="str">
        <f t="shared" si="2"/>
        <v>08852 P</v>
      </c>
      <c r="P12" t="str">
        <f t="shared" si="3"/>
        <v>N.Prosser</v>
      </c>
      <c r="Q12" s="339" t="s">
        <v>3627</v>
      </c>
      <c r="R12">
        <v>2.72</v>
      </c>
      <c r="S12" t="s">
        <v>449</v>
      </c>
    </row>
    <row r="13" spans="1:21">
      <c r="A13" t="s">
        <v>3574</v>
      </c>
      <c r="B13" t="s">
        <v>3567</v>
      </c>
      <c r="C13">
        <v>13.4</v>
      </c>
      <c r="D13">
        <v>11.9</v>
      </c>
      <c r="E13">
        <v>1.67</v>
      </c>
      <c r="F13">
        <v>1.587</v>
      </c>
      <c r="G13">
        <v>0.06</v>
      </c>
      <c r="H13">
        <v>-8.5000000000000006E-2</v>
      </c>
      <c r="I13">
        <v>-0.2</v>
      </c>
      <c r="K13">
        <f t="shared" si="0"/>
        <v>1.587</v>
      </c>
      <c r="L13">
        <f t="shared" si="1"/>
        <v>-8.5000000000000006E-2</v>
      </c>
      <c r="M13">
        <f t="shared" si="1"/>
        <v>-0.2</v>
      </c>
      <c r="N13" t="s">
        <v>3626</v>
      </c>
      <c r="O13" t="str">
        <f t="shared" si="2"/>
        <v>08912 P</v>
      </c>
      <c r="P13" t="str">
        <f t="shared" si="3"/>
        <v>N.Prosser</v>
      </c>
      <c r="Q13" s="339" t="s">
        <v>3627</v>
      </c>
      <c r="R13">
        <v>2.72</v>
      </c>
      <c r="S13" t="s">
        <v>449</v>
      </c>
    </row>
    <row r="14" spans="1:21">
      <c r="A14" t="s">
        <v>3575</v>
      </c>
      <c r="B14" t="s">
        <v>3567</v>
      </c>
      <c r="C14">
        <v>12</v>
      </c>
      <c r="D14">
        <v>4.0999999999999996</v>
      </c>
      <c r="F14">
        <v>0.79700000000000004</v>
      </c>
      <c r="H14">
        <v>-0.64500000000000002</v>
      </c>
      <c r="I14">
        <v>0.67</v>
      </c>
      <c r="K14">
        <f t="shared" si="0"/>
        <v>0.79700000000000004</v>
      </c>
      <c r="L14">
        <f t="shared" si="1"/>
        <v>-0.64500000000000002</v>
      </c>
      <c r="M14">
        <f t="shared" si="1"/>
        <v>0.67</v>
      </c>
      <c r="N14" t="s">
        <v>3626</v>
      </c>
      <c r="O14" t="str">
        <f t="shared" si="2"/>
        <v>08913 P</v>
      </c>
      <c r="P14" t="str">
        <f t="shared" si="3"/>
        <v>N.Prosser</v>
      </c>
      <c r="Q14" s="339" t="s">
        <v>3627</v>
      </c>
      <c r="R14">
        <v>2.72</v>
      </c>
      <c r="S14" t="s">
        <v>449</v>
      </c>
    </row>
    <row r="15" spans="1:21">
      <c r="A15" t="s">
        <v>3576</v>
      </c>
      <c r="B15" t="s">
        <v>3567</v>
      </c>
      <c r="C15">
        <v>5.5</v>
      </c>
      <c r="D15">
        <v>6.4</v>
      </c>
      <c r="F15">
        <v>2.508</v>
      </c>
      <c r="H15">
        <v>1.4970000000000001</v>
      </c>
      <c r="I15">
        <v>-2.13</v>
      </c>
      <c r="K15">
        <f t="shared" si="0"/>
        <v>2.508</v>
      </c>
      <c r="L15">
        <f t="shared" si="1"/>
        <v>1.4970000000000001</v>
      </c>
      <c r="M15">
        <f t="shared" si="1"/>
        <v>-2.13</v>
      </c>
      <c r="N15" t="s">
        <v>3626</v>
      </c>
      <c r="O15" t="str">
        <f t="shared" si="2"/>
        <v>08923 P</v>
      </c>
      <c r="P15" t="str">
        <f t="shared" si="3"/>
        <v>N.Prosser</v>
      </c>
      <c r="Q15" s="339" t="s">
        <v>3627</v>
      </c>
      <c r="R15">
        <v>2.72</v>
      </c>
      <c r="S15" t="s">
        <v>449</v>
      </c>
    </row>
    <row r="16" spans="1:21">
      <c r="A16" t="s">
        <v>3577</v>
      </c>
      <c r="B16" t="s">
        <v>3567</v>
      </c>
      <c r="C16">
        <v>5.0999999999999996</v>
      </c>
      <c r="D16">
        <v>4.7</v>
      </c>
      <c r="F16">
        <v>3.86</v>
      </c>
      <c r="H16">
        <v>0.93100000000000005</v>
      </c>
      <c r="I16">
        <v>-0.28999999999999998</v>
      </c>
      <c r="K16">
        <f t="shared" si="0"/>
        <v>3.86</v>
      </c>
      <c r="L16">
        <f t="shared" si="1"/>
        <v>0.93100000000000005</v>
      </c>
      <c r="M16">
        <f t="shared" si="1"/>
        <v>-0.28999999999999998</v>
      </c>
      <c r="N16" t="s">
        <v>3626</v>
      </c>
      <c r="O16" t="str">
        <f t="shared" si="2"/>
        <v>08924 P</v>
      </c>
      <c r="P16" t="str">
        <f t="shared" si="3"/>
        <v>N.Prosser</v>
      </c>
      <c r="Q16" s="339" t="s">
        <v>3627</v>
      </c>
      <c r="R16">
        <v>2.72</v>
      </c>
      <c r="S16" t="s">
        <v>449</v>
      </c>
    </row>
    <row r="17" spans="1:19">
      <c r="A17" t="s">
        <v>3578</v>
      </c>
      <c r="B17" t="s">
        <v>3567</v>
      </c>
      <c r="C17">
        <v>8.1999999999999993</v>
      </c>
      <c r="D17">
        <v>6.3</v>
      </c>
      <c r="E17">
        <v>4.17</v>
      </c>
      <c r="F17">
        <v>4.0590000000000002</v>
      </c>
      <c r="G17">
        <v>0.08</v>
      </c>
      <c r="H17">
        <v>0.13400000000000001</v>
      </c>
      <c r="I17">
        <v>-0.14000000000000001</v>
      </c>
      <c r="K17">
        <f t="shared" si="0"/>
        <v>4.0590000000000002</v>
      </c>
      <c r="L17">
        <f t="shared" si="1"/>
        <v>0.13400000000000001</v>
      </c>
      <c r="M17">
        <f t="shared" si="1"/>
        <v>-0.14000000000000001</v>
      </c>
      <c r="N17" t="s">
        <v>3626</v>
      </c>
      <c r="O17" t="str">
        <f t="shared" si="2"/>
        <v>08930 P</v>
      </c>
      <c r="P17" t="str">
        <f t="shared" si="3"/>
        <v>N.Prosser</v>
      </c>
      <c r="Q17" s="339" t="s">
        <v>3627</v>
      </c>
      <c r="R17">
        <v>2.72</v>
      </c>
      <c r="S17" t="s">
        <v>449</v>
      </c>
    </row>
    <row r="18" spans="1:19">
      <c r="A18" t="s">
        <v>3579</v>
      </c>
      <c r="B18" t="s">
        <v>3567</v>
      </c>
      <c r="C18">
        <v>11.1</v>
      </c>
      <c r="D18">
        <v>8.6</v>
      </c>
      <c r="E18">
        <v>3.01</v>
      </c>
      <c r="F18">
        <v>2.823</v>
      </c>
      <c r="G18">
        <v>0.13</v>
      </c>
      <c r="H18">
        <v>3.7360000000000002</v>
      </c>
      <c r="I18">
        <v>-2.72</v>
      </c>
      <c r="K18">
        <f t="shared" si="0"/>
        <v>2.823</v>
      </c>
      <c r="L18">
        <f t="shared" si="1"/>
        <v>3.7360000000000002</v>
      </c>
      <c r="M18">
        <f t="shared" si="1"/>
        <v>-2.72</v>
      </c>
      <c r="N18" t="s">
        <v>3626</v>
      </c>
      <c r="O18" t="str">
        <f t="shared" si="2"/>
        <v>08941 P</v>
      </c>
      <c r="P18" t="str">
        <f t="shared" si="3"/>
        <v>N.Prosser</v>
      </c>
      <c r="Q18" s="339" t="s">
        <v>3627</v>
      </c>
      <c r="R18">
        <v>2.72</v>
      </c>
      <c r="S18" t="s">
        <v>449</v>
      </c>
    </row>
    <row r="19" spans="1:19">
      <c r="A19" t="s">
        <v>3580</v>
      </c>
      <c r="B19" t="s">
        <v>3567</v>
      </c>
      <c r="C19">
        <v>21.9</v>
      </c>
      <c r="D19">
        <v>20.2</v>
      </c>
      <c r="E19">
        <v>4.66</v>
      </c>
      <c r="F19">
        <v>5.008</v>
      </c>
      <c r="G19">
        <v>0.25</v>
      </c>
      <c r="H19">
        <v>-1.0089999999999999</v>
      </c>
      <c r="I19">
        <v>2.81</v>
      </c>
      <c r="K19">
        <f t="shared" si="0"/>
        <v>5.008</v>
      </c>
      <c r="L19">
        <f t="shared" si="1"/>
        <v>-1.0089999999999999</v>
      </c>
      <c r="M19">
        <f t="shared" si="1"/>
        <v>2.81</v>
      </c>
      <c r="N19" t="s">
        <v>3626</v>
      </c>
      <c r="O19" t="str">
        <f t="shared" si="2"/>
        <v>08943 P</v>
      </c>
      <c r="P19" t="str">
        <f t="shared" si="3"/>
        <v>N.Prosser</v>
      </c>
      <c r="Q19" s="339" t="s">
        <v>3627</v>
      </c>
      <c r="R19">
        <v>2.72</v>
      </c>
      <c r="S19" t="s">
        <v>449</v>
      </c>
    </row>
    <row r="20" spans="1:19">
      <c r="A20" t="s">
        <v>3581</v>
      </c>
      <c r="B20" t="s">
        <v>3567</v>
      </c>
      <c r="C20">
        <v>32.4</v>
      </c>
      <c r="D20">
        <v>27.8</v>
      </c>
      <c r="E20">
        <v>3.6</v>
      </c>
      <c r="F20">
        <v>3.4009999999999998</v>
      </c>
      <c r="G20">
        <v>0.14000000000000001</v>
      </c>
      <c r="H20">
        <v>0.373</v>
      </c>
      <c r="I20">
        <v>0.56999999999999995</v>
      </c>
      <c r="K20">
        <f t="shared" si="0"/>
        <v>3.4009999999999998</v>
      </c>
      <c r="L20">
        <f t="shared" si="1"/>
        <v>0.373</v>
      </c>
      <c r="M20">
        <f t="shared" si="1"/>
        <v>0.56999999999999995</v>
      </c>
      <c r="N20" t="s">
        <v>3626</v>
      </c>
      <c r="O20" t="str">
        <f t="shared" si="2"/>
        <v>08950 P</v>
      </c>
      <c r="P20" t="str">
        <f t="shared" si="3"/>
        <v>N.Prosser</v>
      </c>
      <c r="Q20" s="339" t="s">
        <v>3627</v>
      </c>
      <c r="R20">
        <v>2.72</v>
      </c>
      <c r="S20" t="s">
        <v>449</v>
      </c>
    </row>
    <row r="21" spans="1:19">
      <c r="A21" t="s">
        <v>3572</v>
      </c>
      <c r="B21" t="s">
        <v>3567</v>
      </c>
      <c r="D21">
        <v>26.7</v>
      </c>
      <c r="F21">
        <v>3.5779999999999998</v>
      </c>
      <c r="H21">
        <v>0.34899999999999998</v>
      </c>
      <c r="I21">
        <v>-0.28000000000000003</v>
      </c>
      <c r="K21">
        <f t="shared" si="0"/>
        <v>3.5779999999999998</v>
      </c>
      <c r="L21">
        <f t="shared" si="1"/>
        <v>0.34899999999999998</v>
      </c>
      <c r="M21">
        <f t="shared" si="1"/>
        <v>-0.28000000000000003</v>
      </c>
      <c r="N21" t="s">
        <v>3626</v>
      </c>
      <c r="O21" t="str">
        <f t="shared" si="2"/>
        <v>Duplicate</v>
      </c>
      <c r="P21" t="str">
        <f t="shared" si="3"/>
        <v>N.Prosser</v>
      </c>
      <c r="Q21" s="339" t="s">
        <v>3627</v>
      </c>
      <c r="R21">
        <v>2.72</v>
      </c>
      <c r="S21" t="s">
        <v>449</v>
      </c>
    </row>
    <row r="22" spans="1:19">
      <c r="A22" t="s">
        <v>3582</v>
      </c>
      <c r="B22" t="s">
        <v>3567</v>
      </c>
      <c r="C22">
        <v>5.0999999999999996</v>
      </c>
      <c r="D22">
        <v>4.5</v>
      </c>
      <c r="E22">
        <v>-0.94</v>
      </c>
      <c r="F22">
        <v>-0.77900000000000003</v>
      </c>
      <c r="G22">
        <v>0.12</v>
      </c>
      <c r="H22">
        <v>1.663</v>
      </c>
      <c r="I22">
        <v>-2.52</v>
      </c>
      <c r="K22">
        <f t="shared" si="0"/>
        <v>-0.77900000000000003</v>
      </c>
      <c r="L22">
        <f t="shared" si="1"/>
        <v>1.663</v>
      </c>
      <c r="M22">
        <f t="shared" si="1"/>
        <v>-2.52</v>
      </c>
      <c r="N22" t="s">
        <v>3626</v>
      </c>
      <c r="O22" t="str">
        <f t="shared" si="2"/>
        <v>08855 C</v>
      </c>
      <c r="P22" t="str">
        <f t="shared" si="3"/>
        <v>N.Prosser</v>
      </c>
      <c r="Q22" s="339" t="s">
        <v>3627</v>
      </c>
      <c r="R22">
        <v>2.72</v>
      </c>
      <c r="S22" t="s">
        <v>449</v>
      </c>
    </row>
    <row r="23" spans="1:19">
      <c r="A23" t="s">
        <v>3583</v>
      </c>
      <c r="B23" t="s">
        <v>3584</v>
      </c>
      <c r="C23">
        <v>3.2</v>
      </c>
      <c r="D23">
        <v>0.4</v>
      </c>
      <c r="F23">
        <v>4.7770000000000001</v>
      </c>
      <c r="H23">
        <v>3.4020000000000001</v>
      </c>
      <c r="I23">
        <v>-2.4900000000000002</v>
      </c>
      <c r="K23">
        <f t="shared" si="0"/>
        <v>4.7770000000000001</v>
      </c>
      <c r="L23">
        <f t="shared" si="1"/>
        <v>3.4020000000000001</v>
      </c>
      <c r="M23">
        <f t="shared" si="1"/>
        <v>-2.4900000000000002</v>
      </c>
      <c r="N23" t="s">
        <v>3626</v>
      </c>
      <c r="O23" t="str">
        <f t="shared" si="2"/>
        <v>06847 P</v>
      </c>
      <c r="P23" t="str">
        <f t="shared" si="3"/>
        <v>Rusty Hill</v>
      </c>
      <c r="Q23" s="339" t="s">
        <v>3627</v>
      </c>
      <c r="R23">
        <v>2.72</v>
      </c>
      <c r="S23" t="s">
        <v>449</v>
      </c>
    </row>
    <row r="24" spans="1:19">
      <c r="A24" t="s">
        <v>3585</v>
      </c>
      <c r="B24" t="s">
        <v>3584</v>
      </c>
      <c r="C24">
        <v>2.6</v>
      </c>
      <c r="D24">
        <v>2.4</v>
      </c>
      <c r="E24">
        <v>-1.57</v>
      </c>
      <c r="F24">
        <v>-1.8560000000000001</v>
      </c>
      <c r="G24">
        <v>0.2</v>
      </c>
      <c r="H24">
        <v>2.2799999999999998</v>
      </c>
      <c r="I24">
        <v>-2.87</v>
      </c>
      <c r="K24">
        <f t="shared" si="0"/>
        <v>-1.8560000000000001</v>
      </c>
      <c r="L24">
        <f t="shared" si="1"/>
        <v>2.2799999999999998</v>
      </c>
      <c r="M24">
        <f t="shared" si="1"/>
        <v>-2.87</v>
      </c>
      <c r="N24" t="s">
        <v>3626</v>
      </c>
      <c r="O24" t="str">
        <f t="shared" si="2"/>
        <v>08829 P</v>
      </c>
      <c r="P24" t="str">
        <f t="shared" si="3"/>
        <v>Rusty Hill</v>
      </c>
      <c r="Q24" s="339" t="s">
        <v>3627</v>
      </c>
      <c r="R24">
        <v>2.72</v>
      </c>
      <c r="S24" t="s">
        <v>449</v>
      </c>
    </row>
    <row r="25" spans="1:19">
      <c r="A25" t="s">
        <v>3586</v>
      </c>
      <c r="B25" t="s">
        <v>3584</v>
      </c>
      <c r="C25">
        <v>6.3</v>
      </c>
      <c r="D25">
        <v>3.1</v>
      </c>
      <c r="E25">
        <v>3.53</v>
      </c>
      <c r="F25">
        <v>3.528</v>
      </c>
      <c r="G25">
        <v>0</v>
      </c>
      <c r="H25">
        <v>0.22600000000000001</v>
      </c>
      <c r="I25">
        <v>0.39</v>
      </c>
      <c r="K25">
        <f t="shared" si="0"/>
        <v>3.528</v>
      </c>
      <c r="L25">
        <f t="shared" si="1"/>
        <v>0.22600000000000001</v>
      </c>
      <c r="M25">
        <f t="shared" si="1"/>
        <v>0.39</v>
      </c>
      <c r="N25" t="s">
        <v>3626</v>
      </c>
      <c r="O25" t="str">
        <f t="shared" si="2"/>
        <v>08834 P</v>
      </c>
      <c r="P25" t="str">
        <f t="shared" si="3"/>
        <v>Rusty Hill</v>
      </c>
      <c r="Q25" s="339" t="s">
        <v>3627</v>
      </c>
      <c r="R25">
        <v>2.72</v>
      </c>
      <c r="S25" t="s">
        <v>449</v>
      </c>
    </row>
    <row r="26" spans="1:19">
      <c r="A26" t="s">
        <v>3587</v>
      </c>
      <c r="B26" t="s">
        <v>3584</v>
      </c>
      <c r="C26">
        <v>4.7</v>
      </c>
      <c r="D26">
        <v>4.4000000000000004</v>
      </c>
      <c r="E26">
        <v>2.2599999999999998</v>
      </c>
      <c r="F26">
        <v>2.62</v>
      </c>
      <c r="G26">
        <v>0.25</v>
      </c>
      <c r="H26">
        <v>2.4929999999999999</v>
      </c>
      <c r="I26">
        <v>-1.68</v>
      </c>
      <c r="K26">
        <f t="shared" si="0"/>
        <v>2.62</v>
      </c>
      <c r="L26">
        <f t="shared" si="1"/>
        <v>2.4929999999999999</v>
      </c>
      <c r="M26">
        <f t="shared" si="1"/>
        <v>-1.68</v>
      </c>
      <c r="N26" t="s">
        <v>3626</v>
      </c>
      <c r="O26" t="str">
        <f t="shared" si="2"/>
        <v>08841 P</v>
      </c>
      <c r="P26" t="str">
        <f t="shared" si="3"/>
        <v>Rusty Hill</v>
      </c>
      <c r="Q26" s="339" t="s">
        <v>3627</v>
      </c>
      <c r="R26">
        <v>2.72</v>
      </c>
      <c r="S26" t="s">
        <v>449</v>
      </c>
    </row>
    <row r="27" spans="1:19">
      <c r="A27" t="s">
        <v>3588</v>
      </c>
      <c r="B27" t="s">
        <v>3584</v>
      </c>
      <c r="C27">
        <v>2</v>
      </c>
      <c r="D27">
        <v>1.5</v>
      </c>
      <c r="E27">
        <v>-0.95</v>
      </c>
      <c r="F27">
        <v>-0.91800000000000004</v>
      </c>
      <c r="G27">
        <v>0.03</v>
      </c>
      <c r="H27">
        <v>2.3119999999999998</v>
      </c>
      <c r="I27">
        <v>-2.56</v>
      </c>
      <c r="K27">
        <f t="shared" si="0"/>
        <v>-0.91800000000000004</v>
      </c>
      <c r="L27">
        <f t="shared" si="1"/>
        <v>2.3119999999999998</v>
      </c>
      <c r="M27">
        <f t="shared" si="1"/>
        <v>-2.56</v>
      </c>
      <c r="N27" t="s">
        <v>3626</v>
      </c>
      <c r="O27" t="str">
        <f t="shared" si="2"/>
        <v>08842 P</v>
      </c>
      <c r="P27" t="str">
        <f t="shared" si="3"/>
        <v>Rusty Hill</v>
      </c>
      <c r="Q27" s="339" t="s">
        <v>3627</v>
      </c>
      <c r="R27">
        <v>2.72</v>
      </c>
      <c r="S27" t="s">
        <v>449</v>
      </c>
    </row>
    <row r="28" spans="1:19">
      <c r="A28" t="s">
        <v>3589</v>
      </c>
      <c r="B28" t="s">
        <v>3584</v>
      </c>
      <c r="C28">
        <v>17.3</v>
      </c>
      <c r="D28">
        <v>3</v>
      </c>
      <c r="E28">
        <v>4.0599999999999996</v>
      </c>
      <c r="F28">
        <v>3.9740000000000002</v>
      </c>
      <c r="G28">
        <v>0.06</v>
      </c>
      <c r="H28">
        <v>1.498</v>
      </c>
      <c r="I28">
        <v>-1.1599999999999999</v>
      </c>
      <c r="K28">
        <f t="shared" si="0"/>
        <v>3.9740000000000002</v>
      </c>
      <c r="L28">
        <f t="shared" si="1"/>
        <v>1.498</v>
      </c>
      <c r="M28">
        <f t="shared" si="1"/>
        <v>-1.1599999999999999</v>
      </c>
      <c r="N28" t="s">
        <v>3626</v>
      </c>
      <c r="O28" t="str">
        <f t="shared" si="2"/>
        <v>08854 P</v>
      </c>
      <c r="P28" t="str">
        <f t="shared" si="3"/>
        <v>Rusty Hill</v>
      </c>
      <c r="Q28" s="339" t="s">
        <v>3627</v>
      </c>
      <c r="R28">
        <v>2.72</v>
      </c>
      <c r="S28" t="s">
        <v>449</v>
      </c>
    </row>
    <row r="29" spans="1:19">
      <c r="A29" t="s">
        <v>3590</v>
      </c>
      <c r="B29" t="s">
        <v>3584</v>
      </c>
      <c r="C29">
        <v>5.7</v>
      </c>
      <c r="D29">
        <v>4.2</v>
      </c>
      <c r="E29">
        <v>0.23</v>
      </c>
      <c r="F29">
        <v>6.8000000000000005E-2</v>
      </c>
      <c r="G29">
        <v>0.12</v>
      </c>
      <c r="H29">
        <v>1.5840000000000001</v>
      </c>
      <c r="I29">
        <v>-2.02</v>
      </c>
      <c r="K29">
        <f t="shared" si="0"/>
        <v>6.8000000000000005E-2</v>
      </c>
      <c r="L29">
        <f t="shared" si="1"/>
        <v>1.5840000000000001</v>
      </c>
      <c r="M29">
        <f t="shared" si="1"/>
        <v>-2.02</v>
      </c>
      <c r="N29" t="s">
        <v>3626</v>
      </c>
      <c r="O29" t="str">
        <f t="shared" si="2"/>
        <v>08902 P</v>
      </c>
      <c r="P29" t="str">
        <f t="shared" si="3"/>
        <v>Rusty Hill</v>
      </c>
      <c r="Q29" s="339" t="s">
        <v>3627</v>
      </c>
      <c r="R29">
        <v>2.72</v>
      </c>
      <c r="S29" t="s">
        <v>449</v>
      </c>
    </row>
    <row r="30" spans="1:19">
      <c r="A30" t="s">
        <v>3591</v>
      </c>
      <c r="B30" t="s">
        <v>3584</v>
      </c>
      <c r="C30">
        <v>3.8</v>
      </c>
      <c r="D30">
        <v>3.8</v>
      </c>
      <c r="E30">
        <v>-0.43</v>
      </c>
      <c r="F30">
        <v>-0.6</v>
      </c>
      <c r="G30">
        <v>0.12</v>
      </c>
      <c r="H30">
        <v>1.931</v>
      </c>
      <c r="I30">
        <v>-2.78</v>
      </c>
      <c r="K30">
        <f t="shared" si="0"/>
        <v>-0.6</v>
      </c>
      <c r="L30">
        <f t="shared" si="1"/>
        <v>1.931</v>
      </c>
      <c r="M30">
        <f t="shared" si="1"/>
        <v>-2.78</v>
      </c>
      <c r="N30" t="s">
        <v>3626</v>
      </c>
      <c r="O30" t="str">
        <f t="shared" si="2"/>
        <v>08904 P</v>
      </c>
      <c r="P30" t="str">
        <f t="shared" si="3"/>
        <v>Rusty Hill</v>
      </c>
      <c r="Q30" s="339" t="s">
        <v>3627</v>
      </c>
      <c r="R30">
        <v>2.72</v>
      </c>
      <c r="S30" t="s">
        <v>449</v>
      </c>
    </row>
    <row r="31" spans="1:19">
      <c r="A31" t="s">
        <v>3592</v>
      </c>
      <c r="B31" t="s">
        <v>3584</v>
      </c>
      <c r="C31">
        <v>20.8</v>
      </c>
      <c r="D31">
        <v>13.3</v>
      </c>
      <c r="E31">
        <v>2.2000000000000002</v>
      </c>
      <c r="F31">
        <v>2.0750000000000002</v>
      </c>
      <c r="G31">
        <v>0.09</v>
      </c>
      <c r="H31">
        <v>1.319</v>
      </c>
      <c r="I31">
        <v>-1.97</v>
      </c>
      <c r="K31">
        <f t="shared" si="0"/>
        <v>2.0750000000000002</v>
      </c>
      <c r="L31">
        <f t="shared" si="1"/>
        <v>1.319</v>
      </c>
      <c r="M31">
        <f t="shared" si="1"/>
        <v>-1.97</v>
      </c>
      <c r="N31" t="s">
        <v>3626</v>
      </c>
      <c r="O31" t="str">
        <f t="shared" si="2"/>
        <v>08906 P</v>
      </c>
      <c r="P31" t="str">
        <f t="shared" si="3"/>
        <v>Rusty Hill</v>
      </c>
      <c r="Q31" s="339" t="s">
        <v>3627</v>
      </c>
      <c r="R31">
        <v>2.72</v>
      </c>
      <c r="S31" t="s">
        <v>449</v>
      </c>
    </row>
    <row r="32" spans="1:19">
      <c r="A32" t="s">
        <v>3593</v>
      </c>
      <c r="B32" t="s">
        <v>3584</v>
      </c>
      <c r="C32">
        <v>19.3</v>
      </c>
      <c r="D32">
        <v>15.9</v>
      </c>
      <c r="E32">
        <v>4.8600000000000003</v>
      </c>
      <c r="F32">
        <v>4.8019999999999996</v>
      </c>
      <c r="G32">
        <v>0.04</v>
      </c>
      <c r="H32">
        <v>-0.46100000000000002</v>
      </c>
      <c r="I32">
        <v>0.54</v>
      </c>
      <c r="K32">
        <f t="shared" si="0"/>
        <v>4.8019999999999996</v>
      </c>
      <c r="L32">
        <f t="shared" si="1"/>
        <v>-0.46100000000000002</v>
      </c>
      <c r="M32">
        <f t="shared" si="1"/>
        <v>0.54</v>
      </c>
      <c r="N32" t="s">
        <v>3626</v>
      </c>
      <c r="O32" t="str">
        <f t="shared" si="2"/>
        <v>08907 P</v>
      </c>
      <c r="P32" t="str">
        <f t="shared" si="3"/>
        <v>Rusty Hill</v>
      </c>
      <c r="Q32" s="339" t="s">
        <v>3627</v>
      </c>
      <c r="R32">
        <v>2.72</v>
      </c>
      <c r="S32" t="s">
        <v>449</v>
      </c>
    </row>
    <row r="33" spans="1:19">
      <c r="A33" t="s">
        <v>3594</v>
      </c>
      <c r="B33" t="s">
        <v>3584</v>
      </c>
      <c r="C33">
        <v>7.8</v>
      </c>
      <c r="D33">
        <v>5.8</v>
      </c>
      <c r="E33">
        <v>4.8099999999999996</v>
      </c>
      <c r="F33">
        <v>4.9589999999999996</v>
      </c>
      <c r="G33">
        <v>0.11</v>
      </c>
      <c r="H33">
        <v>0.873</v>
      </c>
      <c r="I33">
        <v>-0.32</v>
      </c>
      <c r="K33">
        <f t="shared" si="0"/>
        <v>4.9589999999999996</v>
      </c>
      <c r="L33">
        <f t="shared" si="1"/>
        <v>0.873</v>
      </c>
      <c r="M33">
        <f t="shared" si="1"/>
        <v>-0.32</v>
      </c>
      <c r="N33" t="s">
        <v>3626</v>
      </c>
      <c r="O33" t="str">
        <f t="shared" si="2"/>
        <v>08908 P</v>
      </c>
      <c r="P33" t="str">
        <f t="shared" si="3"/>
        <v>Rusty Hill</v>
      </c>
      <c r="Q33" s="339" t="s">
        <v>3627</v>
      </c>
      <c r="R33">
        <v>2.72</v>
      </c>
      <c r="S33" t="s">
        <v>449</v>
      </c>
    </row>
    <row r="34" spans="1:19">
      <c r="A34" t="s">
        <v>3572</v>
      </c>
      <c r="B34" t="s">
        <v>3584</v>
      </c>
      <c r="D34">
        <v>5.8</v>
      </c>
      <c r="F34">
        <v>4.6219999999999999</v>
      </c>
      <c r="H34">
        <v>0.879</v>
      </c>
      <c r="I34">
        <v>-0.81</v>
      </c>
      <c r="K34">
        <f t="shared" si="0"/>
        <v>4.6219999999999999</v>
      </c>
      <c r="L34">
        <f t="shared" si="1"/>
        <v>0.879</v>
      </c>
      <c r="M34">
        <f t="shared" si="1"/>
        <v>-0.81</v>
      </c>
      <c r="N34" t="s">
        <v>3626</v>
      </c>
      <c r="O34" t="str">
        <f t="shared" si="2"/>
        <v>Duplicate</v>
      </c>
      <c r="P34" t="str">
        <f t="shared" si="3"/>
        <v>Rusty Hill</v>
      </c>
      <c r="Q34" s="339" t="s">
        <v>3627</v>
      </c>
      <c r="R34">
        <v>2.72</v>
      </c>
      <c r="S34" t="s">
        <v>449</v>
      </c>
    </row>
    <row r="35" spans="1:19">
      <c r="A35" t="s">
        <v>3595</v>
      </c>
      <c r="B35" t="s">
        <v>3584</v>
      </c>
      <c r="C35">
        <v>5.4</v>
      </c>
      <c r="D35">
        <v>4.4000000000000004</v>
      </c>
      <c r="E35">
        <v>4.28</v>
      </c>
      <c r="F35">
        <v>4.5750000000000002</v>
      </c>
      <c r="G35">
        <v>0.21</v>
      </c>
      <c r="H35">
        <v>0.19500000000000001</v>
      </c>
      <c r="I35">
        <v>0.26</v>
      </c>
      <c r="K35">
        <f t="shared" si="0"/>
        <v>4.5750000000000002</v>
      </c>
      <c r="L35">
        <f t="shared" si="1"/>
        <v>0.19500000000000001</v>
      </c>
      <c r="M35">
        <f t="shared" si="1"/>
        <v>0.26</v>
      </c>
      <c r="N35" t="s">
        <v>3626</v>
      </c>
      <c r="O35" t="str">
        <f t="shared" si="2"/>
        <v>08910 P</v>
      </c>
      <c r="P35" t="str">
        <f t="shared" si="3"/>
        <v>Rusty Hill</v>
      </c>
      <c r="Q35" s="339" t="s">
        <v>3627</v>
      </c>
      <c r="R35">
        <v>2.72</v>
      </c>
      <c r="S35" t="s">
        <v>449</v>
      </c>
    </row>
    <row r="36" spans="1:19">
      <c r="A36" t="s">
        <v>3596</v>
      </c>
      <c r="B36" t="s">
        <v>3584</v>
      </c>
      <c r="C36">
        <v>3.9</v>
      </c>
      <c r="D36">
        <v>3.3</v>
      </c>
      <c r="F36">
        <v>4.2640000000000002</v>
      </c>
      <c r="H36">
        <v>0.91400000000000003</v>
      </c>
      <c r="I36">
        <v>-0.11</v>
      </c>
      <c r="K36">
        <f t="shared" si="0"/>
        <v>4.2640000000000002</v>
      </c>
      <c r="L36">
        <f t="shared" si="1"/>
        <v>0.91400000000000003</v>
      </c>
      <c r="M36">
        <f t="shared" si="1"/>
        <v>-0.11</v>
      </c>
      <c r="N36" t="s">
        <v>3626</v>
      </c>
      <c r="O36" t="str">
        <f t="shared" si="2"/>
        <v>08911 P</v>
      </c>
      <c r="P36" t="str">
        <f t="shared" si="3"/>
        <v>Rusty Hill</v>
      </c>
      <c r="Q36" s="339" t="s">
        <v>3627</v>
      </c>
      <c r="R36">
        <v>2.72</v>
      </c>
      <c r="S36" t="s">
        <v>449</v>
      </c>
    </row>
    <row r="37" spans="1:19">
      <c r="A37" t="s">
        <v>3572</v>
      </c>
      <c r="B37" t="s">
        <v>3584</v>
      </c>
      <c r="D37">
        <v>3.2</v>
      </c>
      <c r="F37">
        <v>4.2480000000000002</v>
      </c>
      <c r="H37">
        <v>0.93799999999999994</v>
      </c>
      <c r="I37">
        <v>-0.35</v>
      </c>
      <c r="K37">
        <f t="shared" si="0"/>
        <v>4.2480000000000002</v>
      </c>
      <c r="L37">
        <f t="shared" si="1"/>
        <v>0.93799999999999994</v>
      </c>
      <c r="M37">
        <f t="shared" si="1"/>
        <v>-0.35</v>
      </c>
      <c r="N37" t="s">
        <v>3626</v>
      </c>
      <c r="O37" t="str">
        <f t="shared" si="2"/>
        <v>Duplicate</v>
      </c>
      <c r="P37" t="str">
        <f t="shared" si="3"/>
        <v>Rusty Hill</v>
      </c>
      <c r="Q37" s="339" t="s">
        <v>3627</v>
      </c>
      <c r="R37">
        <v>2.72</v>
      </c>
      <c r="S37" t="s">
        <v>449</v>
      </c>
    </row>
    <row r="38" spans="1:19">
      <c r="A38" t="s">
        <v>3597</v>
      </c>
      <c r="B38" t="s">
        <v>3584</v>
      </c>
      <c r="C38">
        <v>9</v>
      </c>
      <c r="D38">
        <v>7.9</v>
      </c>
      <c r="E38">
        <v>1.6</v>
      </c>
      <c r="F38">
        <v>1.4470000000000001</v>
      </c>
      <c r="G38">
        <v>0.11</v>
      </c>
      <c r="H38">
        <v>3.7589999999999999</v>
      </c>
      <c r="I38">
        <v>-2.95</v>
      </c>
      <c r="K38">
        <f t="shared" si="0"/>
        <v>1.4470000000000001</v>
      </c>
      <c r="L38">
        <f t="shared" si="1"/>
        <v>3.7589999999999999</v>
      </c>
      <c r="M38">
        <f t="shared" si="1"/>
        <v>-2.95</v>
      </c>
      <c r="N38" t="s">
        <v>3626</v>
      </c>
      <c r="O38" t="str">
        <f t="shared" si="2"/>
        <v>08914 P</v>
      </c>
      <c r="P38" t="str">
        <f t="shared" si="3"/>
        <v>Rusty Hill</v>
      </c>
      <c r="Q38" s="339" t="s">
        <v>3627</v>
      </c>
      <c r="R38">
        <v>2.72</v>
      </c>
      <c r="S38" t="s">
        <v>449</v>
      </c>
    </row>
    <row r="39" spans="1:19">
      <c r="A39" t="s">
        <v>3598</v>
      </c>
      <c r="B39" t="s">
        <v>3584</v>
      </c>
      <c r="C39">
        <v>10.6</v>
      </c>
      <c r="D39">
        <v>9.9</v>
      </c>
      <c r="E39">
        <v>4.09</v>
      </c>
      <c r="F39">
        <v>4.133</v>
      </c>
      <c r="G39">
        <v>0.03</v>
      </c>
      <c r="H39">
        <v>0.72699999999999998</v>
      </c>
      <c r="I39">
        <v>-0.83</v>
      </c>
      <c r="K39">
        <f t="shared" si="0"/>
        <v>4.133</v>
      </c>
      <c r="L39">
        <f t="shared" si="1"/>
        <v>0.72699999999999998</v>
      </c>
      <c r="M39">
        <f t="shared" si="1"/>
        <v>-0.83</v>
      </c>
      <c r="N39" t="s">
        <v>3626</v>
      </c>
      <c r="O39" t="str">
        <f t="shared" si="2"/>
        <v>08915 P</v>
      </c>
      <c r="P39" t="str">
        <f t="shared" si="3"/>
        <v>Rusty Hill</v>
      </c>
      <c r="Q39" s="339" t="s">
        <v>3627</v>
      </c>
      <c r="R39">
        <v>2.72</v>
      </c>
      <c r="S39" t="s">
        <v>449</v>
      </c>
    </row>
    <row r="40" spans="1:19">
      <c r="A40" t="s">
        <v>3599</v>
      </c>
      <c r="B40" t="s">
        <v>3584</v>
      </c>
      <c r="C40">
        <v>7</v>
      </c>
      <c r="D40">
        <v>5.4</v>
      </c>
      <c r="E40">
        <v>0.72</v>
      </c>
      <c r="F40">
        <v>0.77800000000000002</v>
      </c>
      <c r="G40">
        <v>0.04</v>
      </c>
      <c r="H40">
        <v>1.9059999999999999</v>
      </c>
      <c r="I40">
        <v>-1.96</v>
      </c>
      <c r="K40">
        <f t="shared" si="0"/>
        <v>0.77800000000000002</v>
      </c>
      <c r="L40">
        <f t="shared" si="1"/>
        <v>1.9059999999999999</v>
      </c>
      <c r="M40">
        <f t="shared" si="1"/>
        <v>-1.96</v>
      </c>
      <c r="N40" t="s">
        <v>3626</v>
      </c>
      <c r="O40" t="str">
        <f t="shared" si="2"/>
        <v>08929 P</v>
      </c>
      <c r="P40" t="str">
        <f t="shared" si="3"/>
        <v>Rusty Hill</v>
      </c>
      <c r="Q40" s="339" t="s">
        <v>3627</v>
      </c>
      <c r="R40">
        <v>2.72</v>
      </c>
      <c r="S40" t="s">
        <v>449</v>
      </c>
    </row>
    <row r="41" spans="1:19">
      <c r="A41" t="s">
        <v>3600</v>
      </c>
      <c r="B41" t="s">
        <v>3584</v>
      </c>
      <c r="C41">
        <v>10.6</v>
      </c>
      <c r="D41">
        <v>9.6</v>
      </c>
      <c r="E41">
        <v>2.4700000000000002</v>
      </c>
      <c r="F41">
        <v>2.2589999999999999</v>
      </c>
      <c r="G41">
        <v>0.15</v>
      </c>
      <c r="H41">
        <v>1.321</v>
      </c>
      <c r="I41">
        <v>-0.56999999999999995</v>
      </c>
      <c r="K41">
        <f t="shared" si="0"/>
        <v>2.2589999999999999</v>
      </c>
      <c r="L41">
        <f t="shared" si="1"/>
        <v>1.321</v>
      </c>
      <c r="M41">
        <f t="shared" si="1"/>
        <v>-0.56999999999999995</v>
      </c>
      <c r="N41" t="s">
        <v>3626</v>
      </c>
      <c r="O41" t="str">
        <f t="shared" si="2"/>
        <v>08935 P</v>
      </c>
      <c r="P41" t="str">
        <f t="shared" si="3"/>
        <v>Rusty Hill</v>
      </c>
      <c r="Q41" s="339" t="s">
        <v>3627</v>
      </c>
      <c r="R41">
        <v>2.72</v>
      </c>
      <c r="S41" t="s">
        <v>449</v>
      </c>
    </row>
    <row r="42" spans="1:19">
      <c r="A42" t="s">
        <v>3601</v>
      </c>
      <c r="B42" t="s">
        <v>3584</v>
      </c>
      <c r="C42">
        <v>19.3</v>
      </c>
      <c r="D42">
        <v>16.600000000000001</v>
      </c>
      <c r="E42">
        <v>1.19</v>
      </c>
      <c r="F42">
        <v>1.1299999999999999</v>
      </c>
      <c r="G42">
        <v>0.04</v>
      </c>
      <c r="H42">
        <v>1.1819999999999999</v>
      </c>
      <c r="I42">
        <v>-1.65</v>
      </c>
      <c r="K42">
        <f t="shared" si="0"/>
        <v>1.1299999999999999</v>
      </c>
      <c r="L42">
        <f t="shared" si="1"/>
        <v>1.1819999999999999</v>
      </c>
      <c r="M42">
        <f t="shared" si="1"/>
        <v>-1.65</v>
      </c>
      <c r="N42" t="s">
        <v>3626</v>
      </c>
      <c r="O42" t="str">
        <f t="shared" si="2"/>
        <v>08786 C</v>
      </c>
      <c r="P42" t="str">
        <f t="shared" si="3"/>
        <v>Rusty Hill</v>
      </c>
      <c r="Q42" s="339" t="s">
        <v>3627</v>
      </c>
      <c r="R42">
        <v>2.72</v>
      </c>
      <c r="S42" t="s">
        <v>449</v>
      </c>
    </row>
    <row r="43" spans="1:19">
      <c r="A43" t="s">
        <v>3602</v>
      </c>
      <c r="B43" t="s">
        <v>3584</v>
      </c>
      <c r="C43">
        <v>2.1</v>
      </c>
      <c r="D43">
        <v>2.7</v>
      </c>
      <c r="E43">
        <v>4.43</v>
      </c>
      <c r="F43">
        <v>4.2510000000000003</v>
      </c>
      <c r="G43">
        <v>0.13</v>
      </c>
      <c r="H43">
        <v>0.94599999999999995</v>
      </c>
      <c r="I43">
        <v>-0.46</v>
      </c>
      <c r="K43">
        <f t="shared" si="0"/>
        <v>4.2510000000000003</v>
      </c>
      <c r="L43">
        <f t="shared" si="1"/>
        <v>0.94599999999999995</v>
      </c>
      <c r="M43">
        <f t="shared" si="1"/>
        <v>-0.46</v>
      </c>
      <c r="N43" t="s">
        <v>3626</v>
      </c>
      <c r="O43" t="str">
        <f t="shared" si="2"/>
        <v>08853 C</v>
      </c>
      <c r="P43" t="str">
        <f t="shared" si="3"/>
        <v>Rusty Hill</v>
      </c>
      <c r="Q43" s="339" t="s">
        <v>3627</v>
      </c>
      <c r="R43">
        <v>2.72</v>
      </c>
      <c r="S43" t="s">
        <v>449</v>
      </c>
    </row>
    <row r="44" spans="1:19">
      <c r="A44" t="s">
        <v>3572</v>
      </c>
      <c r="B44" t="s">
        <v>3584</v>
      </c>
      <c r="D44">
        <v>2.7</v>
      </c>
      <c r="F44">
        <v>4.335</v>
      </c>
      <c r="H44">
        <v>0.93600000000000005</v>
      </c>
      <c r="I44">
        <v>-0.48</v>
      </c>
      <c r="K44">
        <f t="shared" si="0"/>
        <v>4.335</v>
      </c>
      <c r="L44">
        <f t="shared" si="1"/>
        <v>0.93600000000000005</v>
      </c>
      <c r="M44">
        <f t="shared" si="1"/>
        <v>-0.48</v>
      </c>
      <c r="N44" t="s">
        <v>3626</v>
      </c>
      <c r="O44" t="str">
        <f t="shared" si="2"/>
        <v>Duplicate</v>
      </c>
      <c r="P44" t="str">
        <f t="shared" si="3"/>
        <v>Rusty Hill</v>
      </c>
      <c r="Q44" s="339" t="s">
        <v>3627</v>
      </c>
      <c r="R44">
        <v>2.72</v>
      </c>
      <c r="S44" t="s">
        <v>449</v>
      </c>
    </row>
    <row r="45" spans="1:19">
      <c r="A45" t="s">
        <v>3603</v>
      </c>
      <c r="B45" t="s">
        <v>3584</v>
      </c>
      <c r="C45">
        <v>8.6999999999999993</v>
      </c>
      <c r="D45">
        <v>5.3</v>
      </c>
      <c r="E45">
        <v>3.04</v>
      </c>
      <c r="F45">
        <v>3.2330000000000001</v>
      </c>
      <c r="G45">
        <v>0.14000000000000001</v>
      </c>
      <c r="H45">
        <v>1.554</v>
      </c>
      <c r="I45">
        <v>-1.17</v>
      </c>
      <c r="K45">
        <f t="shared" si="0"/>
        <v>3.2330000000000001</v>
      </c>
      <c r="L45">
        <f t="shared" si="1"/>
        <v>1.554</v>
      </c>
      <c r="M45">
        <f t="shared" si="1"/>
        <v>-1.17</v>
      </c>
      <c r="N45" t="s">
        <v>3626</v>
      </c>
      <c r="O45" t="str">
        <f t="shared" si="2"/>
        <v>08926 C</v>
      </c>
      <c r="P45" t="str">
        <f t="shared" si="3"/>
        <v>Rusty Hill</v>
      </c>
      <c r="Q45" s="339" t="s">
        <v>3627</v>
      </c>
      <c r="R45">
        <v>2.72</v>
      </c>
      <c r="S45" t="s">
        <v>449</v>
      </c>
    </row>
    <row r="46" spans="1:19">
      <c r="A46" t="s">
        <v>3604</v>
      </c>
      <c r="B46" t="s">
        <v>3584</v>
      </c>
      <c r="C46">
        <v>8.1</v>
      </c>
      <c r="D46">
        <v>4.7</v>
      </c>
      <c r="E46">
        <v>2.65</v>
      </c>
      <c r="F46">
        <v>2.8679999999999999</v>
      </c>
      <c r="G46">
        <v>0.16</v>
      </c>
      <c r="H46">
        <v>2.6459999999999999</v>
      </c>
      <c r="I46">
        <v>-1.47</v>
      </c>
      <c r="K46">
        <f t="shared" si="0"/>
        <v>2.8679999999999999</v>
      </c>
      <c r="L46">
        <f t="shared" si="1"/>
        <v>2.6459999999999999</v>
      </c>
      <c r="M46">
        <f t="shared" si="1"/>
        <v>-1.47</v>
      </c>
      <c r="N46" t="s">
        <v>3626</v>
      </c>
      <c r="O46" t="str">
        <f t="shared" si="2"/>
        <v>08928 C</v>
      </c>
      <c r="P46" t="str">
        <f t="shared" si="3"/>
        <v>Rusty Hill</v>
      </c>
      <c r="Q46" s="339" t="s">
        <v>3627</v>
      </c>
      <c r="R46">
        <v>2.72</v>
      </c>
      <c r="S46" t="s">
        <v>449</v>
      </c>
    </row>
    <row r="47" spans="1:19">
      <c r="A47" t="s">
        <v>3605</v>
      </c>
      <c r="B47" t="s">
        <v>3584</v>
      </c>
      <c r="C47">
        <v>0.9</v>
      </c>
      <c r="D47">
        <v>0.8</v>
      </c>
      <c r="E47">
        <v>2.2400000000000002</v>
      </c>
      <c r="F47">
        <v>2.56</v>
      </c>
      <c r="G47">
        <v>0.22</v>
      </c>
      <c r="H47">
        <v>3.351</v>
      </c>
      <c r="I47">
        <v>-2.36</v>
      </c>
      <c r="K47">
        <f t="shared" si="0"/>
        <v>2.56</v>
      </c>
      <c r="L47">
        <f t="shared" si="1"/>
        <v>3.351</v>
      </c>
      <c r="M47">
        <f t="shared" si="1"/>
        <v>-2.36</v>
      </c>
      <c r="N47" t="s">
        <v>3626</v>
      </c>
      <c r="O47" t="str">
        <f t="shared" si="2"/>
        <v>08937 C</v>
      </c>
      <c r="P47" t="str">
        <f t="shared" si="3"/>
        <v>Rusty Hill</v>
      </c>
      <c r="Q47" s="339" t="s">
        <v>3627</v>
      </c>
      <c r="R47">
        <v>2.72</v>
      </c>
      <c r="S47" t="s">
        <v>449</v>
      </c>
    </row>
    <row r="48" spans="1:19">
      <c r="A48" t="s">
        <v>3606</v>
      </c>
      <c r="B48" t="s">
        <v>3607</v>
      </c>
      <c r="C48">
        <v>4.2</v>
      </c>
      <c r="D48">
        <v>2.2999999999999998</v>
      </c>
      <c r="E48">
        <v>4.3499999999999996</v>
      </c>
      <c r="F48">
        <v>4.7240000000000002</v>
      </c>
      <c r="G48">
        <v>0.27</v>
      </c>
      <c r="H48">
        <v>1.631</v>
      </c>
      <c r="I48">
        <v>-1.31</v>
      </c>
      <c r="K48">
        <f t="shared" si="0"/>
        <v>4.7240000000000002</v>
      </c>
      <c r="L48">
        <f t="shared" si="1"/>
        <v>1.631</v>
      </c>
      <c r="M48">
        <f t="shared" si="1"/>
        <v>-1.31</v>
      </c>
      <c r="N48" t="s">
        <v>3626</v>
      </c>
      <c r="O48" t="str">
        <f t="shared" si="2"/>
        <v>06760 K</v>
      </c>
      <c r="P48" t="str">
        <f t="shared" si="3"/>
        <v>Chance</v>
      </c>
      <c r="Q48" s="339" t="s">
        <v>3627</v>
      </c>
      <c r="R48">
        <v>2.72</v>
      </c>
      <c r="S48" t="s">
        <v>449</v>
      </c>
    </row>
    <row r="49" spans="1:19">
      <c r="A49" t="s">
        <v>3608</v>
      </c>
      <c r="B49" t="s">
        <v>3607</v>
      </c>
      <c r="C49">
        <v>15.8</v>
      </c>
      <c r="D49">
        <v>12.6</v>
      </c>
      <c r="E49">
        <v>0.06</v>
      </c>
      <c r="F49">
        <v>-1.4999999999999999E-2</v>
      </c>
      <c r="G49">
        <v>0.05</v>
      </c>
      <c r="H49">
        <v>0.63300000000000001</v>
      </c>
      <c r="I49">
        <v>-0.4</v>
      </c>
      <c r="K49">
        <f t="shared" si="0"/>
        <v>-1.4999999999999999E-2</v>
      </c>
      <c r="L49">
        <f t="shared" si="1"/>
        <v>0.63300000000000001</v>
      </c>
      <c r="M49">
        <f t="shared" si="1"/>
        <v>-0.4</v>
      </c>
      <c r="N49" t="s">
        <v>3626</v>
      </c>
      <c r="O49" t="str">
        <f t="shared" si="2"/>
        <v>08827 K</v>
      </c>
      <c r="P49" t="str">
        <f t="shared" si="3"/>
        <v>Chance</v>
      </c>
      <c r="Q49" s="339" t="s">
        <v>3627</v>
      </c>
      <c r="R49">
        <v>2.72</v>
      </c>
      <c r="S49" t="s">
        <v>449</v>
      </c>
    </row>
    <row r="50" spans="1:19">
      <c r="A50" t="s">
        <v>3609</v>
      </c>
      <c r="B50" t="s">
        <v>3607</v>
      </c>
      <c r="C50">
        <v>29</v>
      </c>
      <c r="D50">
        <v>16</v>
      </c>
      <c r="E50">
        <v>2.4900000000000002</v>
      </c>
      <c r="F50">
        <v>2.798</v>
      </c>
      <c r="G50">
        <v>0.22</v>
      </c>
      <c r="H50">
        <v>1.7569999999999999</v>
      </c>
      <c r="I50">
        <v>-1.59</v>
      </c>
      <c r="K50">
        <f t="shared" si="0"/>
        <v>2.798</v>
      </c>
      <c r="L50">
        <f t="shared" si="1"/>
        <v>1.7569999999999999</v>
      </c>
      <c r="M50">
        <f t="shared" si="1"/>
        <v>-1.59</v>
      </c>
      <c r="N50" t="s">
        <v>3626</v>
      </c>
      <c r="O50" t="str">
        <f t="shared" si="2"/>
        <v>08955 K</v>
      </c>
      <c r="P50" t="str">
        <f t="shared" si="3"/>
        <v>Chance</v>
      </c>
      <c r="Q50" s="339" t="s">
        <v>3627</v>
      </c>
      <c r="R50">
        <v>2.72</v>
      </c>
      <c r="S50" t="s">
        <v>449</v>
      </c>
    </row>
    <row r="51" spans="1:19">
      <c r="A51" t="s">
        <v>3610</v>
      </c>
      <c r="B51" t="s">
        <v>3607</v>
      </c>
      <c r="C51">
        <v>19.8</v>
      </c>
      <c r="D51">
        <v>14.5</v>
      </c>
      <c r="F51">
        <v>0.28000000000000003</v>
      </c>
      <c r="H51">
        <v>-0.33200000000000002</v>
      </c>
      <c r="I51">
        <v>-0.51</v>
      </c>
      <c r="K51">
        <f t="shared" si="0"/>
        <v>0.28000000000000003</v>
      </c>
      <c r="L51">
        <f t="shared" si="1"/>
        <v>-0.33200000000000002</v>
      </c>
      <c r="M51">
        <f t="shared" si="1"/>
        <v>-0.51</v>
      </c>
      <c r="N51" t="s">
        <v>3626</v>
      </c>
      <c r="O51" t="str">
        <f t="shared" si="2"/>
        <v>08963 K</v>
      </c>
      <c r="P51" t="str">
        <f t="shared" si="3"/>
        <v>Chance</v>
      </c>
      <c r="Q51" s="339" t="s">
        <v>3627</v>
      </c>
      <c r="R51">
        <v>2.72</v>
      </c>
      <c r="S51" t="s">
        <v>449</v>
      </c>
    </row>
    <row r="52" spans="1:19">
      <c r="A52" t="s">
        <v>3611</v>
      </c>
      <c r="B52" t="s">
        <v>3607</v>
      </c>
      <c r="C52">
        <v>20.2</v>
      </c>
      <c r="D52">
        <v>14.6</v>
      </c>
      <c r="E52">
        <v>4.74</v>
      </c>
      <c r="F52">
        <v>4.9710000000000001</v>
      </c>
      <c r="G52">
        <v>0.16</v>
      </c>
      <c r="H52">
        <v>-1.0529999999999999</v>
      </c>
      <c r="I52">
        <v>1.18</v>
      </c>
      <c r="K52">
        <f t="shared" si="0"/>
        <v>4.9710000000000001</v>
      </c>
      <c r="L52">
        <f t="shared" si="1"/>
        <v>-1.0529999999999999</v>
      </c>
      <c r="M52">
        <f t="shared" si="1"/>
        <v>1.18</v>
      </c>
      <c r="N52" t="s">
        <v>3626</v>
      </c>
      <c r="O52" t="str">
        <f t="shared" si="2"/>
        <v>08972 K</v>
      </c>
      <c r="P52" t="str">
        <f t="shared" si="3"/>
        <v>Chance</v>
      </c>
      <c r="Q52" s="339" t="s">
        <v>3627</v>
      </c>
      <c r="R52">
        <v>2.72</v>
      </c>
      <c r="S52" t="s">
        <v>449</v>
      </c>
    </row>
    <row r="53" spans="1:19">
      <c r="A53" t="s">
        <v>3612</v>
      </c>
      <c r="B53" t="s">
        <v>3607</v>
      </c>
      <c r="C53">
        <v>10.5</v>
      </c>
      <c r="D53">
        <v>8.1999999999999993</v>
      </c>
      <c r="E53">
        <v>2.3199999999999998</v>
      </c>
      <c r="F53">
        <v>2.2749999999999999</v>
      </c>
      <c r="G53">
        <v>0.03</v>
      </c>
      <c r="H53">
        <v>-1.0820000000000001</v>
      </c>
      <c r="I53">
        <v>0.89</v>
      </c>
      <c r="K53">
        <f t="shared" si="0"/>
        <v>2.2749999999999999</v>
      </c>
      <c r="L53">
        <f t="shared" si="1"/>
        <v>-1.0820000000000001</v>
      </c>
      <c r="M53">
        <f t="shared" si="1"/>
        <v>0.89</v>
      </c>
      <c r="N53" t="s">
        <v>3626</v>
      </c>
      <c r="O53" t="str">
        <f t="shared" si="2"/>
        <v>08980 K</v>
      </c>
      <c r="P53" t="str">
        <f t="shared" si="3"/>
        <v>Chance</v>
      </c>
      <c r="Q53" s="339" t="s">
        <v>3627</v>
      </c>
      <c r="R53">
        <v>2.72</v>
      </c>
      <c r="S53" t="s">
        <v>449</v>
      </c>
    </row>
    <row r="54" spans="1:19">
      <c r="A54" t="s">
        <v>3613</v>
      </c>
      <c r="B54" t="s">
        <v>3607</v>
      </c>
      <c r="C54">
        <v>44.3</v>
      </c>
      <c r="D54">
        <v>18.8</v>
      </c>
      <c r="F54">
        <v>2.722</v>
      </c>
      <c r="H54">
        <v>0.56100000000000005</v>
      </c>
      <c r="I54">
        <v>-0.47</v>
      </c>
      <c r="K54">
        <f t="shared" si="0"/>
        <v>2.722</v>
      </c>
      <c r="L54">
        <f t="shared" si="1"/>
        <v>0.56100000000000005</v>
      </c>
      <c r="M54">
        <f t="shared" si="1"/>
        <v>-0.47</v>
      </c>
      <c r="N54" t="s">
        <v>3626</v>
      </c>
      <c r="O54" t="str">
        <f t="shared" si="2"/>
        <v>08981 K</v>
      </c>
      <c r="P54" t="str">
        <f t="shared" si="3"/>
        <v>Chance</v>
      </c>
      <c r="Q54" s="339" t="s">
        <v>3627</v>
      </c>
      <c r="R54">
        <v>2.72</v>
      </c>
      <c r="S54" t="s">
        <v>449</v>
      </c>
    </row>
    <row r="55" spans="1:19">
      <c r="A55" t="s">
        <v>3614</v>
      </c>
      <c r="B55" t="s">
        <v>3607</v>
      </c>
      <c r="C55">
        <v>4.5</v>
      </c>
      <c r="D55">
        <v>4.3</v>
      </c>
      <c r="E55">
        <v>3.17</v>
      </c>
      <c r="F55">
        <v>3.1829999999999998</v>
      </c>
      <c r="G55">
        <v>0.01</v>
      </c>
      <c r="H55">
        <v>7.5999999999999998E-2</v>
      </c>
      <c r="I55">
        <v>0.05</v>
      </c>
      <c r="K55">
        <f t="shared" si="0"/>
        <v>3.1829999999999998</v>
      </c>
      <c r="L55">
        <f t="shared" si="1"/>
        <v>7.5999999999999998E-2</v>
      </c>
      <c r="M55">
        <f t="shared" si="1"/>
        <v>0.05</v>
      </c>
      <c r="N55" t="s">
        <v>3626</v>
      </c>
      <c r="O55" t="str">
        <f t="shared" si="2"/>
        <v>08990 K</v>
      </c>
      <c r="P55" t="str">
        <f t="shared" si="3"/>
        <v>Chance</v>
      </c>
      <c r="Q55" s="339" t="s">
        <v>3627</v>
      </c>
      <c r="R55">
        <v>2.72</v>
      </c>
      <c r="S55" t="s">
        <v>449</v>
      </c>
    </row>
    <row r="56" spans="1:19">
      <c r="A56" t="s">
        <v>3615</v>
      </c>
      <c r="B56" t="s">
        <v>3607</v>
      </c>
      <c r="C56">
        <v>14</v>
      </c>
      <c r="D56">
        <v>1.7</v>
      </c>
      <c r="F56">
        <v>3.6379999999999999</v>
      </c>
      <c r="H56">
        <v>-0.19500000000000001</v>
      </c>
      <c r="I56">
        <v>0.03</v>
      </c>
      <c r="K56">
        <f t="shared" si="0"/>
        <v>3.6379999999999999</v>
      </c>
      <c r="L56">
        <f t="shared" si="1"/>
        <v>-0.19500000000000001</v>
      </c>
      <c r="M56">
        <f t="shared" si="1"/>
        <v>0.03</v>
      </c>
      <c r="N56" t="s">
        <v>3626</v>
      </c>
      <c r="O56" t="str">
        <f t="shared" si="2"/>
        <v>08991 K</v>
      </c>
      <c r="P56" t="str">
        <f t="shared" si="3"/>
        <v>Chance</v>
      </c>
      <c r="Q56" s="339" t="s">
        <v>3627</v>
      </c>
      <c r="R56">
        <v>2.72</v>
      </c>
      <c r="S56" t="s">
        <v>449</v>
      </c>
    </row>
    <row r="57" spans="1:19">
      <c r="A57" t="s">
        <v>3616</v>
      </c>
      <c r="B57" t="s">
        <v>3607</v>
      </c>
      <c r="C57">
        <v>22.8</v>
      </c>
      <c r="D57">
        <v>17.100000000000001</v>
      </c>
      <c r="E57">
        <v>2.82</v>
      </c>
      <c r="F57">
        <v>2.96</v>
      </c>
      <c r="G57">
        <v>0.1</v>
      </c>
      <c r="H57">
        <v>-0.72399999999999998</v>
      </c>
      <c r="I57">
        <v>0.98</v>
      </c>
      <c r="K57">
        <f t="shared" si="0"/>
        <v>2.96</v>
      </c>
      <c r="L57">
        <f t="shared" si="1"/>
        <v>-0.72399999999999998</v>
      </c>
      <c r="M57">
        <f t="shared" si="1"/>
        <v>0.98</v>
      </c>
      <c r="N57" t="s">
        <v>3626</v>
      </c>
      <c r="O57" t="str">
        <f t="shared" si="2"/>
        <v>08995 K</v>
      </c>
      <c r="P57" t="str">
        <f t="shared" si="3"/>
        <v>Chance</v>
      </c>
      <c r="Q57" s="339" t="s">
        <v>3627</v>
      </c>
      <c r="R57">
        <v>2.72</v>
      </c>
      <c r="S57" t="s">
        <v>449</v>
      </c>
    </row>
    <row r="58" spans="1:19">
      <c r="A58" t="s">
        <v>3617</v>
      </c>
      <c r="B58" t="s">
        <v>3607</v>
      </c>
      <c r="C58">
        <v>39.799999999999997</v>
      </c>
      <c r="D58">
        <v>12.5</v>
      </c>
      <c r="E58">
        <v>3.67</v>
      </c>
      <c r="F58">
        <v>3.5819999999999999</v>
      </c>
      <c r="G58">
        <v>0.06</v>
      </c>
      <c r="H58">
        <v>-0.624</v>
      </c>
      <c r="I58">
        <v>0.7</v>
      </c>
      <c r="K58">
        <f t="shared" si="0"/>
        <v>3.5819999999999999</v>
      </c>
      <c r="L58">
        <f t="shared" si="1"/>
        <v>-0.624</v>
      </c>
      <c r="M58">
        <f t="shared" si="1"/>
        <v>0.7</v>
      </c>
      <c r="N58" t="s">
        <v>3626</v>
      </c>
      <c r="O58" t="str">
        <f t="shared" si="2"/>
        <v>5408-283K</v>
      </c>
      <c r="P58" t="str">
        <f t="shared" si="3"/>
        <v>Chance</v>
      </c>
      <c r="Q58" s="339" t="s">
        <v>3627</v>
      </c>
      <c r="R58">
        <v>2.72</v>
      </c>
      <c r="S58" t="s">
        <v>449</v>
      </c>
    </row>
    <row r="59" spans="1:19">
      <c r="A59" t="s">
        <v>3618</v>
      </c>
      <c r="B59" t="s">
        <v>3607</v>
      </c>
      <c r="C59">
        <v>29.9</v>
      </c>
      <c r="D59">
        <v>16.3</v>
      </c>
      <c r="F59">
        <v>0.34499999999999997</v>
      </c>
      <c r="H59">
        <v>-0.52500000000000002</v>
      </c>
      <c r="I59">
        <v>-0.09</v>
      </c>
      <c r="K59">
        <f t="shared" si="0"/>
        <v>0.34499999999999997</v>
      </c>
      <c r="L59">
        <f t="shared" si="1"/>
        <v>-0.52500000000000002</v>
      </c>
      <c r="M59">
        <f t="shared" si="1"/>
        <v>-0.09</v>
      </c>
      <c r="N59" t="s">
        <v>3626</v>
      </c>
      <c r="O59" t="str">
        <f t="shared" si="2"/>
        <v>5408-349 K</v>
      </c>
      <c r="P59" t="str">
        <f t="shared" si="3"/>
        <v>Chance</v>
      </c>
      <c r="Q59" s="339" t="s">
        <v>3627</v>
      </c>
      <c r="R59">
        <v>2.72</v>
      </c>
      <c r="S59" t="s">
        <v>449</v>
      </c>
    </row>
    <row r="60" spans="1:19">
      <c r="A60" t="s">
        <v>3619</v>
      </c>
      <c r="B60" t="s">
        <v>3607</v>
      </c>
      <c r="C60">
        <v>25.7</v>
      </c>
      <c r="D60">
        <v>13.2</v>
      </c>
      <c r="E60">
        <v>2.57</v>
      </c>
      <c r="F60">
        <v>2.6030000000000002</v>
      </c>
      <c r="G60">
        <v>0.02</v>
      </c>
      <c r="H60">
        <v>-0.38700000000000001</v>
      </c>
      <c r="I60">
        <v>0.36</v>
      </c>
      <c r="K60">
        <f t="shared" si="0"/>
        <v>2.6030000000000002</v>
      </c>
      <c r="L60">
        <f t="shared" si="1"/>
        <v>-0.38700000000000001</v>
      </c>
      <c r="M60">
        <f t="shared" si="1"/>
        <v>0.36</v>
      </c>
      <c r="N60" t="s">
        <v>3626</v>
      </c>
      <c r="O60" t="str">
        <f t="shared" si="2"/>
        <v>5408-367 K</v>
      </c>
      <c r="P60" t="str">
        <f t="shared" si="3"/>
        <v>Chance</v>
      </c>
      <c r="Q60" s="339" t="s">
        <v>3627</v>
      </c>
      <c r="R60">
        <v>2.72</v>
      </c>
      <c r="S60" t="s">
        <v>449</v>
      </c>
    </row>
    <row r="61" spans="1:19">
      <c r="A61" t="s">
        <v>3620</v>
      </c>
      <c r="B61" t="s">
        <v>3607</v>
      </c>
      <c r="C61">
        <v>21</v>
      </c>
      <c r="D61">
        <v>15.9</v>
      </c>
      <c r="F61">
        <v>2.956</v>
      </c>
      <c r="H61">
        <v>-0.98399999999999999</v>
      </c>
      <c r="I61">
        <v>1.7</v>
      </c>
      <c r="K61">
        <f t="shared" si="0"/>
        <v>2.956</v>
      </c>
      <c r="L61">
        <f t="shared" si="1"/>
        <v>-0.98399999999999999</v>
      </c>
      <c r="M61">
        <f t="shared" si="1"/>
        <v>1.7</v>
      </c>
      <c r="N61" t="s">
        <v>3626</v>
      </c>
      <c r="O61" t="str">
        <f t="shared" si="2"/>
        <v>6402-468 K</v>
      </c>
      <c r="P61" t="str">
        <f t="shared" si="3"/>
        <v>Chance</v>
      </c>
      <c r="Q61" s="339" t="s">
        <v>3627</v>
      </c>
      <c r="R61">
        <v>2.72</v>
      </c>
      <c r="S61" t="s">
        <v>449</v>
      </c>
    </row>
    <row r="62" spans="1:19">
      <c r="A62" t="s">
        <v>3621</v>
      </c>
      <c r="B62" t="s">
        <v>3607</v>
      </c>
      <c r="C62">
        <v>41.1</v>
      </c>
      <c r="D62">
        <v>21.7</v>
      </c>
      <c r="E62">
        <v>1.52</v>
      </c>
      <c r="F62">
        <v>1.5049999999999999</v>
      </c>
      <c r="G62">
        <v>0.01</v>
      </c>
      <c r="H62">
        <v>-0.19400000000000001</v>
      </c>
      <c r="I62">
        <v>1.07</v>
      </c>
      <c r="K62">
        <f t="shared" si="0"/>
        <v>1.5049999999999999</v>
      </c>
      <c r="L62">
        <f t="shared" si="1"/>
        <v>-0.19400000000000001</v>
      </c>
      <c r="M62">
        <f t="shared" si="1"/>
        <v>1.07</v>
      </c>
      <c r="N62" t="s">
        <v>3626</v>
      </c>
      <c r="O62" t="str">
        <f t="shared" si="2"/>
        <v>6402-477 K</v>
      </c>
      <c r="P62" t="str">
        <f t="shared" si="3"/>
        <v>Chance</v>
      </c>
      <c r="Q62" s="339" t="s">
        <v>3627</v>
      </c>
      <c r="R62">
        <v>2.72</v>
      </c>
      <c r="S62" t="s">
        <v>449</v>
      </c>
    </row>
    <row r="63" spans="1:19">
      <c r="A63" t="s">
        <v>3622</v>
      </c>
      <c r="B63" t="s">
        <v>3607</v>
      </c>
      <c r="C63">
        <v>2.8</v>
      </c>
      <c r="D63">
        <v>2.6</v>
      </c>
      <c r="E63">
        <v>4.16</v>
      </c>
      <c r="F63">
        <v>3.9990000000000001</v>
      </c>
      <c r="G63">
        <v>0.12</v>
      </c>
      <c r="H63">
        <v>-0.28999999999999998</v>
      </c>
      <c r="I63">
        <v>-0.09</v>
      </c>
      <c r="K63">
        <f t="shared" si="0"/>
        <v>3.9990000000000001</v>
      </c>
      <c r="L63">
        <f t="shared" si="1"/>
        <v>-0.28999999999999998</v>
      </c>
      <c r="M63">
        <f t="shared" si="1"/>
        <v>-0.09</v>
      </c>
      <c r="N63" t="s">
        <v>3626</v>
      </c>
      <c r="O63" t="str">
        <f t="shared" si="2"/>
        <v>6412-509 K</v>
      </c>
      <c r="P63" t="str">
        <f t="shared" si="3"/>
        <v>Chance</v>
      </c>
      <c r="Q63" s="339" t="s">
        <v>3627</v>
      </c>
      <c r="R63">
        <v>2.72</v>
      </c>
      <c r="S63" t="s">
        <v>449</v>
      </c>
    </row>
    <row r="64" spans="1:19">
      <c r="A64" t="s">
        <v>3572</v>
      </c>
      <c r="B64" t="s">
        <v>3607</v>
      </c>
      <c r="D64">
        <v>2.6</v>
      </c>
      <c r="F64">
        <v>3.9780000000000002</v>
      </c>
      <c r="H64">
        <v>-0.30099999999999999</v>
      </c>
      <c r="I64">
        <v>0.34</v>
      </c>
      <c r="K64">
        <f t="shared" si="0"/>
        <v>3.9780000000000002</v>
      </c>
      <c r="L64">
        <f t="shared" si="1"/>
        <v>-0.30099999999999999</v>
      </c>
      <c r="M64">
        <f t="shared" si="1"/>
        <v>0.34</v>
      </c>
      <c r="N64" t="s">
        <v>3626</v>
      </c>
      <c r="O64" t="str">
        <f t="shared" si="2"/>
        <v>Duplicate</v>
      </c>
      <c r="P64" t="str">
        <f t="shared" si="3"/>
        <v>Chance</v>
      </c>
      <c r="Q64" s="339" t="s">
        <v>3627</v>
      </c>
      <c r="R64">
        <v>2.72</v>
      </c>
      <c r="S64" t="s">
        <v>449</v>
      </c>
    </row>
    <row r="65" spans="1:19">
      <c r="A65" t="s">
        <v>3623</v>
      </c>
      <c r="B65" t="s">
        <v>3607</v>
      </c>
      <c r="C65">
        <v>13.2</v>
      </c>
      <c r="D65">
        <v>9.1999999999999993</v>
      </c>
      <c r="E65">
        <v>3.6</v>
      </c>
      <c r="F65">
        <v>3.3490000000000002</v>
      </c>
      <c r="G65">
        <v>0.18</v>
      </c>
      <c r="H65">
        <v>-1.141</v>
      </c>
      <c r="I65">
        <v>1.04</v>
      </c>
      <c r="K65">
        <f t="shared" si="0"/>
        <v>3.3490000000000002</v>
      </c>
      <c r="L65">
        <f t="shared" si="1"/>
        <v>-1.141</v>
      </c>
      <c r="M65">
        <f t="shared" si="1"/>
        <v>1.04</v>
      </c>
      <c r="N65" t="s">
        <v>3626</v>
      </c>
      <c r="O65" t="str">
        <f t="shared" si="2"/>
        <v>5416-609 K</v>
      </c>
      <c r="P65" t="str">
        <f t="shared" si="3"/>
        <v>Chance</v>
      </c>
      <c r="Q65" s="339" t="s">
        <v>3627</v>
      </c>
      <c r="R65">
        <v>2.72</v>
      </c>
      <c r="S65" t="s">
        <v>449</v>
      </c>
    </row>
    <row r="66" spans="1:19">
      <c r="A66" t="s">
        <v>3624</v>
      </c>
      <c r="B66" t="s">
        <v>3607</v>
      </c>
      <c r="C66">
        <v>15.6</v>
      </c>
      <c r="D66">
        <v>12.1</v>
      </c>
      <c r="F66">
        <v>4.0060000000000002</v>
      </c>
      <c r="H66">
        <v>-1.0289999999999999</v>
      </c>
      <c r="I66">
        <v>0.81</v>
      </c>
      <c r="K66">
        <f t="shared" si="0"/>
        <v>4.0060000000000002</v>
      </c>
      <c r="L66">
        <f t="shared" si="1"/>
        <v>-1.0289999999999999</v>
      </c>
      <c r="M66">
        <f t="shared" si="1"/>
        <v>0.81</v>
      </c>
      <c r="N66" t="s">
        <v>3626</v>
      </c>
      <c r="O66" t="str">
        <f t="shared" si="2"/>
        <v>5416-655 K</v>
      </c>
      <c r="P66" t="str">
        <f t="shared" si="3"/>
        <v>Chance</v>
      </c>
      <c r="Q66" s="339" t="s">
        <v>3627</v>
      </c>
      <c r="R66">
        <v>2.72</v>
      </c>
      <c r="S66" t="s">
        <v>449</v>
      </c>
    </row>
    <row r="67" spans="1:19">
      <c r="A67" t="s">
        <v>3625</v>
      </c>
      <c r="B67" t="s">
        <v>3607</v>
      </c>
      <c r="C67">
        <v>17.5</v>
      </c>
      <c r="D67">
        <v>12.6</v>
      </c>
      <c r="E67">
        <v>3.67</v>
      </c>
      <c r="F67">
        <v>3.665</v>
      </c>
      <c r="G67">
        <v>0</v>
      </c>
      <c r="H67">
        <v>0.2</v>
      </c>
      <c r="I67">
        <v>0.44</v>
      </c>
      <c r="K67">
        <f t="shared" si="0"/>
        <v>3.665</v>
      </c>
      <c r="L67">
        <f t="shared" si="1"/>
        <v>0.2</v>
      </c>
      <c r="M67">
        <f t="shared" si="1"/>
        <v>0.44</v>
      </c>
      <c r="N67" t="s">
        <v>3626</v>
      </c>
      <c r="O67" t="str">
        <f t="shared" si="2"/>
        <v>5417-674 K</v>
      </c>
      <c r="P67" t="str">
        <f t="shared" si="3"/>
        <v>Chance</v>
      </c>
      <c r="Q67" s="339" t="s">
        <v>3627</v>
      </c>
      <c r="R67">
        <v>2.72</v>
      </c>
      <c r="S67" t="s">
        <v>449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G340"/>
  <sheetViews>
    <sheetView topLeftCell="F1" workbookViewId="0">
      <selection activeCell="AA31" sqref="AA31:AG39"/>
    </sheetView>
  </sheetViews>
  <sheetFormatPr defaultRowHeight="12.75"/>
  <sheetData>
    <row r="4" spans="3:30">
      <c r="C4" t="s">
        <v>3630</v>
      </c>
      <c r="D4" s="7"/>
      <c r="E4" s="27"/>
      <c r="F4" s="2"/>
      <c r="G4" s="2"/>
      <c r="H4" s="2"/>
      <c r="I4" s="2"/>
      <c r="J4" s="2"/>
      <c r="K4" s="2"/>
      <c r="L4" s="2"/>
      <c r="M4" s="2"/>
      <c r="N4" s="2"/>
      <c r="O4" s="2"/>
    </row>
    <row r="5" spans="3:30">
      <c r="D5" s="7"/>
      <c r="E5" s="27"/>
      <c r="F5" s="2"/>
      <c r="G5" s="2"/>
      <c r="H5" s="2"/>
      <c r="I5" s="2"/>
      <c r="J5" s="2"/>
      <c r="K5" s="2"/>
      <c r="L5" s="2"/>
      <c r="M5" s="2"/>
      <c r="N5" s="2"/>
      <c r="O5" s="2"/>
      <c r="P5" s="349" t="s">
        <v>3639</v>
      </c>
    </row>
    <row r="6" spans="3:30">
      <c r="D6" s="7"/>
      <c r="E6" s="27"/>
      <c r="F6" s="2"/>
      <c r="G6" s="2"/>
      <c r="H6" s="2"/>
      <c r="I6" s="2"/>
      <c r="J6" s="2"/>
      <c r="K6" s="2"/>
      <c r="L6" s="2"/>
      <c r="M6" s="2"/>
      <c r="N6" s="2"/>
      <c r="O6" s="2"/>
      <c r="P6" s="348" t="s">
        <v>3638</v>
      </c>
      <c r="Q6" s="348"/>
      <c r="R6" s="348"/>
    </row>
    <row r="7" spans="3:30">
      <c r="C7" s="341" t="s">
        <v>2142</v>
      </c>
      <c r="D7" s="341"/>
      <c r="E7" s="342" t="s">
        <v>3640</v>
      </c>
      <c r="F7" s="343" t="s">
        <v>3641</v>
      </c>
      <c r="G7" s="343" t="s">
        <v>3631</v>
      </c>
      <c r="H7" s="343" t="s">
        <v>3642</v>
      </c>
      <c r="I7" s="343" t="s">
        <v>3631</v>
      </c>
      <c r="J7" s="343" t="s">
        <v>3643</v>
      </c>
      <c r="K7" s="343" t="s">
        <v>3631</v>
      </c>
      <c r="L7" s="343" t="s">
        <v>3644</v>
      </c>
      <c r="M7" s="343" t="s">
        <v>3631</v>
      </c>
      <c r="N7" s="343" t="s">
        <v>3645</v>
      </c>
      <c r="O7" s="343" t="s">
        <v>3631</v>
      </c>
      <c r="P7" s="348"/>
      <c r="Q7" s="348"/>
      <c r="R7" s="348"/>
      <c r="T7" s="107" t="s">
        <v>1357</v>
      </c>
      <c r="U7" s="107" t="s">
        <v>1406</v>
      </c>
      <c r="V7" s="107" t="s">
        <v>1492</v>
      </c>
      <c r="W7" s="107" t="s">
        <v>2225</v>
      </c>
      <c r="X7" s="107" t="s">
        <v>1225</v>
      </c>
      <c r="Y7" s="107" t="s">
        <v>1309</v>
      </c>
      <c r="Z7" s="107" t="s">
        <v>2226</v>
      </c>
      <c r="AA7" s="107" t="s">
        <v>2227</v>
      </c>
      <c r="AB7" s="107" t="s">
        <v>2231</v>
      </c>
      <c r="AC7" s="107" t="s">
        <v>2228</v>
      </c>
      <c r="AD7" s="107"/>
    </row>
    <row r="8" spans="3:30">
      <c r="C8" s="344" t="s">
        <v>3646</v>
      </c>
      <c r="D8" s="344" t="s">
        <v>3632</v>
      </c>
      <c r="E8" s="344">
        <v>1963684000</v>
      </c>
      <c r="F8" s="345">
        <v>-10.569178801964174</v>
      </c>
      <c r="G8" s="345">
        <v>9.3738680835132746E-2</v>
      </c>
      <c r="H8" s="345">
        <v>-18.828574122012775</v>
      </c>
      <c r="I8" s="345">
        <v>4.9725617277711937E-2</v>
      </c>
      <c r="J8" s="345">
        <v>-33.576220655098574</v>
      </c>
      <c r="K8" s="345">
        <v>0.31821841299442827</v>
      </c>
      <c r="L8" s="345">
        <v>-0.82777107570697339</v>
      </c>
      <c r="M8" s="345">
        <v>0.19447312648436257</v>
      </c>
      <c r="N8" s="345">
        <v>1.8947684469192723</v>
      </c>
      <c r="O8" s="345">
        <v>0.31822244807697164</v>
      </c>
      <c r="P8" s="348">
        <v>12</v>
      </c>
      <c r="Q8" s="348" t="s">
        <v>3632</v>
      </c>
      <c r="R8" s="348"/>
      <c r="T8" s="350">
        <f>H8</f>
        <v>-18.828574122012775</v>
      </c>
      <c r="U8" s="350">
        <f>L8</f>
        <v>-0.82777107570697339</v>
      </c>
      <c r="V8" s="350">
        <f>N8</f>
        <v>1.8947684469192723</v>
      </c>
      <c r="W8" s="351" t="s">
        <v>3970</v>
      </c>
      <c r="X8" s="256" t="str">
        <f>C8</f>
        <v>GKF01_mount4_1102_grain-1@1</v>
      </c>
      <c r="Y8" s="351" t="s">
        <v>3971</v>
      </c>
    </row>
    <row r="9" spans="3:30">
      <c r="C9" s="344" t="s">
        <v>3647</v>
      </c>
      <c r="D9" s="344" t="s">
        <v>3632</v>
      </c>
      <c r="E9" s="344">
        <v>2004094000</v>
      </c>
      <c r="F9" s="345">
        <v>-11.388342587205781</v>
      </c>
      <c r="G9" s="345">
        <v>8.8094319952224109E-2</v>
      </c>
      <c r="H9" s="345">
        <v>-20.131657723909903</v>
      </c>
      <c r="I9" s="345">
        <v>4.365348921244129E-2</v>
      </c>
      <c r="J9" s="345">
        <v>-35.775590850325671</v>
      </c>
      <c r="K9" s="345">
        <v>0.32316508732017624</v>
      </c>
      <c r="L9" s="345">
        <v>-0.96941321462351659</v>
      </c>
      <c r="M9" s="345">
        <v>0.18194612990832904</v>
      </c>
      <c r="N9" s="345">
        <v>2.1278074798372018</v>
      </c>
      <c r="O9" s="345">
        <v>0.32316858848712882</v>
      </c>
      <c r="P9" s="348">
        <v>175</v>
      </c>
      <c r="Q9" s="348"/>
      <c r="R9" s="348"/>
      <c r="T9" s="350">
        <f t="shared" ref="T9:T72" si="0">H9</f>
        <v>-20.131657723909903</v>
      </c>
      <c r="U9" s="350">
        <f t="shared" ref="U9:U72" si="1">L9</f>
        <v>-0.96941321462351659</v>
      </c>
      <c r="V9" s="350">
        <f t="shared" ref="V9:V72" si="2">N9</f>
        <v>2.1278074798372018</v>
      </c>
      <c r="W9" s="351" t="s">
        <v>3972</v>
      </c>
      <c r="X9" s="256" t="str">
        <f t="shared" ref="X9:X72" si="3">C9</f>
        <v>GKF01_mount4_1102_grain-1@2</v>
      </c>
      <c r="Y9" s="351" t="s">
        <v>3971</v>
      </c>
    </row>
    <row r="10" spans="3:30">
      <c r="C10" s="344" t="s">
        <v>3648</v>
      </c>
      <c r="D10" s="344" t="s">
        <v>3632</v>
      </c>
      <c r="E10" s="344">
        <v>1992369000</v>
      </c>
      <c r="F10" s="345">
        <v>-11.625392302149763</v>
      </c>
      <c r="G10" s="345">
        <v>8.9264649967567056E-2</v>
      </c>
      <c r="H10" s="345">
        <v>-20.613913694284889</v>
      </c>
      <c r="I10" s="345">
        <v>4.2907173964702887E-2</v>
      </c>
      <c r="J10" s="345">
        <v>-36.944085907697378</v>
      </c>
      <c r="K10" s="345">
        <v>0.31586239396868532</v>
      </c>
      <c r="L10" s="345">
        <v>-0.95560933009097937</v>
      </c>
      <c r="M10" s="345">
        <v>0.18402640722900063</v>
      </c>
      <c r="N10" s="345">
        <v>1.8587809476144912</v>
      </c>
      <c r="O10" s="345">
        <v>0.31586602261099966</v>
      </c>
      <c r="P10" s="348">
        <v>176</v>
      </c>
      <c r="Q10" s="348"/>
      <c r="R10" s="348"/>
      <c r="T10" s="350">
        <f t="shared" si="0"/>
        <v>-20.613913694284889</v>
      </c>
      <c r="U10" s="350">
        <f t="shared" si="1"/>
        <v>-0.95560933009097937</v>
      </c>
      <c r="V10" s="350">
        <f t="shared" si="2"/>
        <v>1.8587809476144912</v>
      </c>
      <c r="W10" s="351" t="s">
        <v>3973</v>
      </c>
      <c r="X10" s="256" t="str">
        <f t="shared" si="3"/>
        <v>GKF01_mount4_1102_grain-1@3</v>
      </c>
      <c r="Y10" s="351" t="s">
        <v>3971</v>
      </c>
    </row>
    <row r="11" spans="3:30">
      <c r="C11" s="344" t="s">
        <v>3649</v>
      </c>
      <c r="D11" s="344" t="s">
        <v>3632</v>
      </c>
      <c r="E11" s="344">
        <v>1910827000</v>
      </c>
      <c r="F11" s="345">
        <v>-7.0954887483620777</v>
      </c>
      <c r="G11" s="345">
        <v>9.7048390279290284E-2</v>
      </c>
      <c r="H11" s="345">
        <v>-13.311502662985642</v>
      </c>
      <c r="I11" s="345">
        <v>4.4892990553682066E-2</v>
      </c>
      <c r="J11" s="345">
        <v>-24.081083337754716</v>
      </c>
      <c r="K11" s="345">
        <v>0.37806825662536703</v>
      </c>
      <c r="L11" s="345">
        <v>-0.2177882653456864</v>
      </c>
      <c r="M11" s="345">
        <v>0.19959872753037333</v>
      </c>
      <c r="N11" s="345">
        <v>1.0592015819844711</v>
      </c>
      <c r="O11" s="345">
        <v>0.37806963950129069</v>
      </c>
      <c r="P11" s="348">
        <v>191</v>
      </c>
      <c r="Q11" s="348" t="s">
        <v>3633</v>
      </c>
      <c r="R11" s="348"/>
      <c r="T11" s="350">
        <f t="shared" si="0"/>
        <v>-13.311502662985642</v>
      </c>
      <c r="U11" s="350">
        <f t="shared" si="1"/>
        <v>-0.2177882653456864</v>
      </c>
      <c r="V11" s="350">
        <f t="shared" si="2"/>
        <v>1.0592015819844711</v>
      </c>
      <c r="W11" s="351" t="s">
        <v>3974</v>
      </c>
      <c r="X11" s="256" t="str">
        <f t="shared" si="3"/>
        <v>GKF01_mount4_1102_grain-1@4</v>
      </c>
      <c r="Y11" s="351" t="s">
        <v>3971</v>
      </c>
    </row>
    <row r="12" spans="3:30">
      <c r="C12" s="344" t="s">
        <v>3650</v>
      </c>
      <c r="D12" s="344" t="s">
        <v>3632</v>
      </c>
      <c r="E12" s="344">
        <v>1919286000</v>
      </c>
      <c r="F12" s="345">
        <v>-8.8292946762535962</v>
      </c>
      <c r="G12" s="345">
        <v>0.10078672667834436</v>
      </c>
      <c r="H12" s="345">
        <v>-16.040602282053062</v>
      </c>
      <c r="I12" s="345">
        <v>4.4502581747739675E-2</v>
      </c>
      <c r="J12" s="345">
        <v>-28.984430099767589</v>
      </c>
      <c r="K12" s="345">
        <v>0.32182056258747832</v>
      </c>
      <c r="L12" s="345">
        <v>-0.53599311632579472</v>
      </c>
      <c r="M12" s="345">
        <v>0.20679981780667991</v>
      </c>
      <c r="N12" s="345">
        <v>1.272603798833206</v>
      </c>
      <c r="O12" s="345">
        <v>0.32182288136515091</v>
      </c>
      <c r="P12" s="348">
        <v>194</v>
      </c>
      <c r="Q12" s="348" t="s">
        <v>3634</v>
      </c>
      <c r="R12" s="348"/>
      <c r="T12" s="350">
        <f t="shared" si="0"/>
        <v>-16.040602282053062</v>
      </c>
      <c r="U12" s="350">
        <f t="shared" si="1"/>
        <v>-0.53599311632579472</v>
      </c>
      <c r="V12" s="350">
        <f t="shared" si="2"/>
        <v>1.272603798833206</v>
      </c>
      <c r="W12" s="351" t="s">
        <v>3975</v>
      </c>
      <c r="X12" s="256" t="str">
        <f t="shared" si="3"/>
        <v>GKF01_mount4_1102_grain-1@5</v>
      </c>
      <c r="Y12" s="351" t="s">
        <v>3971</v>
      </c>
    </row>
    <row r="13" spans="3:30">
      <c r="C13" s="344" t="s">
        <v>3651</v>
      </c>
      <c r="D13" s="344" t="s">
        <v>3632</v>
      </c>
      <c r="E13" s="344">
        <v>1966206000</v>
      </c>
      <c r="F13" s="345">
        <v>-10.658705590674167</v>
      </c>
      <c r="G13" s="345">
        <v>9.0500801924274829E-2</v>
      </c>
      <c r="H13" s="345">
        <v>-19.021431397349907</v>
      </c>
      <c r="I13" s="345">
        <v>5.1151041104812986E-2</v>
      </c>
      <c r="J13" s="345">
        <v>-33.919633324631434</v>
      </c>
      <c r="K13" s="345">
        <v>0.36454641390453363</v>
      </c>
      <c r="L13" s="345">
        <v>-0.8170517182883863</v>
      </c>
      <c r="M13" s="345">
        <v>0.18865191028671652</v>
      </c>
      <c r="N13" s="345">
        <v>1.9115374535053675</v>
      </c>
      <c r="O13" s="345">
        <v>0.36455021784740987</v>
      </c>
      <c r="P13" s="348">
        <v>212</v>
      </c>
      <c r="Q13" s="348"/>
      <c r="R13" s="348"/>
      <c r="T13" s="350">
        <f t="shared" si="0"/>
        <v>-19.021431397349907</v>
      </c>
      <c r="U13" s="350">
        <f t="shared" si="1"/>
        <v>-0.8170517182883863</v>
      </c>
      <c r="V13" s="350">
        <f t="shared" si="2"/>
        <v>1.9115374535053675</v>
      </c>
      <c r="W13" s="351" t="s">
        <v>3976</v>
      </c>
      <c r="X13" s="256" t="str">
        <f t="shared" si="3"/>
        <v>GKF01_mount4_1102_grain-1@6</v>
      </c>
      <c r="Y13" s="351" t="s">
        <v>3971</v>
      </c>
    </row>
    <row r="14" spans="3:30">
      <c r="C14" s="344" t="s">
        <v>3652</v>
      </c>
      <c r="D14" s="344" t="s">
        <v>3632</v>
      </c>
      <c r="E14" s="344">
        <v>1953448000</v>
      </c>
      <c r="F14" s="345">
        <v>-11.347314751926962</v>
      </c>
      <c r="G14" s="345">
        <v>9.1978716674265909E-2</v>
      </c>
      <c r="H14" s="345">
        <v>-20.351582687013646</v>
      </c>
      <c r="I14" s="345">
        <v>4.3773920026299942E-2</v>
      </c>
      <c r="J14" s="345">
        <v>-36.523580598065266</v>
      </c>
      <c r="K14" s="345">
        <v>0.36456862002943297</v>
      </c>
      <c r="L14" s="345">
        <v>-0.81399511885926756</v>
      </c>
      <c r="M14" s="345">
        <v>0.18951026051093903</v>
      </c>
      <c r="N14" s="345">
        <v>1.7900550996003943</v>
      </c>
      <c r="O14" s="345">
        <v>0.36457180935142586</v>
      </c>
      <c r="P14" s="348">
        <v>215</v>
      </c>
      <c r="Q14" s="348" t="s">
        <v>3635</v>
      </c>
      <c r="R14" s="348"/>
      <c r="T14" s="350">
        <f t="shared" si="0"/>
        <v>-20.351582687013646</v>
      </c>
      <c r="U14" s="350">
        <f t="shared" si="1"/>
        <v>-0.81399511885926756</v>
      </c>
      <c r="V14" s="350">
        <f t="shared" si="2"/>
        <v>1.7900550996003943</v>
      </c>
      <c r="W14" s="351" t="s">
        <v>3977</v>
      </c>
      <c r="X14" s="256" t="str">
        <f t="shared" si="3"/>
        <v>GKF01_mount4_1102_grain-1@7</v>
      </c>
      <c r="Y14" s="351" t="s">
        <v>3971</v>
      </c>
    </row>
    <row r="15" spans="3:30">
      <c r="C15" s="344" t="s">
        <v>3653</v>
      </c>
      <c r="D15" s="344" t="s">
        <v>3632</v>
      </c>
      <c r="E15" s="344">
        <v>1922052000</v>
      </c>
      <c r="F15" s="345">
        <v>-11.571828183869147</v>
      </c>
      <c r="G15" s="345">
        <v>9.3059156586964065E-2</v>
      </c>
      <c r="H15" s="345">
        <v>-20.78647020379687</v>
      </c>
      <c r="I15" s="345">
        <v>4.3441352111232845E-2</v>
      </c>
      <c r="J15" s="345">
        <v>-37.634734022305217</v>
      </c>
      <c r="K15" s="345">
        <v>0.31981808560896613</v>
      </c>
      <c r="L15" s="345">
        <v>-0.81227247257065116</v>
      </c>
      <c r="M15" s="345">
        <v>0.19152889237931539</v>
      </c>
      <c r="N15" s="345">
        <v>1.4898757912449341</v>
      </c>
      <c r="O15" s="345">
        <v>0.31982182098267392</v>
      </c>
      <c r="P15" s="348">
        <v>260</v>
      </c>
      <c r="Q15" s="348"/>
      <c r="R15" s="348"/>
      <c r="T15" s="350">
        <f t="shared" si="0"/>
        <v>-20.78647020379687</v>
      </c>
      <c r="U15" s="350">
        <f t="shared" si="1"/>
        <v>-0.81227247257065116</v>
      </c>
      <c r="V15" s="350">
        <f t="shared" si="2"/>
        <v>1.4898757912449341</v>
      </c>
      <c r="W15" s="351" t="s">
        <v>3978</v>
      </c>
      <c r="X15" s="256" t="str">
        <f t="shared" si="3"/>
        <v>GKF01_mount4_1102_grain-1@8</v>
      </c>
      <c r="Y15" s="351" t="s">
        <v>3971</v>
      </c>
    </row>
    <row r="16" spans="3:30">
      <c r="C16" s="344" t="s">
        <v>3654</v>
      </c>
      <c r="D16" s="344" t="s">
        <v>3632</v>
      </c>
      <c r="E16" s="344">
        <v>1991534000</v>
      </c>
      <c r="F16" s="345">
        <v>-10.658199074189302</v>
      </c>
      <c r="G16" s="345">
        <v>9.0132650184323024E-2</v>
      </c>
      <c r="H16" s="345">
        <v>-18.942935102826851</v>
      </c>
      <c r="I16" s="345">
        <v>4.523429490230918E-2</v>
      </c>
      <c r="J16" s="345">
        <v>-33.546275580018659</v>
      </c>
      <c r="K16" s="345">
        <v>0.31662551626599983</v>
      </c>
      <c r="L16" s="345">
        <v>-0.85734829536143842</v>
      </c>
      <c r="M16" s="345">
        <v>0.18629808163604669</v>
      </c>
      <c r="N16" s="345">
        <v>2.1383026269054</v>
      </c>
      <c r="O16" s="345">
        <v>0.31662891308366642</v>
      </c>
      <c r="P16" s="348">
        <v>263</v>
      </c>
      <c r="Q16" s="348"/>
      <c r="R16" s="348"/>
      <c r="T16" s="350">
        <f t="shared" si="0"/>
        <v>-18.942935102826851</v>
      </c>
      <c r="U16" s="350">
        <f t="shared" si="1"/>
        <v>-0.85734829536143842</v>
      </c>
      <c r="V16" s="350">
        <f t="shared" si="2"/>
        <v>2.1383026269054</v>
      </c>
      <c r="W16" s="351" t="s">
        <v>3979</v>
      </c>
      <c r="X16" s="256" t="str">
        <f t="shared" si="3"/>
        <v>GKF01_mount4_1102_grain-1@9</v>
      </c>
      <c r="Y16" s="351" t="s">
        <v>3971</v>
      </c>
    </row>
    <row r="17" spans="3:33">
      <c r="C17" s="344" t="s">
        <v>3655</v>
      </c>
      <c r="D17" s="344" t="s">
        <v>3632</v>
      </c>
      <c r="E17" s="344">
        <v>1936654000</v>
      </c>
      <c r="F17" s="345">
        <v>-11.056700918702479</v>
      </c>
      <c r="G17" s="345">
        <v>8.7016965143920266E-2</v>
      </c>
      <c r="H17" s="345">
        <v>-19.681882978854979</v>
      </c>
      <c r="I17" s="345">
        <v>4.5033135201604978E-2</v>
      </c>
      <c r="J17" s="345">
        <v>-35.355085540693665</v>
      </c>
      <c r="K17" s="345">
        <v>0.34388231002019981</v>
      </c>
      <c r="L17" s="345">
        <v>-0.87167552745637344</v>
      </c>
      <c r="M17" s="345">
        <v>0.18022536845359616</v>
      </c>
      <c r="N17" s="345">
        <v>1.7090667181369739</v>
      </c>
      <c r="O17" s="345">
        <v>0.34388565665647497</v>
      </c>
      <c r="P17" s="348">
        <v>290</v>
      </c>
      <c r="Q17" s="348" t="s">
        <v>3636</v>
      </c>
      <c r="R17" s="348"/>
      <c r="T17" s="350">
        <f t="shared" si="0"/>
        <v>-19.681882978854979</v>
      </c>
      <c r="U17" s="350">
        <f t="shared" si="1"/>
        <v>-0.87167552745637344</v>
      </c>
      <c r="V17" s="350">
        <f t="shared" si="2"/>
        <v>1.7090667181369739</v>
      </c>
      <c r="W17" s="351" t="s">
        <v>3980</v>
      </c>
      <c r="X17" s="256" t="str">
        <f t="shared" si="3"/>
        <v>GKF01_mount4_1102_grain-1@10</v>
      </c>
      <c r="Y17" s="351" t="s">
        <v>3971</v>
      </c>
    </row>
    <row r="18" spans="3:33">
      <c r="C18" s="344" t="s">
        <v>3656</v>
      </c>
      <c r="D18" s="344" t="s">
        <v>3632</v>
      </c>
      <c r="E18" s="344">
        <v>1979796000</v>
      </c>
      <c r="F18" s="345">
        <v>-11.702509436979259</v>
      </c>
      <c r="G18" s="345">
        <v>8.9559060794520348E-2</v>
      </c>
      <c r="H18" s="345">
        <v>-20.863387549866943</v>
      </c>
      <c r="I18" s="345">
        <v>4.4514380694430214E-2</v>
      </c>
      <c r="J18" s="345">
        <v>-37.655122158529842</v>
      </c>
      <c r="K18" s="345">
        <v>0.31642834808865233</v>
      </c>
      <c r="L18" s="345">
        <v>-0.90293490821602518</v>
      </c>
      <c r="M18" s="345">
        <v>0.18501065598111291</v>
      </c>
      <c r="N18" s="345">
        <v>1.6128886634522175</v>
      </c>
      <c r="O18" s="345">
        <v>0.31643234171139445</v>
      </c>
      <c r="P18" s="348">
        <v>293</v>
      </c>
      <c r="Q18" s="348"/>
      <c r="R18" s="348"/>
      <c r="T18" s="350">
        <f t="shared" si="0"/>
        <v>-20.863387549866943</v>
      </c>
      <c r="U18" s="350">
        <f t="shared" si="1"/>
        <v>-0.90293490821602518</v>
      </c>
      <c r="V18" s="350">
        <f t="shared" si="2"/>
        <v>1.6128886634522175</v>
      </c>
      <c r="W18" s="351" t="s">
        <v>3981</v>
      </c>
      <c r="X18" s="256" t="str">
        <f t="shared" si="3"/>
        <v>GKF01_mount4_1102_grain-1@11</v>
      </c>
      <c r="Y18" s="351" t="s">
        <v>3971</v>
      </c>
    </row>
    <row r="19" spans="3:33">
      <c r="C19" s="344" t="s">
        <v>3657</v>
      </c>
      <c r="D19" s="344" t="s">
        <v>3632</v>
      </c>
      <c r="E19" s="344">
        <v>2046575000</v>
      </c>
      <c r="F19" s="345">
        <v>-11.553340332169482</v>
      </c>
      <c r="G19" s="345">
        <v>8.9027326607360888E-2</v>
      </c>
      <c r="H19" s="345">
        <v>-20.636695664821737</v>
      </c>
      <c r="I19" s="345">
        <v>4.5226865162744004E-2</v>
      </c>
      <c r="J19" s="345">
        <v>-37.328274849679268</v>
      </c>
      <c r="K19" s="345">
        <v>0.33976594863301868</v>
      </c>
      <c r="L19" s="345">
        <v>-0.87170545109782616</v>
      </c>
      <c r="M19" s="345">
        <v>0.18416796220495416</v>
      </c>
      <c r="N19" s="345">
        <v>1.5170734111992203</v>
      </c>
      <c r="O19" s="345">
        <v>0.33976970489514741</v>
      </c>
      <c r="P19" s="348">
        <v>323</v>
      </c>
      <c r="Q19" s="348" t="s">
        <v>3637</v>
      </c>
      <c r="R19" s="348"/>
      <c r="T19" s="350">
        <f t="shared" si="0"/>
        <v>-20.636695664821737</v>
      </c>
      <c r="U19" s="350">
        <f t="shared" si="1"/>
        <v>-0.87170545109782616</v>
      </c>
      <c r="V19" s="350">
        <f t="shared" si="2"/>
        <v>1.5170734111992203</v>
      </c>
      <c r="W19" s="351" t="s">
        <v>3982</v>
      </c>
      <c r="X19" s="256" t="str">
        <f t="shared" si="3"/>
        <v>GKF01_mount4_1102_grain-1@12</v>
      </c>
      <c r="Y19" s="351" t="s">
        <v>3971</v>
      </c>
    </row>
    <row r="20" spans="3:33">
      <c r="C20" s="344" t="s">
        <v>3658</v>
      </c>
      <c r="D20" s="344" t="s">
        <v>3632</v>
      </c>
      <c r="E20" s="344">
        <v>2091787000</v>
      </c>
      <c r="F20" s="345">
        <v>-11.024537121909761</v>
      </c>
      <c r="G20" s="345">
        <v>9.0718347871919638E-2</v>
      </c>
      <c r="H20" s="345">
        <v>-19.689101028925961</v>
      </c>
      <c r="I20" s="345">
        <v>4.1813666331844045E-2</v>
      </c>
      <c r="J20" s="345">
        <v>-35.150567049190727</v>
      </c>
      <c r="K20" s="345">
        <v>0.31300134538317731</v>
      </c>
      <c r="L20" s="345">
        <v>-0.83575841677463458</v>
      </c>
      <c r="M20" s="345">
        <v>0.18657507694197784</v>
      </c>
      <c r="N20" s="345">
        <v>1.9270562884935458</v>
      </c>
      <c r="O20" s="345">
        <v>0.31300451760093068</v>
      </c>
      <c r="P20" s="348">
        <v>326</v>
      </c>
      <c r="Q20" s="348"/>
      <c r="R20" s="348"/>
      <c r="T20" s="350">
        <f t="shared" si="0"/>
        <v>-19.689101028925961</v>
      </c>
      <c r="U20" s="350">
        <f t="shared" si="1"/>
        <v>-0.83575841677463458</v>
      </c>
      <c r="V20" s="350">
        <f t="shared" si="2"/>
        <v>1.9270562884935458</v>
      </c>
      <c r="W20" s="351" t="s">
        <v>3983</v>
      </c>
      <c r="X20" s="256" t="str">
        <f t="shared" si="3"/>
        <v>GKF01_mount4_1102_grain-1@13</v>
      </c>
      <c r="Y20" s="351" t="s">
        <v>3971</v>
      </c>
    </row>
    <row r="21" spans="3:33">
      <c r="C21" s="344" t="s">
        <v>3659</v>
      </c>
      <c r="D21" s="344" t="s">
        <v>3632</v>
      </c>
      <c r="E21" s="344">
        <v>2092129000</v>
      </c>
      <c r="F21" s="345">
        <v>-11.177631729477833</v>
      </c>
      <c r="G21" s="345">
        <v>8.6730461480594656E-2</v>
      </c>
      <c r="H21" s="345">
        <v>-20.017747871225456</v>
      </c>
      <c r="I21" s="345">
        <v>4.2753874258794754E-2</v>
      </c>
      <c r="J21" s="345">
        <v>-36.133020363512955</v>
      </c>
      <c r="K21" s="345">
        <v>0.31060329188371349</v>
      </c>
      <c r="L21" s="345">
        <v>-0.81794575067795172</v>
      </c>
      <c r="M21" s="345">
        <v>0.17907070070659989</v>
      </c>
      <c r="N21" s="345">
        <v>1.5578634686414006</v>
      </c>
      <c r="O21" s="345">
        <v>0.31060674658501874</v>
      </c>
      <c r="P21" s="348">
        <v>335</v>
      </c>
      <c r="Q21" s="348" t="s">
        <v>3637</v>
      </c>
      <c r="R21" s="348"/>
      <c r="T21" s="350">
        <f t="shared" si="0"/>
        <v>-20.017747871225456</v>
      </c>
      <c r="U21" s="350">
        <f t="shared" si="1"/>
        <v>-0.81794575067795172</v>
      </c>
      <c r="V21" s="350">
        <f t="shared" si="2"/>
        <v>1.5578634686414006</v>
      </c>
      <c r="W21" s="351" t="s">
        <v>3984</v>
      </c>
      <c r="X21" s="256" t="str">
        <f t="shared" si="3"/>
        <v>GKF01_mount4_1102_grain-1@14</v>
      </c>
      <c r="Y21" s="351" t="s">
        <v>3971</v>
      </c>
    </row>
    <row r="22" spans="3:33">
      <c r="C22" s="344" t="s">
        <v>3660</v>
      </c>
      <c r="D22" s="344" t="s">
        <v>3632</v>
      </c>
      <c r="E22" s="344">
        <v>2100716000</v>
      </c>
      <c r="F22" s="345">
        <v>-11.155598262383659</v>
      </c>
      <c r="G22" s="345">
        <v>8.8460208773719171E-2</v>
      </c>
      <c r="H22" s="345">
        <v>-19.788800345532987</v>
      </c>
      <c r="I22" s="345">
        <v>4.4456616490059338E-2</v>
      </c>
      <c r="J22" s="345">
        <v>-35.451929187760413</v>
      </c>
      <c r="K22" s="345">
        <v>0.31029785854149483</v>
      </c>
      <c r="L22" s="345">
        <v>-0.91497553794372877</v>
      </c>
      <c r="M22" s="345">
        <v>0.18286233819309755</v>
      </c>
      <c r="N22" s="345">
        <v>1.8117542944735519</v>
      </c>
      <c r="O22" s="345">
        <v>0.31030151245214171</v>
      </c>
      <c r="P22" s="348"/>
      <c r="Q22" s="348"/>
      <c r="R22" s="348"/>
      <c r="T22" s="350">
        <f t="shared" si="0"/>
        <v>-19.788800345532987</v>
      </c>
      <c r="U22" s="350">
        <f t="shared" si="1"/>
        <v>-0.91497553794372877</v>
      </c>
      <c r="V22" s="350">
        <f t="shared" si="2"/>
        <v>1.8117542944735519</v>
      </c>
      <c r="W22" s="351" t="s">
        <v>3985</v>
      </c>
      <c r="X22" s="256" t="str">
        <f t="shared" si="3"/>
        <v>GKF01_mount4_1102_grain-1@15</v>
      </c>
      <c r="Y22" s="351" t="s">
        <v>3971</v>
      </c>
    </row>
    <row r="23" spans="3:33">
      <c r="C23" s="344" t="s">
        <v>3661</v>
      </c>
      <c r="D23" s="344" t="s">
        <v>3632</v>
      </c>
      <c r="E23" s="344">
        <v>2102640000</v>
      </c>
      <c r="F23" s="345">
        <v>-11.17953116629633</v>
      </c>
      <c r="G23" s="345">
        <v>9.9600956090412043E-2</v>
      </c>
      <c r="H23" s="345">
        <v>-19.875416946386171</v>
      </c>
      <c r="I23" s="345">
        <v>4.5273368057387034E-2</v>
      </c>
      <c r="J23" s="345">
        <v>-35.399047459428012</v>
      </c>
      <c r="K23" s="345">
        <v>0.31020897648527401</v>
      </c>
      <c r="L23" s="345">
        <v>-0.89386540776414947</v>
      </c>
      <c r="M23" s="345">
        <v>0.2046916335405207</v>
      </c>
      <c r="N23" s="345">
        <v>2.026267209631726</v>
      </c>
      <c r="O23" s="345">
        <v>0.31021280026083581</v>
      </c>
      <c r="T23" s="350">
        <f t="shared" si="0"/>
        <v>-19.875416946386171</v>
      </c>
      <c r="U23" s="350">
        <f t="shared" si="1"/>
        <v>-0.89386540776414947</v>
      </c>
      <c r="V23" s="350">
        <f t="shared" si="2"/>
        <v>2.026267209631726</v>
      </c>
      <c r="W23" s="351" t="s">
        <v>3986</v>
      </c>
      <c r="X23" s="256" t="str">
        <f t="shared" si="3"/>
        <v>GKF01_mount4_1102_grain-1@16</v>
      </c>
      <c r="Y23" s="351" t="s">
        <v>3971</v>
      </c>
    </row>
    <row r="24" spans="3:33">
      <c r="C24" s="344" t="s">
        <v>3662</v>
      </c>
      <c r="D24" s="344" t="s">
        <v>3632</v>
      </c>
      <c r="E24" s="344">
        <v>2065836000</v>
      </c>
      <c r="F24" s="345">
        <v>-9.556652348602924</v>
      </c>
      <c r="G24" s="345">
        <v>9.4104662586448201E-2</v>
      </c>
      <c r="H24" s="345">
        <v>-17.270151998850956</v>
      </c>
      <c r="I24" s="345">
        <v>5.2790758346190805E-2</v>
      </c>
      <c r="J24" s="345">
        <v>-31.219479533387883</v>
      </c>
      <c r="K24" s="345">
        <v>0.31302031567697963</v>
      </c>
      <c r="L24" s="345">
        <v>-0.62495346733681956</v>
      </c>
      <c r="M24" s="345">
        <v>0.19603499767075033</v>
      </c>
      <c r="N24" s="345">
        <v>1.3386510413520014</v>
      </c>
      <c r="O24" s="345">
        <v>0.31302420478156084</v>
      </c>
      <c r="T24" s="350">
        <f t="shared" si="0"/>
        <v>-17.270151998850956</v>
      </c>
      <c r="U24" s="350">
        <f t="shared" si="1"/>
        <v>-0.62495346733681956</v>
      </c>
      <c r="V24" s="350">
        <f t="shared" si="2"/>
        <v>1.3386510413520014</v>
      </c>
      <c r="W24" s="351" t="s">
        <v>3987</v>
      </c>
      <c r="X24" s="256" t="str">
        <f t="shared" si="3"/>
        <v>GKF01_mount4_1102_grain-1@17</v>
      </c>
      <c r="Y24" s="351" t="s">
        <v>3971</v>
      </c>
    </row>
    <row r="25" spans="3:33">
      <c r="C25" s="344" t="s">
        <v>3663</v>
      </c>
      <c r="D25" s="344" t="s">
        <v>3632</v>
      </c>
      <c r="E25" s="344">
        <v>2089228000</v>
      </c>
      <c r="F25" s="345">
        <v>-10.632113475215643</v>
      </c>
      <c r="G25" s="345">
        <v>8.9366745025932587E-2</v>
      </c>
      <c r="H25" s="345">
        <v>-19.039702086592335</v>
      </c>
      <c r="I25" s="345">
        <v>4.3237383844909445E-2</v>
      </c>
      <c r="J25" s="345">
        <v>-34.185953354065049</v>
      </c>
      <c r="K25" s="345">
        <v>0.31594875767372221</v>
      </c>
      <c r="L25" s="345">
        <v>-0.78096210387168519</v>
      </c>
      <c r="M25" s="345">
        <v>0.18429951650304258</v>
      </c>
      <c r="N25" s="345">
        <v>1.6793365942083796</v>
      </c>
      <c r="O25" s="345">
        <v>0.31595189973639615</v>
      </c>
      <c r="T25" s="350">
        <f t="shared" si="0"/>
        <v>-19.039702086592335</v>
      </c>
      <c r="U25" s="350">
        <f t="shared" si="1"/>
        <v>-0.78096210387168519</v>
      </c>
      <c r="V25" s="350">
        <f t="shared" si="2"/>
        <v>1.6793365942083796</v>
      </c>
      <c r="W25" s="351" t="s">
        <v>3988</v>
      </c>
      <c r="X25" s="256" t="str">
        <f t="shared" si="3"/>
        <v>GKF01_mount4_1102_grain-1@18</v>
      </c>
      <c r="Y25" s="351" t="s">
        <v>3971</v>
      </c>
    </row>
    <row r="26" spans="3:33">
      <c r="C26" s="344" t="s">
        <v>3664</v>
      </c>
      <c r="D26" s="344" t="s">
        <v>3632</v>
      </c>
      <c r="E26" s="344">
        <v>2349567000</v>
      </c>
      <c r="F26" s="345">
        <v>-11.3143308447885</v>
      </c>
      <c r="G26" s="345">
        <v>5.8717970344911448E-2</v>
      </c>
      <c r="H26" s="345">
        <v>-20.102280003800988</v>
      </c>
      <c r="I26" s="345">
        <v>3.2629137656354099E-2</v>
      </c>
      <c r="J26" s="345">
        <v>-35.931207701294873</v>
      </c>
      <c r="K26" s="345">
        <v>0.30873058495879885</v>
      </c>
      <c r="L26" s="345">
        <v>-0.91068085505574459</v>
      </c>
      <c r="M26" s="345">
        <v>0.1222422508998237</v>
      </c>
      <c r="N26" s="345">
        <v>1.9173845788078623</v>
      </c>
      <c r="O26" s="345">
        <v>0.30873262651834371</v>
      </c>
      <c r="T26" s="350">
        <f t="shared" si="0"/>
        <v>-20.102280003800988</v>
      </c>
      <c r="U26" s="350">
        <f t="shared" si="1"/>
        <v>-0.91068085505574459</v>
      </c>
      <c r="V26" s="350">
        <f t="shared" si="2"/>
        <v>1.9173845788078623</v>
      </c>
      <c r="W26" s="351" t="s">
        <v>3989</v>
      </c>
      <c r="X26" s="256" t="str">
        <f t="shared" si="3"/>
        <v>GKF01_mount4_1102_grain-1@19</v>
      </c>
      <c r="Y26" s="351" t="s">
        <v>3971</v>
      </c>
    </row>
    <row r="27" spans="3:33">
      <c r="C27" s="344" t="s">
        <v>3665</v>
      </c>
      <c r="D27" s="344" t="s">
        <v>3632</v>
      </c>
      <c r="E27" s="344">
        <v>2319917000</v>
      </c>
      <c r="F27" s="345">
        <v>-12.078326856830301</v>
      </c>
      <c r="G27" s="345">
        <v>4.8862140842849094E-2</v>
      </c>
      <c r="H27" s="345">
        <v>-21.552781935021748</v>
      </c>
      <c r="I27" s="345">
        <v>3.7822143424400177E-2</v>
      </c>
      <c r="J27" s="345">
        <v>-38.744436412328945</v>
      </c>
      <c r="K27" s="345">
        <v>0.30893344623326757</v>
      </c>
      <c r="L27" s="345">
        <v>-0.92000378475209921</v>
      </c>
      <c r="M27" s="345">
        <v>0.10535693753783822</v>
      </c>
      <c r="N27" s="345">
        <v>1.8083955628528372</v>
      </c>
      <c r="O27" s="345">
        <v>0.30893659787628874</v>
      </c>
      <c r="T27" s="350">
        <f t="shared" si="0"/>
        <v>-21.552781935021748</v>
      </c>
      <c r="U27" s="350">
        <f t="shared" si="1"/>
        <v>-0.92000378475209921</v>
      </c>
      <c r="V27" s="350">
        <f t="shared" si="2"/>
        <v>1.8083955628528372</v>
      </c>
      <c r="W27" s="351" t="s">
        <v>3990</v>
      </c>
      <c r="X27" s="256" t="str">
        <f t="shared" si="3"/>
        <v>GKF01_mount4_1102_grain-1@20</v>
      </c>
      <c r="Y27" s="351" t="s">
        <v>3971</v>
      </c>
    </row>
    <row r="28" spans="3:33">
      <c r="C28" s="344" t="s">
        <v>3666</v>
      </c>
      <c r="D28" s="344" t="s">
        <v>3632</v>
      </c>
      <c r="E28" s="344">
        <v>2368344000</v>
      </c>
      <c r="F28" s="345">
        <v>-10.723671017778935</v>
      </c>
      <c r="G28" s="345">
        <v>6.007199832597053E-2</v>
      </c>
      <c r="H28" s="345">
        <v>-19.011246368345947</v>
      </c>
      <c r="I28" s="345">
        <v>3.6230684492583966E-2</v>
      </c>
      <c r="J28" s="345">
        <v>-33.838770460220545</v>
      </c>
      <c r="K28" s="345">
        <v>0.30776904134781286</v>
      </c>
      <c r="L28" s="345">
        <v>-0.88731150624765753</v>
      </c>
      <c r="M28" s="345">
        <v>0.12591010515773418</v>
      </c>
      <c r="N28" s="345">
        <v>1.9733802760905093</v>
      </c>
      <c r="O28" s="345">
        <v>0.30777129943664028</v>
      </c>
      <c r="T28" s="350">
        <f t="shared" si="0"/>
        <v>-19.011246368345947</v>
      </c>
      <c r="U28" s="350">
        <f t="shared" si="1"/>
        <v>-0.88731150624765753</v>
      </c>
      <c r="V28" s="350">
        <f t="shared" si="2"/>
        <v>1.9733802760905093</v>
      </c>
      <c r="W28" s="351" t="s">
        <v>3991</v>
      </c>
      <c r="X28" s="256" t="str">
        <f t="shared" si="3"/>
        <v>GKF01_mount4_1102_grain-1@21</v>
      </c>
      <c r="Y28" s="351" t="s">
        <v>3971</v>
      </c>
    </row>
    <row r="29" spans="3:33">
      <c r="C29" s="344" t="s">
        <v>3667</v>
      </c>
      <c r="D29" s="344" t="s">
        <v>3632</v>
      </c>
      <c r="E29" s="344">
        <v>2361454000</v>
      </c>
      <c r="F29" s="345">
        <v>-10.410045210382691</v>
      </c>
      <c r="G29" s="345">
        <v>4.9157839612968372E-2</v>
      </c>
      <c r="H29" s="345">
        <v>-18.315086626169542</v>
      </c>
      <c r="I29" s="345">
        <v>3.4229627794291007E-2</v>
      </c>
      <c r="J29" s="345">
        <v>-32.510261926011033</v>
      </c>
      <c r="K29" s="345">
        <v>0.30866395760877846</v>
      </c>
      <c r="L29" s="345">
        <v>-0.93549886143173921</v>
      </c>
      <c r="M29" s="345">
        <v>0.10455373529234542</v>
      </c>
      <c r="N29" s="345">
        <v>2.0014234303657972</v>
      </c>
      <c r="O29" s="345">
        <v>0.30866582268995602</v>
      </c>
      <c r="T29" s="350">
        <f t="shared" si="0"/>
        <v>-18.315086626169542</v>
      </c>
      <c r="U29" s="350">
        <f t="shared" si="1"/>
        <v>-0.93549886143173921</v>
      </c>
      <c r="V29" s="350">
        <f t="shared" si="2"/>
        <v>2.0014234303657972</v>
      </c>
      <c r="W29" s="351" t="s">
        <v>3992</v>
      </c>
      <c r="X29" s="256" t="str">
        <f t="shared" si="3"/>
        <v>GKF01_mount4_1102_grain-1@22</v>
      </c>
      <c r="Y29" s="351" t="s">
        <v>3971</v>
      </c>
    </row>
    <row r="30" spans="3:33">
      <c r="C30" s="344" t="s">
        <v>3668</v>
      </c>
      <c r="D30" s="344" t="s">
        <v>3632</v>
      </c>
      <c r="E30" s="344">
        <v>2384411000</v>
      </c>
      <c r="F30" s="345">
        <v>-11.673411502751808</v>
      </c>
      <c r="G30" s="345">
        <v>5.9663797121053658E-2</v>
      </c>
      <c r="H30" s="345">
        <v>-20.795508072297906</v>
      </c>
      <c r="I30" s="345">
        <v>3.1966292572995339E-2</v>
      </c>
      <c r="J30" s="345">
        <v>-37.29474624616136</v>
      </c>
      <c r="K30" s="345">
        <v>0.32252687205431441</v>
      </c>
      <c r="L30" s="345">
        <v>-0.90915361765053859</v>
      </c>
      <c r="M30" s="345">
        <v>0.1238768493221498</v>
      </c>
      <c r="N30" s="345">
        <v>1.8467138612923151</v>
      </c>
      <c r="O30" s="345">
        <v>0.32252887942789238</v>
      </c>
      <c r="T30" s="350">
        <f t="shared" si="0"/>
        <v>-20.795508072297906</v>
      </c>
      <c r="U30" s="350">
        <f t="shared" si="1"/>
        <v>-0.90915361765053859</v>
      </c>
      <c r="V30" s="350">
        <f t="shared" si="2"/>
        <v>1.8467138612923151</v>
      </c>
      <c r="W30" s="351" t="s">
        <v>3993</v>
      </c>
      <c r="X30" s="256" t="str">
        <f t="shared" si="3"/>
        <v>GKF01_mount4_1102_grain-1@23</v>
      </c>
      <c r="Y30" s="351" t="s">
        <v>3971</v>
      </c>
    </row>
    <row r="31" spans="3:33" ht="17.25">
      <c r="C31" s="344" t="s">
        <v>3669</v>
      </c>
      <c r="D31" s="344" t="s">
        <v>3632</v>
      </c>
      <c r="E31" s="344">
        <v>2369703000</v>
      </c>
      <c r="F31" s="345">
        <v>-11.047046194238131</v>
      </c>
      <c r="G31" s="345">
        <v>5.2869398683239269E-2</v>
      </c>
      <c r="H31" s="345">
        <v>-19.713269457881211</v>
      </c>
      <c r="I31" s="345">
        <v>3.6329472000815793E-2</v>
      </c>
      <c r="J31" s="345">
        <v>-35.572241192080135</v>
      </c>
      <c r="K31" s="345">
        <v>0.30974218290764255</v>
      </c>
      <c r="L31" s="345">
        <v>-0.8457000500462506</v>
      </c>
      <c r="M31" s="345">
        <v>0.11228626956125866</v>
      </c>
      <c r="N31" s="345">
        <v>1.5504871418685582</v>
      </c>
      <c r="O31" s="345">
        <v>0.30974460872232373</v>
      </c>
      <c r="T31" s="350">
        <f t="shared" si="0"/>
        <v>-19.713269457881211</v>
      </c>
      <c r="U31" s="350">
        <f t="shared" si="1"/>
        <v>-0.8457000500462506</v>
      </c>
      <c r="V31" s="350">
        <f t="shared" si="2"/>
        <v>1.5504871418685582</v>
      </c>
      <c r="W31" s="351" t="s">
        <v>3994</v>
      </c>
      <c r="X31" s="256" t="str">
        <f t="shared" si="3"/>
        <v>GKF01_mount4_1102_grain-1@24</v>
      </c>
      <c r="Y31" s="351" t="s">
        <v>3971</v>
      </c>
      <c r="AA31" t="s">
        <v>1190</v>
      </c>
      <c r="AD31" s="16" t="s">
        <v>4250</v>
      </c>
      <c r="AF31" s="16" t="s">
        <v>4251</v>
      </c>
      <c r="AG31" s="16" t="s">
        <v>4252</v>
      </c>
    </row>
    <row r="32" spans="3:33">
      <c r="C32" s="344" t="s">
        <v>3670</v>
      </c>
      <c r="D32" s="344" t="s">
        <v>3632</v>
      </c>
      <c r="E32" s="344">
        <v>2386896000</v>
      </c>
      <c r="F32" s="345">
        <v>-10.406879830816894</v>
      </c>
      <c r="G32" s="345">
        <v>6.1691303010899812E-2</v>
      </c>
      <c r="H32" s="345">
        <v>-18.552777707560473</v>
      </c>
      <c r="I32" s="345">
        <v>3.2409024765858836E-2</v>
      </c>
      <c r="J32" s="345">
        <v>-33.370838764250955</v>
      </c>
      <c r="K32" s="345">
        <v>0.31562628407521665</v>
      </c>
      <c r="L32" s="345">
        <v>-0.80881295341272974</v>
      </c>
      <c r="M32" s="345">
        <v>0.12789841686248779</v>
      </c>
      <c r="N32" s="345">
        <v>1.5849601897478536</v>
      </c>
      <c r="O32" s="345">
        <v>0.31562796190774317</v>
      </c>
      <c r="T32" s="350">
        <f t="shared" si="0"/>
        <v>-18.552777707560473</v>
      </c>
      <c r="U32" s="350">
        <f t="shared" si="1"/>
        <v>-0.80881295341272974</v>
      </c>
      <c r="V32" s="350">
        <f t="shared" si="2"/>
        <v>1.5849601897478536</v>
      </c>
      <c r="W32" s="351" t="s">
        <v>3995</v>
      </c>
      <c r="X32" s="256" t="str">
        <f t="shared" si="3"/>
        <v>GKF01_mount4_1102_grain-1@25</v>
      </c>
      <c r="Y32" s="351" t="s">
        <v>3971</v>
      </c>
      <c r="AA32" t="s">
        <v>4253</v>
      </c>
      <c r="AB32" t="s">
        <v>4254</v>
      </c>
      <c r="AC32" s="2">
        <v>-10.268319473391241</v>
      </c>
      <c r="AD32" s="2">
        <v>-18.602987831079943</v>
      </c>
      <c r="AE32" s="2">
        <v>-33.877617373964554</v>
      </c>
      <c r="AF32" s="2">
        <v>-0.64415812865725641</v>
      </c>
      <c r="AG32" s="2">
        <v>1.1719842386449528</v>
      </c>
    </row>
    <row r="33" spans="3:33">
      <c r="C33" s="344" t="s">
        <v>3671</v>
      </c>
      <c r="D33" s="344" t="s">
        <v>3632</v>
      </c>
      <c r="E33" s="344">
        <v>2412194000</v>
      </c>
      <c r="F33" s="345">
        <v>-11.400682399347994</v>
      </c>
      <c r="G33" s="345">
        <v>5.0114134403671601E-2</v>
      </c>
      <c r="H33" s="345">
        <v>-20.380112463263657</v>
      </c>
      <c r="I33" s="345">
        <v>3.3691973103499195E-2</v>
      </c>
      <c r="J33" s="345">
        <v>-36.428485348678819</v>
      </c>
      <c r="K33" s="345">
        <v>0.31694524687992015</v>
      </c>
      <c r="L33" s="345">
        <v>-0.85252257171752888</v>
      </c>
      <c r="M33" s="345">
        <v>0.10618041394143021</v>
      </c>
      <c r="N33" s="345">
        <v>1.938362337926101</v>
      </c>
      <c r="O33" s="345">
        <v>0.31694742626441696</v>
      </c>
      <c r="T33" s="350">
        <f t="shared" si="0"/>
        <v>-20.380112463263657</v>
      </c>
      <c r="U33" s="350">
        <f t="shared" si="1"/>
        <v>-0.85252257171752888</v>
      </c>
      <c r="V33" s="350">
        <f t="shared" si="2"/>
        <v>1.938362337926101</v>
      </c>
      <c r="W33" s="351" t="s">
        <v>3996</v>
      </c>
      <c r="X33" s="256" t="str">
        <f t="shared" si="3"/>
        <v>GKF01_mount4_1102_grain-1@26</v>
      </c>
      <c r="Y33" s="351" t="s">
        <v>3971</v>
      </c>
      <c r="AA33" t="s">
        <v>4255</v>
      </c>
      <c r="AB33" t="s">
        <v>4256</v>
      </c>
      <c r="AC33" s="2">
        <v>12.780838337174139</v>
      </c>
      <c r="AD33" s="2">
        <v>12.024272495541721</v>
      </c>
      <c r="AE33" s="2">
        <v>17.228653296316399</v>
      </c>
      <c r="AF33" s="2">
        <v>6.6062879503605565</v>
      </c>
      <c r="AG33" s="2">
        <v>-6.68</v>
      </c>
    </row>
    <row r="34" spans="3:33">
      <c r="C34" s="344" t="s">
        <v>3672</v>
      </c>
      <c r="D34" s="344" t="s">
        <v>3632</v>
      </c>
      <c r="E34" s="344">
        <v>2394080000</v>
      </c>
      <c r="F34" s="345">
        <v>-8.9911954737333932</v>
      </c>
      <c r="G34" s="345">
        <v>5.5133159781635452E-2</v>
      </c>
      <c r="H34" s="345">
        <v>-16.197741689566225</v>
      </c>
      <c r="I34" s="345">
        <v>3.4583287079548039E-2</v>
      </c>
      <c r="J34" s="345">
        <v>-28.927789006397031</v>
      </c>
      <c r="K34" s="345">
        <v>0.32227689101900231</v>
      </c>
      <c r="L34" s="345">
        <v>-0.61632677486778142</v>
      </c>
      <c r="M34" s="345">
        <v>0.1159644800626831</v>
      </c>
      <c r="N34" s="345">
        <v>1.6234748980460409</v>
      </c>
      <c r="O34" s="345">
        <v>0.32227831689238201</v>
      </c>
      <c r="T34" s="350">
        <f t="shared" si="0"/>
        <v>-16.197741689566225</v>
      </c>
      <c r="U34" s="350">
        <f t="shared" si="1"/>
        <v>-0.61632677486778142</v>
      </c>
      <c r="V34" s="350">
        <f t="shared" si="2"/>
        <v>1.6234748980460409</v>
      </c>
      <c r="W34" s="351" t="s">
        <v>3997</v>
      </c>
      <c r="X34" s="256" t="str">
        <f t="shared" si="3"/>
        <v>GKF01_mount4_1102_grain-1@27</v>
      </c>
      <c r="Y34" s="351" t="s">
        <v>3971</v>
      </c>
      <c r="AA34">
        <v>1404.6</v>
      </c>
      <c r="AB34" t="s">
        <v>4257</v>
      </c>
      <c r="AC34" s="2">
        <v>10.282301489862311</v>
      </c>
      <c r="AD34" s="2">
        <v>11.878157549664037</v>
      </c>
      <c r="AE34" s="2">
        <v>17.38275067903805</v>
      </c>
      <c r="AF34" s="2">
        <v>4.182567962897954</v>
      </c>
      <c r="AG34" s="2">
        <v>-5.3063335434042607</v>
      </c>
    </row>
    <row r="35" spans="3:33">
      <c r="C35" s="344" t="s">
        <v>3673</v>
      </c>
      <c r="D35" s="344" t="s">
        <v>3632</v>
      </c>
      <c r="E35" s="344">
        <v>2405743000</v>
      </c>
      <c r="F35" s="345">
        <v>-11.02109008179719</v>
      </c>
      <c r="G35" s="345">
        <v>5.3388135617883796E-2</v>
      </c>
      <c r="H35" s="345">
        <v>-19.619004873420607</v>
      </c>
      <c r="I35" s="345">
        <v>3.2600455238356828E-2</v>
      </c>
      <c r="J35" s="345">
        <v>-35.09794444732406</v>
      </c>
      <c r="K35" s="345">
        <v>0.34355642242850848</v>
      </c>
      <c r="L35" s="345">
        <v>-0.86876010996217445</v>
      </c>
      <c r="M35" s="345">
        <v>0.11202930693092165</v>
      </c>
      <c r="N35" s="345">
        <v>1.848854348606487</v>
      </c>
      <c r="O35" s="345">
        <v>0.34355816673237105</v>
      </c>
      <c r="T35" s="350">
        <f t="shared" si="0"/>
        <v>-19.619004873420607</v>
      </c>
      <c r="U35" s="350">
        <f t="shared" si="1"/>
        <v>-0.86876010996217445</v>
      </c>
      <c r="V35" s="350">
        <f t="shared" si="2"/>
        <v>1.848854348606487</v>
      </c>
      <c r="W35" s="351" t="s">
        <v>3998</v>
      </c>
      <c r="X35" s="256" t="str">
        <f t="shared" si="3"/>
        <v>GKF01_mount4_1102_grain-1@28</v>
      </c>
      <c r="Y35" s="351" t="s">
        <v>3971</v>
      </c>
      <c r="AA35">
        <v>729.7</v>
      </c>
      <c r="AB35" t="s">
        <v>4258</v>
      </c>
      <c r="AC35" s="2">
        <v>6.7105761301977651</v>
      </c>
      <c r="AD35" s="2">
        <v>3.4837500675610755</v>
      </c>
      <c r="AE35" s="2">
        <v>2.0368407216906359</v>
      </c>
      <c r="AF35" s="2">
        <v>4.9179579362492731</v>
      </c>
      <c r="AG35" s="2">
        <v>-4.5926599227574805</v>
      </c>
    </row>
    <row r="36" spans="3:33">
      <c r="C36" s="344" t="s">
        <v>3674</v>
      </c>
      <c r="D36" s="344" t="s">
        <v>3632</v>
      </c>
      <c r="E36" s="344">
        <v>2441336000</v>
      </c>
      <c r="F36" s="345">
        <v>-11.103136720146956</v>
      </c>
      <c r="G36" s="345">
        <v>5.0983542952767635E-2</v>
      </c>
      <c r="H36" s="345">
        <v>-19.783629626186627</v>
      </c>
      <c r="I36" s="345">
        <v>3.1428444093142771E-2</v>
      </c>
      <c r="J36" s="345">
        <v>-35.402070926800036</v>
      </c>
      <c r="K36" s="345">
        <v>0.33462123484662393</v>
      </c>
      <c r="L36" s="345">
        <v>-0.86520285207691927</v>
      </c>
      <c r="M36" s="345">
        <v>0.10707799281947247</v>
      </c>
      <c r="N36" s="345">
        <v>1.851963311352506</v>
      </c>
      <c r="O36" s="345">
        <v>0.33462292735332494</v>
      </c>
      <c r="T36" s="350">
        <f t="shared" si="0"/>
        <v>-19.783629626186627</v>
      </c>
      <c r="U36" s="350">
        <f t="shared" si="1"/>
        <v>-0.86520285207691927</v>
      </c>
      <c r="V36" s="350">
        <f t="shared" si="2"/>
        <v>1.851963311352506</v>
      </c>
      <c r="W36" s="351" t="s">
        <v>3999</v>
      </c>
      <c r="X36" s="256" t="str">
        <f t="shared" si="3"/>
        <v>GKF01_mount4_1102_grain-1@29</v>
      </c>
      <c r="Y36" s="351" t="s">
        <v>3971</v>
      </c>
      <c r="AA36">
        <v>829.5</v>
      </c>
      <c r="AB36" t="s">
        <v>4259</v>
      </c>
      <c r="AC36" s="2">
        <v>10.665774061925815</v>
      </c>
      <c r="AD36" s="2">
        <v>11.441018612547316</v>
      </c>
      <c r="AE36" s="2">
        <v>15.731635115975307</v>
      </c>
      <c r="AF36" s="2">
        <v>4.7899049365278668</v>
      </c>
      <c r="AG36" s="2">
        <v>-6.1181745554765872</v>
      </c>
    </row>
    <row r="37" spans="3:33">
      <c r="C37" s="344" t="s">
        <v>3675</v>
      </c>
      <c r="D37" s="344" t="s">
        <v>3632</v>
      </c>
      <c r="E37" s="344">
        <v>2432741000</v>
      </c>
      <c r="F37" s="345">
        <v>-11.103769796060202</v>
      </c>
      <c r="G37" s="345">
        <v>4.9532006794589321E-2</v>
      </c>
      <c r="H37" s="345">
        <v>-19.820613817219002</v>
      </c>
      <c r="I37" s="345">
        <v>3.3590922136890182E-2</v>
      </c>
      <c r="J37" s="345">
        <v>-35.85895857714705</v>
      </c>
      <c r="K37" s="345">
        <v>0.33159299092203653</v>
      </c>
      <c r="L37" s="345">
        <v>-0.84660340855191407</v>
      </c>
      <c r="M37" s="345">
        <v>0.10504388831069018</v>
      </c>
      <c r="N37" s="345">
        <v>1.4640920299905389</v>
      </c>
      <c r="O37" s="345">
        <v>0.33159494931725636</v>
      </c>
      <c r="T37" s="350">
        <f t="shared" si="0"/>
        <v>-19.820613817219002</v>
      </c>
      <c r="U37" s="350">
        <f t="shared" si="1"/>
        <v>-0.84660340855191407</v>
      </c>
      <c r="V37" s="350">
        <f t="shared" si="2"/>
        <v>1.4640920299905389</v>
      </c>
      <c r="W37" s="351" t="s">
        <v>4000</v>
      </c>
      <c r="X37" s="256" t="str">
        <f t="shared" si="3"/>
        <v>GKF01_mount4_1102_grain-1@30</v>
      </c>
      <c r="Y37" s="351" t="s">
        <v>3971</v>
      </c>
      <c r="AA37">
        <v>835.6</v>
      </c>
      <c r="AB37" t="s">
        <v>4260</v>
      </c>
      <c r="AC37" s="2">
        <v>10.676300759982604</v>
      </c>
      <c r="AD37" s="2">
        <v>9.997957661513901</v>
      </c>
      <c r="AE37" s="2">
        <v>11.012882563695925</v>
      </c>
      <c r="AF37" s="2">
        <v>5.5397748132139935</v>
      </c>
      <c r="AG37" s="2">
        <v>-8.0686736682009652</v>
      </c>
    </row>
    <row r="38" spans="3:33">
      <c r="C38" s="344" t="s">
        <v>3676</v>
      </c>
      <c r="D38" s="344" t="s">
        <v>3632</v>
      </c>
      <c r="E38" s="344">
        <v>2347797000</v>
      </c>
      <c r="F38" s="345">
        <v>-8.3982565734364023</v>
      </c>
      <c r="G38" s="345">
        <v>5.4403070375091178E-2</v>
      </c>
      <c r="H38" s="345">
        <v>-15.115954101869388</v>
      </c>
      <c r="I38" s="345">
        <v>3.4525245459780717E-2</v>
      </c>
      <c r="J38" s="345">
        <v>-27.079914733558198</v>
      </c>
      <c r="K38" s="345">
        <v>0.35121427653685905</v>
      </c>
      <c r="L38" s="345">
        <v>-0.58478886511192929</v>
      </c>
      <c r="M38" s="345">
        <v>0.11455209907074872</v>
      </c>
      <c r="N38" s="345">
        <v>1.4449384942447629</v>
      </c>
      <c r="O38" s="345">
        <v>0.35121541205462964</v>
      </c>
      <c r="T38" s="350">
        <f t="shared" si="0"/>
        <v>-15.115954101869388</v>
      </c>
      <c r="U38" s="350">
        <f t="shared" si="1"/>
        <v>-0.58478886511192929</v>
      </c>
      <c r="V38" s="350">
        <f t="shared" si="2"/>
        <v>1.4449384942447629</v>
      </c>
      <c r="W38" s="351" t="s">
        <v>4001</v>
      </c>
      <c r="X38" s="256" t="str">
        <f t="shared" si="3"/>
        <v>GKF01_mount4_1102_grain-1@31</v>
      </c>
      <c r="Y38" s="351" t="s">
        <v>3971</v>
      </c>
      <c r="AA38">
        <v>888.3</v>
      </c>
      <c r="AB38" t="s">
        <v>4261</v>
      </c>
      <c r="AC38" s="2">
        <v>8.2060356160229553</v>
      </c>
      <c r="AD38" s="2">
        <v>2.7143185437625839</v>
      </c>
      <c r="AE38" s="2">
        <v>-1.646002519135048</v>
      </c>
      <c r="AF38" s="2">
        <v>6.8090804436131691</v>
      </c>
      <c r="AG38" s="2">
        <v>-6.8095064167804642</v>
      </c>
    </row>
    <row r="39" spans="3:33">
      <c r="C39" s="344" t="s">
        <v>3677</v>
      </c>
      <c r="D39" s="344" t="s">
        <v>3632</v>
      </c>
      <c r="E39" s="344">
        <v>2430019000</v>
      </c>
      <c r="F39" s="345">
        <v>-9.5686873217486479</v>
      </c>
      <c r="G39" s="345">
        <v>4.9938924326906636E-2</v>
      </c>
      <c r="H39" s="345">
        <v>-17.095961402260997</v>
      </c>
      <c r="I39" s="345">
        <v>3.2687409672562645E-2</v>
      </c>
      <c r="J39" s="345">
        <v>-30.837080179600296</v>
      </c>
      <c r="K39" s="345">
        <v>0.38097086268313129</v>
      </c>
      <c r="L39" s="345">
        <v>-0.72745388220840645</v>
      </c>
      <c r="M39" s="345">
        <v>0.10549047609421223</v>
      </c>
      <c r="N39" s="345">
        <v>1.395210933966883</v>
      </c>
      <c r="O39" s="345">
        <v>0.38097206319011934</v>
      </c>
      <c r="T39" s="350">
        <f t="shared" si="0"/>
        <v>-17.095961402260997</v>
      </c>
      <c r="U39" s="350">
        <f t="shared" si="1"/>
        <v>-0.72745388220840645</v>
      </c>
      <c r="V39" s="350">
        <f t="shared" si="2"/>
        <v>1.395210933966883</v>
      </c>
      <c r="W39" s="351" t="s">
        <v>4002</v>
      </c>
      <c r="X39" s="256" t="str">
        <f t="shared" si="3"/>
        <v>GKF01_mount4_1102_grain-1@32</v>
      </c>
      <c r="Y39" s="351" t="s">
        <v>3971</v>
      </c>
    </row>
    <row r="40" spans="3:33">
      <c r="C40" s="344" t="s">
        <v>3678</v>
      </c>
      <c r="D40" s="344" t="s">
        <v>3632</v>
      </c>
      <c r="E40" s="344">
        <v>2345148000</v>
      </c>
      <c r="F40" s="345">
        <v>-11.322560831659946</v>
      </c>
      <c r="G40" s="345">
        <v>5.5324826666033916E-2</v>
      </c>
      <c r="H40" s="345">
        <v>-20.172640172106405</v>
      </c>
      <c r="I40" s="345">
        <v>3.1714242747342296E-2</v>
      </c>
      <c r="J40" s="345">
        <v>-36.46047792978446</v>
      </c>
      <c r="K40" s="345">
        <v>0.37085513976967599</v>
      </c>
      <c r="L40" s="345">
        <v>-0.88231607389299782</v>
      </c>
      <c r="M40" s="345">
        <v>0.11546295722429785</v>
      </c>
      <c r="N40" s="345">
        <v>1.5193733559932809</v>
      </c>
      <c r="O40" s="345">
        <v>0.37085675663311213</v>
      </c>
      <c r="T40" s="350">
        <f t="shared" si="0"/>
        <v>-20.172640172106405</v>
      </c>
      <c r="U40" s="350">
        <f t="shared" si="1"/>
        <v>-0.88231607389299782</v>
      </c>
      <c r="V40" s="350">
        <f t="shared" si="2"/>
        <v>1.5193733559932809</v>
      </c>
      <c r="W40" s="351" t="s">
        <v>4003</v>
      </c>
      <c r="X40" s="256" t="str">
        <f t="shared" si="3"/>
        <v>GKF01_mount4_1102_grain-1@33</v>
      </c>
      <c r="Y40" s="351" t="s">
        <v>3971</v>
      </c>
    </row>
    <row r="41" spans="3:33">
      <c r="C41" s="344" t="s">
        <v>3679</v>
      </c>
      <c r="D41" s="344" t="s">
        <v>3632</v>
      </c>
      <c r="E41" s="344">
        <v>2423033000</v>
      </c>
      <c r="F41" s="345">
        <v>-11.573638738832436</v>
      </c>
      <c r="G41" s="345">
        <v>4.7850546483890637E-2</v>
      </c>
      <c r="H41" s="345">
        <v>-20.629079212652336</v>
      </c>
      <c r="I41" s="345">
        <v>3.4093233031618271E-2</v>
      </c>
      <c r="J41" s="345">
        <v>-37.091131411997267</v>
      </c>
      <c r="K41" s="345">
        <v>0.36459388273327931</v>
      </c>
      <c r="L41" s="345">
        <v>-0.89596619442244751</v>
      </c>
      <c r="M41" s="345">
        <v>0.10206381290452486</v>
      </c>
      <c r="N41" s="345">
        <v>1.7400145945832861</v>
      </c>
      <c r="O41" s="345">
        <v>0.36459587042951946</v>
      </c>
      <c r="T41" s="350">
        <f t="shared" si="0"/>
        <v>-20.629079212652336</v>
      </c>
      <c r="U41" s="350">
        <f t="shared" si="1"/>
        <v>-0.89596619442244751</v>
      </c>
      <c r="V41" s="350">
        <f t="shared" si="2"/>
        <v>1.7400145945832861</v>
      </c>
      <c r="W41" s="351" t="s">
        <v>4004</v>
      </c>
      <c r="X41" s="256" t="str">
        <f t="shared" si="3"/>
        <v>GKF01_mount4_1102_grain-1@34</v>
      </c>
      <c r="Y41" s="351" t="s">
        <v>3971</v>
      </c>
    </row>
    <row r="42" spans="3:33">
      <c r="C42" s="344" t="s">
        <v>3680</v>
      </c>
      <c r="D42" s="344" t="s">
        <v>3632</v>
      </c>
      <c r="E42" s="344">
        <v>2408678000</v>
      </c>
      <c r="F42" s="345">
        <v>-10.807490268685772</v>
      </c>
      <c r="G42" s="345">
        <v>5.5711103384486045E-2</v>
      </c>
      <c r="H42" s="345">
        <v>-19.286372667489115</v>
      </c>
      <c r="I42" s="345">
        <v>3.2562858064343086E-2</v>
      </c>
      <c r="J42" s="345">
        <v>-34.406867486306503</v>
      </c>
      <c r="K42" s="345">
        <v>0.37951606401057986</v>
      </c>
      <c r="L42" s="345">
        <v>-0.82810580160852609</v>
      </c>
      <c r="M42" s="345">
        <v>0.11645288660278171</v>
      </c>
      <c r="N42" s="345">
        <v>1.9190056683235923</v>
      </c>
      <c r="O42" s="345">
        <v>0.37951758638158167</v>
      </c>
      <c r="T42" s="350">
        <f t="shared" si="0"/>
        <v>-19.286372667489115</v>
      </c>
      <c r="U42" s="350">
        <f t="shared" si="1"/>
        <v>-0.82810580160852609</v>
      </c>
      <c r="V42" s="350">
        <f t="shared" si="2"/>
        <v>1.9190056683235923</v>
      </c>
      <c r="W42" s="351" t="s">
        <v>4005</v>
      </c>
      <c r="X42" s="256" t="str">
        <f t="shared" si="3"/>
        <v>GKF01_mount4_1102_grain-1@35</v>
      </c>
      <c r="Y42" s="351" t="s">
        <v>3971</v>
      </c>
    </row>
    <row r="43" spans="3:33">
      <c r="C43" s="344" t="s">
        <v>3681</v>
      </c>
      <c r="D43" s="344" t="s">
        <v>3632</v>
      </c>
      <c r="E43" s="344">
        <v>2385985000</v>
      </c>
      <c r="F43" s="345">
        <v>-10.784826150993187</v>
      </c>
      <c r="G43" s="345">
        <v>6.0773989509080042E-2</v>
      </c>
      <c r="H43" s="345">
        <v>-19.344329600997302</v>
      </c>
      <c r="I43" s="345">
        <v>3.3124348871376157E-2</v>
      </c>
      <c r="J43" s="345">
        <v>-34.689352799909031</v>
      </c>
      <c r="K43" s="345">
        <v>0.37931265058599994</v>
      </c>
      <c r="L43" s="345">
        <v>-0.77531017503751265</v>
      </c>
      <c r="M43" s="345">
        <v>0.1263337680882364</v>
      </c>
      <c r="N43" s="345">
        <v>1.7447223923421404</v>
      </c>
      <c r="O43" s="345">
        <v>0.37931423625223604</v>
      </c>
      <c r="T43" s="350">
        <f t="shared" si="0"/>
        <v>-19.344329600997302</v>
      </c>
      <c r="U43" s="350">
        <f t="shared" si="1"/>
        <v>-0.77531017503751265</v>
      </c>
      <c r="V43" s="350">
        <f t="shared" si="2"/>
        <v>1.7447223923421404</v>
      </c>
      <c r="W43" s="351" t="s">
        <v>4006</v>
      </c>
      <c r="X43" s="256" t="str">
        <f t="shared" si="3"/>
        <v>GKF01_mount4_1102_grain-1@36</v>
      </c>
      <c r="Y43" s="351" t="s">
        <v>3971</v>
      </c>
    </row>
    <row r="44" spans="3:33">
      <c r="C44" s="344" t="s">
        <v>3682</v>
      </c>
      <c r="D44" s="344" t="s">
        <v>3632</v>
      </c>
      <c r="E44" s="344">
        <v>2393396000</v>
      </c>
      <c r="F44" s="345">
        <v>-11.587442922098123</v>
      </c>
      <c r="G44" s="345">
        <v>4.2292812524406344E-2</v>
      </c>
      <c r="H44" s="345">
        <v>-20.750132776661047</v>
      </c>
      <c r="I44" s="345">
        <v>2.5641000077767512E-2</v>
      </c>
      <c r="J44" s="345">
        <v>-37.163696332894069</v>
      </c>
      <c r="K44" s="345">
        <v>0.25318960495757459</v>
      </c>
      <c r="L44" s="345">
        <v>-0.84679244027130451</v>
      </c>
      <c r="M44" s="345">
        <v>8.8693631137940418E-2</v>
      </c>
      <c r="N44" s="345">
        <v>1.893164199427531</v>
      </c>
      <c r="O44" s="345">
        <v>0.2531912430343527</v>
      </c>
      <c r="T44" s="350">
        <f t="shared" si="0"/>
        <v>-20.750132776661047</v>
      </c>
      <c r="U44" s="350">
        <f t="shared" si="1"/>
        <v>-0.84679244027130451</v>
      </c>
      <c r="V44" s="350">
        <f t="shared" si="2"/>
        <v>1.893164199427531</v>
      </c>
      <c r="W44" s="351" t="s">
        <v>4007</v>
      </c>
      <c r="X44" s="256" t="str">
        <f t="shared" si="3"/>
        <v>GKF01_mount4_1102_grain-1@37</v>
      </c>
      <c r="Y44" s="351" t="s">
        <v>3971</v>
      </c>
    </row>
    <row r="45" spans="3:33">
      <c r="C45" s="344" t="s">
        <v>3683</v>
      </c>
      <c r="D45" s="344" t="s">
        <v>3632</v>
      </c>
      <c r="E45" s="344">
        <v>2364168000</v>
      </c>
      <c r="F45" s="345">
        <v>-10.084960796729936</v>
      </c>
      <c r="G45" s="345">
        <v>4.4080476822632213E-2</v>
      </c>
      <c r="H45" s="345">
        <v>-18.090250251776684</v>
      </c>
      <c r="I45" s="345">
        <v>2.2313223731707629E-2</v>
      </c>
      <c r="J45" s="345">
        <v>-32.289168594165972</v>
      </c>
      <c r="K45" s="345">
        <v>0.2607132655040505</v>
      </c>
      <c r="L45" s="345">
        <v>-0.72724144309710503</v>
      </c>
      <c r="M45" s="345">
        <v>9.1159154151358834E-2</v>
      </c>
      <c r="N45" s="345">
        <v>1.8023324469116346</v>
      </c>
      <c r="O45" s="345">
        <v>0.26071418088669501</v>
      </c>
      <c r="T45" s="350">
        <f t="shared" si="0"/>
        <v>-18.090250251776684</v>
      </c>
      <c r="U45" s="350">
        <f t="shared" si="1"/>
        <v>-0.72724144309710503</v>
      </c>
      <c r="V45" s="350">
        <f t="shared" si="2"/>
        <v>1.8023324469116346</v>
      </c>
      <c r="W45" s="351" t="s">
        <v>4008</v>
      </c>
      <c r="X45" s="256" t="str">
        <f t="shared" si="3"/>
        <v>GKF01_mount4_1102_grain-1@38</v>
      </c>
      <c r="Y45" s="351" t="s">
        <v>3971</v>
      </c>
    </row>
    <row r="46" spans="3:33">
      <c r="C46" s="344" t="s">
        <v>3684</v>
      </c>
      <c r="D46" s="344" t="s">
        <v>3632</v>
      </c>
      <c r="E46" s="344">
        <v>2341595000</v>
      </c>
      <c r="F46" s="345">
        <v>-9.8746614110185593</v>
      </c>
      <c r="G46" s="345">
        <v>4.3249201745340408E-2</v>
      </c>
      <c r="H46" s="345">
        <v>-17.895201219560121</v>
      </c>
      <c r="I46" s="345">
        <v>2.2381563834565479E-2</v>
      </c>
      <c r="J46" s="345">
        <v>-32.044242468497465</v>
      </c>
      <c r="K46" s="345">
        <v>0.25720875271827454</v>
      </c>
      <c r="L46" s="345">
        <v>-0.61828077342818055</v>
      </c>
      <c r="M46" s="345">
        <v>8.9570115504453068E-2</v>
      </c>
      <c r="N46" s="345">
        <v>1.6826720292613118</v>
      </c>
      <c r="O46" s="345">
        <v>0.25720966622492508</v>
      </c>
      <c r="T46" s="350">
        <f t="shared" si="0"/>
        <v>-17.895201219560121</v>
      </c>
      <c r="U46" s="350">
        <f t="shared" si="1"/>
        <v>-0.61828077342818055</v>
      </c>
      <c r="V46" s="350">
        <f t="shared" si="2"/>
        <v>1.6826720292613118</v>
      </c>
      <c r="W46" s="351" t="s">
        <v>4009</v>
      </c>
      <c r="X46" s="256" t="str">
        <f t="shared" si="3"/>
        <v>GKF01_mount4_1102_grain-1@39</v>
      </c>
      <c r="Y46" s="351" t="s">
        <v>3971</v>
      </c>
    </row>
    <row r="47" spans="3:33">
      <c r="C47" s="344" t="s">
        <v>3685</v>
      </c>
      <c r="D47" s="344" t="s">
        <v>3632</v>
      </c>
      <c r="E47" s="344">
        <v>1877470000</v>
      </c>
      <c r="F47" s="345">
        <v>-7.653540325206265</v>
      </c>
      <c r="G47" s="345">
        <v>5.2291462713612666E-2</v>
      </c>
      <c r="H47" s="345">
        <v>-14.176416665440783</v>
      </c>
      <c r="I47" s="345">
        <v>2.8881020549412155E-2</v>
      </c>
      <c r="J47" s="345">
        <v>-26.204843126057973</v>
      </c>
      <c r="K47" s="345">
        <v>0.286459809348592</v>
      </c>
      <c r="L47" s="345">
        <v>-0.32740931034003218</v>
      </c>
      <c r="M47" s="345">
        <v>0.108788050805012</v>
      </c>
      <c r="N47" s="345">
        <v>0.55843699703028804</v>
      </c>
      <c r="O47" s="345">
        <v>0.28646066613893845</v>
      </c>
      <c r="T47" s="350">
        <f t="shared" si="0"/>
        <v>-14.176416665440783</v>
      </c>
      <c r="U47" s="350">
        <f t="shared" si="1"/>
        <v>-0.32740931034003218</v>
      </c>
      <c r="V47" s="350">
        <f t="shared" si="2"/>
        <v>0.55843699703028804</v>
      </c>
      <c r="W47" s="351" t="s">
        <v>4010</v>
      </c>
      <c r="X47" s="256" t="str">
        <f t="shared" si="3"/>
        <v>GKF01_mount4_1102_grain-1@40</v>
      </c>
      <c r="Y47" s="351" t="s">
        <v>3971</v>
      </c>
    </row>
    <row r="48" spans="3:33">
      <c r="C48" s="344" t="s">
        <v>3686</v>
      </c>
      <c r="D48" s="344" t="s">
        <v>3632</v>
      </c>
      <c r="E48" s="344">
        <v>2390650000</v>
      </c>
      <c r="F48" s="345">
        <v>-11.462098917369602</v>
      </c>
      <c r="G48" s="345">
        <v>4.5798748400206812E-2</v>
      </c>
      <c r="H48" s="345">
        <v>-20.453613149649776</v>
      </c>
      <c r="I48" s="345">
        <v>1.7926665867558065E-2</v>
      </c>
      <c r="J48" s="345">
        <v>-36.529588981152997</v>
      </c>
      <c r="K48" s="345">
        <v>0.25567228144332066</v>
      </c>
      <c r="L48" s="345">
        <v>-0.8757056305171993</v>
      </c>
      <c r="M48" s="345">
        <v>9.3476955417284208E-2</v>
      </c>
      <c r="N48" s="345">
        <v>1.9743412527901683</v>
      </c>
      <c r="O48" s="345">
        <v>0.25567305183504618</v>
      </c>
      <c r="T48" s="350">
        <f t="shared" si="0"/>
        <v>-20.453613149649776</v>
      </c>
      <c r="U48" s="350">
        <f t="shared" si="1"/>
        <v>-0.8757056305171993</v>
      </c>
      <c r="V48" s="350">
        <f t="shared" si="2"/>
        <v>1.9743412527901683</v>
      </c>
      <c r="W48" s="351" t="s">
        <v>4011</v>
      </c>
      <c r="X48" s="256" t="str">
        <f t="shared" si="3"/>
        <v>GKF01_mount4_1102_grain-1@41</v>
      </c>
      <c r="Y48" s="351" t="s">
        <v>3971</v>
      </c>
    </row>
    <row r="49" spans="3:25">
      <c r="C49" s="344" t="s">
        <v>3687</v>
      </c>
      <c r="D49" s="344" t="s">
        <v>3632</v>
      </c>
      <c r="E49" s="344">
        <v>2387356000</v>
      </c>
      <c r="F49" s="345">
        <v>-11.22926293282822</v>
      </c>
      <c r="G49" s="345">
        <v>4.5933491723296721E-2</v>
      </c>
      <c r="H49" s="345">
        <v>-19.966779784846068</v>
      </c>
      <c r="I49" s="345">
        <v>1.7939439465894179E-2</v>
      </c>
      <c r="J49" s="345">
        <v>-35.394256936227997</v>
      </c>
      <c r="K49" s="345">
        <v>0.25704294193658495</v>
      </c>
      <c r="L49" s="345">
        <v>-0.89608387283079871</v>
      </c>
      <c r="M49" s="345">
        <v>9.3742788822554365E-2</v>
      </c>
      <c r="N49" s="345">
        <v>2.2015317207753071</v>
      </c>
      <c r="O49" s="345">
        <v>0.25704367318147031</v>
      </c>
      <c r="T49" s="350">
        <f t="shared" si="0"/>
        <v>-19.966779784846068</v>
      </c>
      <c r="U49" s="350">
        <f t="shared" si="1"/>
        <v>-0.89608387283079871</v>
      </c>
      <c r="V49" s="350">
        <f t="shared" si="2"/>
        <v>2.2015317207753071</v>
      </c>
      <c r="W49" s="351" t="s">
        <v>4012</v>
      </c>
      <c r="X49" s="256" t="str">
        <f t="shared" si="3"/>
        <v>GKF01_mount4_1102_grain-1@42</v>
      </c>
      <c r="Y49" s="351" t="s">
        <v>3971</v>
      </c>
    </row>
    <row r="50" spans="3:25">
      <c r="C50" s="344" t="s">
        <v>3688</v>
      </c>
      <c r="D50" s="344" t="s">
        <v>3632</v>
      </c>
      <c r="E50" s="344">
        <v>2379639000</v>
      </c>
      <c r="F50" s="345">
        <v>-8.563360545387976</v>
      </c>
      <c r="G50" s="345">
        <v>3.9028649282277193E-2</v>
      </c>
      <c r="H50" s="345">
        <v>-15.364524585381067</v>
      </c>
      <c r="I50" s="345">
        <v>1.9129890851567018E-2</v>
      </c>
      <c r="J50" s="345">
        <v>-27.570599982613018</v>
      </c>
      <c r="K50" s="345">
        <v>0.26276919679326871</v>
      </c>
      <c r="L50" s="345">
        <v>-0.62092197750107569</v>
      </c>
      <c r="M50" s="345">
        <v>8.0542263333102077E-2</v>
      </c>
      <c r="N50" s="345">
        <v>1.4200542517069934</v>
      </c>
      <c r="O50" s="345">
        <v>0.26276967821026059</v>
      </c>
      <c r="T50" s="350">
        <f t="shared" si="0"/>
        <v>-15.364524585381067</v>
      </c>
      <c r="U50" s="350">
        <f t="shared" si="1"/>
        <v>-0.62092197750107569</v>
      </c>
      <c r="V50" s="350">
        <f t="shared" si="2"/>
        <v>1.4200542517069934</v>
      </c>
      <c r="W50" s="351" t="s">
        <v>4013</v>
      </c>
      <c r="X50" s="256" t="str">
        <f t="shared" si="3"/>
        <v>GKF01_mount4_1102_grain-1@43</v>
      </c>
      <c r="Y50" s="351" t="s">
        <v>3971</v>
      </c>
    </row>
    <row r="51" spans="3:25">
      <c r="C51" s="344" t="s">
        <v>3689</v>
      </c>
      <c r="D51" s="344" t="s">
        <v>3632</v>
      </c>
      <c r="E51" s="344">
        <v>2377866000</v>
      </c>
      <c r="F51" s="345">
        <v>-7.3287854038639466</v>
      </c>
      <c r="G51" s="345">
        <v>4.6249841443552618E-2</v>
      </c>
      <c r="H51" s="345">
        <v>-13.432975440911822</v>
      </c>
      <c r="I51" s="345">
        <v>3.5896098354846133E-2</v>
      </c>
      <c r="J51" s="345">
        <v>-24.093099400974261</v>
      </c>
      <c r="K51" s="345">
        <v>0.26889754883282485</v>
      </c>
      <c r="L51" s="345">
        <v>-0.38811664136439994</v>
      </c>
      <c r="M51" s="345">
        <v>9.9705784913913617E-2</v>
      </c>
      <c r="N51" s="345">
        <v>1.2752042696917414</v>
      </c>
      <c r="O51" s="345">
        <v>0.2688988147327574</v>
      </c>
      <c r="T51" s="350">
        <f t="shared" si="0"/>
        <v>-13.432975440911822</v>
      </c>
      <c r="U51" s="350">
        <f t="shared" si="1"/>
        <v>-0.38811664136439994</v>
      </c>
      <c r="V51" s="350">
        <f t="shared" si="2"/>
        <v>1.2752042696917414</v>
      </c>
      <c r="W51" s="351" t="s">
        <v>4014</v>
      </c>
      <c r="X51" s="256" t="str">
        <f t="shared" si="3"/>
        <v>GKF01_mount4_1102_grain-1@44</v>
      </c>
      <c r="Y51" s="351" t="s">
        <v>3971</v>
      </c>
    </row>
    <row r="52" spans="3:25">
      <c r="C52" s="344" t="s">
        <v>3690</v>
      </c>
      <c r="D52" s="344" t="s">
        <v>3632</v>
      </c>
      <c r="E52" s="344">
        <v>2412813000</v>
      </c>
      <c r="F52" s="345">
        <v>-11.478684841227494</v>
      </c>
      <c r="G52" s="345">
        <v>4.7021647394026964E-2</v>
      </c>
      <c r="H52" s="345">
        <v>-20.498711191780817</v>
      </c>
      <c r="I52" s="345">
        <v>2.0732317514236934E-2</v>
      </c>
      <c r="J52" s="345">
        <v>-36.67918351991284</v>
      </c>
      <c r="K52" s="345">
        <v>0.31871453095374547</v>
      </c>
      <c r="L52" s="345">
        <v>-0.86883184447117401</v>
      </c>
      <c r="M52" s="345">
        <v>9.6485236376997116E-2</v>
      </c>
      <c r="N52" s="345">
        <v>1.9088522915907689</v>
      </c>
      <c r="O52" s="345">
        <v>0.31871536119662619</v>
      </c>
      <c r="T52" s="350">
        <f t="shared" si="0"/>
        <v>-20.498711191780817</v>
      </c>
      <c r="U52" s="350">
        <f t="shared" si="1"/>
        <v>-0.86883184447117401</v>
      </c>
      <c r="V52" s="350">
        <f t="shared" si="2"/>
        <v>1.9088522915907689</v>
      </c>
      <c r="W52" s="351" t="s">
        <v>4015</v>
      </c>
      <c r="X52" s="256" t="str">
        <f t="shared" si="3"/>
        <v>GKF01_mount4_1102_grain-1@45</v>
      </c>
      <c r="Y52" s="351" t="s">
        <v>3971</v>
      </c>
    </row>
    <row r="53" spans="3:25">
      <c r="C53" s="344" t="s">
        <v>3691</v>
      </c>
      <c r="D53" s="344" t="s">
        <v>3632</v>
      </c>
      <c r="E53" s="344">
        <v>2380800000</v>
      </c>
      <c r="F53" s="345">
        <v>-11.344731349305469</v>
      </c>
      <c r="G53" s="345">
        <v>4.3833950927094856E-2</v>
      </c>
      <c r="H53" s="345">
        <v>-20.282691569973423</v>
      </c>
      <c r="I53" s="345">
        <v>2.0116937864256029E-2</v>
      </c>
      <c r="J53" s="345">
        <v>-36.392251110705431</v>
      </c>
      <c r="K53" s="345">
        <v>0.29925388570809291</v>
      </c>
      <c r="L53" s="345">
        <v>-0.84724560843962848</v>
      </c>
      <c r="M53" s="345">
        <v>9.0131109921986682E-2</v>
      </c>
      <c r="N53" s="345">
        <v>1.7928873504481402</v>
      </c>
      <c r="O53" s="345">
        <v>0.29925470075723049</v>
      </c>
      <c r="T53" s="350">
        <f t="shared" si="0"/>
        <v>-20.282691569973423</v>
      </c>
      <c r="U53" s="350">
        <f t="shared" si="1"/>
        <v>-0.84724560843962848</v>
      </c>
      <c r="V53" s="350">
        <f t="shared" si="2"/>
        <v>1.7928873504481402</v>
      </c>
      <c r="W53" s="351" t="s">
        <v>4016</v>
      </c>
      <c r="X53" s="256" t="str">
        <f t="shared" si="3"/>
        <v>GKF01_mount4_1102_grain-1@46</v>
      </c>
      <c r="Y53" s="351" t="s">
        <v>3971</v>
      </c>
    </row>
    <row r="54" spans="3:25">
      <c r="C54" s="344" t="s">
        <v>3692</v>
      </c>
      <c r="D54" s="344" t="s">
        <v>3632</v>
      </c>
      <c r="E54" s="344">
        <v>2372241000</v>
      </c>
      <c r="F54" s="345">
        <v>-11.446652484463527</v>
      </c>
      <c r="G54" s="345">
        <v>4.6820940063841125E-2</v>
      </c>
      <c r="H54" s="345">
        <v>-20.477966092400489</v>
      </c>
      <c r="I54" s="345">
        <v>2.0833937937305948E-2</v>
      </c>
      <c r="J54" s="345">
        <v>-36.748778590252606</v>
      </c>
      <c r="K54" s="345">
        <v>0.29137933185245779</v>
      </c>
      <c r="L54" s="345">
        <v>-0.84759101932518988</v>
      </c>
      <c r="M54" s="345">
        <v>9.6117759892472079E-2</v>
      </c>
      <c r="N54" s="345">
        <v>1.8005690884173049</v>
      </c>
      <c r="O54" s="345">
        <v>0.29138024704991872</v>
      </c>
      <c r="T54" s="350">
        <f t="shared" si="0"/>
        <v>-20.477966092400489</v>
      </c>
      <c r="U54" s="350">
        <f t="shared" si="1"/>
        <v>-0.84759101932518988</v>
      </c>
      <c r="V54" s="350">
        <f t="shared" si="2"/>
        <v>1.8005690884173049</v>
      </c>
      <c r="W54" s="351" t="s">
        <v>4017</v>
      </c>
      <c r="X54" s="256" t="str">
        <f t="shared" si="3"/>
        <v>GKF01_mount4_1102_grain-1@47</v>
      </c>
      <c r="Y54" s="351" t="s">
        <v>3971</v>
      </c>
    </row>
    <row r="55" spans="3:25">
      <c r="C55" s="344" t="s">
        <v>3693</v>
      </c>
      <c r="D55" s="344" t="s">
        <v>3632</v>
      </c>
      <c r="E55" s="344">
        <v>2373475000</v>
      </c>
      <c r="F55" s="345">
        <v>-11.027826254521811</v>
      </c>
      <c r="G55" s="345">
        <v>5.1044958185968332E-2</v>
      </c>
      <c r="H55" s="345">
        <v>-19.457397398976894</v>
      </c>
      <c r="I55" s="345">
        <v>2.092539749915005E-2</v>
      </c>
      <c r="J55" s="345">
        <v>-34.624389505639286</v>
      </c>
      <c r="K55" s="345">
        <v>0.30704453668091974</v>
      </c>
      <c r="L55" s="345">
        <v>-0.95952443118041408</v>
      </c>
      <c r="M55" s="345">
        <v>0.10438308576448127</v>
      </c>
      <c r="N55" s="345">
        <v>2.0207597598191924</v>
      </c>
      <c r="O55" s="345">
        <v>0.30704532759247594</v>
      </c>
      <c r="T55" s="350">
        <f t="shared" si="0"/>
        <v>-19.457397398976894</v>
      </c>
      <c r="U55" s="350">
        <f t="shared" si="1"/>
        <v>-0.95952443118041408</v>
      </c>
      <c r="V55" s="350">
        <f t="shared" si="2"/>
        <v>2.0207597598191924</v>
      </c>
      <c r="W55" s="351" t="s">
        <v>4018</v>
      </c>
      <c r="X55" s="256" t="str">
        <f t="shared" si="3"/>
        <v>GKF01_mount4_1102_grain-1@48</v>
      </c>
      <c r="Y55" s="351" t="s">
        <v>3971</v>
      </c>
    </row>
    <row r="56" spans="3:25">
      <c r="C56" s="344" t="s">
        <v>3694</v>
      </c>
      <c r="D56" s="344" t="s">
        <v>3632</v>
      </c>
      <c r="E56" s="344">
        <v>2375863000</v>
      </c>
      <c r="F56" s="345">
        <v>-11.320295598888585</v>
      </c>
      <c r="G56" s="345">
        <v>5.0078791740523897E-2</v>
      </c>
      <c r="H56" s="345">
        <v>-20.413701382363982</v>
      </c>
      <c r="I56" s="345">
        <v>2.8089763665774262E-2</v>
      </c>
      <c r="J56" s="345">
        <v>-36.449448589139791</v>
      </c>
      <c r="K56" s="345">
        <v>0.28091305928829124</v>
      </c>
      <c r="L56" s="345">
        <v>-0.75466371836485635</v>
      </c>
      <c r="M56" s="345">
        <v>0.10433381110961236</v>
      </c>
      <c r="N56" s="345">
        <v>1.9800453017384498</v>
      </c>
      <c r="O56" s="345">
        <v>0.28091477411982191</v>
      </c>
      <c r="T56" s="350">
        <f t="shared" si="0"/>
        <v>-20.413701382363982</v>
      </c>
      <c r="U56" s="350">
        <f t="shared" si="1"/>
        <v>-0.75466371836485635</v>
      </c>
      <c r="V56" s="350">
        <f t="shared" si="2"/>
        <v>1.9800453017384498</v>
      </c>
      <c r="W56" s="351" t="s">
        <v>4019</v>
      </c>
      <c r="X56" s="256" t="str">
        <f t="shared" si="3"/>
        <v>GKF01_mount4_1102_grain-1@49</v>
      </c>
      <c r="Y56" s="351" t="s">
        <v>3971</v>
      </c>
    </row>
    <row r="57" spans="3:25">
      <c r="C57" s="344" t="s">
        <v>3695</v>
      </c>
      <c r="D57" s="344" t="s">
        <v>3632</v>
      </c>
      <c r="E57" s="344">
        <v>2246487000</v>
      </c>
      <c r="F57" s="345">
        <v>-11.201661929766793</v>
      </c>
      <c r="G57" s="345">
        <v>3.9855606310436893E-2</v>
      </c>
      <c r="H57" s="345">
        <v>-20.386642557085331</v>
      </c>
      <c r="I57" s="345">
        <v>2.2241463397216589E-2</v>
      </c>
      <c r="J57" s="345">
        <v>-36.887442800398908</v>
      </c>
      <c r="K57" s="345">
        <v>0.29444541380283679</v>
      </c>
      <c r="L57" s="345">
        <v>-0.65010534560283517</v>
      </c>
      <c r="M57" s="345">
        <v>8.3001669260753891E-2</v>
      </c>
      <c r="N57" s="345">
        <v>1.4915842205629488</v>
      </c>
      <c r="O57" s="345">
        <v>0.29444643678114191</v>
      </c>
      <c r="T57" s="350">
        <f t="shared" si="0"/>
        <v>-20.386642557085331</v>
      </c>
      <c r="U57" s="350">
        <f t="shared" si="1"/>
        <v>-0.65010534560283517</v>
      </c>
      <c r="V57" s="350">
        <f t="shared" si="2"/>
        <v>1.4915842205629488</v>
      </c>
      <c r="W57" s="351" t="s">
        <v>4020</v>
      </c>
      <c r="X57" s="256" t="str">
        <f t="shared" si="3"/>
        <v>GKF01_mount4_1102_grain-1@50</v>
      </c>
      <c r="Y57" s="351" t="s">
        <v>3971</v>
      </c>
    </row>
    <row r="58" spans="3:25">
      <c r="C58" s="344" t="s">
        <v>3696</v>
      </c>
      <c r="D58" s="344" t="s">
        <v>3632</v>
      </c>
      <c r="E58" s="344">
        <v>2368179000</v>
      </c>
      <c r="F58" s="345">
        <v>-11.102779437147547</v>
      </c>
      <c r="G58" s="345">
        <v>4.091821002053362E-2</v>
      </c>
      <c r="H58" s="345">
        <v>-19.908603310497153</v>
      </c>
      <c r="I58" s="345">
        <v>1.9388543120864986E-2</v>
      </c>
      <c r="J58" s="345">
        <v>-35.649004423151439</v>
      </c>
      <c r="K58" s="345">
        <v>0.29433730159822852</v>
      </c>
      <c r="L58" s="345">
        <v>-0.79985533756521221</v>
      </c>
      <c r="M58" s="345">
        <v>8.4284423881516135E-2</v>
      </c>
      <c r="N58" s="345">
        <v>1.8382343613234724</v>
      </c>
      <c r="O58" s="345">
        <v>0.29433804317970891</v>
      </c>
      <c r="T58" s="350">
        <f t="shared" si="0"/>
        <v>-19.908603310497153</v>
      </c>
      <c r="U58" s="350">
        <f t="shared" si="1"/>
        <v>-0.79985533756521221</v>
      </c>
      <c r="V58" s="350">
        <f t="shared" si="2"/>
        <v>1.8382343613234724</v>
      </c>
      <c r="W58" s="351" t="s">
        <v>4021</v>
      </c>
      <c r="X58" s="256" t="str">
        <f t="shared" si="3"/>
        <v>GKF01_mount4_1102_grain-1@51</v>
      </c>
      <c r="Y58" s="351" t="s">
        <v>3971</v>
      </c>
    </row>
    <row r="59" spans="3:25">
      <c r="C59" s="344" t="s">
        <v>3697</v>
      </c>
      <c r="D59" s="344" t="s">
        <v>3632</v>
      </c>
      <c r="E59" s="344">
        <v>2408386000</v>
      </c>
      <c r="F59" s="345">
        <v>-10.965407472369071</v>
      </c>
      <c r="G59" s="345">
        <v>3.7471001422449794E-2</v>
      </c>
      <c r="H59" s="345">
        <v>-19.525720932805246</v>
      </c>
      <c r="I59" s="345">
        <v>2.453764963349549E-2</v>
      </c>
      <c r="J59" s="345">
        <v>-34.924188330992756</v>
      </c>
      <c r="K59" s="345">
        <v>0.28945002305252632</v>
      </c>
      <c r="L59" s="345">
        <v>-0.861581502590413</v>
      </c>
      <c r="M59" s="345">
        <v>7.9166932024754472E-2</v>
      </c>
      <c r="N59" s="345">
        <v>1.8484961512764713</v>
      </c>
      <c r="O59" s="345">
        <v>0.28945118482624754</v>
      </c>
      <c r="T59" s="350">
        <f t="shared" si="0"/>
        <v>-19.525720932805246</v>
      </c>
      <c r="U59" s="350">
        <f t="shared" si="1"/>
        <v>-0.861581502590413</v>
      </c>
      <c r="V59" s="350">
        <f t="shared" si="2"/>
        <v>1.8484961512764713</v>
      </c>
      <c r="W59" s="351" t="s">
        <v>4022</v>
      </c>
      <c r="X59" s="256" t="str">
        <f t="shared" si="3"/>
        <v>GKF01_mount4_1102_grain-1@52</v>
      </c>
      <c r="Y59" s="351" t="s">
        <v>3971</v>
      </c>
    </row>
    <row r="60" spans="3:25">
      <c r="C60" s="344" t="s">
        <v>3698</v>
      </c>
      <c r="D60" s="344" t="s">
        <v>3632</v>
      </c>
      <c r="E60" s="344">
        <v>2383108000</v>
      </c>
      <c r="F60" s="345">
        <v>-11.453869260493409</v>
      </c>
      <c r="G60" s="345">
        <v>4.5117249352946309E-2</v>
      </c>
      <c r="H60" s="345">
        <v>-20.324181768734071</v>
      </c>
      <c r="I60" s="345">
        <v>1.7946512740989125E-2</v>
      </c>
      <c r="J60" s="345">
        <v>-36.484895938655001</v>
      </c>
      <c r="K60" s="345">
        <v>0.29386465133575579</v>
      </c>
      <c r="L60" s="345">
        <v>-0.93480243211285696</v>
      </c>
      <c r="M60" s="345">
        <v>9.2145702441534638E-2</v>
      </c>
      <c r="N60" s="345">
        <v>1.7776319336959574</v>
      </c>
      <c r="O60" s="345">
        <v>0.29386531460450049</v>
      </c>
      <c r="T60" s="350">
        <f t="shared" si="0"/>
        <v>-20.324181768734071</v>
      </c>
      <c r="U60" s="350">
        <f t="shared" si="1"/>
        <v>-0.93480243211285696</v>
      </c>
      <c r="V60" s="350">
        <f t="shared" si="2"/>
        <v>1.7776319336959574</v>
      </c>
      <c r="W60" s="351" t="s">
        <v>4023</v>
      </c>
      <c r="X60" s="256" t="str">
        <f t="shared" si="3"/>
        <v>GKF01_mount4_1102_grain-1@53</v>
      </c>
      <c r="Y60" s="351" t="s">
        <v>3971</v>
      </c>
    </row>
    <row r="61" spans="3:25">
      <c r="C61" s="344" t="s">
        <v>3699</v>
      </c>
      <c r="D61" s="344" t="s">
        <v>3632</v>
      </c>
      <c r="E61" s="344">
        <v>2340803000</v>
      </c>
      <c r="F61" s="345">
        <v>-11.211410907912335</v>
      </c>
      <c r="G61" s="345">
        <v>4.1020479176812605E-2</v>
      </c>
      <c r="H61" s="345">
        <v>-20.158446463902635</v>
      </c>
      <c r="I61" s="345">
        <v>2.6729038166318931E-2</v>
      </c>
      <c r="J61" s="345">
        <v>-36.208146870911563</v>
      </c>
      <c r="K61" s="345">
        <v>0.31541349251321416</v>
      </c>
      <c r="L61" s="345">
        <v>-0.77854849006686777</v>
      </c>
      <c r="M61" s="345">
        <v>8.6624423981755544E-2</v>
      </c>
      <c r="N61" s="345">
        <v>1.7452263092233551</v>
      </c>
      <c r="O61" s="345">
        <v>0.31541484098968797</v>
      </c>
      <c r="T61" s="350">
        <f t="shared" si="0"/>
        <v>-20.158446463902635</v>
      </c>
      <c r="U61" s="350">
        <f t="shared" si="1"/>
        <v>-0.77854849006686777</v>
      </c>
      <c r="V61" s="350">
        <f t="shared" si="2"/>
        <v>1.7452263092233551</v>
      </c>
      <c r="W61" s="351" t="s">
        <v>4024</v>
      </c>
      <c r="X61" s="256" t="str">
        <f t="shared" si="3"/>
        <v>GKF01_mount4_1102_grain-1@54</v>
      </c>
      <c r="Y61" s="351" t="s">
        <v>3971</v>
      </c>
    </row>
    <row r="62" spans="3:25">
      <c r="C62" s="344" t="s">
        <v>3700</v>
      </c>
      <c r="D62" s="344" t="s">
        <v>3632</v>
      </c>
      <c r="E62" s="344">
        <v>2352265000</v>
      </c>
      <c r="F62" s="345">
        <v>-10.260609268535671</v>
      </c>
      <c r="G62" s="345">
        <v>5.0833660948826694E-2</v>
      </c>
      <c r="H62" s="345">
        <v>-18.328584760518353</v>
      </c>
      <c r="I62" s="345">
        <v>3.3129514452402142E-2</v>
      </c>
      <c r="J62" s="345">
        <v>-32.941865159810455</v>
      </c>
      <c r="K62" s="345">
        <v>0.25433073201254974</v>
      </c>
      <c r="L62" s="345">
        <v>-0.77904875508538751</v>
      </c>
      <c r="M62" s="345">
        <v>0.10733933609698336</v>
      </c>
      <c r="N62" s="345">
        <v>1.5950433606593037</v>
      </c>
      <c r="O62" s="345">
        <v>0.25433285550445378</v>
      </c>
      <c r="T62" s="350">
        <f t="shared" si="0"/>
        <v>-18.328584760518353</v>
      </c>
      <c r="U62" s="350">
        <f t="shared" si="1"/>
        <v>-0.77904875508538751</v>
      </c>
      <c r="V62" s="350">
        <f t="shared" si="2"/>
        <v>1.5950433606593037</v>
      </c>
      <c r="W62" s="351" t="s">
        <v>4025</v>
      </c>
      <c r="X62" s="256" t="str">
        <f t="shared" si="3"/>
        <v>GKF01_mount4_1102_grain-1@55</v>
      </c>
      <c r="Y62" s="351" t="s">
        <v>3971</v>
      </c>
    </row>
    <row r="63" spans="3:25">
      <c r="C63" s="344" t="s">
        <v>3701</v>
      </c>
      <c r="D63" s="344" t="s">
        <v>3632</v>
      </c>
      <c r="E63" s="344">
        <v>2291214000</v>
      </c>
      <c r="F63" s="345">
        <v>-11.070311625156148</v>
      </c>
      <c r="G63" s="345">
        <v>5.4077762789034686E-2</v>
      </c>
      <c r="H63" s="345">
        <v>-19.927850982432549</v>
      </c>
      <c r="I63" s="345">
        <v>2.975682279350526E-2</v>
      </c>
      <c r="J63" s="345">
        <v>-35.665655055913682</v>
      </c>
      <c r="K63" s="345">
        <v>0.26253033114039143</v>
      </c>
      <c r="L63" s="345">
        <v>-0.75737777593198885</v>
      </c>
      <c r="M63" s="345">
        <v>0.11249681482064097</v>
      </c>
      <c r="N63" s="345">
        <v>1.8574980685732712</v>
      </c>
      <c r="O63" s="345">
        <v>0.2625322933553228</v>
      </c>
      <c r="T63" s="350">
        <f t="shared" si="0"/>
        <v>-19.927850982432549</v>
      </c>
      <c r="U63" s="350">
        <f t="shared" si="1"/>
        <v>-0.75737777593198885</v>
      </c>
      <c r="V63" s="350">
        <f t="shared" si="2"/>
        <v>1.8574980685732712</v>
      </c>
      <c r="W63" s="351" t="s">
        <v>4026</v>
      </c>
      <c r="X63" s="256" t="str">
        <f t="shared" si="3"/>
        <v>GKF01_mount4_1102_grain-1@56</v>
      </c>
      <c r="Y63" s="351" t="s">
        <v>3971</v>
      </c>
    </row>
    <row r="64" spans="3:25">
      <c r="C64" s="344" t="s">
        <v>3702</v>
      </c>
      <c r="D64" s="344" t="s">
        <v>3632</v>
      </c>
      <c r="E64" s="344">
        <v>2315253000</v>
      </c>
      <c r="F64" s="345">
        <v>-10.879756183918676</v>
      </c>
      <c r="G64" s="345">
        <v>5.3332852425432398E-2</v>
      </c>
      <c r="H64" s="345">
        <v>-19.711142742266151</v>
      </c>
      <c r="I64" s="345">
        <v>3.287084937781571E-2</v>
      </c>
      <c r="J64" s="345">
        <v>-35.497527739437039</v>
      </c>
      <c r="K64" s="345">
        <v>0.28285880052210854</v>
      </c>
      <c r="L64" s="345">
        <v>-0.67951592520509863</v>
      </c>
      <c r="M64" s="345">
        <v>0.11200990255835444</v>
      </c>
      <c r="N64" s="345">
        <v>1.6212315930732615</v>
      </c>
      <c r="O64" s="345">
        <v>0.28286097471558025</v>
      </c>
      <c r="T64" s="350">
        <f t="shared" si="0"/>
        <v>-19.711142742266151</v>
      </c>
      <c r="U64" s="350">
        <f t="shared" si="1"/>
        <v>-0.67951592520509863</v>
      </c>
      <c r="V64" s="350">
        <f t="shared" si="2"/>
        <v>1.6212315930732615</v>
      </c>
      <c r="W64" s="351" t="s">
        <v>4027</v>
      </c>
      <c r="X64" s="256" t="str">
        <f t="shared" si="3"/>
        <v>GKF01_mount4_1102_grain-1@57</v>
      </c>
      <c r="Y64" s="351" t="s">
        <v>3971</v>
      </c>
    </row>
    <row r="65" spans="3:25">
      <c r="C65" s="344" t="s">
        <v>3703</v>
      </c>
      <c r="D65" s="344" t="s">
        <v>3632</v>
      </c>
      <c r="E65" s="344">
        <v>2305121000</v>
      </c>
      <c r="F65" s="345">
        <v>-11.353549181334355</v>
      </c>
      <c r="G65" s="345">
        <v>4.9361465049798284E-2</v>
      </c>
      <c r="H65" s="345">
        <v>-20.394416381916525</v>
      </c>
      <c r="I65" s="345">
        <v>3.0835076787367226E-2</v>
      </c>
      <c r="J65" s="345">
        <v>-36.541955008459361</v>
      </c>
      <c r="K65" s="345">
        <v>0.25589885021418557</v>
      </c>
      <c r="L65" s="345">
        <v>-0.79794887521067537</v>
      </c>
      <c r="M65" s="345">
        <v>0.10380407823101302</v>
      </c>
      <c r="N65" s="345">
        <v>1.8515709450328544</v>
      </c>
      <c r="O65" s="345">
        <v>0.25590111431914908</v>
      </c>
      <c r="T65" s="350">
        <f t="shared" si="0"/>
        <v>-20.394416381916525</v>
      </c>
      <c r="U65" s="350">
        <f t="shared" si="1"/>
        <v>-0.79794887521067537</v>
      </c>
      <c r="V65" s="350">
        <f t="shared" si="2"/>
        <v>1.8515709450328544</v>
      </c>
      <c r="W65" s="351" t="s">
        <v>4028</v>
      </c>
      <c r="X65" s="256" t="str">
        <f t="shared" si="3"/>
        <v>GKF01_mount4_1102_grain-1@58</v>
      </c>
      <c r="Y65" s="351" t="s">
        <v>3971</v>
      </c>
    </row>
    <row r="66" spans="3:25">
      <c r="C66" s="344" t="s">
        <v>3704</v>
      </c>
      <c r="D66" s="344" t="s">
        <v>3632</v>
      </c>
      <c r="E66" s="344">
        <v>2321738000</v>
      </c>
      <c r="F66" s="345">
        <v>-11.051699233221356</v>
      </c>
      <c r="G66" s="345">
        <v>4.6818708270408252E-2</v>
      </c>
      <c r="H66" s="345">
        <v>-19.548780689280008</v>
      </c>
      <c r="I66" s="345">
        <v>3.0938697508148105E-2</v>
      </c>
      <c r="J66" s="345">
        <v>-34.835844853757571</v>
      </c>
      <c r="K66" s="345">
        <v>0.28872007658517623</v>
      </c>
      <c r="L66" s="345">
        <v>-0.93588329988736163</v>
      </c>
      <c r="M66" s="345">
        <v>9.9010588923153675E-2</v>
      </c>
      <c r="N66" s="345">
        <v>1.9798820113344746</v>
      </c>
      <c r="O66" s="345">
        <v>0.28872193260225115</v>
      </c>
      <c r="T66" s="350">
        <f t="shared" si="0"/>
        <v>-19.548780689280008</v>
      </c>
      <c r="U66" s="350">
        <f t="shared" si="1"/>
        <v>-0.93588329988736163</v>
      </c>
      <c r="V66" s="350">
        <f t="shared" si="2"/>
        <v>1.9798820113344746</v>
      </c>
      <c r="W66" s="351" t="s">
        <v>4029</v>
      </c>
      <c r="X66" s="256" t="str">
        <f t="shared" si="3"/>
        <v>GKF01_mount4_1102_grain-1@59</v>
      </c>
      <c r="Y66" s="351" t="s">
        <v>3971</v>
      </c>
    </row>
    <row r="67" spans="3:25">
      <c r="C67" s="344" t="s">
        <v>3705</v>
      </c>
      <c r="D67" s="344" t="s">
        <v>3632</v>
      </c>
      <c r="E67" s="344">
        <v>2196690000</v>
      </c>
      <c r="F67" s="345">
        <v>-10.709459128460663</v>
      </c>
      <c r="G67" s="345">
        <v>5.971606352726818E-2</v>
      </c>
      <c r="H67" s="345">
        <v>-19.53525051819782</v>
      </c>
      <c r="I67" s="345">
        <v>3.471622140747381E-2</v>
      </c>
      <c r="J67" s="345">
        <v>-35.028172314272574</v>
      </c>
      <c r="K67" s="345">
        <v>0.26199228837690064</v>
      </c>
      <c r="L67" s="345">
        <v>-0.60067824949561199</v>
      </c>
      <c r="M67" s="345">
        <v>0.12476918996295701</v>
      </c>
      <c r="N67" s="345">
        <v>1.7622998063965341</v>
      </c>
      <c r="O67" s="345">
        <v>0.26199486012589923</v>
      </c>
      <c r="T67" s="350">
        <f t="shared" si="0"/>
        <v>-19.53525051819782</v>
      </c>
      <c r="U67" s="350">
        <f t="shared" si="1"/>
        <v>-0.60067824949561199</v>
      </c>
      <c r="V67" s="350">
        <f t="shared" si="2"/>
        <v>1.7622998063965341</v>
      </c>
      <c r="W67" s="351" t="s">
        <v>4030</v>
      </c>
      <c r="X67" s="256" t="str">
        <f t="shared" si="3"/>
        <v>GKF01_mount4_1102_grain-1@60</v>
      </c>
      <c r="Y67" s="351" t="s">
        <v>3971</v>
      </c>
    </row>
    <row r="68" spans="3:25">
      <c r="C68" s="344" t="s">
        <v>3706</v>
      </c>
      <c r="D68" s="344" t="s">
        <v>3632</v>
      </c>
      <c r="E68" s="344">
        <v>2300355000</v>
      </c>
      <c r="F68" s="345">
        <v>-11.289608651218197</v>
      </c>
      <c r="G68" s="345">
        <v>5.1991702431111203E-2</v>
      </c>
      <c r="H68" s="345">
        <v>-20.258438162540472</v>
      </c>
      <c r="I68" s="345">
        <v>3.1559729720382936E-2</v>
      </c>
      <c r="J68" s="345">
        <v>-36.514570634942345</v>
      </c>
      <c r="K68" s="345">
        <v>0.27943411375400001</v>
      </c>
      <c r="L68" s="345">
        <v>-0.80473809192593926</v>
      </c>
      <c r="M68" s="345">
        <v>0.10904315487610317</v>
      </c>
      <c r="N68" s="345">
        <v>1.6253278983100472</v>
      </c>
      <c r="O68" s="345">
        <v>0.27943625686947632</v>
      </c>
      <c r="T68" s="350">
        <f t="shared" si="0"/>
        <v>-20.258438162540472</v>
      </c>
      <c r="U68" s="350">
        <f t="shared" si="1"/>
        <v>-0.80473809192593926</v>
      </c>
      <c r="V68" s="350">
        <f t="shared" si="2"/>
        <v>1.6253278983100472</v>
      </c>
      <c r="W68" s="351" t="s">
        <v>4031</v>
      </c>
      <c r="X68" s="256" t="str">
        <f t="shared" si="3"/>
        <v>GKF01_mount4_1102_grain-1@61</v>
      </c>
      <c r="Y68" s="351" t="s">
        <v>3971</v>
      </c>
    </row>
    <row r="69" spans="3:25">
      <c r="C69" s="344" t="s">
        <v>3707</v>
      </c>
      <c r="D69" s="344" t="s">
        <v>3632</v>
      </c>
      <c r="E69" s="344">
        <v>2293968000</v>
      </c>
      <c r="F69" s="345">
        <v>-9.8296121110789123</v>
      </c>
      <c r="G69" s="345">
        <v>4.9350849832304054E-2</v>
      </c>
      <c r="H69" s="345">
        <v>-17.673498977289537</v>
      </c>
      <c r="I69" s="345">
        <v>5.129788947954126E-2</v>
      </c>
      <c r="J69" s="345">
        <v>-31.492403901093979</v>
      </c>
      <c r="K69" s="345">
        <v>0.29074759807441414</v>
      </c>
      <c r="L69" s="345">
        <v>-0.68840614789589338</v>
      </c>
      <c r="M69" s="345">
        <v>0.1121715791164509</v>
      </c>
      <c r="N69" s="345">
        <v>1.8200246110147162</v>
      </c>
      <c r="O69" s="345">
        <v>0.29075173863646991</v>
      </c>
      <c r="T69" s="350">
        <f t="shared" si="0"/>
        <v>-17.673498977289537</v>
      </c>
      <c r="U69" s="350">
        <f t="shared" si="1"/>
        <v>-0.68840614789589338</v>
      </c>
      <c r="V69" s="350">
        <f t="shared" si="2"/>
        <v>1.8200246110147162</v>
      </c>
      <c r="W69" s="351" t="s">
        <v>4032</v>
      </c>
      <c r="X69" s="256" t="str">
        <f t="shared" si="3"/>
        <v>GKF01_mount4_1102_grain-1@62</v>
      </c>
      <c r="Y69" s="351" t="s">
        <v>3971</v>
      </c>
    </row>
    <row r="70" spans="3:25">
      <c r="C70" s="344" t="s">
        <v>3708</v>
      </c>
      <c r="D70" s="344" t="s">
        <v>3632</v>
      </c>
      <c r="E70" s="344">
        <v>2295426000</v>
      </c>
      <c r="F70" s="345">
        <v>-11.36760343646892</v>
      </c>
      <c r="G70" s="345">
        <v>4.6308475347886555E-2</v>
      </c>
      <c r="H70" s="345">
        <v>-20.39644590757872</v>
      </c>
      <c r="I70" s="345">
        <v>3.0002176048375444E-2</v>
      </c>
      <c r="J70" s="345">
        <v>-36.440059665140303</v>
      </c>
      <c r="K70" s="345">
        <v>0.25642132004225404</v>
      </c>
      <c r="L70" s="345">
        <v>-0.8109474264179628</v>
      </c>
      <c r="M70" s="345">
        <v>9.7734992207778495E-2</v>
      </c>
      <c r="N70" s="345">
        <v>1.9572515322658859</v>
      </c>
      <c r="O70" s="345">
        <v>0.25642345954492279</v>
      </c>
      <c r="T70" s="350">
        <f t="shared" si="0"/>
        <v>-20.39644590757872</v>
      </c>
      <c r="U70" s="350">
        <f t="shared" si="1"/>
        <v>-0.8109474264179628</v>
      </c>
      <c r="V70" s="350">
        <f t="shared" si="2"/>
        <v>1.9572515322658859</v>
      </c>
      <c r="W70" s="351" t="s">
        <v>4033</v>
      </c>
      <c r="X70" s="256" t="str">
        <f t="shared" si="3"/>
        <v>GKF01_mount4_1102_grain-1@63</v>
      </c>
      <c r="Y70" s="351" t="s">
        <v>3971</v>
      </c>
    </row>
    <row r="71" spans="3:25">
      <c r="C71" s="344" t="s">
        <v>3709</v>
      </c>
      <c r="D71" s="344" t="s">
        <v>3632</v>
      </c>
      <c r="E71" s="344">
        <v>2252573000</v>
      </c>
      <c r="F71" s="345">
        <v>-10.262002032558005</v>
      </c>
      <c r="G71" s="345">
        <v>4.2687633916151865E-2</v>
      </c>
      <c r="H71" s="345">
        <v>-18.502221956073207</v>
      </c>
      <c r="I71" s="345">
        <v>3.205902305788369E-2</v>
      </c>
      <c r="J71" s="345">
        <v>-33.306141012176994</v>
      </c>
      <c r="K71" s="345">
        <v>0.28405733634395086</v>
      </c>
      <c r="L71" s="345">
        <v>-0.6902085930158286</v>
      </c>
      <c r="M71" s="345">
        <v>9.164737619303126E-2</v>
      </c>
      <c r="N71" s="345">
        <v>1.5552052165268577</v>
      </c>
      <c r="O71" s="345">
        <v>0.28405915065538806</v>
      </c>
      <c r="T71" s="350">
        <f t="shared" si="0"/>
        <v>-18.502221956073207</v>
      </c>
      <c r="U71" s="350">
        <f t="shared" si="1"/>
        <v>-0.6902085930158286</v>
      </c>
      <c r="V71" s="350">
        <f t="shared" si="2"/>
        <v>1.5552052165268577</v>
      </c>
      <c r="W71" s="351" t="s">
        <v>4034</v>
      </c>
      <c r="X71" s="256" t="str">
        <f t="shared" si="3"/>
        <v>GKF01_mount4_1102_grain-1@64</v>
      </c>
      <c r="Y71" s="351" t="s">
        <v>3971</v>
      </c>
    </row>
    <row r="72" spans="3:25">
      <c r="C72" s="344" t="s">
        <v>3710</v>
      </c>
      <c r="D72" s="344" t="s">
        <v>3632</v>
      </c>
      <c r="E72" s="344">
        <v>2281039000</v>
      </c>
      <c r="F72" s="345">
        <v>-10.292642841049471</v>
      </c>
      <c r="G72" s="345">
        <v>4.7888068656760104E-2</v>
      </c>
      <c r="H72" s="345">
        <v>-18.527252772575274</v>
      </c>
      <c r="I72" s="345">
        <v>4.7707811596367451E-2</v>
      </c>
      <c r="J72" s="345">
        <v>-33.805428194441319</v>
      </c>
      <c r="K72" s="345">
        <v>0.29563723252751833</v>
      </c>
      <c r="L72" s="345">
        <v>-0.70784115941579984</v>
      </c>
      <c r="M72" s="345">
        <v>0.10785135922945591</v>
      </c>
      <c r="N72" s="345">
        <v>1.1026833662793933</v>
      </c>
      <c r="O72" s="345">
        <v>0.29564110341964778</v>
      </c>
      <c r="T72" s="350">
        <f t="shared" si="0"/>
        <v>-18.527252772575274</v>
      </c>
      <c r="U72" s="350">
        <f t="shared" si="1"/>
        <v>-0.70784115941579984</v>
      </c>
      <c r="V72" s="350">
        <f t="shared" si="2"/>
        <v>1.1026833662793933</v>
      </c>
      <c r="W72" s="351" t="s">
        <v>4035</v>
      </c>
      <c r="X72" s="256" t="str">
        <f t="shared" si="3"/>
        <v>GKF01_mount4_1102_grain-1@65</v>
      </c>
      <c r="Y72" s="351" t="s">
        <v>3971</v>
      </c>
    </row>
    <row r="73" spans="3:25">
      <c r="C73" s="344" t="s">
        <v>3711</v>
      </c>
      <c r="D73" s="344" t="s">
        <v>3632</v>
      </c>
      <c r="E73" s="344">
        <v>2271183000</v>
      </c>
      <c r="F73" s="345">
        <v>-10.648557356211285</v>
      </c>
      <c r="G73" s="345">
        <v>4.5285224314104269E-2</v>
      </c>
      <c r="H73" s="345">
        <v>-19.05515494763177</v>
      </c>
      <c r="I73" s="345">
        <v>3.1112512699212006E-2</v>
      </c>
      <c r="J73" s="345">
        <v>-34.61931724920386</v>
      </c>
      <c r="K73" s="345">
        <v>0.25796380742675634</v>
      </c>
      <c r="L73" s="345">
        <v>-0.78937318691418668</v>
      </c>
      <c r="M73" s="345">
        <v>9.617322731849634E-2</v>
      </c>
      <c r="N73" s="345">
        <v>1.2748293355934237</v>
      </c>
      <c r="O73" s="345">
        <v>0.2579658032859809</v>
      </c>
      <c r="T73" s="350">
        <f t="shared" ref="T73:T136" si="4">H73</f>
        <v>-19.05515494763177</v>
      </c>
      <c r="U73" s="350">
        <f t="shared" ref="U73:U136" si="5">L73</f>
        <v>-0.78937318691418668</v>
      </c>
      <c r="V73" s="350">
        <f t="shared" ref="V73:V136" si="6">N73</f>
        <v>1.2748293355934237</v>
      </c>
      <c r="W73" s="351" t="s">
        <v>4036</v>
      </c>
      <c r="X73" s="256" t="str">
        <f t="shared" ref="X73:X136" si="7">C73</f>
        <v>GKF01_mount4_1102_grain-1@66</v>
      </c>
      <c r="Y73" s="351" t="s">
        <v>3971</v>
      </c>
    </row>
    <row r="74" spans="3:25">
      <c r="C74" s="344" t="s">
        <v>3712</v>
      </c>
      <c r="D74" s="344" t="s">
        <v>3632</v>
      </c>
      <c r="E74" s="344">
        <v>2285080000</v>
      </c>
      <c r="F74" s="345">
        <v>-9.1665298215368729</v>
      </c>
      <c r="G74" s="345">
        <v>4.7294911030315204E-2</v>
      </c>
      <c r="H74" s="345">
        <v>-16.42466418640398</v>
      </c>
      <c r="I74" s="345">
        <v>3.483323103006862E-2</v>
      </c>
      <c r="J74" s="345">
        <v>-29.538560692947023</v>
      </c>
      <c r="K74" s="345">
        <v>0.2627256366241611</v>
      </c>
      <c r="L74" s="345">
        <v>-0.67386017440740353</v>
      </c>
      <c r="M74" s="345">
        <v>0.1012685897937298</v>
      </c>
      <c r="N74" s="345">
        <v>1.4375214043771436</v>
      </c>
      <c r="O74" s="345">
        <v>0.2627274611756904</v>
      </c>
      <c r="T74" s="350">
        <f t="shared" si="4"/>
        <v>-16.42466418640398</v>
      </c>
      <c r="U74" s="350">
        <f t="shared" si="5"/>
        <v>-0.67386017440740353</v>
      </c>
      <c r="V74" s="350">
        <f t="shared" si="6"/>
        <v>1.4375214043771436</v>
      </c>
      <c r="W74" s="351" t="s">
        <v>4037</v>
      </c>
      <c r="X74" s="256" t="str">
        <f t="shared" si="7"/>
        <v>GKF01_mount4_1102_grain-1@67</v>
      </c>
      <c r="Y74" s="351" t="s">
        <v>3971</v>
      </c>
    </row>
    <row r="75" spans="3:25">
      <c r="C75" s="344" t="s">
        <v>3713</v>
      </c>
      <c r="D75" s="344" t="s">
        <v>3632</v>
      </c>
      <c r="E75" s="344">
        <v>2286142000</v>
      </c>
      <c r="F75" s="345">
        <v>-11.327213279821224</v>
      </c>
      <c r="G75" s="345">
        <v>5.3622035560545206E-2</v>
      </c>
      <c r="H75" s="345">
        <v>-20.342325223249969</v>
      </c>
      <c r="I75" s="345">
        <v>3.0794921022160894E-2</v>
      </c>
      <c r="J75" s="345">
        <v>-36.401848911395419</v>
      </c>
      <c r="K75" s="345">
        <v>0.25691636558078523</v>
      </c>
      <c r="L75" s="345">
        <v>-0.79870901148537676</v>
      </c>
      <c r="M75" s="345">
        <v>0.11192689159585777</v>
      </c>
      <c r="N75" s="345">
        <v>1.8945200329087939</v>
      </c>
      <c r="O75" s="345">
        <v>0.2569186033618821</v>
      </c>
      <c r="T75" s="350">
        <f t="shared" si="4"/>
        <v>-20.342325223249969</v>
      </c>
      <c r="U75" s="350">
        <f t="shared" si="5"/>
        <v>-0.79870901148537676</v>
      </c>
      <c r="V75" s="350">
        <f t="shared" si="6"/>
        <v>1.8945200329087939</v>
      </c>
      <c r="W75" s="351" t="s">
        <v>4038</v>
      </c>
      <c r="X75" s="256" t="str">
        <f t="shared" si="7"/>
        <v>GKF01_mount4_1102_grain-1@68</v>
      </c>
      <c r="Y75" s="351" t="s">
        <v>3971</v>
      </c>
    </row>
    <row r="76" spans="3:25">
      <c r="C76" s="344" t="s">
        <v>3714</v>
      </c>
      <c r="D76" s="344" t="s">
        <v>3632</v>
      </c>
      <c r="E76" s="344">
        <v>2243309000</v>
      </c>
      <c r="F76" s="345">
        <v>-10.781376397977493</v>
      </c>
      <c r="G76" s="345">
        <v>4.2734228802307747E-2</v>
      </c>
      <c r="H76" s="345">
        <v>-19.530063952616359</v>
      </c>
      <c r="I76" s="345">
        <v>3.3542602844978626E-2</v>
      </c>
      <c r="J76" s="345">
        <v>-35.059377763164036</v>
      </c>
      <c r="K76" s="345">
        <v>0.25940622999225105</v>
      </c>
      <c r="L76" s="345">
        <v>-0.67529227736984154</v>
      </c>
      <c r="M76" s="345">
        <v>9.2312178060660569E-2</v>
      </c>
      <c r="N76" s="345">
        <v>1.7214132889794556</v>
      </c>
      <c r="O76" s="345">
        <v>0.25940865344492037</v>
      </c>
      <c r="T76" s="350">
        <f t="shared" si="4"/>
        <v>-19.530063952616359</v>
      </c>
      <c r="U76" s="350">
        <f t="shared" si="5"/>
        <v>-0.67529227736984154</v>
      </c>
      <c r="V76" s="350">
        <f t="shared" si="6"/>
        <v>1.7214132889794556</v>
      </c>
      <c r="W76" s="351" t="s">
        <v>4039</v>
      </c>
      <c r="X76" s="256" t="str">
        <f t="shared" si="7"/>
        <v>GKF01_mount4_1102_grain-1@69</v>
      </c>
      <c r="Y76" s="351" t="s">
        <v>3971</v>
      </c>
    </row>
    <row r="77" spans="3:25">
      <c r="C77" s="344" t="s">
        <v>3715</v>
      </c>
      <c r="D77" s="344" t="s">
        <v>3632</v>
      </c>
      <c r="E77" s="344">
        <v>2267255000</v>
      </c>
      <c r="F77" s="345">
        <v>-10.528399805557198</v>
      </c>
      <c r="G77" s="345">
        <v>4.9411198227192074E-2</v>
      </c>
      <c r="H77" s="345">
        <v>-19.246606868444704</v>
      </c>
      <c r="I77" s="345">
        <v>3.2915457764695386E-2</v>
      </c>
      <c r="J77" s="345">
        <v>-34.469658463703759</v>
      </c>
      <c r="K77" s="345">
        <v>0.2581955128957974</v>
      </c>
      <c r="L77" s="345">
        <v>-0.56968887141972679</v>
      </c>
      <c r="M77" s="345">
        <v>0.10458081744671714</v>
      </c>
      <c r="N77" s="345">
        <v>1.7819710557986923</v>
      </c>
      <c r="O77" s="345">
        <v>0.25819778988614828</v>
      </c>
      <c r="T77" s="350">
        <f t="shared" si="4"/>
        <v>-19.246606868444704</v>
      </c>
      <c r="U77" s="350">
        <f t="shared" si="5"/>
        <v>-0.56968887141972679</v>
      </c>
      <c r="V77" s="350">
        <f t="shared" si="6"/>
        <v>1.7819710557986923</v>
      </c>
      <c r="W77" s="351" t="s">
        <v>4040</v>
      </c>
      <c r="X77" s="256" t="str">
        <f t="shared" si="7"/>
        <v>GKF01_mount4_1102_grain-1@70</v>
      </c>
      <c r="Y77" s="351" t="s">
        <v>3971</v>
      </c>
    </row>
    <row r="78" spans="3:25">
      <c r="C78" s="344" t="s">
        <v>3716</v>
      </c>
      <c r="D78" s="344" t="s">
        <v>3632</v>
      </c>
      <c r="E78" s="344">
        <v>2258896000</v>
      </c>
      <c r="F78" s="345">
        <v>-10.677805400680306</v>
      </c>
      <c r="G78" s="345">
        <v>5.3515536829237556E-2</v>
      </c>
      <c r="H78" s="345">
        <v>-19.070714644376263</v>
      </c>
      <c r="I78" s="345">
        <v>3.2913471161066153E-2</v>
      </c>
      <c r="J78" s="345">
        <v>-34.014313648245917</v>
      </c>
      <c r="K78" s="345">
        <v>0.25870943399030916</v>
      </c>
      <c r="L78" s="345">
        <v>-0.81053283544918386</v>
      </c>
      <c r="M78" s="345">
        <v>0.11236808703999834</v>
      </c>
      <c r="N78" s="345">
        <v>1.9088886644492717</v>
      </c>
      <c r="O78" s="345">
        <v>0.25871166480284724</v>
      </c>
      <c r="T78" s="350">
        <f t="shared" si="4"/>
        <v>-19.070714644376263</v>
      </c>
      <c r="U78" s="350">
        <f t="shared" si="5"/>
        <v>-0.81053283544918386</v>
      </c>
      <c r="V78" s="350">
        <f t="shared" si="6"/>
        <v>1.9088886644492717</v>
      </c>
      <c r="W78" s="351" t="s">
        <v>4041</v>
      </c>
      <c r="X78" s="256" t="str">
        <f t="shared" si="7"/>
        <v>GKF01_mount4_1102_grain-1@71</v>
      </c>
      <c r="Y78" s="351" t="s">
        <v>3971</v>
      </c>
    </row>
    <row r="79" spans="3:25">
      <c r="C79" s="344" t="s">
        <v>3717</v>
      </c>
      <c r="D79" s="344" t="s">
        <v>3632</v>
      </c>
      <c r="E79" s="344">
        <v>2323116000</v>
      </c>
      <c r="F79" s="345">
        <v>-11.61513558771099</v>
      </c>
      <c r="G79" s="345">
        <v>5.1924531671173016E-2</v>
      </c>
      <c r="H79" s="345">
        <v>-20.647881586855931</v>
      </c>
      <c r="I79" s="345">
        <v>3.0533730398887307E-2</v>
      </c>
      <c r="J79" s="345">
        <v>-36.820256664900299</v>
      </c>
      <c r="K79" s="345">
        <v>0.2549252992866014</v>
      </c>
      <c r="L79" s="345">
        <v>-0.92768138363486052</v>
      </c>
      <c r="M79" s="345">
        <v>0.10859988680142502</v>
      </c>
      <c r="N79" s="345">
        <v>2.0459495930170704</v>
      </c>
      <c r="O79" s="345">
        <v>0.25492758362897872</v>
      </c>
      <c r="T79" s="350">
        <f t="shared" si="4"/>
        <v>-20.647881586855931</v>
      </c>
      <c r="U79" s="350">
        <f t="shared" si="5"/>
        <v>-0.92768138363486052</v>
      </c>
      <c r="V79" s="350">
        <f t="shared" si="6"/>
        <v>2.0459495930170704</v>
      </c>
      <c r="W79" s="351" t="s">
        <v>4042</v>
      </c>
      <c r="X79" s="256" t="str">
        <f t="shared" si="7"/>
        <v>GKF01_mount4_1102_grain-1@72</v>
      </c>
      <c r="Y79" s="351" t="s">
        <v>3971</v>
      </c>
    </row>
    <row r="80" spans="3:25">
      <c r="C80" s="344" t="s">
        <v>3718</v>
      </c>
      <c r="D80" s="344" t="s">
        <v>3632</v>
      </c>
      <c r="E80" s="344">
        <v>2259448000</v>
      </c>
      <c r="F80" s="345">
        <v>-10.398113062013437</v>
      </c>
      <c r="G80" s="345">
        <v>5.193328083956314E-2</v>
      </c>
      <c r="H80" s="345">
        <v>-18.706978545116826</v>
      </c>
      <c r="I80" s="345">
        <v>3.7096877625979477E-2</v>
      </c>
      <c r="J80" s="345">
        <v>-33.641121953339017</v>
      </c>
      <c r="K80" s="345">
        <v>0.36576412779928563</v>
      </c>
      <c r="L80" s="345">
        <v>-0.7199051326814967</v>
      </c>
      <c r="M80" s="345">
        <v>0.11079368301943654</v>
      </c>
      <c r="N80" s="345">
        <v>1.6027415943555852</v>
      </c>
      <c r="O80" s="345">
        <v>0.36576605647698135</v>
      </c>
      <c r="T80" s="350">
        <f t="shared" si="4"/>
        <v>-18.706978545116826</v>
      </c>
      <c r="U80" s="350">
        <f t="shared" si="5"/>
        <v>-0.7199051326814967</v>
      </c>
      <c r="V80" s="350">
        <f t="shared" si="6"/>
        <v>1.6027415943555852</v>
      </c>
      <c r="W80" s="351" t="s">
        <v>4043</v>
      </c>
      <c r="X80" s="256" t="str">
        <f t="shared" si="7"/>
        <v>GKF01_mount4_1102_grain-1@73</v>
      </c>
      <c r="Y80" s="351" t="s">
        <v>3971</v>
      </c>
    </row>
    <row r="81" spans="3:25">
      <c r="C81" s="344" t="s">
        <v>3719</v>
      </c>
      <c r="D81" s="344" t="s">
        <v>3632</v>
      </c>
      <c r="E81" s="344">
        <v>2119875000</v>
      </c>
      <c r="F81" s="345">
        <v>11.733441291207791</v>
      </c>
      <c r="G81" s="345">
        <v>4.9034656317505115E-2</v>
      </c>
      <c r="H81" s="345">
        <v>11.858861085117356</v>
      </c>
      <c r="I81" s="345">
        <v>2.0825493249742113E-2</v>
      </c>
      <c r="J81" s="345">
        <v>16.4400880987845</v>
      </c>
      <c r="K81" s="345">
        <v>0.29589596319028694</v>
      </c>
      <c r="L81" s="345">
        <v>5.6435887391408368</v>
      </c>
      <c r="M81" s="345">
        <v>0.10036170598214347</v>
      </c>
      <c r="N81" s="345">
        <v>-6.2119414477537234</v>
      </c>
      <c r="O81" s="345">
        <v>0.29589626420420084</v>
      </c>
      <c r="T81" s="2">
        <f t="shared" si="4"/>
        <v>11.858861085117356</v>
      </c>
      <c r="U81" s="2">
        <f t="shared" si="5"/>
        <v>5.6435887391408368</v>
      </c>
      <c r="V81" s="2">
        <f t="shared" si="6"/>
        <v>-6.2119414477537234</v>
      </c>
      <c r="W81" s="349" t="s">
        <v>4044</v>
      </c>
      <c r="X81" t="str">
        <f t="shared" si="7"/>
        <v>#4@1</v>
      </c>
      <c r="Y81" s="349" t="s">
        <v>3971</v>
      </c>
    </row>
    <row r="82" spans="3:25">
      <c r="C82" s="344" t="s">
        <v>3720</v>
      </c>
      <c r="D82" s="344" t="s">
        <v>3632</v>
      </c>
      <c r="E82" s="344">
        <v>2116908000</v>
      </c>
      <c r="F82" s="345">
        <v>11.685959872286489</v>
      </c>
      <c r="G82" s="345">
        <v>4.6914836145693632E-2</v>
      </c>
      <c r="H82" s="345">
        <v>11.791654971096133</v>
      </c>
      <c r="I82" s="345">
        <v>2.1773993100037078E-2</v>
      </c>
      <c r="J82" s="345">
        <v>16.3127985039071</v>
      </c>
      <c r="K82" s="345">
        <v>0.31786457981389299</v>
      </c>
      <c r="L82" s="345">
        <v>5.6305216913632439</v>
      </c>
      <c r="M82" s="345">
        <v>9.6443249081860055E-2</v>
      </c>
      <c r="N82" s="345">
        <v>-6.2101812383661432</v>
      </c>
      <c r="O82" s="345">
        <v>0.31786488266942819</v>
      </c>
      <c r="T82" s="2">
        <f t="shared" si="4"/>
        <v>11.791654971096133</v>
      </c>
      <c r="U82" s="2">
        <f t="shared" si="5"/>
        <v>5.6305216913632439</v>
      </c>
      <c r="V82" s="2">
        <f t="shared" si="6"/>
        <v>-6.2101812383661432</v>
      </c>
      <c r="W82" s="349" t="s">
        <v>4045</v>
      </c>
      <c r="X82" t="str">
        <f t="shared" si="7"/>
        <v>#4@2</v>
      </c>
      <c r="Y82" s="349" t="s">
        <v>3971</v>
      </c>
    </row>
    <row r="83" spans="3:25">
      <c r="C83" s="344" t="s">
        <v>3721</v>
      </c>
      <c r="D83" s="344" t="s">
        <v>3632</v>
      </c>
      <c r="E83" s="344">
        <v>2229564000</v>
      </c>
      <c r="F83" s="345">
        <v>17.422474980691938</v>
      </c>
      <c r="G83" s="345">
        <v>4.4090737427475844E-2</v>
      </c>
      <c r="H83" s="345">
        <v>17.116950173722056</v>
      </c>
      <c r="I83" s="345">
        <v>2.0608492975384543E-2</v>
      </c>
      <c r="J83" s="345">
        <v>22.670398208501474</v>
      </c>
      <c r="K83" s="345">
        <v>0.28790593347587695</v>
      </c>
      <c r="L83" s="345">
        <v>8.6435296560269936</v>
      </c>
      <c r="M83" s="345">
        <v>9.0659749980258594E-2</v>
      </c>
      <c r="N83" s="345">
        <v>-10.102171295043981</v>
      </c>
      <c r="O83" s="345">
        <v>0.28790656431309236</v>
      </c>
      <c r="T83" s="2">
        <f t="shared" si="4"/>
        <v>17.116950173722056</v>
      </c>
      <c r="U83" s="2">
        <f t="shared" si="5"/>
        <v>8.6435296560269936</v>
      </c>
      <c r="V83" s="2">
        <f t="shared" si="6"/>
        <v>-10.102171295043981</v>
      </c>
      <c r="W83" s="349" t="s">
        <v>4046</v>
      </c>
      <c r="X83" t="str">
        <f t="shared" si="7"/>
        <v>#4@3</v>
      </c>
      <c r="Y83" s="349" t="s">
        <v>3971</v>
      </c>
    </row>
    <row r="84" spans="3:25">
      <c r="C84" s="344" t="s">
        <v>3722</v>
      </c>
      <c r="D84" s="344" t="s">
        <v>3632</v>
      </c>
      <c r="E84" s="344">
        <v>2212191000</v>
      </c>
      <c r="F84" s="345">
        <v>17.493000714929874</v>
      </c>
      <c r="G84" s="345">
        <v>4.3263764766280341E-2</v>
      </c>
      <c r="H84" s="345">
        <v>16.972614895287563</v>
      </c>
      <c r="I84" s="345">
        <v>2.4757551151189851E-2</v>
      </c>
      <c r="J84" s="345">
        <v>22.186529166530413</v>
      </c>
      <c r="K84" s="345">
        <v>0.30533878729556291</v>
      </c>
      <c r="L84" s="345">
        <v>8.7877812399876909</v>
      </c>
      <c r="M84" s="345">
        <v>9.0148477330782892E-2</v>
      </c>
      <c r="N84" s="345">
        <v>-10.307599991598913</v>
      </c>
      <c r="O84" s="345">
        <v>0.30533963132901476</v>
      </c>
      <c r="T84" s="2">
        <f t="shared" si="4"/>
        <v>16.972614895287563</v>
      </c>
      <c r="U84" s="2">
        <f t="shared" si="5"/>
        <v>8.7877812399876909</v>
      </c>
      <c r="V84" s="2">
        <f t="shared" si="6"/>
        <v>-10.307599991598913</v>
      </c>
      <c r="W84" s="349" t="s">
        <v>4047</v>
      </c>
      <c r="X84" t="str">
        <f t="shared" si="7"/>
        <v>#4@4</v>
      </c>
      <c r="Y84" s="349" t="s">
        <v>3971</v>
      </c>
    </row>
    <row r="85" spans="3:25">
      <c r="C85" s="344" t="s">
        <v>3723</v>
      </c>
      <c r="D85" s="344" t="s">
        <v>3632</v>
      </c>
      <c r="E85" s="344">
        <v>2197442000</v>
      </c>
      <c r="F85" s="345">
        <v>14.318962822873482</v>
      </c>
      <c r="G85" s="345">
        <v>8.1239043801473371E-2</v>
      </c>
      <c r="H85" s="345">
        <v>12.536109274398077</v>
      </c>
      <c r="I85" s="345">
        <v>9.7851280783832428E-2</v>
      </c>
      <c r="J85" s="345">
        <v>15.014558882120221</v>
      </c>
      <c r="K85" s="345">
        <v>0.30429793011245204</v>
      </c>
      <c r="L85" s="345">
        <v>7.8823722712577649</v>
      </c>
      <c r="M85" s="345">
        <v>0.1908797974997527</v>
      </c>
      <c r="N85" s="345">
        <v>-8.9383594844920662</v>
      </c>
      <c r="O85" s="345">
        <v>0.30430515073299114</v>
      </c>
      <c r="T85" s="2">
        <f t="shared" si="4"/>
        <v>12.536109274398077</v>
      </c>
      <c r="U85" s="2">
        <f t="shared" si="5"/>
        <v>7.8823722712577649</v>
      </c>
      <c r="V85" s="2">
        <f t="shared" si="6"/>
        <v>-8.9383594844920662</v>
      </c>
      <c r="W85" s="349" t="s">
        <v>4048</v>
      </c>
      <c r="X85" t="str">
        <f t="shared" si="7"/>
        <v>#4@5</v>
      </c>
      <c r="Y85" s="349" t="s">
        <v>3971</v>
      </c>
    </row>
    <row r="86" spans="3:25">
      <c r="C86" s="344" t="s">
        <v>3724</v>
      </c>
      <c r="D86" s="344" t="s">
        <v>3632</v>
      </c>
      <c r="E86" s="344">
        <v>2136730000</v>
      </c>
      <c r="F86" s="345">
        <v>15.800762944572</v>
      </c>
      <c r="G86" s="345">
        <v>5.6321742644212851E-2</v>
      </c>
      <c r="H86" s="345">
        <v>15.459124186575135</v>
      </c>
      <c r="I86" s="345">
        <v>2.0835495460824638E-2</v>
      </c>
      <c r="J86" s="345">
        <v>20.520329907546486</v>
      </c>
      <c r="K86" s="345">
        <v>0.30655684847868453</v>
      </c>
      <c r="L86" s="345">
        <v>7.8689339469841801</v>
      </c>
      <c r="M86" s="345">
        <v>0.11463990496815822</v>
      </c>
      <c r="N86" s="345">
        <v>-9.0562329638130841</v>
      </c>
      <c r="O86" s="345">
        <v>0.30655734251676553</v>
      </c>
      <c r="T86" s="2">
        <f t="shared" si="4"/>
        <v>15.459124186575135</v>
      </c>
      <c r="U86" s="2">
        <f t="shared" si="5"/>
        <v>7.8689339469841801</v>
      </c>
      <c r="V86" s="2">
        <f t="shared" si="6"/>
        <v>-9.0562329638130841</v>
      </c>
      <c r="W86" s="349" t="s">
        <v>4049</v>
      </c>
      <c r="X86" t="str">
        <f t="shared" si="7"/>
        <v>#4@6</v>
      </c>
      <c r="Y86" s="349" t="s">
        <v>3971</v>
      </c>
    </row>
    <row r="87" spans="3:25">
      <c r="C87" s="344" t="s">
        <v>3725</v>
      </c>
      <c r="D87" s="344" t="s">
        <v>3632</v>
      </c>
      <c r="E87" s="344">
        <v>2163757000</v>
      </c>
      <c r="F87" s="345">
        <v>13.69436058410245</v>
      </c>
      <c r="G87" s="345">
        <v>5.0680138488865926E-2</v>
      </c>
      <c r="H87" s="345">
        <v>14.214006886202446</v>
      </c>
      <c r="I87" s="345">
        <v>2.1505009650644169E-2</v>
      </c>
      <c r="J87" s="345">
        <v>19.95849905097824</v>
      </c>
      <c r="K87" s="345">
        <v>0.30425816968806557</v>
      </c>
      <c r="L87" s="345">
        <v>6.3992030789030707</v>
      </c>
      <c r="M87" s="345">
        <v>0.10372012404542758</v>
      </c>
      <c r="N87" s="345">
        <v>-7.2207749883597145</v>
      </c>
      <c r="O87" s="345">
        <v>0.30425861803856014</v>
      </c>
      <c r="T87" s="2">
        <f t="shared" si="4"/>
        <v>14.214006886202446</v>
      </c>
      <c r="U87" s="2">
        <f t="shared" si="5"/>
        <v>6.3992030789030707</v>
      </c>
      <c r="V87" s="2">
        <f t="shared" si="6"/>
        <v>-7.2207749883597145</v>
      </c>
      <c r="W87" s="349" t="s">
        <v>4050</v>
      </c>
      <c r="X87" t="str">
        <f t="shared" si="7"/>
        <v>#4@7</v>
      </c>
      <c r="Y87" s="349" t="s">
        <v>3971</v>
      </c>
    </row>
    <row r="88" spans="3:25">
      <c r="C88" s="344" t="s">
        <v>3726</v>
      </c>
      <c r="D88" s="344" t="s">
        <v>3632</v>
      </c>
      <c r="E88" s="344">
        <v>2217181000</v>
      </c>
      <c r="F88" s="345">
        <v>14.092951268807719</v>
      </c>
      <c r="G88" s="345">
        <v>5.4594393412416189E-2</v>
      </c>
      <c r="H88" s="345">
        <v>14.478997436453866</v>
      </c>
      <c r="I88" s="345">
        <v>2.1449948982813258E-2</v>
      </c>
      <c r="J88" s="345">
        <v>20.369151410370769</v>
      </c>
      <c r="K88" s="345">
        <v>0.31325282350267958</v>
      </c>
      <c r="L88" s="345">
        <v>6.6622632001216431</v>
      </c>
      <c r="M88" s="345">
        <v>0.11137123735022164</v>
      </c>
      <c r="N88" s="345">
        <v>-7.3201009210415151</v>
      </c>
      <c r="O88" s="345">
        <v>0.31325327304512313</v>
      </c>
      <c r="T88" s="2">
        <f t="shared" si="4"/>
        <v>14.478997436453866</v>
      </c>
      <c r="U88" s="2">
        <f t="shared" si="5"/>
        <v>6.6622632001216431</v>
      </c>
      <c r="V88" s="2">
        <f t="shared" si="6"/>
        <v>-7.3201009210415151</v>
      </c>
      <c r="W88" s="349" t="s">
        <v>4051</v>
      </c>
      <c r="X88" t="str">
        <f t="shared" si="7"/>
        <v>#4@8</v>
      </c>
      <c r="Y88" s="349" t="s">
        <v>3971</v>
      </c>
    </row>
    <row r="89" spans="3:25">
      <c r="C89" s="344" t="s">
        <v>3727</v>
      </c>
      <c r="D89" s="344" t="s">
        <v>3632</v>
      </c>
      <c r="E89" s="344">
        <v>2203912000</v>
      </c>
      <c r="F89" s="345">
        <v>14.937234205788297</v>
      </c>
      <c r="G89" s="345">
        <v>4.7496744377390203E-2</v>
      </c>
      <c r="H89" s="345">
        <v>15.156471149607276</v>
      </c>
      <c r="I89" s="345">
        <v>2.1820204281422464E-2</v>
      </c>
      <c r="J89" s="345">
        <v>20.951186522077059</v>
      </c>
      <c r="K89" s="345">
        <v>0.28513938310042786</v>
      </c>
      <c r="L89" s="345">
        <v>7.1601273153498735</v>
      </c>
      <c r="M89" s="345">
        <v>9.7578497202656794E-2</v>
      </c>
      <c r="N89" s="345">
        <v>-8.0424192621728636</v>
      </c>
      <c r="O89" s="345">
        <v>0.2851399430688758</v>
      </c>
      <c r="T89" s="2">
        <f t="shared" si="4"/>
        <v>15.156471149607276</v>
      </c>
      <c r="U89" s="2">
        <f t="shared" si="5"/>
        <v>7.1601273153498735</v>
      </c>
      <c r="V89" s="2">
        <f t="shared" si="6"/>
        <v>-8.0424192621728636</v>
      </c>
      <c r="W89" s="349" t="s">
        <v>4052</v>
      </c>
      <c r="X89" t="str">
        <f t="shared" si="7"/>
        <v>#4@9</v>
      </c>
      <c r="Y89" s="349" t="s">
        <v>3971</v>
      </c>
    </row>
    <row r="90" spans="3:25">
      <c r="C90" s="344" t="s">
        <v>3728</v>
      </c>
      <c r="D90" s="344" t="s">
        <v>3632</v>
      </c>
      <c r="E90" s="344">
        <v>2142070000</v>
      </c>
      <c r="F90" s="345">
        <v>20.970413219614681</v>
      </c>
      <c r="G90" s="345">
        <v>5.1105095489575397E-2</v>
      </c>
      <c r="H90" s="345">
        <v>21.578714468337701</v>
      </c>
      <c r="I90" s="345">
        <v>2.0903134477445431E-2</v>
      </c>
      <c r="J90" s="345">
        <v>29.126830181834819</v>
      </c>
      <c r="K90" s="345">
        <v>0.29026892801695453</v>
      </c>
      <c r="L90" s="345">
        <v>9.914915046133066</v>
      </c>
      <c r="M90" s="345">
        <v>0.1044077250704567</v>
      </c>
      <c r="N90" s="345">
        <v>-12.270565611020245</v>
      </c>
      <c r="O90" s="345">
        <v>0.29026995061406058</v>
      </c>
      <c r="T90" s="2">
        <f t="shared" si="4"/>
        <v>21.578714468337701</v>
      </c>
      <c r="U90" s="2">
        <f t="shared" si="5"/>
        <v>9.914915046133066</v>
      </c>
      <c r="V90" s="2">
        <f t="shared" si="6"/>
        <v>-12.270565611020245</v>
      </c>
      <c r="W90" s="349" t="s">
        <v>4053</v>
      </c>
      <c r="X90" t="str">
        <f t="shared" si="7"/>
        <v>#4@10</v>
      </c>
      <c r="Y90" s="349" t="s">
        <v>3971</v>
      </c>
    </row>
    <row r="91" spans="3:25">
      <c r="C91" s="344" t="s">
        <v>3729</v>
      </c>
      <c r="D91" s="344" t="s">
        <v>3632</v>
      </c>
      <c r="E91" s="344">
        <v>2220116000</v>
      </c>
      <c r="F91" s="345">
        <v>13.80375777329701</v>
      </c>
      <c r="G91" s="345">
        <v>4.2491878129699748E-2</v>
      </c>
      <c r="H91" s="345">
        <v>13.77897133604522</v>
      </c>
      <c r="I91" s="345">
        <v>2.058139747198812E-2</v>
      </c>
      <c r="J91" s="345">
        <v>18.628063120419203</v>
      </c>
      <c r="K91" s="345">
        <v>0.30046935466270142</v>
      </c>
      <c r="L91" s="345">
        <v>6.7311383295582949</v>
      </c>
      <c r="M91" s="345">
        <v>8.7554004273985256E-2</v>
      </c>
      <c r="N91" s="345">
        <v>-7.7142384844617347</v>
      </c>
      <c r="O91" s="345">
        <v>0.30046974545811311</v>
      </c>
      <c r="T91" s="2">
        <f t="shared" si="4"/>
        <v>13.77897133604522</v>
      </c>
      <c r="U91" s="2">
        <f t="shared" si="5"/>
        <v>6.7311383295582949</v>
      </c>
      <c r="V91" s="2">
        <f t="shared" si="6"/>
        <v>-7.7142384844617347</v>
      </c>
      <c r="W91" s="349" t="s">
        <v>4054</v>
      </c>
      <c r="X91" t="str">
        <f t="shared" si="7"/>
        <v>#4@11</v>
      </c>
      <c r="Y91" s="349" t="s">
        <v>3971</v>
      </c>
    </row>
    <row r="92" spans="3:25">
      <c r="C92" s="344" t="s">
        <v>3730</v>
      </c>
      <c r="D92" s="344" t="s">
        <v>3632</v>
      </c>
      <c r="E92" s="344">
        <v>2186260000</v>
      </c>
      <c r="F92" s="345">
        <v>13.851365809335769</v>
      </c>
      <c r="G92" s="345">
        <v>4.9620843774225314E-2</v>
      </c>
      <c r="H92" s="345">
        <v>13.768597237907798</v>
      </c>
      <c r="I92" s="345">
        <v>2.080171863918602E-2</v>
      </c>
      <c r="J92" s="345">
        <v>18.711014812448077</v>
      </c>
      <c r="K92" s="345">
        <v>0.30225172534267619</v>
      </c>
      <c r="L92" s="345">
        <v>6.7840536965335652</v>
      </c>
      <c r="M92" s="345">
        <v>0.10149840966834893</v>
      </c>
      <c r="N92" s="345">
        <v>-7.6113318304955619</v>
      </c>
      <c r="O92" s="345">
        <v>0.3022521215986389</v>
      </c>
      <c r="T92" s="2">
        <f t="shared" si="4"/>
        <v>13.768597237907798</v>
      </c>
      <c r="U92" s="2">
        <f t="shared" si="5"/>
        <v>6.7840536965335652</v>
      </c>
      <c r="V92" s="2">
        <f t="shared" si="6"/>
        <v>-7.6113318304955619</v>
      </c>
      <c r="W92" s="349" t="s">
        <v>4055</v>
      </c>
      <c r="X92" t="str">
        <f t="shared" si="7"/>
        <v>#4@12</v>
      </c>
      <c r="Y92" s="349" t="s">
        <v>3971</v>
      </c>
    </row>
    <row r="93" spans="3:25">
      <c r="C93" s="344" t="s">
        <v>3731</v>
      </c>
      <c r="D93" s="344" t="s">
        <v>3632</v>
      </c>
      <c r="E93" s="344">
        <v>2057763000</v>
      </c>
      <c r="F93" s="345">
        <v>15.53828566077442</v>
      </c>
      <c r="G93" s="345">
        <v>7.1797726628375039E-2</v>
      </c>
      <c r="H93" s="345">
        <v>14.64475748278149</v>
      </c>
      <c r="I93" s="345">
        <v>6.7396153995678734E-2</v>
      </c>
      <c r="J93" s="345">
        <v>18.689804407924449</v>
      </c>
      <c r="K93" s="345">
        <v>0.33295067374143639</v>
      </c>
      <c r="L93" s="345">
        <v>8.0228276283911271</v>
      </c>
      <c r="M93" s="345">
        <v>0.15928288565078824</v>
      </c>
      <c r="N93" s="345">
        <v>-9.3185165816467297</v>
      </c>
      <c r="O93" s="345">
        <v>0.33295494525001051</v>
      </c>
      <c r="T93" s="2">
        <f t="shared" si="4"/>
        <v>14.64475748278149</v>
      </c>
      <c r="U93" s="2">
        <f t="shared" si="5"/>
        <v>8.0228276283911271</v>
      </c>
      <c r="V93" s="2">
        <f t="shared" si="6"/>
        <v>-9.3185165816467297</v>
      </c>
      <c r="W93" s="349" t="s">
        <v>4056</v>
      </c>
      <c r="X93" t="str">
        <f t="shared" si="7"/>
        <v>#4@13</v>
      </c>
      <c r="Y93" s="349" t="s">
        <v>3971</v>
      </c>
    </row>
    <row r="94" spans="3:25">
      <c r="C94" s="344" t="s">
        <v>3732</v>
      </c>
      <c r="D94" s="344" t="s">
        <v>3632</v>
      </c>
      <c r="E94" s="344">
        <v>2168764000</v>
      </c>
      <c r="F94" s="345">
        <v>16.233033782432127</v>
      </c>
      <c r="G94" s="345">
        <v>4.9866204072820046E-2</v>
      </c>
      <c r="H94" s="345">
        <v>14.752783417735005</v>
      </c>
      <c r="I94" s="345">
        <v>2.8170613950711312E-2</v>
      </c>
      <c r="J94" s="345">
        <v>17.976278395618994</v>
      </c>
      <c r="K94" s="345">
        <v>0.29127627887615959</v>
      </c>
      <c r="L94" s="345">
        <v>8.6623347219227931</v>
      </c>
      <c r="M94" s="345">
        <v>0.10381035870503694</v>
      </c>
      <c r="N94" s="345">
        <v>-10.240005106306516</v>
      </c>
      <c r="O94" s="345">
        <v>0.29127714456041659</v>
      </c>
      <c r="T94" s="2">
        <f t="shared" si="4"/>
        <v>14.752783417735005</v>
      </c>
      <c r="U94" s="2">
        <f t="shared" si="5"/>
        <v>8.6623347219227931</v>
      </c>
      <c r="V94" s="2">
        <f t="shared" si="6"/>
        <v>-10.240005106306516</v>
      </c>
      <c r="W94" s="349" t="s">
        <v>4057</v>
      </c>
      <c r="X94" t="str">
        <f t="shared" si="7"/>
        <v>#4@14</v>
      </c>
      <c r="Y94" s="349" t="s">
        <v>3971</v>
      </c>
    </row>
    <row r="95" spans="3:25">
      <c r="C95" s="344" t="s">
        <v>3733</v>
      </c>
      <c r="D95" s="344" t="s">
        <v>3632</v>
      </c>
      <c r="E95" s="344">
        <v>2204727000</v>
      </c>
      <c r="F95" s="345">
        <v>12.977834318299353</v>
      </c>
      <c r="G95" s="345">
        <v>4.9361363621580334E-2</v>
      </c>
      <c r="H95" s="345">
        <v>13.053912085783104</v>
      </c>
      <c r="I95" s="345">
        <v>2.0610442574056163E-2</v>
      </c>
      <c r="J95" s="345">
        <v>18.017693055280006</v>
      </c>
      <c r="K95" s="345">
        <v>0.29030939302952929</v>
      </c>
      <c r="L95" s="345">
        <v>6.2762145925663315</v>
      </c>
      <c r="M95" s="345">
        <v>0.10095148832924296</v>
      </c>
      <c r="N95" s="345">
        <v>-6.9303726880496335</v>
      </c>
      <c r="O95" s="345">
        <v>0.29030975710586782</v>
      </c>
      <c r="T95" s="2">
        <f t="shared" si="4"/>
        <v>13.053912085783104</v>
      </c>
      <c r="U95" s="2">
        <f t="shared" si="5"/>
        <v>6.2762145925663315</v>
      </c>
      <c r="V95" s="2">
        <f t="shared" si="6"/>
        <v>-6.9303726880496335</v>
      </c>
      <c r="W95" s="349" t="s">
        <v>4058</v>
      </c>
      <c r="X95" t="str">
        <f t="shared" si="7"/>
        <v>#4@15</v>
      </c>
      <c r="Y95" s="349" t="s">
        <v>3971</v>
      </c>
    </row>
    <row r="96" spans="3:25">
      <c r="C96" s="344" t="s">
        <v>3734</v>
      </c>
      <c r="D96" s="344" t="s">
        <v>3632</v>
      </c>
      <c r="E96" s="344">
        <v>2081519000</v>
      </c>
      <c r="F96" s="345">
        <v>14.108651791331139</v>
      </c>
      <c r="G96" s="345">
        <v>5.6237153459437479E-2</v>
      </c>
      <c r="H96" s="345">
        <v>11.928322437864347</v>
      </c>
      <c r="I96" s="345">
        <v>4.3140425393907708E-2</v>
      </c>
      <c r="J96" s="345">
        <v>13.883677415104101</v>
      </c>
      <c r="K96" s="345">
        <v>0.30269494895984217</v>
      </c>
      <c r="L96" s="345">
        <v>7.98323118844535</v>
      </c>
      <c r="M96" s="345">
        <v>0.12084008812856463</v>
      </c>
      <c r="N96" s="345">
        <v>-8.9017405730869026</v>
      </c>
      <c r="O96" s="345">
        <v>0.30269622648005257</v>
      </c>
      <c r="T96" s="2">
        <f t="shared" si="4"/>
        <v>11.928322437864347</v>
      </c>
      <c r="U96" s="2">
        <f t="shared" si="5"/>
        <v>7.98323118844535</v>
      </c>
      <c r="V96" s="2">
        <f t="shared" si="6"/>
        <v>-8.9017405730869026</v>
      </c>
      <c r="W96" s="349" t="s">
        <v>4059</v>
      </c>
      <c r="X96" t="str">
        <f t="shared" si="7"/>
        <v>#4@16</v>
      </c>
      <c r="Y96" s="349" t="s">
        <v>3971</v>
      </c>
    </row>
    <row r="97" spans="3:25">
      <c r="C97" s="344" t="s">
        <v>3735</v>
      </c>
      <c r="D97" s="344" t="s">
        <v>3632</v>
      </c>
      <c r="E97" s="344">
        <v>2202130000</v>
      </c>
      <c r="F97" s="345">
        <v>13.600030831845134</v>
      </c>
      <c r="G97" s="345">
        <v>5.4040508454712297E-2</v>
      </c>
      <c r="H97" s="345">
        <v>13.688536263150919</v>
      </c>
      <c r="I97" s="345">
        <v>2.1118442896112581E-2</v>
      </c>
      <c r="J97" s="345">
        <v>18.871194082837217</v>
      </c>
      <c r="K97" s="345">
        <v>0.29275396574161955</v>
      </c>
      <c r="L97" s="345">
        <v>6.5736783547412081</v>
      </c>
      <c r="M97" s="345">
        <v>0.11022003769074874</v>
      </c>
      <c r="N97" s="345">
        <v>-7.2971584923999799</v>
      </c>
      <c r="O97" s="345">
        <v>0.29275438252002955</v>
      </c>
      <c r="T97" s="2">
        <f t="shared" si="4"/>
        <v>13.688536263150919</v>
      </c>
      <c r="U97" s="2">
        <f t="shared" si="5"/>
        <v>6.5736783547412081</v>
      </c>
      <c r="V97" s="2">
        <f t="shared" si="6"/>
        <v>-7.2971584923999799</v>
      </c>
      <c r="W97" s="349" t="s">
        <v>4060</v>
      </c>
      <c r="X97" t="str">
        <f t="shared" si="7"/>
        <v>#4@17</v>
      </c>
      <c r="Y97" s="349" t="s">
        <v>3971</v>
      </c>
    </row>
    <row r="98" spans="3:25">
      <c r="C98" s="344" t="s">
        <v>3736</v>
      </c>
      <c r="D98" s="344" t="s">
        <v>3632</v>
      </c>
      <c r="E98" s="344">
        <v>2227157000</v>
      </c>
      <c r="F98" s="345">
        <v>14.655511120188036</v>
      </c>
      <c r="G98" s="345">
        <v>4.2465595757164916E-2</v>
      </c>
      <c r="H98" s="345">
        <v>14.824951056952251</v>
      </c>
      <c r="I98" s="345">
        <v>2.1275675067034431E-2</v>
      </c>
      <c r="J98" s="345">
        <v>20.735764947799716</v>
      </c>
      <c r="K98" s="345">
        <v>0.29291631762212922</v>
      </c>
      <c r="L98" s="345">
        <v>7.0479094129145547</v>
      </c>
      <c r="M98" s="345">
        <v>8.7673952793095242E-2</v>
      </c>
      <c r="N98" s="345">
        <v>-7.6194607711366231</v>
      </c>
      <c r="O98" s="345">
        <v>0.2929168134499866</v>
      </c>
      <c r="T98" s="2">
        <f t="shared" si="4"/>
        <v>14.824951056952251</v>
      </c>
      <c r="U98" s="2">
        <f t="shared" si="5"/>
        <v>7.0479094129145547</v>
      </c>
      <c r="V98" s="2">
        <f t="shared" si="6"/>
        <v>-7.6194607711366231</v>
      </c>
      <c r="W98" s="349" t="s">
        <v>4061</v>
      </c>
      <c r="X98" t="str">
        <f t="shared" si="7"/>
        <v>#4@18</v>
      </c>
      <c r="Y98" s="349" t="s">
        <v>3971</v>
      </c>
    </row>
    <row r="99" spans="3:25">
      <c r="C99" s="344" t="s">
        <v>3737</v>
      </c>
      <c r="D99" s="344" t="s">
        <v>3632</v>
      </c>
      <c r="E99" s="344">
        <v>2160741000</v>
      </c>
      <c r="F99" s="345">
        <v>11.672031989402809</v>
      </c>
      <c r="G99" s="345">
        <v>4.8059899365762021E-2</v>
      </c>
      <c r="H99" s="345">
        <v>11.44818211319576</v>
      </c>
      <c r="I99" s="345">
        <v>2.0708183842908557E-2</v>
      </c>
      <c r="J99" s="345">
        <v>15.672597845125091</v>
      </c>
      <c r="K99" s="345">
        <v>0.31109384470415319</v>
      </c>
      <c r="L99" s="345">
        <v>5.7924939661992969</v>
      </c>
      <c r="M99" s="345">
        <v>9.8432538096622446E-2</v>
      </c>
      <c r="N99" s="345">
        <v>-6.1909625892890841</v>
      </c>
      <c r="O99" s="345">
        <v>0.31109410853917902</v>
      </c>
      <c r="T99" s="2">
        <f t="shared" si="4"/>
        <v>11.44818211319576</v>
      </c>
      <c r="U99" s="2">
        <f t="shared" si="5"/>
        <v>5.7924939661992969</v>
      </c>
      <c r="V99" s="2">
        <f t="shared" si="6"/>
        <v>-6.1909625892890841</v>
      </c>
      <c r="W99" s="349" t="s">
        <v>4062</v>
      </c>
      <c r="X99" t="str">
        <f t="shared" si="7"/>
        <v>#4@19</v>
      </c>
      <c r="Y99" s="349" t="s">
        <v>3971</v>
      </c>
    </row>
    <row r="100" spans="3:25">
      <c r="C100" s="344" t="s">
        <v>3738</v>
      </c>
      <c r="D100" s="344" t="s">
        <v>3632</v>
      </c>
      <c r="E100" s="344">
        <v>2046263000</v>
      </c>
      <c r="F100" s="345">
        <v>13.482150295802908</v>
      </c>
      <c r="G100" s="345">
        <v>6.0245866015601224E-2</v>
      </c>
      <c r="H100" s="345">
        <v>12.230298903214365</v>
      </c>
      <c r="I100" s="345">
        <v>2.3872339435022382E-2</v>
      </c>
      <c r="J100" s="345">
        <v>15.398331058793291</v>
      </c>
      <c r="K100" s="345">
        <v>0.3047102573062988</v>
      </c>
      <c r="L100" s="345">
        <v>7.2021148183996075</v>
      </c>
      <c r="M100" s="345">
        <v>0.12294618791181462</v>
      </c>
      <c r="N100" s="345">
        <v>-7.9670759742012098</v>
      </c>
      <c r="O100" s="345">
        <v>0.30471066582318679</v>
      </c>
      <c r="T100" s="2">
        <f t="shared" si="4"/>
        <v>12.230298903214365</v>
      </c>
      <c r="U100" s="2">
        <f t="shared" si="5"/>
        <v>7.2021148183996075</v>
      </c>
      <c r="V100" s="2">
        <f t="shared" si="6"/>
        <v>-7.9670759742012098</v>
      </c>
      <c r="W100" s="349" t="s">
        <v>4063</v>
      </c>
      <c r="X100" t="str">
        <f t="shared" si="7"/>
        <v>#4@20</v>
      </c>
      <c r="Y100" s="349" t="s">
        <v>3971</v>
      </c>
    </row>
    <row r="101" spans="3:25">
      <c r="C101" s="344" t="s">
        <v>3739</v>
      </c>
      <c r="D101" s="344" t="s">
        <v>3632</v>
      </c>
      <c r="E101" s="344">
        <v>2172931000</v>
      </c>
      <c r="F101" s="345">
        <v>8.2632459621989618</v>
      </c>
      <c r="G101" s="345">
        <v>5.1261125793401648E-2</v>
      </c>
      <c r="H101" s="345">
        <v>6.259779901210516</v>
      </c>
      <c r="I101" s="345">
        <v>2.4422203776302064E-2</v>
      </c>
      <c r="J101" s="345">
        <v>6.6572942680125369</v>
      </c>
      <c r="K101" s="345">
        <v>0.30077054721196961</v>
      </c>
      <c r="L101" s="345">
        <v>5.0443379054787574</v>
      </c>
      <c r="M101" s="345">
        <v>0.10554506591201894</v>
      </c>
      <c r="N101" s="345">
        <v>-5.2697836075397131</v>
      </c>
      <c r="O101" s="345">
        <v>0.30077066075053066</v>
      </c>
      <c r="T101" s="2">
        <f t="shared" si="4"/>
        <v>6.259779901210516</v>
      </c>
      <c r="U101" s="2">
        <f t="shared" si="5"/>
        <v>5.0443379054787574</v>
      </c>
      <c r="V101" s="2">
        <f t="shared" si="6"/>
        <v>-5.2697836075397131</v>
      </c>
      <c r="W101" s="349" t="s">
        <v>4064</v>
      </c>
      <c r="X101" t="str">
        <f t="shared" si="7"/>
        <v>#4@21</v>
      </c>
      <c r="Y101" s="349" t="s">
        <v>3971</v>
      </c>
    </row>
    <row r="102" spans="3:25">
      <c r="C102" s="344" t="s">
        <v>3740</v>
      </c>
      <c r="D102" s="344" t="s">
        <v>3632</v>
      </c>
      <c r="E102" s="344">
        <v>2220470000</v>
      </c>
      <c r="F102" s="345">
        <v>14.74629559316587</v>
      </c>
      <c r="G102" s="345">
        <v>4.8204073812397552E-2</v>
      </c>
      <c r="H102" s="345">
        <v>14.875468404404568</v>
      </c>
      <c r="I102" s="345">
        <v>2.2152360002998889E-2</v>
      </c>
      <c r="J102" s="345">
        <v>20.326050700559151</v>
      </c>
      <c r="K102" s="345">
        <v>0.30883872161070597</v>
      </c>
      <c r="L102" s="345">
        <v>7.1128627904515351</v>
      </c>
      <c r="M102" s="345">
        <v>9.9034033086122047E-2</v>
      </c>
      <c r="N102" s="345">
        <v>-8.1264398615470412</v>
      </c>
      <c r="O102" s="345">
        <v>0.30883923490760939</v>
      </c>
      <c r="T102" s="2">
        <f t="shared" si="4"/>
        <v>14.875468404404568</v>
      </c>
      <c r="U102" s="2">
        <f t="shared" si="5"/>
        <v>7.1128627904515351</v>
      </c>
      <c r="V102" s="2">
        <f t="shared" si="6"/>
        <v>-8.1264398615470412</v>
      </c>
      <c r="W102" s="349" t="s">
        <v>4065</v>
      </c>
      <c r="X102" t="str">
        <f t="shared" si="7"/>
        <v>#4@22</v>
      </c>
      <c r="Y102" s="349" t="s">
        <v>3971</v>
      </c>
    </row>
    <row r="103" spans="3:25">
      <c r="C103" s="344" t="s">
        <v>3741</v>
      </c>
      <c r="D103" s="344" t="s">
        <v>3632</v>
      </c>
      <c r="E103" s="344">
        <v>2127924000</v>
      </c>
      <c r="F103" s="345">
        <v>-10.329971218945522</v>
      </c>
      <c r="G103" s="345">
        <v>5.6999189744688518E-2</v>
      </c>
      <c r="H103" s="345">
        <v>-19.04016469355485</v>
      </c>
      <c r="I103" s="345">
        <v>2.610892589177902E-2</v>
      </c>
      <c r="J103" s="345">
        <v>-33.792990659433642</v>
      </c>
      <c r="K103" s="345">
        <v>0.30055377987341381</v>
      </c>
      <c r="L103" s="345">
        <v>-0.47857937339546019</v>
      </c>
      <c r="M103" s="345">
        <v>0.11718546191547746</v>
      </c>
      <c r="N103" s="345">
        <v>2.0731631659388654</v>
      </c>
      <c r="O103" s="345">
        <v>0.30055498432933031</v>
      </c>
      <c r="T103" s="350">
        <f t="shared" si="4"/>
        <v>-19.04016469355485</v>
      </c>
      <c r="U103" s="350">
        <f t="shared" si="5"/>
        <v>-0.47857937339546019</v>
      </c>
      <c r="V103" s="350">
        <f t="shared" si="6"/>
        <v>2.0731631659388654</v>
      </c>
      <c r="W103" s="351" t="s">
        <v>4066</v>
      </c>
      <c r="X103" s="256" t="str">
        <f t="shared" si="7"/>
        <v>#4@23</v>
      </c>
      <c r="Y103" s="351" t="s">
        <v>3971</v>
      </c>
    </row>
    <row r="104" spans="3:25">
      <c r="C104" s="344" t="s">
        <v>3742</v>
      </c>
      <c r="D104" s="344" t="s">
        <v>3632</v>
      </c>
      <c r="E104" s="344">
        <v>2171816000</v>
      </c>
      <c r="F104" s="345">
        <v>12.698010489455847</v>
      </c>
      <c r="G104" s="345">
        <v>4.7590642807467463E-2</v>
      </c>
      <c r="H104" s="345">
        <v>12.931452622986006</v>
      </c>
      <c r="I104" s="345">
        <v>2.9882618625227456E-2</v>
      </c>
      <c r="J104" s="345">
        <v>18.679022379590961</v>
      </c>
      <c r="K104" s="345">
        <v>0.30760818595783784</v>
      </c>
      <c r="L104" s="345">
        <v>6.0590637689112992</v>
      </c>
      <c r="M104" s="345">
        <v>9.9975478363427836E-2</v>
      </c>
      <c r="N104" s="345">
        <v>-6.0336514020589149</v>
      </c>
      <c r="O104" s="345">
        <v>0.30760889477891945</v>
      </c>
      <c r="T104" s="2">
        <f t="shared" si="4"/>
        <v>12.931452622986006</v>
      </c>
      <c r="U104" s="2">
        <f t="shared" si="5"/>
        <v>6.0590637689112992</v>
      </c>
      <c r="V104" s="2">
        <f t="shared" si="6"/>
        <v>-6.0336514020589149</v>
      </c>
      <c r="W104" s="349" t="s">
        <v>4067</v>
      </c>
      <c r="X104" t="str">
        <f t="shared" si="7"/>
        <v>#4@24</v>
      </c>
      <c r="Y104" s="349" t="s">
        <v>3971</v>
      </c>
    </row>
    <row r="105" spans="3:25">
      <c r="C105" s="344" t="s">
        <v>3743</v>
      </c>
      <c r="D105" s="344"/>
      <c r="E105" s="344"/>
      <c r="F105" s="345"/>
      <c r="G105" s="345"/>
      <c r="H105" s="345"/>
      <c r="I105" s="345"/>
      <c r="J105" s="345"/>
      <c r="K105" s="345"/>
      <c r="L105" s="345"/>
      <c r="M105" s="345"/>
      <c r="N105" s="345"/>
      <c r="O105" s="345"/>
      <c r="T105" s="2"/>
      <c r="U105" s="2"/>
      <c r="V105" s="2"/>
      <c r="W105" s="349"/>
      <c r="Y105" s="349"/>
    </row>
    <row r="106" spans="3:25">
      <c r="C106" s="344" t="s">
        <v>3744</v>
      </c>
      <c r="D106" s="344" t="s">
        <v>3632</v>
      </c>
      <c r="E106" s="344">
        <v>2081591000</v>
      </c>
      <c r="F106" s="345">
        <v>-10.532178754991905</v>
      </c>
      <c r="G106" s="345">
        <v>4.5434223430326486E-2</v>
      </c>
      <c r="H106" s="345">
        <v>-19.291172763707731</v>
      </c>
      <c r="I106" s="345">
        <v>3.0465256633880836E-2</v>
      </c>
      <c r="J106" s="345">
        <v>-34.828194144549741</v>
      </c>
      <c r="K106" s="345">
        <v>0.31231222245116819</v>
      </c>
      <c r="L106" s="345">
        <v>-0.55029877560985874</v>
      </c>
      <c r="M106" s="345">
        <v>9.6231553842617182E-2</v>
      </c>
      <c r="N106" s="345">
        <v>1.5066407136894426</v>
      </c>
      <c r="O106" s="345">
        <v>0.31231384255348382</v>
      </c>
      <c r="T106" s="350">
        <f t="shared" si="4"/>
        <v>-19.291172763707731</v>
      </c>
      <c r="U106" s="350">
        <f t="shared" si="5"/>
        <v>-0.55029877560985874</v>
      </c>
      <c r="V106" s="350">
        <f t="shared" si="6"/>
        <v>1.5066407136894426</v>
      </c>
      <c r="W106" s="351" t="s">
        <v>4068</v>
      </c>
      <c r="X106" s="256" t="str">
        <f t="shared" si="7"/>
        <v>#4@26</v>
      </c>
      <c r="Y106" s="351" t="s">
        <v>3971</v>
      </c>
    </row>
    <row r="107" spans="3:25">
      <c r="C107" s="344" t="s">
        <v>3745</v>
      </c>
      <c r="D107" s="344" t="s">
        <v>3632</v>
      </c>
      <c r="E107" s="344">
        <v>2073148000</v>
      </c>
      <c r="F107" s="345">
        <v>-10.79604882707763</v>
      </c>
      <c r="G107" s="345">
        <v>5.1307243778032502E-2</v>
      </c>
      <c r="H107" s="345">
        <v>-19.715834215727533</v>
      </c>
      <c r="I107" s="345">
        <v>4.0117143533041799E-2</v>
      </c>
      <c r="J107" s="345">
        <v>-35.58301244381046</v>
      </c>
      <c r="K107" s="345">
        <v>0.3792574956462999</v>
      </c>
      <c r="L107" s="345">
        <v>-0.59336901526729591</v>
      </c>
      <c r="M107" s="345">
        <v>0.11077197044276894</v>
      </c>
      <c r="N107" s="345">
        <v>1.5445023813768159</v>
      </c>
      <c r="O107" s="345">
        <v>0.37925991210325416</v>
      </c>
      <c r="T107" s="350">
        <f t="shared" si="4"/>
        <v>-19.715834215727533</v>
      </c>
      <c r="U107" s="350">
        <f t="shared" si="5"/>
        <v>-0.59336901526729591</v>
      </c>
      <c r="V107" s="350">
        <f t="shared" si="6"/>
        <v>1.5445023813768159</v>
      </c>
      <c r="W107" s="351" t="s">
        <v>4069</v>
      </c>
      <c r="X107" s="256" t="str">
        <f t="shared" si="7"/>
        <v>#4@27</v>
      </c>
      <c r="Y107" s="351" t="s">
        <v>3971</v>
      </c>
    </row>
    <row r="108" spans="3:25">
      <c r="C108" s="344" t="s">
        <v>3746</v>
      </c>
      <c r="D108" s="344" t="s">
        <v>3632</v>
      </c>
      <c r="E108" s="344">
        <v>2037062000</v>
      </c>
      <c r="F108" s="345">
        <v>-9.2234642324016125</v>
      </c>
      <c r="G108" s="345">
        <v>5.1519841785707024E-2</v>
      </c>
      <c r="H108" s="345">
        <v>-17.519231697048276</v>
      </c>
      <c r="I108" s="345">
        <v>4.4975198561741626E-2</v>
      </c>
      <c r="J108" s="345">
        <v>-31.87739249806587</v>
      </c>
      <c r="K108" s="345">
        <v>0.31929549748135977</v>
      </c>
      <c r="L108" s="345">
        <v>-0.16239293341879879</v>
      </c>
      <c r="M108" s="345">
        <v>0.11313814346173054</v>
      </c>
      <c r="N108" s="345">
        <v>1.1465741614613556</v>
      </c>
      <c r="O108" s="345">
        <v>0.31929834527969342</v>
      </c>
      <c r="T108" s="350">
        <f t="shared" si="4"/>
        <v>-17.519231697048276</v>
      </c>
      <c r="U108" s="350">
        <f t="shared" si="5"/>
        <v>-0.16239293341879879</v>
      </c>
      <c r="V108" s="350">
        <f t="shared" si="6"/>
        <v>1.1465741614613556</v>
      </c>
      <c r="W108" s="351" t="s">
        <v>4070</v>
      </c>
      <c r="X108" s="256" t="str">
        <f t="shared" si="7"/>
        <v>#4@28</v>
      </c>
      <c r="Y108" s="351" t="s">
        <v>3971</v>
      </c>
    </row>
    <row r="109" spans="3:25">
      <c r="C109" s="344" t="s">
        <v>3747</v>
      </c>
      <c r="D109" s="344" t="s">
        <v>3632</v>
      </c>
      <c r="E109" s="344">
        <v>2066346000</v>
      </c>
      <c r="F109" s="345">
        <v>-9.3408382999752284</v>
      </c>
      <c r="G109" s="345">
        <v>5.4056833233587807E-2</v>
      </c>
      <c r="H109" s="345">
        <v>-17.585084667834039</v>
      </c>
      <c r="I109" s="345">
        <v>2.5568105123140401E-2</v>
      </c>
      <c r="J109" s="345">
        <v>-32.039189781371881</v>
      </c>
      <c r="K109" s="345">
        <v>0.31988642516139681</v>
      </c>
      <c r="L109" s="345">
        <v>-0.24556019756205494</v>
      </c>
      <c r="M109" s="345">
        <v>0.11132898785308028</v>
      </c>
      <c r="N109" s="345">
        <v>1.1079192531562327</v>
      </c>
      <c r="O109" s="345">
        <v>0.31988735075456609</v>
      </c>
      <c r="T109" s="350">
        <f t="shared" si="4"/>
        <v>-17.585084667834039</v>
      </c>
      <c r="U109" s="350">
        <f t="shared" si="5"/>
        <v>-0.24556019756205494</v>
      </c>
      <c r="V109" s="350">
        <f t="shared" si="6"/>
        <v>1.1079192531562327</v>
      </c>
      <c r="W109" s="351" t="s">
        <v>4071</v>
      </c>
      <c r="X109" s="256" t="str">
        <f t="shared" si="7"/>
        <v>#4@29</v>
      </c>
      <c r="Y109" s="351" t="s">
        <v>3971</v>
      </c>
    </row>
    <row r="110" spans="3:25">
      <c r="C110" s="344" t="s">
        <v>3748</v>
      </c>
      <c r="D110" s="344" t="s">
        <v>3632</v>
      </c>
      <c r="E110" s="344">
        <v>2066763000</v>
      </c>
      <c r="F110" s="345">
        <v>-9.6918209486419613</v>
      </c>
      <c r="G110" s="345">
        <v>5.1682968606314002E-2</v>
      </c>
      <c r="H110" s="345">
        <v>-17.882550655733297</v>
      </c>
      <c r="I110" s="345">
        <v>2.2685299159367515E-2</v>
      </c>
      <c r="J110" s="345">
        <v>-32.4527653839517</v>
      </c>
      <c r="K110" s="345">
        <v>0.40470049941662484</v>
      </c>
      <c r="L110" s="345">
        <v>-0.44201263869214813</v>
      </c>
      <c r="M110" s="345">
        <v>0.10601943426694713</v>
      </c>
      <c r="N110" s="345">
        <v>1.2505003714275986</v>
      </c>
      <c r="O110" s="345">
        <v>0.40470109502052526</v>
      </c>
      <c r="T110" s="350">
        <f t="shared" si="4"/>
        <v>-17.882550655733297</v>
      </c>
      <c r="U110" s="350">
        <f t="shared" si="5"/>
        <v>-0.44201263869214813</v>
      </c>
      <c r="V110" s="350">
        <f t="shared" si="6"/>
        <v>1.2505003714275986</v>
      </c>
      <c r="W110" s="351" t="s">
        <v>4072</v>
      </c>
      <c r="X110" s="256" t="str">
        <f t="shared" si="7"/>
        <v>#4@30</v>
      </c>
      <c r="Y110" s="351" t="s">
        <v>3971</v>
      </c>
    </row>
    <row r="111" spans="3:25">
      <c r="C111" s="344" t="s">
        <v>3749</v>
      </c>
      <c r="D111" s="344" t="s">
        <v>3632</v>
      </c>
      <c r="E111" s="344">
        <v>2112814000</v>
      </c>
      <c r="F111" s="345">
        <v>-10.866194709964194</v>
      </c>
      <c r="G111" s="345">
        <v>4.9250538241967949E-2</v>
      </c>
      <c r="H111" s="345">
        <v>-19.773793850974108</v>
      </c>
      <c r="I111" s="345">
        <v>2.1917998848256869E-2</v>
      </c>
      <c r="J111" s="345">
        <v>-35.580945809566501</v>
      </c>
      <c r="K111" s="345">
        <v>0.32156517620921593</v>
      </c>
      <c r="L111" s="345">
        <v>-0.6333755825862486</v>
      </c>
      <c r="M111" s="345">
        <v>0.10110433571075463</v>
      </c>
      <c r="N111" s="345">
        <v>1.654733448700263</v>
      </c>
      <c r="O111" s="345">
        <v>0.32156603194376543</v>
      </c>
      <c r="T111" s="350">
        <f t="shared" si="4"/>
        <v>-19.773793850974108</v>
      </c>
      <c r="U111" s="350">
        <f t="shared" si="5"/>
        <v>-0.6333755825862486</v>
      </c>
      <c r="V111" s="350">
        <f t="shared" si="6"/>
        <v>1.654733448700263</v>
      </c>
      <c r="W111" s="351" t="s">
        <v>4073</v>
      </c>
      <c r="X111" s="256" t="str">
        <f t="shared" si="7"/>
        <v>#4@31</v>
      </c>
      <c r="Y111" s="351" t="s">
        <v>3971</v>
      </c>
    </row>
    <row r="112" spans="3:25">
      <c r="C112" s="344" t="s">
        <v>3750</v>
      </c>
      <c r="D112" s="344" t="s">
        <v>3632</v>
      </c>
      <c r="E112" s="344">
        <v>2142169000</v>
      </c>
      <c r="F112" s="345">
        <v>-11.014969822584542</v>
      </c>
      <c r="G112" s="345">
        <v>5.4060963086917373E-2</v>
      </c>
      <c r="H112" s="345">
        <v>-19.72079574092389</v>
      </c>
      <c r="I112" s="345">
        <v>2.6734598606094315E-2</v>
      </c>
      <c r="J112" s="345">
        <v>-35.3995833023899</v>
      </c>
      <c r="K112" s="345">
        <v>0.32252239635396035</v>
      </c>
      <c r="L112" s="345">
        <v>-0.80971002536867154</v>
      </c>
      <c r="M112" s="345">
        <v>0.11163964193117261</v>
      </c>
      <c r="N112" s="345">
        <v>1.7371909602400564</v>
      </c>
      <c r="O112" s="345">
        <v>0.3225236589371302</v>
      </c>
      <c r="T112" s="350">
        <f t="shared" si="4"/>
        <v>-19.72079574092389</v>
      </c>
      <c r="U112" s="350">
        <f t="shared" si="5"/>
        <v>-0.80971002536867154</v>
      </c>
      <c r="V112" s="350">
        <f t="shared" si="6"/>
        <v>1.7371909602400564</v>
      </c>
      <c r="W112" s="351" t="s">
        <v>4074</v>
      </c>
      <c r="X112" s="256" t="str">
        <f t="shared" si="7"/>
        <v>#4@32</v>
      </c>
      <c r="Y112" s="351" t="s">
        <v>3971</v>
      </c>
    </row>
    <row r="113" spans="3:25">
      <c r="C113" s="344" t="s">
        <v>3751</v>
      </c>
      <c r="D113" s="344" t="s">
        <v>3632</v>
      </c>
      <c r="E113" s="344">
        <v>2144303000</v>
      </c>
      <c r="F113" s="345">
        <v>-9.650290534225503</v>
      </c>
      <c r="G113" s="345">
        <v>4.787400468551941E-2</v>
      </c>
      <c r="H113" s="345">
        <v>-17.326859833759368</v>
      </c>
      <c r="I113" s="345">
        <v>3.4689471890461759E-2</v>
      </c>
      <c r="J113" s="345">
        <v>-31.034483088902221</v>
      </c>
      <c r="K113" s="345">
        <v>0.32543631224152164</v>
      </c>
      <c r="L113" s="345">
        <v>-0.68913890564126312</v>
      </c>
      <c r="M113" s="345">
        <v>0.10230422555341211</v>
      </c>
      <c r="N113" s="345">
        <v>1.6297134690143054</v>
      </c>
      <c r="O113" s="345">
        <v>0.32543793811677829</v>
      </c>
      <c r="T113" s="350">
        <f t="shared" si="4"/>
        <v>-17.326859833759368</v>
      </c>
      <c r="U113" s="350">
        <f t="shared" si="5"/>
        <v>-0.68913890564126312</v>
      </c>
      <c r="V113" s="350">
        <f t="shared" si="6"/>
        <v>1.6297134690143054</v>
      </c>
      <c r="W113" s="351" t="s">
        <v>4075</v>
      </c>
      <c r="X113" s="256" t="str">
        <f t="shared" si="7"/>
        <v>#4@33</v>
      </c>
      <c r="Y113" s="351" t="s">
        <v>3971</v>
      </c>
    </row>
    <row r="114" spans="3:25">
      <c r="C114" s="344" t="s">
        <v>3752</v>
      </c>
      <c r="D114" s="344" t="s">
        <v>3632</v>
      </c>
      <c r="E114" s="344">
        <v>1647642000</v>
      </c>
      <c r="F114" s="345">
        <v>13.408323501867381</v>
      </c>
      <c r="G114" s="345">
        <v>0.19255797517793091</v>
      </c>
      <c r="H114" s="345">
        <v>10.973073335888373</v>
      </c>
      <c r="I114" s="345">
        <v>0.32184248442740521</v>
      </c>
      <c r="J114" s="345">
        <v>11.76715590853239</v>
      </c>
      <c r="K114" s="345">
        <v>0.834047336245197</v>
      </c>
      <c r="L114" s="345">
        <v>7.7721471040954615</v>
      </c>
      <c r="M114" s="345">
        <v>0.25349945838867682</v>
      </c>
      <c r="N114" s="345">
        <v>-9.1845950165143631</v>
      </c>
      <c r="O114" s="345">
        <v>0.83406917532671276</v>
      </c>
      <c r="T114" s="2">
        <f t="shared" si="4"/>
        <v>10.973073335888373</v>
      </c>
      <c r="U114" s="2">
        <f t="shared" si="5"/>
        <v>7.7721471040954615</v>
      </c>
      <c r="V114" s="2">
        <f t="shared" si="6"/>
        <v>-9.1845950165143631</v>
      </c>
      <c r="W114" s="349" t="s">
        <v>4076</v>
      </c>
      <c r="X114" t="str">
        <f t="shared" si="7"/>
        <v>#4-34@1</v>
      </c>
      <c r="Y114" s="349" t="s">
        <v>3971</v>
      </c>
    </row>
    <row r="115" spans="3:25">
      <c r="C115" s="344" t="s">
        <v>3753</v>
      </c>
      <c r="D115" s="344" t="s">
        <v>3632</v>
      </c>
      <c r="E115" s="344"/>
      <c r="F115" s="345"/>
      <c r="G115" s="345"/>
      <c r="H115" s="345"/>
      <c r="I115" s="345"/>
      <c r="J115" s="345"/>
      <c r="K115" s="345"/>
      <c r="L115" s="345"/>
      <c r="M115" s="345"/>
      <c r="N115" s="345"/>
      <c r="O115" s="345"/>
      <c r="T115" s="2"/>
      <c r="U115" s="2"/>
      <c r="V115" s="2"/>
      <c r="W115" s="349"/>
      <c r="Y115" s="349"/>
    </row>
    <row r="116" spans="3:25">
      <c r="C116" s="344" t="s">
        <v>3754</v>
      </c>
      <c r="D116" s="344" t="s">
        <v>3632</v>
      </c>
      <c r="E116" s="344"/>
      <c r="F116" s="345"/>
      <c r="G116" s="345"/>
      <c r="H116" s="345"/>
      <c r="I116" s="345"/>
      <c r="J116" s="345"/>
      <c r="K116" s="345"/>
      <c r="L116" s="345"/>
      <c r="M116" s="345"/>
      <c r="N116" s="345"/>
      <c r="O116" s="345"/>
      <c r="T116" s="2"/>
      <c r="U116" s="2"/>
      <c r="V116" s="2"/>
      <c r="W116" s="349"/>
      <c r="Y116" s="349"/>
    </row>
    <row r="117" spans="3:25">
      <c r="C117" s="344" t="s">
        <v>3755</v>
      </c>
      <c r="D117" s="344" t="s">
        <v>3632</v>
      </c>
      <c r="E117" s="344">
        <v>1214433766.6666667</v>
      </c>
      <c r="F117" s="345">
        <v>11.017983212024888</v>
      </c>
      <c r="G117" s="345">
        <v>2.3038819174664447</v>
      </c>
      <c r="H117" s="345">
        <v>10.930495016355051</v>
      </c>
      <c r="I117" s="345">
        <v>4.7618664917116149</v>
      </c>
      <c r="J117" s="345">
        <v>15.000875476862982</v>
      </c>
      <c r="K117" s="345">
        <v>10.642882664091598</v>
      </c>
      <c r="L117" s="345">
        <v>5.4040832331115523</v>
      </c>
      <c r="M117" s="345">
        <v>0.57455277760066914</v>
      </c>
      <c r="N117" s="345">
        <v>-5.8724072764229822</v>
      </c>
      <c r="O117" s="345">
        <v>1.6527357068483086</v>
      </c>
      <c r="T117" s="2">
        <f t="shared" si="4"/>
        <v>10.930495016355051</v>
      </c>
      <c r="U117" s="2">
        <f t="shared" si="5"/>
        <v>5.4040832331115523</v>
      </c>
      <c r="V117" s="2">
        <f t="shared" si="6"/>
        <v>-5.8724072764229822</v>
      </c>
      <c r="W117" s="349" t="s">
        <v>4077</v>
      </c>
      <c r="X117" t="str">
        <f t="shared" si="7"/>
        <v>#4-35@1</v>
      </c>
      <c r="Y117" s="349" t="s">
        <v>3971</v>
      </c>
    </row>
    <row r="118" spans="3:25">
      <c r="C118" s="344" t="s">
        <v>3756</v>
      </c>
      <c r="D118" s="344" t="s">
        <v>3632</v>
      </c>
      <c r="E118" s="344"/>
      <c r="F118" s="345"/>
      <c r="G118" s="345"/>
      <c r="H118" s="345"/>
      <c r="I118" s="345"/>
      <c r="J118" s="345"/>
      <c r="K118" s="345"/>
      <c r="L118" s="345"/>
      <c r="M118" s="345"/>
      <c r="N118" s="345"/>
      <c r="O118" s="345"/>
      <c r="T118" s="2"/>
      <c r="U118" s="2"/>
      <c r="V118" s="2"/>
      <c r="W118" s="349"/>
      <c r="Y118" s="349"/>
    </row>
    <row r="119" spans="3:25">
      <c r="C119" s="344" t="s">
        <v>3757</v>
      </c>
      <c r="D119" s="344" t="s">
        <v>3632</v>
      </c>
      <c r="E119" s="344"/>
      <c r="F119" s="345"/>
      <c r="G119" s="345"/>
      <c r="H119" s="345"/>
      <c r="I119" s="345"/>
      <c r="J119" s="345"/>
      <c r="K119" s="345"/>
      <c r="L119" s="345"/>
      <c r="M119" s="345"/>
      <c r="N119" s="345"/>
      <c r="O119" s="345"/>
      <c r="T119" s="2"/>
      <c r="U119" s="2"/>
      <c r="V119" s="2"/>
      <c r="W119" s="349"/>
      <c r="Y119" s="349"/>
    </row>
    <row r="120" spans="3:25">
      <c r="C120" s="344" t="s">
        <v>3758</v>
      </c>
      <c r="D120" s="344" t="s">
        <v>3632</v>
      </c>
      <c r="E120" s="344">
        <v>2005436333.3333333</v>
      </c>
      <c r="F120" s="345">
        <v>11.972685358279037</v>
      </c>
      <c r="G120" s="345">
        <v>6.6683754717016958E-2</v>
      </c>
      <c r="H120" s="345">
        <v>12.309841946984776</v>
      </c>
      <c r="I120" s="345">
        <v>0.18284298435140303</v>
      </c>
      <c r="J120" s="345">
        <v>17.452543921698666</v>
      </c>
      <c r="K120" s="345">
        <v>0.48704161179442951</v>
      </c>
      <c r="L120" s="345">
        <v>5.6519274781017259</v>
      </c>
      <c r="M120" s="345">
        <v>3.2173348195654219E-2</v>
      </c>
      <c r="N120" s="345">
        <v>-6.0656675911462044</v>
      </c>
      <c r="O120" s="345">
        <v>0.37750724264105168</v>
      </c>
      <c r="T120" s="2">
        <f t="shared" si="4"/>
        <v>12.309841946984776</v>
      </c>
      <c r="U120" s="2">
        <f t="shared" si="5"/>
        <v>5.6519274781017259</v>
      </c>
      <c r="V120" s="2">
        <f t="shared" si="6"/>
        <v>-6.0656675911462044</v>
      </c>
      <c r="W120" s="349" t="s">
        <v>4078</v>
      </c>
      <c r="X120" t="str">
        <f t="shared" si="7"/>
        <v>#4-36@1</v>
      </c>
      <c r="Y120" s="349" t="s">
        <v>3971</v>
      </c>
    </row>
    <row r="121" spans="3:25">
      <c r="C121" s="344" t="s">
        <v>3759</v>
      </c>
      <c r="D121" s="344" t="s">
        <v>3632</v>
      </c>
      <c r="E121" s="344"/>
      <c r="F121" s="345"/>
      <c r="G121" s="345"/>
      <c r="H121" s="345"/>
      <c r="I121" s="345"/>
      <c r="J121" s="345"/>
      <c r="K121" s="345"/>
      <c r="L121" s="345"/>
      <c r="M121" s="345"/>
      <c r="N121" s="345"/>
      <c r="O121" s="345"/>
      <c r="T121" s="2"/>
      <c r="U121" s="2"/>
      <c r="V121" s="2"/>
      <c r="W121" s="349"/>
      <c r="Y121" s="349"/>
    </row>
    <row r="122" spans="3:25">
      <c r="C122" s="344" t="s">
        <v>3760</v>
      </c>
      <c r="D122" s="344" t="s">
        <v>3632</v>
      </c>
      <c r="E122" s="344"/>
      <c r="F122" s="345"/>
      <c r="G122" s="345"/>
      <c r="H122" s="345"/>
      <c r="I122" s="345"/>
      <c r="J122" s="345"/>
      <c r="K122" s="345"/>
      <c r="L122" s="345"/>
      <c r="M122" s="345"/>
      <c r="N122" s="345"/>
      <c r="O122" s="345"/>
      <c r="T122" s="2"/>
      <c r="U122" s="2"/>
      <c r="V122" s="2"/>
      <c r="W122" s="349"/>
      <c r="Y122" s="349"/>
    </row>
    <row r="123" spans="3:25">
      <c r="C123" s="344" t="s">
        <v>3761</v>
      </c>
      <c r="D123" s="344" t="s">
        <v>3632</v>
      </c>
      <c r="E123" s="344">
        <v>2055848000</v>
      </c>
      <c r="F123" s="345">
        <v>11.60321905887144</v>
      </c>
      <c r="G123" s="345">
        <v>0.21228198857102742</v>
      </c>
      <c r="H123" s="345">
        <v>11.467748650977105</v>
      </c>
      <c r="I123" s="345">
        <v>0.26474889169661653</v>
      </c>
      <c r="J123" s="345">
        <v>15.412064508392312</v>
      </c>
      <c r="K123" s="345">
        <v>0.96876952290603513</v>
      </c>
      <c r="L123" s="345">
        <v>5.7136612289820929</v>
      </c>
      <c r="M123" s="345">
        <v>8.0991904003663628E-2</v>
      </c>
      <c r="N123" s="345">
        <v>-6.4890654753653934</v>
      </c>
      <c r="O123" s="345">
        <v>0.47618611805768213</v>
      </c>
      <c r="T123" s="2">
        <f t="shared" ref="T123" si="8">H123</f>
        <v>11.467748650977105</v>
      </c>
      <c r="U123" s="2">
        <f t="shared" ref="U123" si="9">L123</f>
        <v>5.7136612289820929</v>
      </c>
      <c r="V123" s="2">
        <f t="shared" ref="V123" si="10">N123</f>
        <v>-6.4890654753653934</v>
      </c>
      <c r="W123" s="349" t="s">
        <v>4076</v>
      </c>
      <c r="X123" t="str">
        <f t="shared" ref="X123" si="11">C123</f>
        <v>#4-37@1</v>
      </c>
      <c r="Y123" s="349" t="s">
        <v>3971</v>
      </c>
    </row>
    <row r="124" spans="3:25">
      <c r="C124" s="344" t="s">
        <v>3762</v>
      </c>
      <c r="D124" s="344" t="s">
        <v>3632</v>
      </c>
      <c r="E124" s="344"/>
      <c r="F124" s="345"/>
      <c r="G124" s="345"/>
      <c r="H124" s="345"/>
      <c r="I124" s="345"/>
      <c r="J124" s="345"/>
      <c r="K124" s="345"/>
      <c r="L124" s="345"/>
      <c r="M124" s="345"/>
      <c r="N124" s="345"/>
      <c r="O124" s="345"/>
      <c r="T124" s="2"/>
      <c r="U124" s="2"/>
      <c r="V124" s="2"/>
      <c r="W124" s="349"/>
      <c r="Y124" s="349"/>
    </row>
    <row r="125" spans="3:25">
      <c r="C125" s="344" t="s">
        <v>3763</v>
      </c>
      <c r="D125" s="344" t="s">
        <v>3632</v>
      </c>
      <c r="E125" s="344"/>
      <c r="F125" s="345"/>
      <c r="G125" s="345"/>
      <c r="H125" s="345"/>
      <c r="I125" s="345"/>
      <c r="J125" s="345"/>
      <c r="K125" s="345"/>
      <c r="L125" s="345"/>
      <c r="M125" s="345"/>
      <c r="N125" s="345"/>
      <c r="O125" s="345"/>
      <c r="T125" s="2"/>
      <c r="U125" s="2"/>
      <c r="V125" s="2"/>
      <c r="W125" s="349"/>
      <c r="Y125" s="349"/>
    </row>
    <row r="126" spans="3:25">
      <c r="C126" s="344" t="s">
        <v>3764</v>
      </c>
      <c r="D126" s="344" t="s">
        <v>3632</v>
      </c>
      <c r="E126" s="344">
        <v>2092897666.6666667</v>
      </c>
      <c r="F126" s="345">
        <v>11.42950510439807</v>
      </c>
      <c r="G126" s="345">
        <v>0.11782119425265035</v>
      </c>
      <c r="H126" s="345">
        <v>7.8039078492047791</v>
      </c>
      <c r="I126" s="345">
        <v>0.29783632934002341</v>
      </c>
      <c r="J126" s="345">
        <v>7.1306417708184213</v>
      </c>
      <c r="K126" s="345">
        <v>0.79893435971530169</v>
      </c>
      <c r="L126" s="345">
        <v>7.4180709192443279</v>
      </c>
      <c r="M126" s="345">
        <v>4.4658156258788294E-2</v>
      </c>
      <c r="N126" s="345">
        <v>-7.7488525934012999</v>
      </c>
      <c r="O126" s="345">
        <v>0.55895494734646711</v>
      </c>
      <c r="T126" s="2">
        <f t="shared" ref="T126" si="12">H126</f>
        <v>7.8039078492047791</v>
      </c>
      <c r="U126" s="2">
        <f t="shared" ref="U126" si="13">L126</f>
        <v>7.4180709192443279</v>
      </c>
      <c r="V126" s="2">
        <f t="shared" ref="V126" si="14">N126</f>
        <v>-7.7488525934012999</v>
      </c>
      <c r="W126" s="349" t="s">
        <v>4077</v>
      </c>
      <c r="X126" t="str">
        <f t="shared" ref="X126" si="15">C126</f>
        <v>#4-38@1</v>
      </c>
      <c r="Y126" s="349" t="s">
        <v>3971</v>
      </c>
    </row>
    <row r="127" spans="3:25">
      <c r="C127" s="344" t="s">
        <v>3765</v>
      </c>
      <c r="D127" s="344" t="s">
        <v>3632</v>
      </c>
      <c r="E127" s="344"/>
      <c r="F127" s="345"/>
      <c r="G127" s="345"/>
      <c r="H127" s="345"/>
      <c r="I127" s="345"/>
      <c r="J127" s="345"/>
      <c r="K127" s="345"/>
      <c r="L127" s="345"/>
      <c r="M127" s="345"/>
      <c r="N127" s="345"/>
      <c r="O127" s="345"/>
      <c r="T127" s="2"/>
      <c r="U127" s="2"/>
      <c r="V127" s="2"/>
      <c r="W127" s="349"/>
      <c r="Y127" s="349"/>
    </row>
    <row r="128" spans="3:25">
      <c r="C128" s="344" t="s">
        <v>3766</v>
      </c>
      <c r="D128" s="344" t="s">
        <v>3632</v>
      </c>
      <c r="E128" s="344"/>
      <c r="F128" s="345"/>
      <c r="G128" s="345"/>
      <c r="H128" s="345"/>
      <c r="I128" s="345"/>
      <c r="J128" s="345"/>
      <c r="K128" s="345"/>
      <c r="L128" s="345"/>
      <c r="M128" s="345"/>
      <c r="N128" s="345"/>
      <c r="O128" s="345"/>
      <c r="T128" s="2"/>
      <c r="U128" s="2"/>
      <c r="V128" s="2"/>
      <c r="W128" s="349"/>
      <c r="Y128" s="349"/>
    </row>
    <row r="129" spans="3:25">
      <c r="C129" s="344" t="s">
        <v>3767</v>
      </c>
      <c r="D129" s="344" t="s">
        <v>3632</v>
      </c>
      <c r="E129" s="344">
        <v>2033232000</v>
      </c>
      <c r="F129" s="345">
        <v>18.039592007351946</v>
      </c>
      <c r="G129" s="345">
        <v>1.7989020897205346</v>
      </c>
      <c r="H129" s="345">
        <v>17.70075808704415</v>
      </c>
      <c r="I129" s="345">
        <v>2.4926991906006095</v>
      </c>
      <c r="J129" s="345">
        <v>23.429487135852469</v>
      </c>
      <c r="K129" s="345">
        <v>3.9169722313190887</v>
      </c>
      <c r="L129" s="345">
        <v>8.9626178714189795</v>
      </c>
      <c r="M129" s="345">
        <v>0.52995815134859303</v>
      </c>
      <c r="N129" s="345">
        <v>-10.470565726102537</v>
      </c>
      <c r="O129" s="345">
        <v>0.96196399606392446</v>
      </c>
      <c r="T129" s="2">
        <f t="shared" ref="T129" si="16">H129</f>
        <v>17.70075808704415</v>
      </c>
      <c r="U129" s="2">
        <f t="shared" ref="U129" si="17">L129</f>
        <v>8.9626178714189795</v>
      </c>
      <c r="V129" s="2">
        <f t="shared" ref="V129" si="18">N129</f>
        <v>-10.470565726102537</v>
      </c>
      <c r="W129" s="349" t="s">
        <v>4078</v>
      </c>
      <c r="X129" t="str">
        <f t="shared" ref="X129" si="19">C129</f>
        <v>#4-39@1</v>
      </c>
      <c r="Y129" s="349" t="s">
        <v>3971</v>
      </c>
    </row>
    <row r="130" spans="3:25">
      <c r="C130" s="344" t="s">
        <v>3768</v>
      </c>
      <c r="D130" s="344" t="s">
        <v>3632</v>
      </c>
      <c r="E130" s="344"/>
      <c r="F130" s="345"/>
      <c r="G130" s="345"/>
      <c r="H130" s="345"/>
      <c r="I130" s="345"/>
      <c r="J130" s="345"/>
      <c r="K130" s="345"/>
      <c r="L130" s="345"/>
      <c r="M130" s="345"/>
      <c r="N130" s="345"/>
      <c r="O130" s="345"/>
      <c r="T130" s="2"/>
      <c r="U130" s="2"/>
      <c r="V130" s="2"/>
      <c r="W130" s="349"/>
      <c r="Y130" s="349"/>
    </row>
    <row r="131" spans="3:25">
      <c r="C131" s="344" t="s">
        <v>3769</v>
      </c>
      <c r="D131" s="344" t="s">
        <v>3632</v>
      </c>
      <c r="E131" s="344"/>
      <c r="F131" s="345"/>
      <c r="G131" s="345"/>
      <c r="H131" s="345"/>
      <c r="I131" s="345"/>
      <c r="J131" s="345"/>
      <c r="K131" s="345"/>
      <c r="L131" s="345"/>
      <c r="M131" s="345"/>
      <c r="N131" s="345"/>
      <c r="O131" s="345"/>
      <c r="T131" s="2"/>
      <c r="U131" s="2"/>
      <c r="V131" s="2"/>
      <c r="W131" s="349"/>
      <c r="Y131" s="349"/>
    </row>
    <row r="132" spans="3:25">
      <c r="C132" s="344" t="s">
        <v>3770</v>
      </c>
      <c r="D132" s="344" t="s">
        <v>3632</v>
      </c>
      <c r="E132" s="344">
        <v>2065271666.6666667</v>
      </c>
      <c r="F132" s="345">
        <v>17.35593994711245</v>
      </c>
      <c r="G132" s="345">
        <v>1.7375705050499957</v>
      </c>
      <c r="H132" s="345">
        <v>17.590629314381861</v>
      </c>
      <c r="I132" s="345">
        <v>1.6950953747206585</v>
      </c>
      <c r="J132" s="345">
        <v>23.967718311983969</v>
      </c>
      <c r="K132" s="345">
        <v>2.4958637177500562</v>
      </c>
      <c r="L132" s="345">
        <v>8.3351352533495398</v>
      </c>
      <c r="M132" s="345">
        <v>0.8765158911691936</v>
      </c>
      <c r="N132" s="345">
        <v>-9.7192946009605485</v>
      </c>
      <c r="O132" s="345">
        <v>0.89904803216504869</v>
      </c>
      <c r="T132" s="2">
        <f t="shared" si="4"/>
        <v>17.590629314381861</v>
      </c>
      <c r="U132" s="2">
        <f t="shared" si="5"/>
        <v>8.3351352533495398</v>
      </c>
      <c r="V132" s="2">
        <f t="shared" si="6"/>
        <v>-9.7192946009605485</v>
      </c>
      <c r="W132" s="349" t="s">
        <v>4079</v>
      </c>
      <c r="X132" t="str">
        <f t="shared" si="7"/>
        <v>#4-40@1</v>
      </c>
      <c r="Y132" s="349" t="s">
        <v>3971</v>
      </c>
    </row>
    <row r="133" spans="3:25">
      <c r="C133" s="344" t="s">
        <v>3771</v>
      </c>
      <c r="D133" s="344" t="s">
        <v>3632</v>
      </c>
      <c r="E133" s="344"/>
      <c r="F133" s="345"/>
      <c r="G133" s="345"/>
      <c r="H133" s="345"/>
      <c r="I133" s="345"/>
      <c r="J133" s="345"/>
      <c r="K133" s="345"/>
      <c r="L133" s="345"/>
      <c r="M133" s="345"/>
      <c r="N133" s="345"/>
      <c r="O133" s="345"/>
      <c r="T133" s="2"/>
      <c r="U133" s="2"/>
      <c r="V133" s="2"/>
      <c r="W133" s="349"/>
      <c r="Y133" s="349"/>
    </row>
    <row r="134" spans="3:25">
      <c r="C134" s="344" t="s">
        <v>3772</v>
      </c>
      <c r="D134" s="344" t="s">
        <v>3632</v>
      </c>
      <c r="E134" s="344"/>
      <c r="F134" s="345"/>
      <c r="G134" s="345"/>
      <c r="H134" s="345"/>
      <c r="I134" s="345"/>
      <c r="J134" s="345"/>
      <c r="K134" s="345"/>
      <c r="L134" s="345"/>
      <c r="M134" s="345"/>
      <c r="N134" s="345"/>
      <c r="O134" s="345"/>
      <c r="T134" s="2"/>
      <c r="U134" s="2"/>
      <c r="V134" s="2"/>
      <c r="W134" s="349"/>
      <c r="Y134" s="349"/>
    </row>
    <row r="135" spans="3:25">
      <c r="C135" s="344" t="s">
        <v>3773</v>
      </c>
      <c r="D135" s="344" t="s">
        <v>3632</v>
      </c>
      <c r="E135" s="344">
        <v>2066198000</v>
      </c>
      <c r="F135" s="345">
        <v>12.848719650927487</v>
      </c>
      <c r="G135" s="345">
        <v>6.0895018326688755E-2</v>
      </c>
      <c r="H135" s="345">
        <v>13.162047385732567</v>
      </c>
      <c r="I135" s="345">
        <v>3.6227917328205968E-2</v>
      </c>
      <c r="J135" s="345">
        <v>19.199603280353863</v>
      </c>
      <c r="K135" s="345">
        <v>0.27682105495926806</v>
      </c>
      <c r="L135" s="345">
        <v>6.0917608768444875</v>
      </c>
      <c r="M135" s="345">
        <v>6.3654643487212254E-2</v>
      </c>
      <c r="N135" s="345">
        <v>-5.9563417662862292</v>
      </c>
      <c r="O135" s="345">
        <v>0.27682225425623114</v>
      </c>
      <c r="T135" s="2">
        <f t="shared" si="4"/>
        <v>13.162047385732567</v>
      </c>
      <c r="U135" s="2">
        <f t="shared" si="5"/>
        <v>6.0917608768444875</v>
      </c>
      <c r="V135" s="2">
        <f t="shared" si="6"/>
        <v>-5.9563417662862292</v>
      </c>
      <c r="W135" s="349" t="s">
        <v>4080</v>
      </c>
      <c r="X135" t="str">
        <f t="shared" si="7"/>
        <v>GKF01_mount4_1102_grain-3@1</v>
      </c>
      <c r="Y135" s="349" t="s">
        <v>3971</v>
      </c>
    </row>
    <row r="136" spans="3:25">
      <c r="C136" s="344" t="s">
        <v>3774</v>
      </c>
      <c r="D136" s="344" t="s">
        <v>3632</v>
      </c>
      <c r="E136" s="344">
        <v>2075451000</v>
      </c>
      <c r="F136" s="345">
        <v>13.168571933236839</v>
      </c>
      <c r="G136" s="345">
        <v>6.6132802054556739E-2</v>
      </c>
      <c r="H136" s="345">
        <v>13.381039863978872</v>
      </c>
      <c r="I136" s="345">
        <v>3.6219143240992402E-2</v>
      </c>
      <c r="J136" s="345">
        <v>19.418741062648294</v>
      </c>
      <c r="K136" s="345">
        <v>0.27312171750703546</v>
      </c>
      <c r="L136" s="345">
        <v>6.2995508950833834</v>
      </c>
      <c r="M136" s="345">
        <v>6.868056062473897E-2</v>
      </c>
      <c r="N136" s="345">
        <v>-6.1582563002888762</v>
      </c>
      <c r="O136" s="345">
        <v>0.27312297319743684</v>
      </c>
      <c r="T136" s="2">
        <f t="shared" si="4"/>
        <v>13.381039863978872</v>
      </c>
      <c r="U136" s="2">
        <f t="shared" si="5"/>
        <v>6.2995508950833834</v>
      </c>
      <c r="V136" s="2">
        <f t="shared" si="6"/>
        <v>-6.1582563002888762</v>
      </c>
      <c r="W136" s="349" t="s">
        <v>4081</v>
      </c>
      <c r="X136" t="str">
        <f t="shared" si="7"/>
        <v>GKF01_mount4_1102_grain-3@2</v>
      </c>
      <c r="Y136" s="349" t="s">
        <v>3971</v>
      </c>
    </row>
    <row r="137" spans="3:25">
      <c r="C137" s="344" t="s">
        <v>3775</v>
      </c>
      <c r="D137" s="344" t="s">
        <v>3632</v>
      </c>
      <c r="E137" s="344">
        <v>2078350000</v>
      </c>
      <c r="F137" s="345">
        <v>13.556927812034436</v>
      </c>
      <c r="G137" s="345">
        <v>6.0124090933324853E-2</v>
      </c>
      <c r="H137" s="345">
        <v>13.474184965436953</v>
      </c>
      <c r="I137" s="345">
        <v>3.6217215861953138E-2</v>
      </c>
      <c r="J137" s="345">
        <v>19.543962652530887</v>
      </c>
      <c r="K137" s="345">
        <v>0.30739114653265837</v>
      </c>
      <c r="L137" s="345">
        <v>6.6402463639234632</v>
      </c>
      <c r="M137" s="345">
        <v>6.2915109784899392E-2</v>
      </c>
      <c r="N137" s="345">
        <v>-6.2121476992011999</v>
      </c>
      <c r="O137" s="345">
        <v>0.30739227768917832</v>
      </c>
      <c r="T137" s="2">
        <f t="shared" ref="T137:T199" si="20">H137</f>
        <v>13.474184965436953</v>
      </c>
      <c r="U137" s="2">
        <f t="shared" ref="U137:U199" si="21">L137</f>
        <v>6.6402463639234632</v>
      </c>
      <c r="V137" s="2">
        <f t="shared" ref="V137:V199" si="22">N137</f>
        <v>-6.2121476992011999</v>
      </c>
      <c r="W137" s="349" t="s">
        <v>4082</v>
      </c>
      <c r="X137" t="str">
        <f t="shared" ref="X137:X199" si="23">C137</f>
        <v>GKF01_mount4_1102_grain-3@3</v>
      </c>
      <c r="Y137" s="349" t="s">
        <v>3971</v>
      </c>
    </row>
    <row r="138" spans="3:25">
      <c r="C138" s="344" t="s">
        <v>3776</v>
      </c>
      <c r="D138" s="344" t="s">
        <v>3632</v>
      </c>
      <c r="E138" s="344">
        <v>2086657000</v>
      </c>
      <c r="F138" s="345">
        <v>13.598460491605735</v>
      </c>
      <c r="G138" s="345">
        <v>6.2529380814724922E-2</v>
      </c>
      <c r="H138" s="345">
        <v>13.512074498233551</v>
      </c>
      <c r="I138" s="345">
        <v>3.7269468910078131E-2</v>
      </c>
      <c r="J138" s="345">
        <v>19.250075247704721</v>
      </c>
      <c r="K138" s="345">
        <v>0.30610125582500314</v>
      </c>
      <c r="L138" s="345">
        <v>6.6623923659490103</v>
      </c>
      <c r="M138" s="345">
        <v>6.5372466763946202E-2</v>
      </c>
      <c r="N138" s="345">
        <v>-6.5788988641621877</v>
      </c>
      <c r="O138" s="345">
        <v>0.30610246548298237</v>
      </c>
      <c r="T138" s="2">
        <f t="shared" si="20"/>
        <v>13.512074498233551</v>
      </c>
      <c r="U138" s="2">
        <f t="shared" si="21"/>
        <v>6.6623923659490103</v>
      </c>
      <c r="V138" s="2">
        <f t="shared" si="22"/>
        <v>-6.5788988641621877</v>
      </c>
      <c r="W138" s="349" t="s">
        <v>4083</v>
      </c>
      <c r="X138" t="str">
        <f t="shared" si="23"/>
        <v>GKF01_mount4_1102_grain-3@4</v>
      </c>
      <c r="Y138" s="349" t="s">
        <v>3971</v>
      </c>
    </row>
    <row r="139" spans="3:25">
      <c r="C139" s="344" t="s">
        <v>3777</v>
      </c>
      <c r="D139" s="344" t="s">
        <v>3632</v>
      </c>
      <c r="E139" s="344">
        <v>2040383000</v>
      </c>
      <c r="F139" s="345">
        <v>13.403206248010724</v>
      </c>
      <c r="G139" s="345">
        <v>6.1279209395212267E-2</v>
      </c>
      <c r="H139" s="345">
        <v>13.358261037714314</v>
      </c>
      <c r="I139" s="345">
        <v>3.8325638718709011E-2</v>
      </c>
      <c r="J139" s="345">
        <v>18.945326786613094</v>
      </c>
      <c r="K139" s="345">
        <v>0.29464858384166503</v>
      </c>
      <c r="L139" s="345">
        <v>6.5458409845253751</v>
      </c>
      <c r="M139" s="345">
        <v>6.4340780736718797E-2</v>
      </c>
      <c r="N139" s="345">
        <v>-6.5878703809980621</v>
      </c>
      <c r="O139" s="345">
        <v>0.29464988268883441</v>
      </c>
      <c r="T139" s="2">
        <f t="shared" si="20"/>
        <v>13.358261037714314</v>
      </c>
      <c r="U139" s="2">
        <f t="shared" si="21"/>
        <v>6.5458409845253751</v>
      </c>
      <c r="V139" s="2">
        <f t="shared" si="22"/>
        <v>-6.5878703809980621</v>
      </c>
      <c r="W139" s="349" t="s">
        <v>4084</v>
      </c>
      <c r="X139" t="str">
        <f t="shared" si="23"/>
        <v>GKF01_mount4_1102_grain-3@5</v>
      </c>
      <c r="Y139" s="349" t="s">
        <v>3971</v>
      </c>
    </row>
    <row r="140" spans="3:25">
      <c r="C140" s="344" t="s">
        <v>3778</v>
      </c>
      <c r="D140" s="344" t="s">
        <v>3632</v>
      </c>
      <c r="E140" s="344">
        <v>2097557000</v>
      </c>
      <c r="F140" s="345">
        <v>13.4101705692804</v>
      </c>
      <c r="G140" s="345">
        <v>6.3824459905445552E-2</v>
      </c>
      <c r="H140" s="345">
        <v>13.226098738793102</v>
      </c>
      <c r="I140" s="345">
        <v>3.751711411238956E-2</v>
      </c>
      <c r="J140" s="345">
        <v>18.519828935277928</v>
      </c>
      <c r="K140" s="345">
        <v>0.32430286610793913</v>
      </c>
      <c r="L140" s="345">
        <v>6.6204343872122706</v>
      </c>
      <c r="M140" s="345">
        <v>6.6649434231199373E-2</v>
      </c>
      <c r="N140" s="345">
        <v>-6.7592578513828698</v>
      </c>
      <c r="O140" s="345">
        <v>0.32430397467314054</v>
      </c>
      <c r="T140" s="2">
        <f t="shared" si="20"/>
        <v>13.226098738793102</v>
      </c>
      <c r="U140" s="2">
        <f t="shared" si="21"/>
        <v>6.6204343872122706</v>
      </c>
      <c r="V140" s="2">
        <f t="shared" si="22"/>
        <v>-6.7592578513828698</v>
      </c>
      <c r="W140" s="349" t="s">
        <v>4085</v>
      </c>
      <c r="X140" t="str">
        <f t="shared" si="23"/>
        <v>GKF01_mount4_1102_grain-3@7</v>
      </c>
      <c r="Y140" s="349" t="s">
        <v>3971</v>
      </c>
    </row>
    <row r="141" spans="3:25">
      <c r="C141" s="344" t="s">
        <v>3779</v>
      </c>
      <c r="D141" s="344" t="s">
        <v>3632</v>
      </c>
      <c r="E141" s="344">
        <v>2113695000</v>
      </c>
      <c r="F141" s="345">
        <v>13.637967186807654</v>
      </c>
      <c r="G141" s="345">
        <v>6.2211895685297926E-2</v>
      </c>
      <c r="H141" s="345">
        <v>13.614691982890559</v>
      </c>
      <c r="I141" s="345">
        <v>3.7366881779056144E-2</v>
      </c>
      <c r="J141" s="345">
        <v>19.306936071681989</v>
      </c>
      <c r="K141" s="345">
        <v>0.27068929023947258</v>
      </c>
      <c r="L141" s="345">
        <v>6.6493952412292057</v>
      </c>
      <c r="M141" s="345">
        <v>6.508320367719396E-2</v>
      </c>
      <c r="N141" s="345">
        <v>-6.7193897017863193</v>
      </c>
      <c r="O141" s="345">
        <v>0.27069068625690512</v>
      </c>
      <c r="T141" s="2">
        <f t="shared" si="20"/>
        <v>13.614691982890559</v>
      </c>
      <c r="U141" s="2">
        <f t="shared" si="21"/>
        <v>6.6493952412292057</v>
      </c>
      <c r="V141" s="2">
        <f t="shared" si="22"/>
        <v>-6.7193897017863193</v>
      </c>
      <c r="W141" s="349" t="s">
        <v>4086</v>
      </c>
      <c r="X141" t="str">
        <f t="shared" si="23"/>
        <v>GKF01_mount4_1102_grain-3@8</v>
      </c>
      <c r="Y141" s="349" t="s">
        <v>3971</v>
      </c>
    </row>
    <row r="142" spans="3:25">
      <c r="C142" s="344" t="s">
        <v>3780</v>
      </c>
      <c r="D142" s="344" t="s">
        <v>3632</v>
      </c>
      <c r="E142" s="344">
        <v>2114464000</v>
      </c>
      <c r="F142" s="345">
        <v>13.314442807829341</v>
      </c>
      <c r="G142" s="345">
        <v>5.9430372264422666E-2</v>
      </c>
      <c r="H142" s="345">
        <v>13.420057061442003</v>
      </c>
      <c r="I142" s="345">
        <v>3.6154953531281286E-2</v>
      </c>
      <c r="J142" s="345">
        <v>19.273075131560844</v>
      </c>
      <c r="K142" s="345">
        <v>0.29769023015856444</v>
      </c>
      <c r="L142" s="345">
        <v>6.4254572231470242</v>
      </c>
      <c r="M142" s="345">
        <v>6.2243167514681376E-2</v>
      </c>
      <c r="N142" s="345">
        <v>-6.3789483870788644</v>
      </c>
      <c r="O142" s="345">
        <v>0.29769138483677293</v>
      </c>
      <c r="T142" s="2">
        <f t="shared" si="20"/>
        <v>13.420057061442003</v>
      </c>
      <c r="U142" s="2">
        <f t="shared" si="21"/>
        <v>6.4254572231470242</v>
      </c>
      <c r="V142" s="2">
        <f t="shared" si="22"/>
        <v>-6.3789483870788644</v>
      </c>
      <c r="W142" s="349" t="s">
        <v>4087</v>
      </c>
      <c r="X142" t="str">
        <f t="shared" si="23"/>
        <v>GKF01_mount4_1102_grain-3@9</v>
      </c>
      <c r="Y142" s="349" t="s">
        <v>3971</v>
      </c>
    </row>
    <row r="143" spans="3:25">
      <c r="C143" s="344" t="s">
        <v>3781</v>
      </c>
      <c r="D143" s="344" t="s">
        <v>3632</v>
      </c>
      <c r="E143" s="344">
        <v>2122712000</v>
      </c>
      <c r="F143" s="345">
        <v>13.802198544747402</v>
      </c>
      <c r="G143" s="345">
        <v>5.9553960693582576E-2</v>
      </c>
      <c r="H143" s="345">
        <v>14.24708632789895</v>
      </c>
      <c r="I143" s="345">
        <v>3.6234906471894882E-2</v>
      </c>
      <c r="J143" s="345">
        <v>20.868372631236866</v>
      </c>
      <c r="K143" s="345">
        <v>0.27034128565983029</v>
      </c>
      <c r="L143" s="345">
        <v>6.490121477898958</v>
      </c>
      <c r="M143" s="345">
        <v>6.2371150646474277E-2</v>
      </c>
      <c r="N143" s="345">
        <v>-6.3745567404354091</v>
      </c>
      <c r="O143" s="345">
        <v>0.27034272492011746</v>
      </c>
      <c r="T143" s="2">
        <f t="shared" si="20"/>
        <v>14.24708632789895</v>
      </c>
      <c r="U143" s="2">
        <f t="shared" si="21"/>
        <v>6.490121477898958</v>
      </c>
      <c r="V143" s="2">
        <f t="shared" si="22"/>
        <v>-6.3745567404354091</v>
      </c>
      <c r="W143" s="349" t="s">
        <v>4088</v>
      </c>
      <c r="X143" t="str">
        <f t="shared" si="23"/>
        <v>GKF01_mount4_1102_grain-3@10</v>
      </c>
      <c r="Y143" s="349" t="s">
        <v>3971</v>
      </c>
    </row>
    <row r="144" spans="3:25">
      <c r="C144" s="344" t="s">
        <v>3782</v>
      </c>
      <c r="D144" s="344" t="s">
        <v>3632</v>
      </c>
      <c r="E144" s="344">
        <v>2087238000</v>
      </c>
      <c r="F144" s="345">
        <v>17.126459022762219</v>
      </c>
      <c r="G144" s="345">
        <v>6.686886366401347E-2</v>
      </c>
      <c r="H144" s="345">
        <v>17.423717693606065</v>
      </c>
      <c r="I144" s="345">
        <v>3.6330061013377393E-2</v>
      </c>
      <c r="J144" s="345">
        <v>24.655686839519131</v>
      </c>
      <c r="K144" s="345">
        <v>0.27308672734096651</v>
      </c>
      <c r="L144" s="345">
        <v>8.1908349974155747</v>
      </c>
      <c r="M144" s="345">
        <v>6.9395185184796065E-2</v>
      </c>
      <c r="N144" s="345">
        <v>-8.7087927191729086</v>
      </c>
      <c r="O144" s="345">
        <v>0.27308886885832012</v>
      </c>
      <c r="T144" s="2">
        <f t="shared" si="20"/>
        <v>17.423717693606065</v>
      </c>
      <c r="U144" s="2">
        <f t="shared" si="21"/>
        <v>8.1908349974155747</v>
      </c>
      <c r="V144" s="2">
        <f t="shared" si="22"/>
        <v>-8.7087927191729086</v>
      </c>
      <c r="W144" s="349" t="s">
        <v>4089</v>
      </c>
      <c r="X144" t="str">
        <f t="shared" si="23"/>
        <v>GKF01_mount4_1102_grain-3@11</v>
      </c>
      <c r="Y144" s="349" t="s">
        <v>3971</v>
      </c>
    </row>
    <row r="145" spans="3:25">
      <c r="C145" s="344" t="s">
        <v>3783</v>
      </c>
      <c r="D145" s="344" t="s">
        <v>3632</v>
      </c>
      <c r="E145" s="344">
        <v>2082777000</v>
      </c>
      <c r="F145" s="345">
        <v>14.017079511920327</v>
      </c>
      <c r="G145" s="345">
        <v>7.0375212758321565E-2</v>
      </c>
      <c r="H145" s="345">
        <v>14.128907070843244</v>
      </c>
      <c r="I145" s="345">
        <v>3.6843391061070346E-2</v>
      </c>
      <c r="J145" s="345">
        <v>20.153459574713928</v>
      </c>
      <c r="K145" s="345">
        <v>0.27275436257017144</v>
      </c>
      <c r="L145" s="345">
        <v>6.7654503187311033</v>
      </c>
      <c r="M145" s="345">
        <v>7.2854855330182364E-2</v>
      </c>
      <c r="N145" s="345">
        <v>-6.8620640290397716</v>
      </c>
      <c r="O145" s="345">
        <v>0.27275581306112273</v>
      </c>
      <c r="T145" s="2">
        <f t="shared" si="20"/>
        <v>14.128907070843244</v>
      </c>
      <c r="U145" s="2">
        <f t="shared" si="21"/>
        <v>6.7654503187311033</v>
      </c>
      <c r="V145" s="2">
        <f t="shared" si="22"/>
        <v>-6.8620640290397716</v>
      </c>
      <c r="W145" s="349" t="s">
        <v>4090</v>
      </c>
      <c r="X145" t="str">
        <f t="shared" si="23"/>
        <v>GKF01_mount4_1102_grain-3@12</v>
      </c>
      <c r="Y145" s="349" t="s">
        <v>3971</v>
      </c>
    </row>
    <row r="146" spans="3:25">
      <c r="C146" s="344" t="s">
        <v>3784</v>
      </c>
      <c r="D146" s="344" t="s">
        <v>3632</v>
      </c>
      <c r="E146" s="344">
        <v>2087940000</v>
      </c>
      <c r="F146" s="345">
        <v>13.869309276981712</v>
      </c>
      <c r="G146" s="345">
        <v>6.6323989939698291E-2</v>
      </c>
      <c r="H146" s="345">
        <v>13.810905634872528</v>
      </c>
      <c r="I146" s="345">
        <v>3.6400091438792595E-2</v>
      </c>
      <c r="J146" s="345">
        <v>19.943266191696949</v>
      </c>
      <c r="K146" s="345">
        <v>0.27239690159490942</v>
      </c>
      <c r="L146" s="345">
        <v>6.7803525888268101</v>
      </c>
      <c r="M146" s="345">
        <v>6.8888615556258775E-2</v>
      </c>
      <c r="N146" s="345">
        <v>-6.4604633731584222</v>
      </c>
      <c r="O146" s="345">
        <v>0.27239825619548991</v>
      </c>
      <c r="T146" s="2">
        <f t="shared" si="20"/>
        <v>13.810905634872528</v>
      </c>
      <c r="U146" s="2">
        <f t="shared" si="21"/>
        <v>6.7803525888268101</v>
      </c>
      <c r="V146" s="2">
        <f t="shared" si="22"/>
        <v>-6.4604633731584222</v>
      </c>
      <c r="W146" s="349" t="s">
        <v>4091</v>
      </c>
      <c r="X146" t="str">
        <f t="shared" si="23"/>
        <v>GKF01_mount4_1102_grain-3@13</v>
      </c>
      <c r="Y146" s="349" t="s">
        <v>3971</v>
      </c>
    </row>
    <row r="147" spans="3:25">
      <c r="C147" s="344" t="s">
        <v>3785</v>
      </c>
      <c r="D147" s="344" t="s">
        <v>3632</v>
      </c>
      <c r="E147" s="344">
        <v>2101860000</v>
      </c>
      <c r="F147" s="345">
        <v>13.8011855525626</v>
      </c>
      <c r="G147" s="345">
        <v>6.3761710520900947E-2</v>
      </c>
      <c r="H147" s="345">
        <v>13.850148365268877</v>
      </c>
      <c r="I147" s="345">
        <v>3.7026938385172285E-2</v>
      </c>
      <c r="J147" s="345">
        <v>19.946460620010377</v>
      </c>
      <c r="K147" s="345">
        <v>0.27151736860628306</v>
      </c>
      <c r="L147" s="345">
        <v>6.6921530466663715</v>
      </c>
      <c r="M147" s="345">
        <v>6.6515849755011333E-2</v>
      </c>
      <c r="N147" s="345">
        <v>-6.5327575924927217</v>
      </c>
      <c r="O147" s="345">
        <v>0.27151878280115549</v>
      </c>
      <c r="T147" s="2">
        <f t="shared" si="20"/>
        <v>13.850148365268877</v>
      </c>
      <c r="U147" s="2">
        <f t="shared" si="21"/>
        <v>6.6921530466663715</v>
      </c>
      <c r="V147" s="2">
        <f t="shared" si="22"/>
        <v>-6.5327575924927217</v>
      </c>
      <c r="W147" s="349" t="s">
        <v>4092</v>
      </c>
      <c r="X147" t="str">
        <f t="shared" si="23"/>
        <v>GKF01_mount4_1102_grain-3@14</v>
      </c>
      <c r="Y147" s="349" t="s">
        <v>3971</v>
      </c>
    </row>
    <row r="148" spans="3:25">
      <c r="C148" s="344" t="s">
        <v>3786</v>
      </c>
      <c r="D148" s="344" t="s">
        <v>3632</v>
      </c>
      <c r="E148" s="344">
        <v>2140811000</v>
      </c>
      <c r="F148" s="345">
        <v>13.592635786544127</v>
      </c>
      <c r="G148" s="345">
        <v>6.1493156524188616E-2</v>
      </c>
      <c r="H148" s="345">
        <v>13.641304869021598</v>
      </c>
      <c r="I148" s="345">
        <v>3.6278538854711967E-2</v>
      </c>
      <c r="J148" s="345">
        <v>19.462185287709708</v>
      </c>
      <c r="K148" s="345">
        <v>0.26903632377417003</v>
      </c>
      <c r="L148" s="345">
        <v>6.5904478866778415</v>
      </c>
      <c r="M148" s="345">
        <v>6.4233338798177247E-2</v>
      </c>
      <c r="N148" s="345">
        <v>-6.6153247323443871</v>
      </c>
      <c r="O148" s="345">
        <v>0.26903765291789306</v>
      </c>
      <c r="T148" s="2">
        <f t="shared" si="20"/>
        <v>13.641304869021598</v>
      </c>
      <c r="U148" s="2">
        <f t="shared" si="21"/>
        <v>6.5904478866778415</v>
      </c>
      <c r="V148" s="2">
        <f t="shared" si="22"/>
        <v>-6.6153247323443871</v>
      </c>
      <c r="W148" s="349" t="s">
        <v>4093</v>
      </c>
      <c r="X148" t="str">
        <f t="shared" si="23"/>
        <v>GKF01_mount4_1102_grain-3@15</v>
      </c>
      <c r="Y148" s="349" t="s">
        <v>3971</v>
      </c>
    </row>
    <row r="149" spans="3:25">
      <c r="C149" s="344" t="s">
        <v>3787</v>
      </c>
      <c r="D149" s="344" t="s">
        <v>3632</v>
      </c>
      <c r="E149" s="344">
        <v>2171254000</v>
      </c>
      <c r="F149" s="345">
        <v>13.39700167087976</v>
      </c>
      <c r="G149" s="345">
        <v>6.1610714784583499E-2</v>
      </c>
      <c r="H149" s="345">
        <v>13.378784534645805</v>
      </c>
      <c r="I149" s="345">
        <v>3.7051048248084771E-2</v>
      </c>
      <c r="J149" s="345">
        <v>19.092909374688993</v>
      </c>
      <c r="K149" s="345">
        <v>0.2671447549639086</v>
      </c>
      <c r="L149" s="345">
        <v>6.5291346641542791</v>
      </c>
      <c r="M149" s="345">
        <v>6.446171134292901E-2</v>
      </c>
      <c r="N149" s="345">
        <v>-6.4797512957226466</v>
      </c>
      <c r="O149" s="345">
        <v>0.26714609794656585</v>
      </c>
      <c r="T149" s="2">
        <f t="shared" si="20"/>
        <v>13.378784534645805</v>
      </c>
      <c r="U149" s="2">
        <f t="shared" si="21"/>
        <v>6.5291346641542791</v>
      </c>
      <c r="V149" s="2">
        <f t="shared" si="22"/>
        <v>-6.4797512957226466</v>
      </c>
      <c r="W149" s="349" t="s">
        <v>4094</v>
      </c>
      <c r="X149" t="str">
        <f t="shared" si="23"/>
        <v>GKF01_mount4_1102_grain-3@16</v>
      </c>
      <c r="Y149" s="349" t="s">
        <v>3971</v>
      </c>
    </row>
    <row r="150" spans="3:25">
      <c r="C150" s="344" t="s">
        <v>3788</v>
      </c>
      <c r="D150" s="344" t="s">
        <v>3632</v>
      </c>
      <c r="E150" s="344">
        <v>2175148000</v>
      </c>
      <c r="F150" s="345">
        <v>13.041188166014628</v>
      </c>
      <c r="G150" s="345">
        <v>6.5178601973870709E-2</v>
      </c>
      <c r="H150" s="345">
        <v>13.219558283727117</v>
      </c>
      <c r="I150" s="345">
        <v>3.6051106195858294E-2</v>
      </c>
      <c r="J150" s="345">
        <v>19.046909606976968</v>
      </c>
      <c r="K150" s="345">
        <v>0.28750149925444057</v>
      </c>
      <c r="L150" s="345">
        <v>6.2547989267200954</v>
      </c>
      <c r="M150" s="345">
        <v>6.7739168958796073E-2</v>
      </c>
      <c r="N150" s="345">
        <v>-6.2196025258918226</v>
      </c>
      <c r="O150" s="345">
        <v>0.28750265276287906</v>
      </c>
      <c r="T150" s="2">
        <f t="shared" si="20"/>
        <v>13.219558283727117</v>
      </c>
      <c r="U150" s="2">
        <f t="shared" si="21"/>
        <v>6.2547989267200954</v>
      </c>
      <c r="V150" s="2">
        <f t="shared" si="22"/>
        <v>-6.2196025258918226</v>
      </c>
      <c r="W150" s="349" t="s">
        <v>4095</v>
      </c>
      <c r="X150" t="str">
        <f t="shared" si="23"/>
        <v>GKF01_mount4_1102_grain-3@17</v>
      </c>
      <c r="Y150" s="349" t="s">
        <v>3971</v>
      </c>
    </row>
    <row r="151" spans="3:25">
      <c r="C151" s="344" t="s">
        <v>3789</v>
      </c>
      <c r="D151" s="344" t="s">
        <v>3632</v>
      </c>
      <c r="E151" s="344">
        <v>2188712000</v>
      </c>
      <c r="F151" s="345">
        <v>13.596307883213532</v>
      </c>
      <c r="G151" s="345">
        <v>7.0127976578016407E-2</v>
      </c>
      <c r="H151" s="345">
        <v>13.572968390227924</v>
      </c>
      <c r="I151" s="345">
        <v>3.6559357091909418E-2</v>
      </c>
      <c r="J151" s="345">
        <v>19.602740133496166</v>
      </c>
      <c r="K151" s="345">
        <v>0.34402972928971987</v>
      </c>
      <c r="L151" s="345">
        <v>6.6290833336193344</v>
      </c>
      <c r="M151" s="345">
        <v>7.2579774245538409E-2</v>
      </c>
      <c r="N151" s="345">
        <v>-6.3433415862015359</v>
      </c>
      <c r="O151" s="345">
        <v>0.34403077431215745</v>
      </c>
      <c r="T151" s="2">
        <f t="shared" si="20"/>
        <v>13.572968390227924</v>
      </c>
      <c r="U151" s="2">
        <f t="shared" si="21"/>
        <v>6.6290833336193344</v>
      </c>
      <c r="V151" s="2">
        <f t="shared" si="22"/>
        <v>-6.3433415862015359</v>
      </c>
      <c r="W151" s="349" t="s">
        <v>4096</v>
      </c>
      <c r="X151" t="str">
        <f t="shared" si="23"/>
        <v>GKF01_mount4_1102_grain-3@18</v>
      </c>
      <c r="Y151" s="349" t="s">
        <v>3971</v>
      </c>
    </row>
    <row r="152" spans="3:25">
      <c r="C152" s="344" t="s">
        <v>3790</v>
      </c>
      <c r="D152" s="344" t="s">
        <v>3632</v>
      </c>
      <c r="E152" s="344">
        <v>2202654000</v>
      </c>
      <c r="F152" s="345">
        <v>13.747117094705885</v>
      </c>
      <c r="G152" s="345">
        <v>6.5403155867252954E-2</v>
      </c>
      <c r="H152" s="345">
        <v>13.812258832472502</v>
      </c>
      <c r="I152" s="345">
        <v>3.7037466955511356E-2</v>
      </c>
      <c r="J152" s="345">
        <v>19.992460387722176</v>
      </c>
      <c r="K152" s="345">
        <v>0.27022670305509378</v>
      </c>
      <c r="L152" s="345">
        <v>6.657468130699451</v>
      </c>
      <c r="M152" s="345">
        <v>6.8092528455544254E-2</v>
      </c>
      <c r="N152" s="345">
        <v>-6.4138721901714248</v>
      </c>
      <c r="O152" s="345">
        <v>0.27022811704968691</v>
      </c>
      <c r="T152" s="2">
        <f t="shared" si="20"/>
        <v>13.812258832472502</v>
      </c>
      <c r="U152" s="2">
        <f t="shared" si="21"/>
        <v>6.657468130699451</v>
      </c>
      <c r="V152" s="2">
        <f t="shared" si="22"/>
        <v>-6.4138721901714248</v>
      </c>
      <c r="W152" s="349" t="s">
        <v>4097</v>
      </c>
      <c r="X152" t="str">
        <f t="shared" si="23"/>
        <v>GKF01_mount4_1102_grain-3@19</v>
      </c>
      <c r="Y152" s="349" t="s">
        <v>3971</v>
      </c>
    </row>
    <row r="153" spans="3:25">
      <c r="C153" s="344" t="s">
        <v>3791</v>
      </c>
      <c r="D153" s="344" t="s">
        <v>3632</v>
      </c>
      <c r="E153" s="344">
        <v>1999281000</v>
      </c>
      <c r="F153" s="345">
        <v>18.077405436120131</v>
      </c>
      <c r="G153" s="345">
        <v>6.293484949632687E-2</v>
      </c>
      <c r="H153" s="345">
        <v>17.802613021570934</v>
      </c>
      <c r="I153" s="345">
        <v>4.1556530650279484E-2</v>
      </c>
      <c r="J153" s="345">
        <v>23.315698527782924</v>
      </c>
      <c r="K153" s="345">
        <v>0.29208710306863356</v>
      </c>
      <c r="L153" s="345">
        <v>8.9482957151234555</v>
      </c>
      <c r="M153" s="345">
        <v>6.6415744648385552E-2</v>
      </c>
      <c r="N153" s="345">
        <v>-10.780083931878568</v>
      </c>
      <c r="O153" s="345">
        <v>0.29208983786744896</v>
      </c>
      <c r="T153" s="2">
        <f t="shared" si="20"/>
        <v>17.802613021570934</v>
      </c>
      <c r="U153" s="2">
        <f t="shared" si="21"/>
        <v>8.9482957151234555</v>
      </c>
      <c r="V153" s="2">
        <f t="shared" si="22"/>
        <v>-10.780083931878568</v>
      </c>
      <c r="W153" s="349" t="s">
        <v>4098</v>
      </c>
      <c r="X153" t="str">
        <f t="shared" si="23"/>
        <v>GKF01_mount4_1102_grain-3@20</v>
      </c>
      <c r="Y153" s="349" t="s">
        <v>3971</v>
      </c>
    </row>
    <row r="154" spans="3:25">
      <c r="C154" s="344" t="s">
        <v>3792</v>
      </c>
      <c r="D154" s="344" t="s">
        <v>3632</v>
      </c>
      <c r="E154" s="344">
        <v>2079303000</v>
      </c>
      <c r="F154" s="345">
        <v>13.839299383510806</v>
      </c>
      <c r="G154" s="345">
        <v>6.565262048914268E-2</v>
      </c>
      <c r="H154" s="345">
        <v>14.027642783785765</v>
      </c>
      <c r="I154" s="345">
        <v>3.8423051710499229E-2</v>
      </c>
      <c r="J154" s="345">
        <v>19.252165668893319</v>
      </c>
      <c r="K154" s="345">
        <v>0.33119374396506723</v>
      </c>
      <c r="L154" s="345">
        <v>6.6394688916462385</v>
      </c>
      <c r="M154" s="345">
        <v>6.8531534106516065E-2</v>
      </c>
      <c r="N154" s="345">
        <v>-7.5685196754113875</v>
      </c>
      <c r="O154" s="345">
        <v>0.33119502460209171</v>
      </c>
      <c r="T154" s="2">
        <f t="shared" si="20"/>
        <v>14.027642783785765</v>
      </c>
      <c r="U154" s="2">
        <f t="shared" si="21"/>
        <v>6.6394688916462385</v>
      </c>
      <c r="V154" s="2">
        <f t="shared" si="22"/>
        <v>-7.5685196754113875</v>
      </c>
      <c r="W154" s="349" t="s">
        <v>4099</v>
      </c>
      <c r="X154" t="str">
        <f t="shared" si="23"/>
        <v>GKF01_mount4_1102_grain-3@21</v>
      </c>
      <c r="Y154" s="349" t="s">
        <v>3971</v>
      </c>
    </row>
    <row r="155" spans="3:25">
      <c r="C155" s="344" t="s">
        <v>3793</v>
      </c>
      <c r="D155" s="344" t="s">
        <v>3632</v>
      </c>
      <c r="E155" s="344">
        <v>2031845000</v>
      </c>
      <c r="F155" s="345">
        <v>13.939712233816071</v>
      </c>
      <c r="G155" s="345">
        <v>6.7340240902582157E-2</v>
      </c>
      <c r="H155" s="345">
        <v>13.802109850473476</v>
      </c>
      <c r="I155" s="345">
        <v>3.7989947651052951E-2</v>
      </c>
      <c r="J155" s="345">
        <v>19.025141214311425</v>
      </c>
      <c r="K155" s="345">
        <v>0.29353243961637604</v>
      </c>
      <c r="L155" s="345">
        <v>6.8552553496181723</v>
      </c>
      <c r="M155" s="345">
        <v>7.0088760652670806E-2</v>
      </c>
      <c r="N155" s="345">
        <v>-7.3616688420170533</v>
      </c>
      <c r="O155" s="345">
        <v>0.29353380714632965</v>
      </c>
      <c r="T155" s="2">
        <f t="shared" si="20"/>
        <v>13.802109850473476</v>
      </c>
      <c r="U155" s="2">
        <f t="shared" si="21"/>
        <v>6.8552553496181723</v>
      </c>
      <c r="V155" s="2">
        <f t="shared" si="22"/>
        <v>-7.3616688420170533</v>
      </c>
      <c r="W155" s="349" t="s">
        <v>4100</v>
      </c>
      <c r="X155" t="str">
        <f t="shared" si="23"/>
        <v>GKF01_mount4_1102_grain-3@22</v>
      </c>
      <c r="Y155" s="349" t="s">
        <v>3971</v>
      </c>
    </row>
    <row r="156" spans="3:25">
      <c r="C156" s="344" t="s">
        <v>3794</v>
      </c>
      <c r="D156" s="344" t="s">
        <v>3632</v>
      </c>
      <c r="E156" s="344">
        <v>2010229000</v>
      </c>
      <c r="F156" s="345">
        <v>13.761805481383727</v>
      </c>
      <c r="G156" s="345">
        <v>6.726676751271618E-2</v>
      </c>
      <c r="H156" s="345">
        <v>14.284975860695326</v>
      </c>
      <c r="I156" s="345">
        <v>3.6707345713968768E-2</v>
      </c>
      <c r="J156" s="345">
        <v>20.58380218688005</v>
      </c>
      <c r="K156" s="345">
        <v>0.2874519849992867</v>
      </c>
      <c r="L156" s="345">
        <v>6.4303489034147621</v>
      </c>
      <c r="M156" s="345">
        <v>6.9837717146996353E-2</v>
      </c>
      <c r="N156" s="345">
        <v>-6.7320409530777781</v>
      </c>
      <c r="O156" s="345">
        <v>0.28745338150739402</v>
      </c>
      <c r="T156" s="2">
        <f t="shared" si="20"/>
        <v>14.284975860695326</v>
      </c>
      <c r="U156" s="2">
        <f t="shared" si="21"/>
        <v>6.4303489034147621</v>
      </c>
      <c r="V156" s="2">
        <f t="shared" si="22"/>
        <v>-6.7320409530777781</v>
      </c>
      <c r="W156" s="349" t="s">
        <v>4101</v>
      </c>
      <c r="X156" t="str">
        <f t="shared" si="23"/>
        <v>GKF01_mount4_1102_grain-3@23</v>
      </c>
      <c r="Y156" s="349" t="s">
        <v>3971</v>
      </c>
    </row>
    <row r="157" spans="3:25">
      <c r="C157" s="344" t="s">
        <v>3795</v>
      </c>
      <c r="D157" s="344" t="s">
        <v>3632</v>
      </c>
      <c r="E157" s="344">
        <v>1971436000</v>
      </c>
      <c r="F157" s="345">
        <v>13.939965481862382</v>
      </c>
      <c r="G157" s="345">
        <v>6.9748219022796695E-2</v>
      </c>
      <c r="H157" s="345">
        <v>14.055157801649898</v>
      </c>
      <c r="I157" s="345">
        <v>3.9204763698936343E-2</v>
      </c>
      <c r="J157" s="345">
        <v>19.468087775530218</v>
      </c>
      <c r="K157" s="345">
        <v>0.31744708232856328</v>
      </c>
      <c r="L157" s="345">
        <v>6.7260602616860954</v>
      </c>
      <c r="M157" s="345">
        <v>7.2574007684977487E-2</v>
      </c>
      <c r="N157" s="345">
        <v>-7.4055362986986673</v>
      </c>
      <c r="O157" s="345">
        <v>0.3174484787984197</v>
      </c>
      <c r="T157" s="2">
        <f t="shared" si="20"/>
        <v>14.055157801649898</v>
      </c>
      <c r="U157" s="2">
        <f t="shared" si="21"/>
        <v>6.7260602616860954</v>
      </c>
      <c r="V157" s="2">
        <f t="shared" si="22"/>
        <v>-7.4055362986986673</v>
      </c>
      <c r="W157" s="349" t="s">
        <v>4102</v>
      </c>
      <c r="X157" t="str">
        <f t="shared" si="23"/>
        <v>GKF01_mount4_1102_grain-3@24</v>
      </c>
      <c r="Y157" s="349" t="s">
        <v>3971</v>
      </c>
    </row>
    <row r="158" spans="3:25">
      <c r="C158" s="344" t="s">
        <v>3796</v>
      </c>
      <c r="D158" s="344" t="s">
        <v>3632</v>
      </c>
      <c r="E158" s="344">
        <v>1932960000</v>
      </c>
      <c r="F158" s="345">
        <v>13.032957604514284</v>
      </c>
      <c r="G158" s="345">
        <v>6.5999354348424716E-2</v>
      </c>
      <c r="H158" s="345">
        <v>13.140621757067761</v>
      </c>
      <c r="I158" s="345">
        <v>3.7394651887084386E-2</v>
      </c>
      <c r="J158" s="345">
        <v>18.053374874052565</v>
      </c>
      <c r="K158" s="345">
        <v>0.29031172586625947</v>
      </c>
      <c r="L158" s="345">
        <v>6.2869633285447257</v>
      </c>
      <c r="M158" s="345">
        <v>6.8717740209929046E-2</v>
      </c>
      <c r="N158" s="345">
        <v>-7.061379957151722</v>
      </c>
      <c r="O158" s="345">
        <v>0.2903129403156266</v>
      </c>
      <c r="T158" s="2">
        <f t="shared" si="20"/>
        <v>13.140621757067761</v>
      </c>
      <c r="U158" s="2">
        <f t="shared" si="21"/>
        <v>6.2869633285447257</v>
      </c>
      <c r="V158" s="2">
        <f t="shared" si="22"/>
        <v>-7.061379957151722</v>
      </c>
      <c r="W158" s="349" t="s">
        <v>4103</v>
      </c>
      <c r="X158" t="str">
        <f t="shared" si="23"/>
        <v>GKF01_mount4_1102_grain-3@25</v>
      </c>
      <c r="Y158" s="349" t="s">
        <v>3971</v>
      </c>
    </row>
    <row r="159" spans="3:25">
      <c r="C159" s="344" t="s">
        <v>3797</v>
      </c>
      <c r="D159" s="344" t="s">
        <v>3632</v>
      </c>
      <c r="E159" s="344">
        <v>1990914000</v>
      </c>
      <c r="F159" s="345">
        <v>13.783838061400377</v>
      </c>
      <c r="G159" s="345">
        <v>6.6242638448481175E-2</v>
      </c>
      <c r="H159" s="345">
        <v>13.80865030553946</v>
      </c>
      <c r="I159" s="345">
        <v>3.6930677774362236E-2</v>
      </c>
      <c r="J159" s="345">
        <v>19.219121164081976</v>
      </c>
      <c r="K159" s="345">
        <v>0.28565603172146725</v>
      </c>
      <c r="L159" s="345">
        <v>6.6960351673266416</v>
      </c>
      <c r="M159" s="345">
        <v>6.8884255788042026E-2</v>
      </c>
      <c r="N159" s="345">
        <v>-7.1802700526590897</v>
      </c>
      <c r="O159" s="345">
        <v>0.28565736094475919</v>
      </c>
      <c r="T159" s="2">
        <f t="shared" si="20"/>
        <v>13.80865030553946</v>
      </c>
      <c r="U159" s="2">
        <f t="shared" si="21"/>
        <v>6.6960351673266416</v>
      </c>
      <c r="V159" s="2">
        <f t="shared" si="22"/>
        <v>-7.1802700526590897</v>
      </c>
      <c r="W159" s="349" t="s">
        <v>4104</v>
      </c>
      <c r="X159" t="str">
        <f t="shared" si="23"/>
        <v>GKF01_mount4_1102_grain-3@26</v>
      </c>
      <c r="Y159" s="349" t="s">
        <v>3971</v>
      </c>
    </row>
    <row r="160" spans="3:25">
      <c r="C160" s="344" t="s">
        <v>3798</v>
      </c>
      <c r="D160" s="344" t="s">
        <v>3632</v>
      </c>
      <c r="E160" s="344">
        <v>2031901000</v>
      </c>
      <c r="F160" s="345">
        <v>13.646324372331264</v>
      </c>
      <c r="G160" s="345">
        <v>6.2815605383699458E-2</v>
      </c>
      <c r="H160" s="345">
        <v>14.258588507497949</v>
      </c>
      <c r="I160" s="345">
        <v>3.6627439339133906E-2</v>
      </c>
      <c r="J160" s="345">
        <v>20.077762247360241</v>
      </c>
      <c r="K160" s="345">
        <v>0.2936704484429849</v>
      </c>
      <c r="L160" s="345">
        <v>6.3283642024909437</v>
      </c>
      <c r="M160" s="345">
        <v>6.5549713206627988E-2</v>
      </c>
      <c r="N160" s="345">
        <v>-7.1873014019776562</v>
      </c>
      <c r="O160" s="345">
        <v>0.29367180441558977</v>
      </c>
      <c r="T160" s="2">
        <f t="shared" si="20"/>
        <v>14.258588507497949</v>
      </c>
      <c r="U160" s="2">
        <f t="shared" si="21"/>
        <v>6.3283642024909437</v>
      </c>
      <c r="V160" s="2">
        <f t="shared" si="22"/>
        <v>-7.1873014019776562</v>
      </c>
      <c r="W160" s="349" t="s">
        <v>4105</v>
      </c>
      <c r="X160" t="str">
        <f t="shared" si="23"/>
        <v>GKF01_mount4_1102_grain-3@27</v>
      </c>
      <c r="Y160" s="349" t="s">
        <v>3971</v>
      </c>
    </row>
    <row r="161" spans="3:25">
      <c r="C161" s="344" t="s">
        <v>3799</v>
      </c>
      <c r="D161" s="344" t="s">
        <v>3632</v>
      </c>
      <c r="E161" s="344">
        <v>2034031000</v>
      </c>
      <c r="F161" s="345">
        <v>13.668356952347915</v>
      </c>
      <c r="G161" s="345">
        <v>6.5735207449599278E-2</v>
      </c>
      <c r="H161" s="345">
        <v>14.32918031562469</v>
      </c>
      <c r="I161" s="345">
        <v>3.6321969169696586E-2</v>
      </c>
      <c r="J161" s="345">
        <v>20.575234134241114</v>
      </c>
      <c r="K161" s="345">
        <v>0.28024209401424399</v>
      </c>
      <c r="L161" s="345">
        <v>6.3142913884974838</v>
      </c>
      <c r="M161" s="345">
        <v>6.8309803057278615E-2</v>
      </c>
      <c r="N161" s="345">
        <v>-6.8256781670450479</v>
      </c>
      <c r="O161" s="345">
        <v>0.28024350521871855</v>
      </c>
      <c r="T161" s="2">
        <f t="shared" si="20"/>
        <v>14.32918031562469</v>
      </c>
      <c r="U161" s="2">
        <f t="shared" si="21"/>
        <v>6.3142913884974838</v>
      </c>
      <c r="V161" s="2">
        <f t="shared" si="22"/>
        <v>-6.8256781670450479</v>
      </c>
      <c r="W161" s="349" t="s">
        <v>4106</v>
      </c>
      <c r="X161" t="str">
        <f t="shared" si="23"/>
        <v>GKF01_mount4_1102_grain-3@28</v>
      </c>
      <c r="Y161" s="349" t="s">
        <v>3971</v>
      </c>
    </row>
    <row r="162" spans="3:25">
      <c r="C162" s="344" t="s">
        <v>3798</v>
      </c>
      <c r="D162" s="344" t="s">
        <v>3632</v>
      </c>
      <c r="E162" s="344">
        <v>2031901000</v>
      </c>
      <c r="F162" s="345">
        <v>13.646324372331264</v>
      </c>
      <c r="G162" s="345">
        <v>6.2815605383699458E-2</v>
      </c>
      <c r="H162" s="345">
        <v>14.258588507497949</v>
      </c>
      <c r="I162" s="345">
        <v>3.6627439339133906E-2</v>
      </c>
      <c r="J162" s="345">
        <v>20.087544329291831</v>
      </c>
      <c r="K162" s="345">
        <v>0.29265088183266574</v>
      </c>
      <c r="L162" s="345">
        <v>6.3283642024909437</v>
      </c>
      <c r="M162" s="345">
        <v>6.5549713206627988E-2</v>
      </c>
      <c r="N162" s="345">
        <v>-7.1775193200460663</v>
      </c>
      <c r="O162" s="345">
        <v>0.29265224252932259</v>
      </c>
      <c r="T162" s="2">
        <f t="shared" si="20"/>
        <v>14.258588507497949</v>
      </c>
      <c r="U162" s="2">
        <f t="shared" si="21"/>
        <v>6.3283642024909437</v>
      </c>
      <c r="V162" s="2">
        <f t="shared" si="22"/>
        <v>-7.1775193200460663</v>
      </c>
      <c r="W162" s="349" t="s">
        <v>4107</v>
      </c>
      <c r="X162" t="str">
        <f t="shared" si="23"/>
        <v>GKF01_mount4_1102_grain-3@27</v>
      </c>
      <c r="Y162" s="349" t="s">
        <v>3971</v>
      </c>
    </row>
    <row r="163" spans="3:25">
      <c r="C163" s="344" t="s">
        <v>3799</v>
      </c>
      <c r="D163" s="344" t="s">
        <v>3632</v>
      </c>
      <c r="E163" s="344">
        <v>2034031000</v>
      </c>
      <c r="F163" s="345">
        <v>13.668356952347915</v>
      </c>
      <c r="G163" s="345">
        <v>6.5735207449599278E-2</v>
      </c>
      <c r="H163" s="345">
        <v>14.32918031562469</v>
      </c>
      <c r="I163" s="345">
        <v>3.6321969169696586E-2</v>
      </c>
      <c r="J163" s="345">
        <v>20.58501621617248</v>
      </c>
      <c r="K163" s="345">
        <v>0.27933702590638565</v>
      </c>
      <c r="L163" s="345">
        <v>6.3142913884974838</v>
      </c>
      <c r="M163" s="345">
        <v>6.8309803057278615E-2</v>
      </c>
      <c r="N163" s="345">
        <v>-6.8158960851136818</v>
      </c>
      <c r="O163" s="345">
        <v>0.27933844168322114</v>
      </c>
      <c r="T163" s="2">
        <f t="shared" si="20"/>
        <v>14.32918031562469</v>
      </c>
      <c r="U163" s="2">
        <f t="shared" si="21"/>
        <v>6.3142913884974838</v>
      </c>
      <c r="V163" s="2">
        <f t="shared" si="22"/>
        <v>-6.8158960851136818</v>
      </c>
      <c r="W163" s="349" t="s">
        <v>4108</v>
      </c>
      <c r="X163" t="str">
        <f t="shared" si="23"/>
        <v>GKF01_mount4_1102_grain-3@28</v>
      </c>
      <c r="Y163" s="349" t="s">
        <v>3971</v>
      </c>
    </row>
    <row r="164" spans="3:25">
      <c r="C164" s="344" t="s">
        <v>3800</v>
      </c>
      <c r="D164" s="344" t="s">
        <v>3632</v>
      </c>
      <c r="E164" s="344">
        <v>2012551000</v>
      </c>
      <c r="F164" s="345">
        <v>13.669876440624895</v>
      </c>
      <c r="G164" s="345">
        <v>6.5750961723416088E-2</v>
      </c>
      <c r="H164" s="345">
        <v>14.103647382312179</v>
      </c>
      <c r="I164" s="345">
        <v>3.7644695079481476E-2</v>
      </c>
      <c r="J164" s="345">
        <v>19.862216487362083</v>
      </c>
      <c r="K164" s="345">
        <v>0.29155996300271431</v>
      </c>
      <c r="L164" s="345">
        <v>6.4311678467827704</v>
      </c>
      <c r="M164" s="345">
        <v>6.8512582515338177E-2</v>
      </c>
      <c r="N164" s="345">
        <v>-7.1047043969041397</v>
      </c>
      <c r="O164" s="345">
        <v>0.29156137454584913</v>
      </c>
      <c r="T164" s="2">
        <f t="shared" si="20"/>
        <v>14.103647382312179</v>
      </c>
      <c r="U164" s="2">
        <f t="shared" si="21"/>
        <v>6.4311678467827704</v>
      </c>
      <c r="V164" s="2">
        <f t="shared" si="22"/>
        <v>-7.1047043969041397</v>
      </c>
      <c r="W164" s="349" t="s">
        <v>4109</v>
      </c>
      <c r="X164" t="str">
        <f t="shared" si="23"/>
        <v>GKF01_mount4_1102_grain-3@29</v>
      </c>
      <c r="Y164" s="349" t="s">
        <v>3971</v>
      </c>
    </row>
    <row r="165" spans="3:25">
      <c r="C165" s="344" t="s">
        <v>3801</v>
      </c>
      <c r="D165" s="344" t="s">
        <v>3632</v>
      </c>
      <c r="E165" s="344">
        <v>1997552000</v>
      </c>
      <c r="F165" s="345">
        <v>13.811948594524726</v>
      </c>
      <c r="G165" s="345">
        <v>6.2956813243001217E-2</v>
      </c>
      <c r="H165" s="345">
        <v>13.767828844609697</v>
      </c>
      <c r="I165" s="345">
        <v>3.7246087275527751E-2</v>
      </c>
      <c r="J165" s="345">
        <v>19.144527843852678</v>
      </c>
      <c r="K165" s="345">
        <v>0.28097614321303827</v>
      </c>
      <c r="L165" s="345">
        <v>6.7450295885100875</v>
      </c>
      <c r="M165" s="345">
        <v>6.5777285450154252E-2</v>
      </c>
      <c r="N165" s="345">
        <v>-7.1763407734375377</v>
      </c>
      <c r="O165" s="345">
        <v>0.28097750964752977</v>
      </c>
      <c r="T165" s="2">
        <f t="shared" si="20"/>
        <v>13.767828844609697</v>
      </c>
      <c r="U165" s="2">
        <f t="shared" si="21"/>
        <v>6.7450295885100875</v>
      </c>
      <c r="V165" s="2">
        <f t="shared" si="22"/>
        <v>-7.1763407734375377</v>
      </c>
      <c r="W165" s="349" t="s">
        <v>4110</v>
      </c>
      <c r="X165" t="str">
        <f t="shared" si="23"/>
        <v>GKF01_mount4_1102_grain-3@30</v>
      </c>
      <c r="Y165" s="349" t="s">
        <v>3971</v>
      </c>
    </row>
    <row r="166" spans="3:25">
      <c r="C166" s="344" t="s">
        <v>3802</v>
      </c>
      <c r="D166" s="344" t="s">
        <v>3632</v>
      </c>
      <c r="E166" s="344">
        <v>1993133000</v>
      </c>
      <c r="F166" s="345">
        <v>13.347491677853984</v>
      </c>
      <c r="G166" s="345">
        <v>6.3609219200390241E-2</v>
      </c>
      <c r="H166" s="345">
        <v>13.601385539825372</v>
      </c>
      <c r="I166" s="345">
        <v>3.693957995459126E-2</v>
      </c>
      <c r="J166" s="345">
        <v>19.254394930487084</v>
      </c>
      <c r="K166" s="345">
        <v>0.28103253025650815</v>
      </c>
      <c r="L166" s="345">
        <v>6.3657277744382235</v>
      </c>
      <c r="M166" s="345">
        <v>6.6357586290230933E-2</v>
      </c>
      <c r="N166" s="345">
        <v>-6.7463391732374127</v>
      </c>
      <c r="O166" s="345">
        <v>0.28103384175214874</v>
      </c>
      <c r="T166" s="2">
        <f t="shared" si="20"/>
        <v>13.601385539825372</v>
      </c>
      <c r="U166" s="2">
        <f t="shared" si="21"/>
        <v>6.3657277744382235</v>
      </c>
      <c r="V166" s="2">
        <f t="shared" si="22"/>
        <v>-6.7463391732374127</v>
      </c>
      <c r="W166" s="349" t="s">
        <v>4111</v>
      </c>
      <c r="X166" t="str">
        <f t="shared" si="23"/>
        <v>GKF01_mount4_1102_grain-3@33</v>
      </c>
      <c r="Y166" s="349" t="s">
        <v>3971</v>
      </c>
    </row>
    <row r="167" spans="3:25">
      <c r="C167" s="344" t="s">
        <v>3803</v>
      </c>
      <c r="D167" s="344" t="s">
        <v>3632</v>
      </c>
      <c r="E167" s="344">
        <v>2000236000</v>
      </c>
      <c r="F167" s="345">
        <v>13.769656170814937</v>
      </c>
      <c r="G167" s="345">
        <v>6.4778488957676433E-2</v>
      </c>
      <c r="H167" s="345">
        <v>13.716858401681131</v>
      </c>
      <c r="I167" s="345">
        <v>3.8311182525986684E-2</v>
      </c>
      <c r="J167" s="345">
        <v>19.077203557593016</v>
      </c>
      <c r="K167" s="345">
        <v>0.29957106162273789</v>
      </c>
      <c r="L167" s="345">
        <v>6.7288137522902858</v>
      </c>
      <c r="M167" s="345">
        <v>6.7678838986492906E-2</v>
      </c>
      <c r="N167" s="345">
        <v>-7.1456242618146391</v>
      </c>
      <c r="O167" s="345">
        <v>0.29957240757257214</v>
      </c>
      <c r="T167" s="2">
        <f t="shared" si="20"/>
        <v>13.716858401681131</v>
      </c>
      <c r="U167" s="2">
        <f t="shared" si="21"/>
        <v>6.7288137522902858</v>
      </c>
      <c r="V167" s="2">
        <f t="shared" si="22"/>
        <v>-7.1456242618146391</v>
      </c>
      <c r="W167" s="349" t="s">
        <v>4112</v>
      </c>
      <c r="X167" t="str">
        <f t="shared" si="23"/>
        <v>GKF01_mount4_1102_grain-3@34</v>
      </c>
      <c r="Y167" s="349" t="s">
        <v>3971</v>
      </c>
    </row>
    <row r="168" spans="3:25">
      <c r="C168" s="344" t="s">
        <v>3804</v>
      </c>
      <c r="D168" s="344" t="s">
        <v>3632</v>
      </c>
      <c r="E168" s="344">
        <v>2007329000</v>
      </c>
      <c r="F168" s="345">
        <v>13.794601103362503</v>
      </c>
      <c r="G168" s="345">
        <v>6.637853019387023E-2</v>
      </c>
      <c r="H168" s="345">
        <v>13.926604029661727</v>
      </c>
      <c r="I168" s="345">
        <v>3.6356911043470358E-2</v>
      </c>
      <c r="J168" s="345">
        <v>19.252677070490385</v>
      </c>
      <c r="K168" s="345">
        <v>0.28031497122402355</v>
      </c>
      <c r="L168" s="345">
        <v>6.6464564487231925</v>
      </c>
      <c r="M168" s="345">
        <v>6.8934885600076032E-2</v>
      </c>
      <c r="N168" s="345">
        <v>-7.3736214048365518</v>
      </c>
      <c r="O168" s="345">
        <v>0.28031630651938561</v>
      </c>
      <c r="T168" s="2">
        <f t="shared" si="20"/>
        <v>13.926604029661727</v>
      </c>
      <c r="U168" s="2">
        <f t="shared" si="21"/>
        <v>6.6464564487231925</v>
      </c>
      <c r="V168" s="2">
        <f t="shared" si="22"/>
        <v>-7.3736214048365518</v>
      </c>
      <c r="W168" s="349" t="s">
        <v>4113</v>
      </c>
      <c r="X168" t="str">
        <f t="shared" si="23"/>
        <v>GKF01_mount4_1102_grain-3@35</v>
      </c>
      <c r="Y168" s="349" t="s">
        <v>3971</v>
      </c>
    </row>
    <row r="169" spans="3:25">
      <c r="C169" s="344" t="s">
        <v>3805</v>
      </c>
      <c r="D169" s="344" t="s">
        <v>3632</v>
      </c>
      <c r="E169" s="344">
        <v>1923773000</v>
      </c>
      <c r="F169" s="345">
        <v>13.53147638339447</v>
      </c>
      <c r="G169" s="345">
        <v>6.0207417540203166E-2</v>
      </c>
      <c r="H169" s="345">
        <v>13.67603694075159</v>
      </c>
      <c r="I169" s="345">
        <v>3.7751339291555192E-2</v>
      </c>
      <c r="J169" s="345">
        <v>18.843570202048411</v>
      </c>
      <c r="K169" s="345">
        <v>0.29231372900765212</v>
      </c>
      <c r="L169" s="345">
        <v>6.5115187700768296</v>
      </c>
      <c r="M169" s="345">
        <v>6.3229538053249948E-2</v>
      </c>
      <c r="N169" s="345">
        <v>-7.3007414166754714</v>
      </c>
      <c r="O169" s="345">
        <v>0.2923150604001139</v>
      </c>
      <c r="T169" s="2">
        <f t="shared" si="20"/>
        <v>13.67603694075159</v>
      </c>
      <c r="U169" s="2">
        <f t="shared" si="21"/>
        <v>6.5115187700768296</v>
      </c>
      <c r="V169" s="2">
        <f t="shared" si="22"/>
        <v>-7.3007414166754714</v>
      </c>
      <c r="W169" s="349" t="s">
        <v>4114</v>
      </c>
      <c r="X169" t="str">
        <f t="shared" si="23"/>
        <v>GKF01_mount4_1102_grain-3@36</v>
      </c>
      <c r="Y169" s="349" t="s">
        <v>3971</v>
      </c>
    </row>
    <row r="170" spans="3:25">
      <c r="C170" s="344" t="s">
        <v>3806</v>
      </c>
      <c r="D170" s="344" t="s">
        <v>3632</v>
      </c>
      <c r="E170" s="344">
        <v>1990494000</v>
      </c>
      <c r="F170" s="345">
        <v>13.758260008737588</v>
      </c>
      <c r="G170" s="345">
        <v>6.6311439761980992E-2</v>
      </c>
      <c r="H170" s="345">
        <v>14.081770687780937</v>
      </c>
      <c r="I170" s="345">
        <v>3.7302718315839881E-2</v>
      </c>
      <c r="J170" s="345">
        <v>19.652179406647761</v>
      </c>
      <c r="K170" s="345">
        <v>0.28205968435282186</v>
      </c>
      <c r="L170" s="345">
        <v>6.5307417029614179</v>
      </c>
      <c r="M170" s="345">
        <v>6.9002127439476965E-2</v>
      </c>
      <c r="N170" s="345">
        <v>-7.2726489313519345</v>
      </c>
      <c r="O170" s="345">
        <v>0.28206111261180761</v>
      </c>
      <c r="T170" s="2">
        <f t="shared" si="20"/>
        <v>14.081770687780937</v>
      </c>
      <c r="U170" s="2">
        <f t="shared" si="21"/>
        <v>6.5307417029614179</v>
      </c>
      <c r="V170" s="2">
        <f t="shared" si="22"/>
        <v>-7.2726489313519345</v>
      </c>
      <c r="W170" s="349" t="s">
        <v>4115</v>
      </c>
      <c r="X170" t="str">
        <f t="shared" si="23"/>
        <v>GKF01_mount4_1102_grain-3@37</v>
      </c>
      <c r="Y170" s="349" t="s">
        <v>3971</v>
      </c>
    </row>
    <row r="171" spans="3:25">
      <c r="C171" s="344" t="s">
        <v>3807</v>
      </c>
      <c r="D171" s="344" t="s">
        <v>3632</v>
      </c>
      <c r="E171" s="344">
        <v>1979141000</v>
      </c>
      <c r="F171" s="345">
        <v>13.770415914953205</v>
      </c>
      <c r="G171" s="345">
        <v>6.2682191764388093E-2</v>
      </c>
      <c r="H171" s="345">
        <v>13.815190760605445</v>
      </c>
      <c r="I171" s="345">
        <v>3.7381253393567494E-2</v>
      </c>
      <c r="J171" s="345">
        <v>18.618242360119108</v>
      </c>
      <c r="K171" s="345">
        <v>0.32094521731606501</v>
      </c>
      <c r="L171" s="345">
        <v>6.6792670214732563</v>
      </c>
      <c r="M171" s="345">
        <v>6.5534507215158466E-2</v>
      </c>
      <c r="N171" s="345">
        <v>-7.7937300900838835</v>
      </c>
      <c r="O171" s="345">
        <v>0.32094643057867128</v>
      </c>
      <c r="T171" s="2">
        <f t="shared" si="20"/>
        <v>13.815190760605445</v>
      </c>
      <c r="U171" s="2">
        <f t="shared" si="21"/>
        <v>6.6792670214732563</v>
      </c>
      <c r="V171" s="2">
        <f t="shared" si="22"/>
        <v>-7.7937300900838835</v>
      </c>
      <c r="W171" s="349" t="s">
        <v>4116</v>
      </c>
      <c r="X171" t="str">
        <f t="shared" si="23"/>
        <v>GKF01_mount4_1102_grain-3@38</v>
      </c>
      <c r="Y171" s="349" t="s">
        <v>3971</v>
      </c>
    </row>
    <row r="172" spans="3:25">
      <c r="C172" s="346" t="s">
        <v>3808</v>
      </c>
      <c r="D172" s="346" t="s">
        <v>3633</v>
      </c>
      <c r="E172" s="346">
        <v>1565766333.3333333</v>
      </c>
      <c r="F172" s="347">
        <v>10.555746747301493</v>
      </c>
      <c r="G172" s="347">
        <v>2.4027118867374866</v>
      </c>
      <c r="H172" s="347">
        <v>7.933965860506949</v>
      </c>
      <c r="I172" s="347">
        <v>3.9614374537473318</v>
      </c>
      <c r="J172" s="347">
        <v>6.6365323869306279</v>
      </c>
      <c r="K172" s="347">
        <v>8.2712490377685448</v>
      </c>
      <c r="L172" s="347">
        <v>6.4779077329776653</v>
      </c>
      <c r="M172" s="347">
        <v>0.39416549160459963</v>
      </c>
      <c r="N172" s="347">
        <v>-8.4940433636452699</v>
      </c>
      <c r="O172" s="347">
        <v>0.7610254652400481</v>
      </c>
      <c r="T172" s="2">
        <f t="shared" si="20"/>
        <v>7.933965860506949</v>
      </c>
      <c r="U172" s="2">
        <f t="shared" si="21"/>
        <v>6.4779077329776653</v>
      </c>
      <c r="V172" s="2">
        <f t="shared" si="22"/>
        <v>-8.4940433636452699</v>
      </c>
      <c r="W172" s="349" t="s">
        <v>4117</v>
      </c>
      <c r="X172" t="str">
        <f t="shared" si="23"/>
        <v>#2-1@1</v>
      </c>
      <c r="Y172" s="349" t="s">
        <v>3971</v>
      </c>
    </row>
    <row r="173" spans="3:25">
      <c r="C173" s="344" t="s">
        <v>3809</v>
      </c>
      <c r="D173" s="344" t="s">
        <v>3633</v>
      </c>
      <c r="E173" s="344"/>
      <c r="F173" s="345"/>
      <c r="G173" s="345"/>
      <c r="H173" s="345"/>
      <c r="I173" s="345"/>
      <c r="J173" s="345"/>
      <c r="K173" s="345"/>
      <c r="L173" s="345"/>
      <c r="M173" s="345"/>
      <c r="N173" s="345"/>
      <c r="O173" s="345"/>
      <c r="T173" s="2"/>
      <c r="U173" s="2"/>
      <c r="V173" s="2"/>
      <c r="W173" s="349"/>
      <c r="Y173" s="349"/>
    </row>
    <row r="174" spans="3:25">
      <c r="C174" s="344" t="s">
        <v>3810</v>
      </c>
      <c r="D174" s="344" t="s">
        <v>3633</v>
      </c>
      <c r="E174" s="344"/>
      <c r="F174" s="345"/>
      <c r="G174" s="345"/>
      <c r="H174" s="345"/>
      <c r="I174" s="345"/>
      <c r="J174" s="345"/>
      <c r="K174" s="345"/>
      <c r="L174" s="345"/>
      <c r="M174" s="345"/>
      <c r="N174" s="345"/>
      <c r="O174" s="345"/>
      <c r="T174" s="2"/>
      <c r="U174" s="2"/>
      <c r="V174" s="2"/>
      <c r="W174" s="349"/>
      <c r="Y174" s="349"/>
    </row>
    <row r="175" spans="3:25">
      <c r="C175" s="344" t="s">
        <v>3811</v>
      </c>
      <c r="D175" s="344" t="s">
        <v>3633</v>
      </c>
      <c r="E175" s="344">
        <v>1617822333.3333333</v>
      </c>
      <c r="F175" s="345">
        <v>9.5744472536831697</v>
      </c>
      <c r="G175" s="345">
        <v>0.76731608737941182</v>
      </c>
      <c r="H175" s="345">
        <v>6.0347750976941228</v>
      </c>
      <c r="I175" s="345">
        <v>1.3796959174758447</v>
      </c>
      <c r="J175" s="345">
        <v>2.7788881110113461</v>
      </c>
      <c r="K175" s="345">
        <v>2.8288230036203941</v>
      </c>
      <c r="L175" s="345">
        <v>6.4711120358561898</v>
      </c>
      <c r="M175" s="345">
        <v>6.1272022967582766E-2</v>
      </c>
      <c r="N175" s="345">
        <v>-8.7185872453539783</v>
      </c>
      <c r="O175" s="345">
        <v>0.99132259200868789</v>
      </c>
      <c r="T175" s="2">
        <f t="shared" si="20"/>
        <v>6.0347750976941228</v>
      </c>
      <c r="U175" s="2">
        <f t="shared" si="21"/>
        <v>6.4711120358561898</v>
      </c>
      <c r="V175" s="2">
        <f t="shared" si="22"/>
        <v>-8.7185872453539783</v>
      </c>
      <c r="W175" s="349" t="s">
        <v>4118</v>
      </c>
      <c r="X175" t="str">
        <f t="shared" si="23"/>
        <v>#2-2@1</v>
      </c>
      <c r="Y175" s="349" t="s">
        <v>3971</v>
      </c>
    </row>
    <row r="176" spans="3:25">
      <c r="C176" s="344" t="s">
        <v>3812</v>
      </c>
      <c r="D176" s="344" t="s">
        <v>3633</v>
      </c>
      <c r="E176" s="344"/>
      <c r="F176" s="345"/>
      <c r="G176" s="345"/>
      <c r="H176" s="345"/>
      <c r="I176" s="345"/>
      <c r="J176" s="345"/>
      <c r="K176" s="345"/>
      <c r="L176" s="345"/>
      <c r="M176" s="345"/>
      <c r="N176" s="345"/>
      <c r="O176" s="345"/>
      <c r="T176" s="2"/>
      <c r="U176" s="2"/>
      <c r="V176" s="2"/>
      <c r="W176" s="349"/>
      <c r="Y176" s="349"/>
    </row>
    <row r="177" spans="3:25">
      <c r="C177" s="344" t="s">
        <v>3813</v>
      </c>
      <c r="D177" s="344" t="s">
        <v>3633</v>
      </c>
      <c r="E177" s="344"/>
      <c r="F177" s="345"/>
      <c r="G177" s="345"/>
      <c r="H177" s="345"/>
      <c r="I177" s="345"/>
      <c r="J177" s="345"/>
      <c r="K177" s="345"/>
      <c r="L177" s="345"/>
      <c r="M177" s="345"/>
      <c r="N177" s="345"/>
      <c r="O177" s="345"/>
      <c r="T177" s="2"/>
      <c r="U177" s="2"/>
      <c r="V177" s="2"/>
      <c r="W177" s="349"/>
      <c r="Y177" s="349"/>
    </row>
    <row r="178" spans="3:25">
      <c r="C178" s="344" t="s">
        <v>3814</v>
      </c>
      <c r="D178" s="344" t="s">
        <v>3633</v>
      </c>
      <c r="E178" s="344">
        <v>563591700</v>
      </c>
      <c r="F178" s="345">
        <v>10.850348164792578</v>
      </c>
      <c r="G178" s="345">
        <v>3.6093226278100876</v>
      </c>
      <c r="H178" s="345">
        <v>7.9755753396527256</v>
      </c>
      <c r="I178" s="345">
        <v>6.55546074534836</v>
      </c>
      <c r="J178" s="345">
        <v>5.7004374834421769</v>
      </c>
      <c r="K178" s="345">
        <v>12.621594358296965</v>
      </c>
      <c r="L178" s="345">
        <v>6.751723298926926</v>
      </c>
      <c r="M178" s="345">
        <v>0.52550867861963935</v>
      </c>
      <c r="N178" s="345">
        <v>-9.5136463584621165</v>
      </c>
      <c r="O178" s="345">
        <v>0.98630758574967492</v>
      </c>
      <c r="T178" s="2">
        <f t="shared" si="20"/>
        <v>7.9755753396527256</v>
      </c>
      <c r="U178" s="2">
        <f t="shared" si="21"/>
        <v>6.751723298926926</v>
      </c>
      <c r="V178" s="2">
        <f t="shared" si="22"/>
        <v>-9.5136463584621165</v>
      </c>
      <c r="W178" s="349" t="s">
        <v>4119</v>
      </c>
      <c r="X178" t="str">
        <f t="shared" si="23"/>
        <v>#2-3@1</v>
      </c>
      <c r="Y178" s="349" t="s">
        <v>3971</v>
      </c>
    </row>
    <row r="179" spans="3:25">
      <c r="C179" s="344" t="s">
        <v>3815</v>
      </c>
      <c r="D179" s="344" t="s">
        <v>3633</v>
      </c>
      <c r="E179" s="344"/>
      <c r="F179" s="345"/>
      <c r="G179" s="345"/>
      <c r="H179" s="345"/>
      <c r="I179" s="345"/>
      <c r="J179" s="345"/>
      <c r="K179" s="345"/>
      <c r="L179" s="345"/>
      <c r="M179" s="345"/>
      <c r="N179" s="345"/>
      <c r="O179" s="345"/>
      <c r="T179" s="2"/>
      <c r="U179" s="2"/>
      <c r="V179" s="2"/>
      <c r="W179" s="349"/>
      <c r="Y179" s="349"/>
    </row>
    <row r="180" spans="3:25">
      <c r="C180" s="344" t="s">
        <v>3816</v>
      </c>
      <c r="D180" s="344" t="s">
        <v>3633</v>
      </c>
      <c r="E180" s="344"/>
      <c r="F180" s="345"/>
      <c r="G180" s="345"/>
      <c r="H180" s="345"/>
      <c r="I180" s="345"/>
      <c r="J180" s="345"/>
      <c r="K180" s="345"/>
      <c r="L180" s="345"/>
      <c r="M180" s="345"/>
      <c r="N180" s="345"/>
      <c r="O180" s="345"/>
      <c r="T180" s="2"/>
      <c r="U180" s="2"/>
      <c r="V180" s="2"/>
      <c r="W180" s="349"/>
      <c r="Y180" s="349"/>
    </row>
    <row r="181" spans="3:25">
      <c r="C181" s="344" t="s">
        <v>3817</v>
      </c>
      <c r="D181" s="344" t="s">
        <v>3633</v>
      </c>
      <c r="E181" s="344">
        <v>118108066.66666667</v>
      </c>
      <c r="F181" s="345">
        <v>9.0233118259446243</v>
      </c>
      <c r="G181" s="345">
        <v>3.217299863483849</v>
      </c>
      <c r="H181" s="345">
        <v>7.8227213685080343</v>
      </c>
      <c r="I181" s="345">
        <v>6.526755744884964</v>
      </c>
      <c r="J181" s="345">
        <v>7.4309852750178429</v>
      </c>
      <c r="K181" s="345">
        <v>13.518470261561083</v>
      </c>
      <c r="L181" s="345">
        <v>5.0030992251789792</v>
      </c>
      <c r="M181" s="345">
        <v>0.27453564953867776</v>
      </c>
      <c r="N181" s="345">
        <v>-7.4905586925724243</v>
      </c>
      <c r="O181" s="345">
        <v>1.1218807221441862</v>
      </c>
      <c r="T181" s="2">
        <f t="shared" si="20"/>
        <v>7.8227213685080343</v>
      </c>
      <c r="U181" s="2">
        <f t="shared" si="21"/>
        <v>5.0030992251789792</v>
      </c>
      <c r="V181" s="2">
        <f t="shared" si="22"/>
        <v>-7.4905586925724243</v>
      </c>
      <c r="W181" s="349" t="s">
        <v>4120</v>
      </c>
      <c r="X181" t="str">
        <f t="shared" si="23"/>
        <v>#2-5@1</v>
      </c>
      <c r="Y181" s="349" t="s">
        <v>3971</v>
      </c>
    </row>
    <row r="182" spans="3:25">
      <c r="C182" s="344" t="s">
        <v>3818</v>
      </c>
      <c r="D182" s="344" t="s">
        <v>3633</v>
      </c>
      <c r="E182" s="344"/>
      <c r="F182" s="345"/>
      <c r="G182" s="345"/>
      <c r="H182" s="345"/>
      <c r="I182" s="345"/>
      <c r="J182" s="345"/>
      <c r="K182" s="345"/>
      <c r="L182" s="345"/>
      <c r="M182" s="345"/>
      <c r="N182" s="345"/>
      <c r="O182" s="345"/>
      <c r="T182" s="2"/>
      <c r="U182" s="2"/>
      <c r="V182" s="2"/>
      <c r="W182" s="349"/>
      <c r="Y182" s="349"/>
    </row>
    <row r="183" spans="3:25">
      <c r="C183" s="344" t="s">
        <v>3819</v>
      </c>
      <c r="D183" s="344" t="s">
        <v>3633</v>
      </c>
      <c r="E183" s="344"/>
      <c r="F183" s="345"/>
      <c r="G183" s="345"/>
      <c r="H183" s="345"/>
      <c r="I183" s="345"/>
      <c r="J183" s="345"/>
      <c r="K183" s="345"/>
      <c r="L183" s="345"/>
      <c r="M183" s="345"/>
      <c r="N183" s="345"/>
      <c r="O183" s="345"/>
      <c r="T183" s="2"/>
      <c r="U183" s="2"/>
      <c r="V183" s="2"/>
      <c r="W183" s="349"/>
      <c r="Y183" s="349"/>
    </row>
    <row r="184" spans="3:25">
      <c r="C184" s="344" t="s">
        <v>3820</v>
      </c>
      <c r="D184" s="344" t="s">
        <v>3633</v>
      </c>
      <c r="E184" s="344">
        <v>813228933.33333337</v>
      </c>
      <c r="F184" s="345">
        <v>10.934619448975447</v>
      </c>
      <c r="G184" s="345">
        <v>3.9282154288105082</v>
      </c>
      <c r="H184" s="345">
        <v>8.3729801903723953</v>
      </c>
      <c r="I184" s="345">
        <v>7.16556144662664</v>
      </c>
      <c r="J184" s="345">
        <v>7.2691364268747307</v>
      </c>
      <c r="K184" s="345">
        <v>14.408610120108056</v>
      </c>
      <c r="L184" s="345">
        <v>6.6323093606293808</v>
      </c>
      <c r="M184" s="345">
        <v>0.30618895141271019</v>
      </c>
      <c r="N184" s="345">
        <v>-8.7067610492153786</v>
      </c>
      <c r="O184" s="345">
        <v>0.70672467616215739</v>
      </c>
      <c r="T184" s="2">
        <f t="shared" si="20"/>
        <v>8.3729801903723953</v>
      </c>
      <c r="U184" s="2">
        <f t="shared" si="21"/>
        <v>6.6323093606293808</v>
      </c>
      <c r="V184" s="2">
        <f t="shared" si="22"/>
        <v>-8.7067610492153786</v>
      </c>
      <c r="W184" s="349" t="s">
        <v>4121</v>
      </c>
      <c r="X184" t="str">
        <f t="shared" si="23"/>
        <v>#2-6@1</v>
      </c>
      <c r="Y184" s="349" t="s">
        <v>3971</v>
      </c>
    </row>
    <row r="185" spans="3:25">
      <c r="C185" s="344" t="s">
        <v>3821</v>
      </c>
      <c r="D185" s="344" t="s">
        <v>3633</v>
      </c>
      <c r="E185" s="344"/>
      <c r="F185" s="345"/>
      <c r="G185" s="345"/>
      <c r="H185" s="345"/>
      <c r="I185" s="345"/>
      <c r="J185" s="345"/>
      <c r="K185" s="345"/>
      <c r="L185" s="345"/>
      <c r="M185" s="345"/>
      <c r="N185" s="345"/>
      <c r="O185" s="345"/>
      <c r="T185" s="2"/>
      <c r="U185" s="2"/>
      <c r="V185" s="2"/>
      <c r="W185" s="349"/>
      <c r="Y185" s="349"/>
    </row>
    <row r="186" spans="3:25">
      <c r="C186" s="344" t="s">
        <v>3822</v>
      </c>
      <c r="D186" s="344" t="s">
        <v>3633</v>
      </c>
      <c r="E186" s="344"/>
      <c r="F186" s="345"/>
      <c r="G186" s="345"/>
      <c r="H186" s="345"/>
      <c r="I186" s="345"/>
      <c r="J186" s="345"/>
      <c r="K186" s="345"/>
      <c r="L186" s="345"/>
      <c r="M186" s="345"/>
      <c r="N186" s="345"/>
      <c r="O186" s="345"/>
      <c r="T186" s="2"/>
      <c r="U186" s="2"/>
      <c r="V186" s="2"/>
      <c r="W186" s="349"/>
      <c r="Y186" s="349"/>
    </row>
    <row r="187" spans="3:25">
      <c r="C187" s="344" t="s">
        <v>3823</v>
      </c>
      <c r="D187" s="344" t="s">
        <v>3633</v>
      </c>
      <c r="E187" s="344">
        <v>102820206.66666667</v>
      </c>
      <c r="F187" s="345">
        <v>10.667778979588519</v>
      </c>
      <c r="G187" s="345">
        <v>5.7033955512443244</v>
      </c>
      <c r="H187" s="345">
        <v>8.7603644195061534</v>
      </c>
      <c r="I187" s="345">
        <v>7.5731722013862743</v>
      </c>
      <c r="J187" s="345">
        <v>8.1244074500428365</v>
      </c>
      <c r="K187" s="345">
        <v>18.03356390513953</v>
      </c>
      <c r="L187" s="345">
        <v>6.1669129903972513</v>
      </c>
      <c r="M187" s="345">
        <v>2.2034722716404804</v>
      </c>
      <c r="N187" s="345">
        <v>-8.5940477201104475</v>
      </c>
      <c r="O187" s="345">
        <v>3.5735641664052991</v>
      </c>
      <c r="T187" s="2">
        <f t="shared" si="20"/>
        <v>8.7603644195061534</v>
      </c>
      <c r="U187" s="2">
        <f t="shared" si="21"/>
        <v>6.1669129903972513</v>
      </c>
      <c r="V187" s="2">
        <f t="shared" si="22"/>
        <v>-8.5940477201104475</v>
      </c>
      <c r="W187" s="349" t="s">
        <v>4122</v>
      </c>
      <c r="X187" t="str">
        <f t="shared" si="23"/>
        <v>#2-8@1</v>
      </c>
      <c r="Y187" s="349" t="s">
        <v>3971</v>
      </c>
    </row>
    <row r="188" spans="3:25">
      <c r="C188" s="344" t="s">
        <v>3824</v>
      </c>
      <c r="D188" s="344" t="s">
        <v>3633</v>
      </c>
      <c r="E188" s="344"/>
      <c r="F188" s="345"/>
      <c r="G188" s="345"/>
      <c r="H188" s="345"/>
      <c r="I188" s="345"/>
      <c r="J188" s="345"/>
      <c r="K188" s="345"/>
      <c r="L188" s="345"/>
      <c r="M188" s="345"/>
      <c r="N188" s="345"/>
      <c r="O188" s="345"/>
      <c r="T188" s="2"/>
      <c r="U188" s="2"/>
      <c r="V188" s="2"/>
      <c r="W188" s="349"/>
      <c r="Y188" s="349"/>
    </row>
    <row r="189" spans="3:25">
      <c r="C189" s="344" t="s">
        <v>3825</v>
      </c>
      <c r="D189" s="344" t="s">
        <v>3633</v>
      </c>
      <c r="E189" s="344"/>
      <c r="F189" s="345"/>
      <c r="G189" s="345"/>
      <c r="H189" s="345"/>
      <c r="I189" s="345"/>
      <c r="J189" s="345"/>
      <c r="K189" s="345"/>
      <c r="L189" s="345"/>
      <c r="M189" s="345"/>
      <c r="N189" s="345"/>
      <c r="O189" s="345"/>
      <c r="T189" s="2"/>
      <c r="U189" s="2"/>
      <c r="V189" s="2"/>
      <c r="W189" s="349"/>
      <c r="Y189" s="349"/>
    </row>
    <row r="190" spans="3:25">
      <c r="C190" s="346" t="s">
        <v>3826</v>
      </c>
      <c r="D190" s="346" t="s">
        <v>3634</v>
      </c>
      <c r="E190" s="346">
        <v>1571561000</v>
      </c>
      <c r="F190" s="347">
        <v>14.001821470097061</v>
      </c>
      <c r="G190" s="347">
        <v>0.43410592516583119</v>
      </c>
      <c r="H190" s="347">
        <v>13.959468255455945</v>
      </c>
      <c r="I190" s="347">
        <v>0.75865027007097918</v>
      </c>
      <c r="J190" s="347">
        <v>18.661339783032194</v>
      </c>
      <c r="K190" s="347">
        <v>1.215675748529172</v>
      </c>
      <c r="L190" s="347">
        <v>6.8368767580939682</v>
      </c>
      <c r="M190" s="347">
        <v>0.12597619467444024</v>
      </c>
      <c r="N190" s="347">
        <v>-8.0282656488407742</v>
      </c>
      <c r="O190" s="347">
        <v>0.51948311967805738</v>
      </c>
      <c r="T190" s="2">
        <f t="shared" si="20"/>
        <v>13.959468255455945</v>
      </c>
      <c r="U190" s="2">
        <f t="shared" si="21"/>
        <v>6.8368767580939682</v>
      </c>
      <c r="V190" s="2">
        <f t="shared" si="22"/>
        <v>-8.0282656488407742</v>
      </c>
      <c r="W190" s="349" t="s">
        <v>4123</v>
      </c>
      <c r="X190" t="str">
        <f t="shared" si="23"/>
        <v>#2-9@1</v>
      </c>
      <c r="Y190" s="349" t="s">
        <v>3971</v>
      </c>
    </row>
    <row r="191" spans="3:25">
      <c r="C191" s="344" t="s">
        <v>3827</v>
      </c>
      <c r="D191" s="344" t="s">
        <v>3634</v>
      </c>
      <c r="E191" s="344"/>
      <c r="F191" s="345"/>
      <c r="G191" s="345"/>
      <c r="H191" s="345"/>
      <c r="I191" s="345"/>
      <c r="J191" s="345"/>
      <c r="K191" s="345"/>
      <c r="L191" s="345"/>
      <c r="M191" s="345"/>
      <c r="N191" s="345"/>
      <c r="O191" s="345"/>
      <c r="T191" s="2"/>
      <c r="U191" s="2"/>
      <c r="V191" s="2"/>
      <c r="W191" s="349"/>
      <c r="Y191" s="349"/>
    </row>
    <row r="192" spans="3:25">
      <c r="C192" s="344" t="s">
        <v>3828</v>
      </c>
      <c r="D192" s="344" t="s">
        <v>3634</v>
      </c>
      <c r="E192" s="344"/>
      <c r="F192" s="345"/>
      <c r="G192" s="345"/>
      <c r="H192" s="345"/>
      <c r="I192" s="345"/>
      <c r="J192" s="345"/>
      <c r="K192" s="345"/>
      <c r="L192" s="345"/>
      <c r="M192" s="345"/>
      <c r="N192" s="345"/>
      <c r="O192" s="345"/>
      <c r="T192" s="2"/>
      <c r="U192" s="2"/>
      <c r="V192" s="2"/>
      <c r="W192" s="349"/>
      <c r="Y192" s="349"/>
    </row>
    <row r="193" spans="3:25">
      <c r="C193" s="344" t="s">
        <v>3829</v>
      </c>
      <c r="D193" s="344" t="s">
        <v>3634</v>
      </c>
      <c r="E193" s="344">
        <v>1684061000</v>
      </c>
      <c r="F193" s="345">
        <v>14.299801238438697</v>
      </c>
      <c r="G193" s="345">
        <v>0.36625925773969253</v>
      </c>
      <c r="H193" s="345">
        <v>14.188778110100664</v>
      </c>
      <c r="I193" s="345">
        <v>0.49451842678695052</v>
      </c>
      <c r="J193" s="345">
        <v>18.965952416893249</v>
      </c>
      <c r="K193" s="345">
        <v>1.2702576341761371</v>
      </c>
      <c r="L193" s="345">
        <v>7.0175529797592935</v>
      </c>
      <c r="M193" s="345">
        <v>0.19179046290181387</v>
      </c>
      <c r="N193" s="345">
        <v>-8.1648095143754471</v>
      </c>
      <c r="O193" s="345">
        <v>0.38506344482393123</v>
      </c>
      <c r="T193" s="2">
        <f t="shared" si="20"/>
        <v>14.188778110100664</v>
      </c>
      <c r="U193" s="2">
        <f t="shared" si="21"/>
        <v>7.0175529797592935</v>
      </c>
      <c r="V193" s="2">
        <f t="shared" si="22"/>
        <v>-8.1648095143754471</v>
      </c>
      <c r="W193" s="349" t="s">
        <v>4124</v>
      </c>
      <c r="X193" t="str">
        <f t="shared" si="23"/>
        <v>#2-10@1</v>
      </c>
      <c r="Y193" s="349" t="s">
        <v>3971</v>
      </c>
    </row>
    <row r="194" spans="3:25">
      <c r="C194" s="344" t="s">
        <v>3830</v>
      </c>
      <c r="D194" s="344" t="s">
        <v>3634</v>
      </c>
      <c r="E194" s="344"/>
      <c r="F194" s="345"/>
      <c r="G194" s="345"/>
      <c r="H194" s="345"/>
      <c r="I194" s="345"/>
      <c r="J194" s="345"/>
      <c r="K194" s="345"/>
      <c r="L194" s="345"/>
      <c r="M194" s="345"/>
      <c r="N194" s="345"/>
      <c r="O194" s="345"/>
      <c r="T194" s="2"/>
      <c r="U194" s="2"/>
      <c r="V194" s="2"/>
      <c r="W194" s="349"/>
      <c r="Y194" s="349"/>
    </row>
    <row r="195" spans="3:25">
      <c r="C195" s="344" t="s">
        <v>3831</v>
      </c>
      <c r="D195" s="344" t="s">
        <v>3634</v>
      </c>
      <c r="E195" s="344"/>
      <c r="F195" s="345"/>
      <c r="G195" s="345"/>
      <c r="H195" s="345"/>
      <c r="I195" s="345"/>
      <c r="J195" s="345"/>
      <c r="K195" s="345"/>
      <c r="L195" s="345"/>
      <c r="M195" s="345"/>
      <c r="N195" s="345"/>
      <c r="O195" s="345"/>
      <c r="T195" s="2"/>
      <c r="U195" s="2"/>
      <c r="V195" s="2"/>
      <c r="W195" s="349"/>
      <c r="Y195" s="349"/>
    </row>
    <row r="196" spans="3:25">
      <c r="C196" s="344" t="s">
        <v>3832</v>
      </c>
      <c r="D196" s="344" t="s">
        <v>3634</v>
      </c>
      <c r="E196" s="344">
        <v>381081566.66666669</v>
      </c>
      <c r="F196" s="345">
        <v>14.154640462005949</v>
      </c>
      <c r="G196" s="345">
        <v>3.1926676545404589</v>
      </c>
      <c r="H196" s="345">
        <v>14.359292866845971</v>
      </c>
      <c r="I196" s="345">
        <v>5.6368662537720322</v>
      </c>
      <c r="J196" s="345">
        <v>19.329282484097451</v>
      </c>
      <c r="K196" s="345">
        <v>12.112259290104735</v>
      </c>
      <c r="L196" s="345">
        <v>6.7858208747714572</v>
      </c>
      <c r="M196" s="345">
        <v>0.58126808254507978</v>
      </c>
      <c r="N196" s="345">
        <v>-8.134102985827063</v>
      </c>
      <c r="O196" s="345">
        <v>1.372257835601068</v>
      </c>
      <c r="T196" s="2">
        <f t="shared" si="20"/>
        <v>14.359292866845971</v>
      </c>
      <c r="U196" s="2">
        <f t="shared" si="21"/>
        <v>6.7858208747714572</v>
      </c>
      <c r="V196" s="2">
        <f t="shared" si="22"/>
        <v>-8.134102985827063</v>
      </c>
      <c r="W196" s="349" t="s">
        <v>4125</v>
      </c>
      <c r="X196" t="str">
        <f t="shared" si="23"/>
        <v>#2-11@1</v>
      </c>
      <c r="Y196" s="349" t="s">
        <v>3971</v>
      </c>
    </row>
    <row r="197" spans="3:25">
      <c r="C197" s="344" t="s">
        <v>3833</v>
      </c>
      <c r="D197" s="344" t="s">
        <v>3634</v>
      </c>
      <c r="E197" s="344"/>
      <c r="F197" s="345"/>
      <c r="G197" s="345"/>
      <c r="H197" s="345"/>
      <c r="I197" s="345"/>
      <c r="J197" s="345"/>
      <c r="K197" s="345"/>
      <c r="L197" s="345"/>
      <c r="M197" s="345"/>
      <c r="N197" s="345"/>
      <c r="O197" s="345"/>
      <c r="T197" s="2"/>
      <c r="U197" s="2"/>
      <c r="V197" s="2"/>
      <c r="W197" s="349"/>
      <c r="Y197" s="349"/>
    </row>
    <row r="198" spans="3:25">
      <c r="C198" s="344" t="s">
        <v>3834</v>
      </c>
      <c r="D198" s="344" t="s">
        <v>3634</v>
      </c>
      <c r="E198" s="344"/>
      <c r="F198" s="345"/>
      <c r="G198" s="345"/>
      <c r="H198" s="345"/>
      <c r="I198" s="345"/>
      <c r="J198" s="345"/>
      <c r="K198" s="345"/>
      <c r="L198" s="345"/>
      <c r="M198" s="345"/>
      <c r="N198" s="345"/>
      <c r="O198" s="345"/>
      <c r="T198" s="2"/>
      <c r="U198" s="2"/>
      <c r="V198" s="2"/>
      <c r="W198" s="349"/>
      <c r="Y198" s="349"/>
    </row>
    <row r="199" spans="3:25">
      <c r="C199" s="344" t="s">
        <v>3835</v>
      </c>
      <c r="D199" s="344" t="s">
        <v>3634</v>
      </c>
      <c r="E199" s="344">
        <v>1465842333.3333333</v>
      </c>
      <c r="F199" s="345">
        <v>13.797757357551177</v>
      </c>
      <c r="G199" s="345">
        <v>0.14102094134037402</v>
      </c>
      <c r="H199" s="345">
        <v>13.448095708758601</v>
      </c>
      <c r="I199" s="345">
        <v>5.2986736528715266E-2</v>
      </c>
      <c r="J199" s="345">
        <v>18.008564857749636</v>
      </c>
      <c r="K199" s="345">
        <v>6.6494307232976724E-2</v>
      </c>
      <c r="L199" s="345">
        <v>6.8944250822300388</v>
      </c>
      <c r="M199" s="345">
        <v>0.11953033707841569</v>
      </c>
      <c r="N199" s="345">
        <v>-7.6973761711976643</v>
      </c>
      <c r="O199" s="345">
        <v>0.15983095039775344</v>
      </c>
      <c r="T199" s="2">
        <f t="shared" si="20"/>
        <v>13.448095708758601</v>
      </c>
      <c r="U199" s="2">
        <f t="shared" si="21"/>
        <v>6.8944250822300388</v>
      </c>
      <c r="V199" s="2">
        <f t="shared" si="22"/>
        <v>-7.6973761711976643</v>
      </c>
      <c r="W199" s="349" t="s">
        <v>4126</v>
      </c>
      <c r="X199" t="str">
        <f t="shared" si="23"/>
        <v>#2-12@1</v>
      </c>
      <c r="Y199" s="349" t="s">
        <v>3971</v>
      </c>
    </row>
    <row r="200" spans="3:25">
      <c r="C200" s="344" t="s">
        <v>3836</v>
      </c>
      <c r="D200" s="344" t="s">
        <v>3634</v>
      </c>
      <c r="E200" s="344"/>
      <c r="F200" s="345"/>
      <c r="G200" s="345"/>
      <c r="H200" s="345"/>
      <c r="I200" s="345"/>
      <c r="J200" s="345"/>
      <c r="K200" s="345"/>
      <c r="L200" s="345"/>
      <c r="M200" s="345"/>
      <c r="N200" s="345"/>
      <c r="O200" s="345"/>
      <c r="T200" s="2"/>
      <c r="U200" s="2"/>
      <c r="V200" s="2"/>
      <c r="W200" s="349"/>
      <c r="Y200" s="349"/>
    </row>
    <row r="201" spans="3:25">
      <c r="C201" s="344" t="s">
        <v>3837</v>
      </c>
      <c r="D201" s="344" t="s">
        <v>3634</v>
      </c>
      <c r="E201" s="344"/>
      <c r="F201" s="345"/>
      <c r="G201" s="345"/>
      <c r="H201" s="345"/>
      <c r="I201" s="345"/>
      <c r="J201" s="345"/>
      <c r="K201" s="345"/>
      <c r="L201" s="345"/>
      <c r="M201" s="345"/>
      <c r="N201" s="345"/>
      <c r="O201" s="345"/>
      <c r="T201" s="2"/>
      <c r="U201" s="2"/>
      <c r="V201" s="2"/>
      <c r="W201" s="349"/>
      <c r="Y201" s="349"/>
    </row>
    <row r="202" spans="3:25">
      <c r="C202" s="344" t="s">
        <v>3838</v>
      </c>
      <c r="D202" s="344" t="s">
        <v>3634</v>
      </c>
      <c r="E202" s="344">
        <v>1077736900</v>
      </c>
      <c r="F202" s="345">
        <v>13.129693217122465</v>
      </c>
      <c r="G202" s="345">
        <v>1.0684729582755839</v>
      </c>
      <c r="H202" s="345">
        <v>12.404441093164223</v>
      </c>
      <c r="I202" s="345">
        <v>1.6070361935999249</v>
      </c>
      <c r="J202" s="345">
        <v>16.047962031843813</v>
      </c>
      <c r="K202" s="345">
        <v>2.0194272564933526</v>
      </c>
      <c r="L202" s="345">
        <v>6.7605581911861874</v>
      </c>
      <c r="M202" s="345">
        <v>0.24933421081174534</v>
      </c>
      <c r="N202" s="345">
        <v>-7.6523483754085122</v>
      </c>
      <c r="O202" s="345">
        <v>1.2209541906278809</v>
      </c>
      <c r="T202" s="2">
        <f t="shared" ref="T202:T217" si="24">H202</f>
        <v>12.404441093164223</v>
      </c>
      <c r="U202" s="2">
        <f t="shared" ref="U202:U217" si="25">L202</f>
        <v>6.7605581911861874</v>
      </c>
      <c r="V202" s="2">
        <f t="shared" ref="V202:V217" si="26">N202</f>
        <v>-7.6523483754085122</v>
      </c>
      <c r="W202" s="349" t="s">
        <v>4127</v>
      </c>
      <c r="X202" t="str">
        <f t="shared" ref="X202:X217" si="27">C202</f>
        <v>#2-13@1</v>
      </c>
      <c r="Y202" s="349" t="s">
        <v>3971</v>
      </c>
    </row>
    <row r="203" spans="3:25">
      <c r="C203" s="344" t="s">
        <v>3839</v>
      </c>
      <c r="D203" s="344" t="s">
        <v>3634</v>
      </c>
      <c r="E203" s="344"/>
      <c r="F203" s="345"/>
      <c r="G203" s="345"/>
      <c r="H203" s="345"/>
      <c r="I203" s="345"/>
      <c r="J203" s="345"/>
      <c r="K203" s="345"/>
      <c r="L203" s="345"/>
      <c r="M203" s="345"/>
      <c r="N203" s="345"/>
      <c r="O203" s="345"/>
      <c r="T203" s="2"/>
      <c r="U203" s="2"/>
      <c r="V203" s="2"/>
      <c r="W203" s="349"/>
      <c r="Y203" s="349"/>
    </row>
    <row r="204" spans="3:25">
      <c r="C204" s="344" t="s">
        <v>3840</v>
      </c>
      <c r="D204" s="344" t="s">
        <v>3634</v>
      </c>
      <c r="E204" s="344"/>
      <c r="F204" s="345"/>
      <c r="G204" s="345"/>
      <c r="H204" s="345"/>
      <c r="I204" s="345"/>
      <c r="J204" s="345"/>
      <c r="K204" s="345"/>
      <c r="L204" s="345"/>
      <c r="M204" s="345"/>
      <c r="N204" s="345"/>
      <c r="O204" s="345"/>
      <c r="T204" s="2"/>
      <c r="U204" s="2"/>
      <c r="V204" s="2"/>
      <c r="W204" s="349"/>
      <c r="Y204" s="349"/>
    </row>
    <row r="205" spans="3:25">
      <c r="C205" s="344" t="s">
        <v>3841</v>
      </c>
      <c r="D205" s="344" t="s">
        <v>3634</v>
      </c>
      <c r="E205" s="344">
        <v>1656253666.6666667</v>
      </c>
      <c r="F205" s="345">
        <v>13.823138185255083</v>
      </c>
      <c r="G205" s="345">
        <v>0.6829718803938476</v>
      </c>
      <c r="H205" s="345">
        <v>13.663101570952668</v>
      </c>
      <c r="I205" s="345">
        <v>1.3883397082838667</v>
      </c>
      <c r="J205" s="345">
        <v>18.064504511501621</v>
      </c>
      <c r="K205" s="345">
        <v>3.3102009491614175</v>
      </c>
      <c r="L205" s="345">
        <v>6.8098378854308805</v>
      </c>
      <c r="M205" s="345">
        <v>4.6052706561671847E-2</v>
      </c>
      <c r="N205" s="345">
        <v>-8.0552020412553524</v>
      </c>
      <c r="O205" s="345">
        <v>1.4669554374300062</v>
      </c>
      <c r="T205" s="2">
        <f t="shared" si="24"/>
        <v>13.663101570952668</v>
      </c>
      <c r="U205" s="2">
        <f t="shared" si="25"/>
        <v>6.8098378854308805</v>
      </c>
      <c r="V205" s="2">
        <f t="shared" si="26"/>
        <v>-8.0552020412553524</v>
      </c>
      <c r="W205" s="349" t="s">
        <v>4128</v>
      </c>
      <c r="X205" t="str">
        <f t="shared" si="27"/>
        <v>#2-14@1</v>
      </c>
      <c r="Y205" s="349" t="s">
        <v>3971</v>
      </c>
    </row>
    <row r="206" spans="3:25">
      <c r="C206" s="344" t="s">
        <v>3842</v>
      </c>
      <c r="D206" s="344" t="s">
        <v>3634</v>
      </c>
      <c r="E206" s="344"/>
      <c r="F206" s="345"/>
      <c r="G206" s="345"/>
      <c r="H206" s="345"/>
      <c r="I206" s="345"/>
      <c r="J206" s="345"/>
      <c r="K206" s="345"/>
      <c r="L206" s="345"/>
      <c r="M206" s="345"/>
      <c r="N206" s="345"/>
      <c r="O206" s="345"/>
      <c r="T206" s="2"/>
      <c r="U206" s="2"/>
      <c r="V206" s="2"/>
      <c r="W206" s="349"/>
      <c r="Y206" s="349"/>
    </row>
    <row r="207" spans="3:25">
      <c r="C207" s="344" t="s">
        <v>3843</v>
      </c>
      <c r="D207" s="344" t="s">
        <v>3634</v>
      </c>
      <c r="E207" s="344"/>
      <c r="F207" s="345"/>
      <c r="G207" s="345"/>
      <c r="H207" s="345"/>
      <c r="I207" s="345"/>
      <c r="J207" s="345"/>
      <c r="K207" s="345"/>
      <c r="L207" s="345"/>
      <c r="M207" s="345"/>
      <c r="N207" s="345"/>
      <c r="O207" s="345"/>
      <c r="T207" s="2"/>
      <c r="U207" s="2"/>
      <c r="V207" s="2"/>
      <c r="W207" s="349"/>
      <c r="Y207" s="349"/>
    </row>
    <row r="208" spans="3:25">
      <c r="C208" s="344" t="s">
        <v>3844</v>
      </c>
      <c r="D208" s="344" t="s">
        <v>3634</v>
      </c>
      <c r="E208" s="344">
        <v>1269876333.3333333</v>
      </c>
      <c r="F208" s="345">
        <v>6.5774702309257336</v>
      </c>
      <c r="G208" s="345">
        <v>4.4444974361565226</v>
      </c>
      <c r="H208" s="345">
        <v>5.8477724297338893</v>
      </c>
      <c r="I208" s="345">
        <v>4.7644963677507564</v>
      </c>
      <c r="J208" s="345">
        <v>7.0394398316938975</v>
      </c>
      <c r="K208" s="345">
        <v>6.686646211952274</v>
      </c>
      <c r="L208" s="345">
        <v>3.5705941565009613</v>
      </c>
      <c r="M208" s="345">
        <v>2.1547087806056497</v>
      </c>
      <c r="N208" s="345">
        <v>-4.1037929358959486</v>
      </c>
      <c r="O208" s="345">
        <v>2.630267027192529</v>
      </c>
      <c r="T208" s="2">
        <f t="shared" si="24"/>
        <v>5.8477724297338893</v>
      </c>
      <c r="U208" s="2">
        <f t="shared" si="25"/>
        <v>3.5705941565009613</v>
      </c>
      <c r="V208" s="2">
        <f t="shared" si="26"/>
        <v>-4.1037929358959486</v>
      </c>
      <c r="W208" s="349" t="s">
        <v>4129</v>
      </c>
      <c r="X208" t="str">
        <f t="shared" si="27"/>
        <v>#2-15@1</v>
      </c>
      <c r="Y208" s="349" t="s">
        <v>3971</v>
      </c>
    </row>
    <row r="209" spans="3:25">
      <c r="C209" s="344" t="s">
        <v>3845</v>
      </c>
      <c r="D209" s="344" t="s">
        <v>3634</v>
      </c>
      <c r="E209" s="344"/>
      <c r="F209" s="345"/>
      <c r="G209" s="345"/>
      <c r="H209" s="345"/>
      <c r="I209" s="345"/>
      <c r="J209" s="345"/>
      <c r="K209" s="345"/>
      <c r="L209" s="345"/>
      <c r="M209" s="345"/>
      <c r="N209" s="345"/>
      <c r="O209" s="345"/>
      <c r="T209" s="2"/>
      <c r="U209" s="2"/>
      <c r="V209" s="2"/>
      <c r="W209" s="349"/>
      <c r="Y209" s="349"/>
    </row>
    <row r="210" spans="3:25">
      <c r="C210" s="344" t="s">
        <v>3846</v>
      </c>
      <c r="D210" s="344" t="s">
        <v>3634</v>
      </c>
      <c r="E210" s="344"/>
      <c r="F210" s="345"/>
      <c r="G210" s="345"/>
      <c r="H210" s="345"/>
      <c r="I210" s="345"/>
      <c r="J210" s="345"/>
      <c r="K210" s="345"/>
      <c r="L210" s="345"/>
      <c r="M210" s="345"/>
      <c r="N210" s="345"/>
      <c r="O210" s="345"/>
      <c r="T210" s="2"/>
      <c r="U210" s="2"/>
      <c r="V210" s="2"/>
      <c r="W210" s="349"/>
      <c r="Y210" s="349"/>
    </row>
    <row r="211" spans="3:25">
      <c r="C211" s="346" t="s">
        <v>3847</v>
      </c>
      <c r="D211" s="346" t="s">
        <v>3635</v>
      </c>
      <c r="E211" s="346">
        <v>2155994000</v>
      </c>
      <c r="F211" s="347">
        <v>3.1874899471475704</v>
      </c>
      <c r="G211" s="347">
        <v>2.7524256131531031</v>
      </c>
      <c r="H211" s="347">
        <v>0.67671701976571941</v>
      </c>
      <c r="I211" s="347">
        <v>1.5976433922193807</v>
      </c>
      <c r="J211" s="347">
        <v>-0.59033785433815211</v>
      </c>
      <c r="K211" s="347">
        <v>0.52493778484088838</v>
      </c>
      <c r="L211" s="347">
        <v>2.8390909402555842</v>
      </c>
      <c r="M211" s="347">
        <v>1.9333233025123973</v>
      </c>
      <c r="N211" s="347">
        <v>-1.876855433280052</v>
      </c>
      <c r="O211" s="347">
        <v>2.5272177031361198</v>
      </c>
      <c r="T211" s="2">
        <f t="shared" si="24"/>
        <v>0.67671701976571941</v>
      </c>
      <c r="U211" s="2">
        <f t="shared" si="25"/>
        <v>2.8390909402555842</v>
      </c>
      <c r="V211" s="2">
        <f t="shared" si="26"/>
        <v>-1.876855433280052</v>
      </c>
      <c r="W211" s="349" t="s">
        <v>4130</v>
      </c>
      <c r="X211" t="str">
        <f t="shared" si="27"/>
        <v>#1-1@1</v>
      </c>
      <c r="Y211" s="349" t="s">
        <v>3971</v>
      </c>
    </row>
    <row r="212" spans="3:25">
      <c r="C212" s="344" t="s">
        <v>3848</v>
      </c>
      <c r="D212" s="344" t="s">
        <v>3635</v>
      </c>
      <c r="E212" s="344"/>
      <c r="F212" s="345"/>
      <c r="G212" s="345"/>
      <c r="H212" s="345"/>
      <c r="I212" s="345"/>
      <c r="J212" s="345"/>
      <c r="K212" s="345"/>
      <c r="L212" s="345"/>
      <c r="M212" s="345"/>
      <c r="N212" s="345"/>
      <c r="O212" s="345"/>
      <c r="T212" s="2"/>
      <c r="U212" s="2"/>
      <c r="V212" s="2"/>
      <c r="W212" s="349"/>
      <c r="Y212" s="349"/>
    </row>
    <row r="213" spans="3:25">
      <c r="C213" s="344" t="s">
        <v>3849</v>
      </c>
      <c r="D213" s="344" t="s">
        <v>3635</v>
      </c>
      <c r="E213" s="344"/>
      <c r="F213" s="345"/>
      <c r="G213" s="345"/>
      <c r="H213" s="345"/>
      <c r="I213" s="345"/>
      <c r="J213" s="345"/>
      <c r="K213" s="345"/>
      <c r="L213" s="345"/>
      <c r="M213" s="345"/>
      <c r="N213" s="345"/>
      <c r="O213" s="345"/>
      <c r="T213" s="2"/>
      <c r="U213" s="2"/>
      <c r="V213" s="2"/>
      <c r="W213" s="349"/>
      <c r="Y213" s="349"/>
    </row>
    <row r="214" spans="3:25">
      <c r="C214" s="344" t="s">
        <v>3850</v>
      </c>
      <c r="D214" s="344" t="s">
        <v>3635</v>
      </c>
      <c r="E214" s="344">
        <v>2043719666.6666667</v>
      </c>
      <c r="F214" s="345">
        <v>7.2571580123150783</v>
      </c>
      <c r="G214" s="345">
        <v>0.58976922148189836</v>
      </c>
      <c r="H214" s="345">
        <v>3.4189921417719185</v>
      </c>
      <c r="I214" s="345">
        <v>0.90293662855306411</v>
      </c>
      <c r="J214" s="345">
        <v>1.8795610081566345</v>
      </c>
      <c r="K214" s="345">
        <v>1.9409611614445965</v>
      </c>
      <c r="L214" s="345">
        <v>5.4978513500457309</v>
      </c>
      <c r="M214" s="345">
        <v>0.12995151518598955</v>
      </c>
      <c r="N214" s="345">
        <v>-4.6266335911474927</v>
      </c>
      <c r="O214" s="345">
        <v>0.29309370501828497</v>
      </c>
      <c r="T214" s="2">
        <f t="shared" si="24"/>
        <v>3.4189921417719185</v>
      </c>
      <c r="U214" s="2">
        <f t="shared" si="25"/>
        <v>5.4978513500457309</v>
      </c>
      <c r="V214" s="2">
        <f t="shared" si="26"/>
        <v>-4.6266335911474927</v>
      </c>
      <c r="W214" s="349" t="s">
        <v>4131</v>
      </c>
      <c r="X214" t="str">
        <f t="shared" si="27"/>
        <v>#1-3@1</v>
      </c>
      <c r="Y214" s="349" t="s">
        <v>3971</v>
      </c>
    </row>
    <row r="215" spans="3:25">
      <c r="C215" s="344" t="s">
        <v>3851</v>
      </c>
      <c r="D215" s="344" t="s">
        <v>3635</v>
      </c>
      <c r="E215" s="344"/>
      <c r="F215" s="345"/>
      <c r="G215" s="345"/>
      <c r="H215" s="345"/>
      <c r="I215" s="345"/>
      <c r="J215" s="345"/>
      <c r="K215" s="345"/>
      <c r="L215" s="345"/>
      <c r="M215" s="345"/>
      <c r="N215" s="345"/>
      <c r="O215" s="345"/>
      <c r="T215" s="2"/>
      <c r="U215" s="2"/>
      <c r="V215" s="2"/>
      <c r="W215" s="349"/>
      <c r="Y215" s="349"/>
    </row>
    <row r="216" spans="3:25">
      <c r="C216" s="344" t="s">
        <v>3852</v>
      </c>
      <c r="D216" s="344" t="s">
        <v>3635</v>
      </c>
      <c r="E216" s="344"/>
      <c r="F216" s="345"/>
      <c r="G216" s="345"/>
      <c r="H216" s="345"/>
      <c r="I216" s="345"/>
      <c r="J216" s="345"/>
      <c r="K216" s="345"/>
      <c r="L216" s="345"/>
      <c r="M216" s="345"/>
      <c r="N216" s="345"/>
      <c r="O216" s="345"/>
      <c r="T216" s="2"/>
      <c r="U216" s="2"/>
      <c r="V216" s="2"/>
      <c r="W216" s="349"/>
      <c r="Y216" s="349"/>
    </row>
    <row r="217" spans="3:25">
      <c r="C217" s="344" t="s">
        <v>3853</v>
      </c>
      <c r="D217" s="344" t="s">
        <v>3635</v>
      </c>
      <c r="E217" s="344">
        <v>2114354000</v>
      </c>
      <c r="F217" s="345">
        <v>6.6792088127884952</v>
      </c>
      <c r="G217" s="345">
        <v>0.90560042604859092</v>
      </c>
      <c r="H217" s="345">
        <v>0.22437737624891874</v>
      </c>
      <c r="I217" s="345">
        <v>1.8399324278189455</v>
      </c>
      <c r="J217" s="345">
        <v>-5.8395347202552239</v>
      </c>
      <c r="K217" s="345">
        <v>3.4561100136927414</v>
      </c>
      <c r="L217" s="345">
        <v>6.5637311829045428</v>
      </c>
      <c r="M217" s="345">
        <v>0.40048357138007989</v>
      </c>
      <c r="N217" s="345">
        <v>-6.2663771774953405</v>
      </c>
      <c r="O217" s="345">
        <v>0.51231000211226085</v>
      </c>
      <c r="T217" s="2">
        <f t="shared" si="24"/>
        <v>0.22437737624891874</v>
      </c>
      <c r="U217" s="2">
        <f t="shared" si="25"/>
        <v>6.5637311829045428</v>
      </c>
      <c r="V217" s="2">
        <f t="shared" si="26"/>
        <v>-6.2663771774953405</v>
      </c>
      <c r="W217" s="349" t="s">
        <v>4132</v>
      </c>
      <c r="X217" t="str">
        <f t="shared" si="27"/>
        <v>#1-4@1</v>
      </c>
      <c r="Y217" s="349" t="s">
        <v>3971</v>
      </c>
    </row>
    <row r="218" spans="3:25">
      <c r="C218" s="344" t="s">
        <v>3854</v>
      </c>
      <c r="D218" s="344" t="s">
        <v>3635</v>
      </c>
      <c r="E218" s="344"/>
      <c r="F218" s="345"/>
      <c r="G218" s="345"/>
      <c r="H218" s="345"/>
      <c r="I218" s="345"/>
      <c r="J218" s="345"/>
      <c r="K218" s="345"/>
      <c r="L218" s="345"/>
      <c r="M218" s="345"/>
      <c r="N218" s="345"/>
      <c r="O218" s="345"/>
      <c r="T218" s="2"/>
      <c r="U218" s="2"/>
      <c r="V218" s="2"/>
      <c r="W218" s="349"/>
      <c r="Y218" s="349"/>
    </row>
    <row r="219" spans="3:25">
      <c r="C219" s="344" t="s">
        <v>3855</v>
      </c>
      <c r="D219" s="344" t="s">
        <v>3635</v>
      </c>
      <c r="E219" s="344"/>
      <c r="F219" s="345"/>
      <c r="G219" s="345"/>
      <c r="H219" s="345"/>
      <c r="I219" s="345"/>
      <c r="J219" s="345"/>
      <c r="K219" s="345"/>
      <c r="L219" s="345"/>
      <c r="M219" s="345"/>
      <c r="N219" s="345"/>
      <c r="O219" s="345"/>
      <c r="T219" s="2"/>
      <c r="U219" s="2"/>
      <c r="V219" s="2"/>
      <c r="W219" s="349"/>
      <c r="Y219" s="349"/>
    </row>
    <row r="220" spans="3:25">
      <c r="C220" s="344" t="s">
        <v>3856</v>
      </c>
      <c r="D220" s="344" t="s">
        <v>3635</v>
      </c>
      <c r="E220" s="344">
        <v>2138819333.3333333</v>
      </c>
      <c r="F220" s="345">
        <v>5.1814900393474987</v>
      </c>
      <c r="G220" s="345">
        <v>1.7592794181887363</v>
      </c>
      <c r="H220" s="345">
        <v>-1.1981258823583845</v>
      </c>
      <c r="I220" s="345">
        <v>1.7349311961235194</v>
      </c>
      <c r="J220" s="345">
        <v>-7.4477861418135163</v>
      </c>
      <c r="K220" s="345">
        <v>2.4636603613573076</v>
      </c>
      <c r="L220" s="345">
        <v>5.7987670010023473</v>
      </c>
      <c r="M220" s="345">
        <v>0.92296247564358591</v>
      </c>
      <c r="N220" s="345">
        <v>-5.1730033396435076</v>
      </c>
      <c r="O220" s="345">
        <v>0.8692095780179897</v>
      </c>
      <c r="T220" s="2">
        <f t="shared" ref="T220" si="28">H220</f>
        <v>-1.1981258823583845</v>
      </c>
      <c r="U220" s="2">
        <f t="shared" ref="U220" si="29">L220</f>
        <v>5.7987670010023473</v>
      </c>
      <c r="V220" s="2">
        <f t="shared" ref="V220" si="30">N220</f>
        <v>-5.1730033396435076</v>
      </c>
      <c r="W220" s="349" t="s">
        <v>4122</v>
      </c>
      <c r="X220" t="str">
        <f t="shared" ref="X220" si="31">C220</f>
        <v>#1-5@1</v>
      </c>
      <c r="Y220" s="349" t="s">
        <v>3971</v>
      </c>
    </row>
    <row r="221" spans="3:25">
      <c r="C221" s="344" t="s">
        <v>3857</v>
      </c>
      <c r="D221" s="344" t="s">
        <v>3635</v>
      </c>
      <c r="E221" s="344"/>
      <c r="F221" s="345"/>
      <c r="G221" s="345"/>
      <c r="H221" s="345"/>
      <c r="I221" s="345"/>
      <c r="J221" s="345"/>
      <c r="K221" s="345"/>
      <c r="L221" s="345"/>
      <c r="M221" s="345"/>
      <c r="N221" s="345"/>
      <c r="O221" s="345"/>
      <c r="T221" s="2"/>
      <c r="U221" s="2"/>
      <c r="V221" s="2"/>
      <c r="W221" s="349"/>
      <c r="Y221" s="349"/>
    </row>
    <row r="222" spans="3:25">
      <c r="C222" s="344" t="s">
        <v>3858</v>
      </c>
      <c r="D222" s="344" t="s">
        <v>3635</v>
      </c>
      <c r="E222" s="344"/>
      <c r="F222" s="345"/>
      <c r="G222" s="345"/>
      <c r="H222" s="345"/>
      <c r="I222" s="345"/>
      <c r="J222" s="345"/>
      <c r="K222" s="345"/>
      <c r="L222" s="345"/>
      <c r="M222" s="345"/>
      <c r="N222" s="345"/>
      <c r="O222" s="345"/>
      <c r="T222" s="2"/>
      <c r="U222" s="2"/>
      <c r="V222" s="2"/>
      <c r="W222" s="349"/>
      <c r="Y222" s="349"/>
    </row>
    <row r="223" spans="3:25">
      <c r="C223" s="344" t="s">
        <v>3859</v>
      </c>
      <c r="D223" s="344" t="s">
        <v>3635</v>
      </c>
      <c r="E223" s="344">
        <v>2178885000</v>
      </c>
      <c r="F223" s="345">
        <v>7.338448304958999</v>
      </c>
      <c r="G223" s="345">
        <v>1.7785634215944217</v>
      </c>
      <c r="H223" s="345">
        <v>1.7434654839797818</v>
      </c>
      <c r="I223" s="345">
        <v>3.4964706325875281</v>
      </c>
      <c r="J223" s="345">
        <v>-2.0213081017161536</v>
      </c>
      <c r="K223" s="345">
        <v>6.5942153838211004</v>
      </c>
      <c r="L223" s="345">
        <v>6.4411966726873144</v>
      </c>
      <c r="M223" s="345">
        <v>0.35051486589174252</v>
      </c>
      <c r="N223" s="345">
        <v>-5.3382330901751152</v>
      </c>
      <c r="O223" s="345">
        <v>7.589666169699924E-2</v>
      </c>
      <c r="T223" s="2">
        <f t="shared" ref="T223" si="32">H223</f>
        <v>1.7434654839797818</v>
      </c>
      <c r="U223" s="2">
        <f t="shared" ref="U223" si="33">L223</f>
        <v>6.4411966726873144</v>
      </c>
      <c r="V223" s="2">
        <f t="shared" ref="V223" si="34">N223</f>
        <v>-5.3382330901751152</v>
      </c>
      <c r="W223" s="349" t="s">
        <v>4123</v>
      </c>
      <c r="X223" t="str">
        <f t="shared" ref="X223" si="35">C223</f>
        <v>#1-6@1</v>
      </c>
      <c r="Y223" s="349" t="s">
        <v>3971</v>
      </c>
    </row>
    <row r="224" spans="3:25">
      <c r="C224" s="344" t="s">
        <v>3860</v>
      </c>
      <c r="D224" s="344" t="s">
        <v>3635</v>
      </c>
      <c r="E224" s="344"/>
      <c r="F224" s="345"/>
      <c r="G224" s="345"/>
      <c r="H224" s="345"/>
      <c r="I224" s="345"/>
      <c r="J224" s="345"/>
      <c r="K224" s="345"/>
      <c r="L224" s="345"/>
      <c r="M224" s="345"/>
      <c r="N224" s="345"/>
      <c r="O224" s="345"/>
      <c r="T224" s="2"/>
      <c r="U224" s="2"/>
      <c r="V224" s="2"/>
      <c r="W224" s="349"/>
      <c r="Y224" s="349"/>
    </row>
    <row r="225" spans="3:25">
      <c r="C225" s="344" t="s">
        <v>3861</v>
      </c>
      <c r="D225" s="344" t="s">
        <v>3635</v>
      </c>
      <c r="E225" s="344"/>
      <c r="F225" s="345"/>
      <c r="G225" s="345"/>
      <c r="H225" s="345"/>
      <c r="I225" s="345"/>
      <c r="J225" s="345"/>
      <c r="K225" s="345"/>
      <c r="L225" s="345"/>
      <c r="M225" s="345"/>
      <c r="N225" s="345"/>
      <c r="O225" s="345"/>
      <c r="T225" s="2"/>
      <c r="U225" s="2"/>
      <c r="V225" s="2"/>
      <c r="W225" s="349"/>
      <c r="Y225" s="349"/>
    </row>
    <row r="226" spans="3:25">
      <c r="C226" s="344" t="s">
        <v>3862</v>
      </c>
      <c r="D226" s="344" t="s">
        <v>3635</v>
      </c>
      <c r="E226" s="344">
        <v>2125940333.3333333</v>
      </c>
      <c r="F226" s="345">
        <v>10.758836184882936</v>
      </c>
      <c r="G226" s="345">
        <v>2.4037165137702452</v>
      </c>
      <c r="H226" s="345">
        <v>9.8796734679783196</v>
      </c>
      <c r="I226" s="345">
        <v>3.0599403755580812</v>
      </c>
      <c r="J226" s="345">
        <v>11.733857341778453</v>
      </c>
      <c r="K226" s="345">
        <v>4.1273775727579167</v>
      </c>
      <c r="L226" s="345">
        <v>5.6831272088891565</v>
      </c>
      <c r="M226" s="345">
        <v>0.83571875733608714</v>
      </c>
      <c r="N226" s="345">
        <v>-7.1222825981134283</v>
      </c>
      <c r="O226" s="345">
        <v>1.7455238660712611</v>
      </c>
      <c r="T226" s="2">
        <f t="shared" ref="T226" si="36">H226</f>
        <v>9.8796734679783196</v>
      </c>
      <c r="U226" s="2">
        <f t="shared" ref="U226" si="37">L226</f>
        <v>5.6831272088891565</v>
      </c>
      <c r="V226" s="2">
        <f t="shared" ref="V226" si="38">N226</f>
        <v>-7.1222825981134283</v>
      </c>
      <c r="W226" s="349" t="s">
        <v>4124</v>
      </c>
      <c r="X226" t="str">
        <f t="shared" ref="X226" si="39">C226</f>
        <v>#1-7@1</v>
      </c>
      <c r="Y226" s="349" t="s">
        <v>3971</v>
      </c>
    </row>
    <row r="227" spans="3:25">
      <c r="C227" s="344" t="s">
        <v>3863</v>
      </c>
      <c r="D227" s="344" t="s">
        <v>3635</v>
      </c>
      <c r="E227" s="344"/>
      <c r="F227" s="345"/>
      <c r="G227" s="345"/>
      <c r="H227" s="345"/>
      <c r="I227" s="345"/>
      <c r="J227" s="345"/>
      <c r="K227" s="345"/>
      <c r="L227" s="345"/>
      <c r="M227" s="345"/>
      <c r="N227" s="345"/>
      <c r="O227" s="345"/>
      <c r="T227" s="2"/>
      <c r="U227" s="2"/>
      <c r="V227" s="2"/>
      <c r="W227" s="349"/>
      <c r="Y227" s="349"/>
    </row>
    <row r="228" spans="3:25">
      <c r="C228" s="344" t="s">
        <v>3864</v>
      </c>
      <c r="D228" s="344" t="s">
        <v>3635</v>
      </c>
      <c r="E228" s="344"/>
      <c r="F228" s="345"/>
      <c r="G228" s="345"/>
      <c r="H228" s="345"/>
      <c r="I228" s="345"/>
      <c r="J228" s="345"/>
      <c r="K228" s="345"/>
      <c r="L228" s="345"/>
      <c r="M228" s="345"/>
      <c r="N228" s="345"/>
      <c r="O228" s="345"/>
      <c r="T228" s="2"/>
      <c r="U228" s="2"/>
      <c r="V228" s="2"/>
      <c r="W228" s="349"/>
      <c r="Y228" s="349"/>
    </row>
    <row r="229" spans="3:25">
      <c r="C229" s="344" t="s">
        <v>3865</v>
      </c>
      <c r="D229" s="344" t="s">
        <v>3635</v>
      </c>
      <c r="E229" s="344">
        <v>2137545666.6666667</v>
      </c>
      <c r="F229" s="345">
        <v>9.3931669509901283</v>
      </c>
      <c r="G229" s="345">
        <v>1.3753018403571895</v>
      </c>
      <c r="H229" s="345">
        <v>7.8098101691992383</v>
      </c>
      <c r="I229" s="345">
        <v>1.5299477018550749</v>
      </c>
      <c r="J229" s="345">
        <v>8.5854334682036182</v>
      </c>
      <c r="K229" s="345">
        <v>2.3803497392889437</v>
      </c>
      <c r="L229" s="345">
        <v>5.3787508406351785</v>
      </c>
      <c r="M229" s="345">
        <v>0.61725168006197506</v>
      </c>
      <c r="N229" s="345">
        <v>-6.3056747282029448</v>
      </c>
      <c r="O229" s="345">
        <v>0.73107407183994866</v>
      </c>
      <c r="T229" s="2">
        <f t="shared" ref="T229" si="40">H229</f>
        <v>7.8098101691992383</v>
      </c>
      <c r="U229" s="2">
        <f t="shared" ref="U229" si="41">L229</f>
        <v>5.3787508406351785</v>
      </c>
      <c r="V229" s="2">
        <f t="shared" ref="V229" si="42">N229</f>
        <v>-6.3056747282029448</v>
      </c>
      <c r="W229" s="349" t="s">
        <v>4125</v>
      </c>
      <c r="X229" t="str">
        <f t="shared" ref="X229" si="43">C229</f>
        <v>#1-8@1</v>
      </c>
      <c r="Y229" s="349" t="s">
        <v>3971</v>
      </c>
    </row>
    <row r="230" spans="3:25">
      <c r="C230" s="344" t="s">
        <v>3866</v>
      </c>
      <c r="D230" s="344" t="s">
        <v>3635</v>
      </c>
      <c r="E230" s="344"/>
      <c r="F230" s="345"/>
      <c r="G230" s="345"/>
      <c r="H230" s="345"/>
      <c r="I230" s="345"/>
      <c r="J230" s="345"/>
      <c r="K230" s="345"/>
      <c r="L230" s="345"/>
      <c r="M230" s="345"/>
      <c r="N230" s="345"/>
      <c r="O230" s="345"/>
      <c r="T230" s="2"/>
      <c r="U230" s="2"/>
      <c r="V230" s="2"/>
      <c r="W230" s="349"/>
      <c r="Y230" s="349"/>
    </row>
    <row r="231" spans="3:25">
      <c r="C231" s="344" t="s">
        <v>3867</v>
      </c>
      <c r="D231" s="344" t="s">
        <v>3635</v>
      </c>
      <c r="E231" s="344"/>
      <c r="F231" s="345"/>
      <c r="G231" s="345"/>
      <c r="H231" s="345"/>
      <c r="I231" s="345"/>
      <c r="J231" s="345"/>
      <c r="K231" s="345"/>
      <c r="L231" s="345"/>
      <c r="M231" s="345"/>
      <c r="N231" s="345"/>
      <c r="O231" s="345"/>
      <c r="T231" s="2"/>
      <c r="U231" s="2"/>
      <c r="V231" s="2"/>
      <c r="W231" s="349"/>
      <c r="Y231" s="349"/>
    </row>
    <row r="232" spans="3:25">
      <c r="C232" s="344" t="s">
        <v>3868</v>
      </c>
      <c r="D232" s="344" t="s">
        <v>3635</v>
      </c>
      <c r="E232" s="344">
        <v>2077717000</v>
      </c>
      <c r="F232" s="345">
        <v>11.768293892949535</v>
      </c>
      <c r="G232" s="345">
        <v>1.7489404309895862</v>
      </c>
      <c r="H232" s="345">
        <v>15.39311412728776</v>
      </c>
      <c r="I232" s="345">
        <v>1.3735313435918781</v>
      </c>
      <c r="J232" s="345">
        <v>25.17522874249741</v>
      </c>
      <c r="K232" s="345">
        <v>4.5374892014131261</v>
      </c>
      <c r="L232" s="345">
        <v>3.8702469942887654</v>
      </c>
      <c r="M232" s="345">
        <v>1.8010862319039067</v>
      </c>
      <c r="N232" s="345">
        <v>-4.2744435205916247</v>
      </c>
      <c r="O232" s="345">
        <v>3.3363893847113522</v>
      </c>
      <c r="T232" s="2">
        <f t="shared" ref="T232" si="44">H232</f>
        <v>15.39311412728776</v>
      </c>
      <c r="U232" s="2">
        <f t="shared" ref="U232" si="45">L232</f>
        <v>3.8702469942887654</v>
      </c>
      <c r="V232" s="2">
        <f t="shared" ref="V232" si="46">N232</f>
        <v>-4.2744435205916247</v>
      </c>
      <c r="W232" s="349" t="s">
        <v>4126</v>
      </c>
      <c r="X232" t="str">
        <f t="shared" ref="X232" si="47">C232</f>
        <v>#1-9@1</v>
      </c>
      <c r="Y232" s="349" t="s">
        <v>3971</v>
      </c>
    </row>
    <row r="233" spans="3:25">
      <c r="C233" s="344" t="s">
        <v>3869</v>
      </c>
      <c r="D233" s="344" t="s">
        <v>3635</v>
      </c>
      <c r="E233" s="344"/>
      <c r="F233" s="345"/>
      <c r="G233" s="345"/>
      <c r="H233" s="345"/>
      <c r="I233" s="345"/>
      <c r="J233" s="345"/>
      <c r="K233" s="345"/>
      <c r="L233" s="345"/>
      <c r="M233" s="345"/>
      <c r="N233" s="345"/>
      <c r="O233" s="345"/>
      <c r="T233" s="2"/>
      <c r="U233" s="2"/>
      <c r="V233" s="2"/>
      <c r="W233" s="349"/>
      <c r="Y233" s="349"/>
    </row>
    <row r="234" spans="3:25">
      <c r="C234" s="344" t="s">
        <v>3870</v>
      </c>
      <c r="D234" s="344" t="s">
        <v>3635</v>
      </c>
      <c r="E234" s="344"/>
      <c r="F234" s="345"/>
      <c r="G234" s="345"/>
      <c r="H234" s="345"/>
      <c r="I234" s="345"/>
      <c r="J234" s="345"/>
      <c r="K234" s="345"/>
      <c r="L234" s="345"/>
      <c r="M234" s="345"/>
      <c r="N234" s="345"/>
      <c r="O234" s="345"/>
      <c r="T234" s="2"/>
      <c r="U234" s="2"/>
      <c r="V234" s="2"/>
      <c r="W234" s="349"/>
      <c r="Y234" s="349"/>
    </row>
    <row r="235" spans="3:25">
      <c r="C235" s="344" t="s">
        <v>3871</v>
      </c>
      <c r="D235" s="344" t="s">
        <v>3635</v>
      </c>
      <c r="E235" s="344">
        <v>2021985666.6666667</v>
      </c>
      <c r="F235" s="345">
        <v>9.528469461851893</v>
      </c>
      <c r="G235" s="345">
        <v>0.93211062253569887</v>
      </c>
      <c r="H235" s="345">
        <v>9.6024155565381815</v>
      </c>
      <c r="I235" s="345">
        <v>1.0613923773663723</v>
      </c>
      <c r="J235" s="345">
        <v>12.900881616531615</v>
      </c>
      <c r="K235" s="345">
        <v>1.8882615624166628</v>
      </c>
      <c r="L235" s="345">
        <v>4.5947095842126346</v>
      </c>
      <c r="M235" s="345">
        <v>0.45559070861746009</v>
      </c>
      <c r="N235" s="345">
        <v>-5.4226796132904225</v>
      </c>
      <c r="O235" s="345">
        <v>0.52469131990524076</v>
      </c>
      <c r="T235" s="2">
        <f t="shared" ref="T235" si="48">H235</f>
        <v>9.6024155565381815</v>
      </c>
      <c r="U235" s="2">
        <f t="shared" ref="U235" si="49">L235</f>
        <v>4.5947095842126346</v>
      </c>
      <c r="V235" s="2">
        <f t="shared" ref="V235" si="50">N235</f>
        <v>-5.4226796132904225</v>
      </c>
      <c r="W235" s="349" t="s">
        <v>4127</v>
      </c>
      <c r="X235" t="str">
        <f t="shared" ref="X235" si="51">C235</f>
        <v>#1-10@1</v>
      </c>
      <c r="Y235" s="349" t="s">
        <v>3971</v>
      </c>
    </row>
    <row r="236" spans="3:25">
      <c r="C236" s="344" t="s">
        <v>3872</v>
      </c>
      <c r="D236" s="344" t="s">
        <v>3635</v>
      </c>
      <c r="E236" s="344"/>
      <c r="F236" s="345"/>
      <c r="G236" s="345"/>
      <c r="H236" s="345"/>
      <c r="I236" s="345"/>
      <c r="J236" s="345"/>
      <c r="K236" s="345"/>
      <c r="L236" s="345"/>
      <c r="M236" s="345"/>
      <c r="N236" s="345"/>
      <c r="O236" s="345"/>
      <c r="T236" s="2"/>
      <c r="U236" s="2"/>
      <c r="V236" s="2"/>
      <c r="W236" s="349"/>
      <c r="Y236" s="349"/>
    </row>
    <row r="237" spans="3:25">
      <c r="C237" s="344" t="s">
        <v>3873</v>
      </c>
      <c r="D237" s="344" t="s">
        <v>3635</v>
      </c>
      <c r="E237" s="344"/>
      <c r="F237" s="345"/>
      <c r="G237" s="345"/>
      <c r="H237" s="345"/>
      <c r="I237" s="345"/>
      <c r="J237" s="345"/>
      <c r="K237" s="345"/>
      <c r="L237" s="345"/>
      <c r="M237" s="345"/>
      <c r="N237" s="345"/>
      <c r="O237" s="345"/>
      <c r="T237" s="2"/>
      <c r="U237" s="2"/>
      <c r="V237" s="2"/>
      <c r="W237" s="349"/>
      <c r="Y237" s="349"/>
    </row>
    <row r="238" spans="3:25">
      <c r="C238" s="344" t="s">
        <v>3874</v>
      </c>
      <c r="D238" s="344" t="s">
        <v>3635</v>
      </c>
      <c r="E238" s="344">
        <v>1949986000</v>
      </c>
      <c r="F238" s="345">
        <v>7.507356461792237</v>
      </c>
      <c r="G238" s="345">
        <v>1.1828820326497191</v>
      </c>
      <c r="H238" s="345">
        <v>2.6814174531197832</v>
      </c>
      <c r="I238" s="345">
        <v>3.4718199629883206</v>
      </c>
      <c r="J238" s="345">
        <v>-0.87693651217346513</v>
      </c>
      <c r="K238" s="345">
        <v>6.7580822052088942</v>
      </c>
      <c r="L238" s="345">
        <v>6.1275731290755253</v>
      </c>
      <c r="M238" s="345">
        <v>0.61173584581622764</v>
      </c>
      <c r="N238" s="345">
        <v>-5.9794937473068481</v>
      </c>
      <c r="O238" s="345">
        <v>0.88541035485951913</v>
      </c>
      <c r="T238" s="2">
        <f t="shared" ref="T238" si="52">H238</f>
        <v>2.6814174531197832</v>
      </c>
      <c r="U238" s="2">
        <f t="shared" ref="U238" si="53">L238</f>
        <v>6.1275731290755253</v>
      </c>
      <c r="V238" s="2">
        <f t="shared" ref="V238" si="54">N238</f>
        <v>-5.9794937473068481</v>
      </c>
      <c r="W238" s="349" t="s">
        <v>4128</v>
      </c>
      <c r="X238" t="str">
        <f t="shared" ref="X238" si="55">C238</f>
        <v>#1-11@1</v>
      </c>
      <c r="Y238" s="349" t="s">
        <v>3971</v>
      </c>
    </row>
    <row r="239" spans="3:25">
      <c r="C239" s="344" t="s">
        <v>3875</v>
      </c>
      <c r="D239" s="344" t="s">
        <v>3635</v>
      </c>
      <c r="E239" s="344"/>
      <c r="F239" s="345"/>
      <c r="G239" s="345"/>
      <c r="H239" s="345"/>
      <c r="I239" s="345"/>
      <c r="J239" s="345"/>
      <c r="K239" s="345"/>
      <c r="L239" s="345"/>
      <c r="M239" s="345"/>
      <c r="N239" s="345"/>
      <c r="O239" s="345"/>
      <c r="T239" s="2"/>
      <c r="U239" s="2"/>
      <c r="V239" s="2"/>
      <c r="W239" s="349"/>
      <c r="Y239" s="349"/>
    </row>
    <row r="240" spans="3:25">
      <c r="C240" s="344" t="s">
        <v>3876</v>
      </c>
      <c r="D240" s="344" t="s">
        <v>3635</v>
      </c>
      <c r="E240" s="344"/>
      <c r="F240" s="345"/>
      <c r="G240" s="345"/>
      <c r="H240" s="345"/>
      <c r="I240" s="345"/>
      <c r="J240" s="345"/>
      <c r="K240" s="345"/>
      <c r="L240" s="345"/>
      <c r="M240" s="345"/>
      <c r="N240" s="345"/>
      <c r="O240" s="345"/>
      <c r="T240" s="2"/>
      <c r="U240" s="2"/>
      <c r="V240" s="2"/>
      <c r="W240" s="349"/>
      <c r="Y240" s="349"/>
    </row>
    <row r="241" spans="3:25">
      <c r="C241" s="344" t="s">
        <v>3877</v>
      </c>
      <c r="D241" s="344" t="s">
        <v>3635</v>
      </c>
      <c r="E241" s="344">
        <v>1978165333.3333333</v>
      </c>
      <c r="F241" s="345">
        <v>6.6760870628345499</v>
      </c>
      <c r="G241" s="345">
        <v>0.95511463531729623</v>
      </c>
      <c r="H241" s="345">
        <v>0.7640078631841648</v>
      </c>
      <c r="I241" s="345">
        <v>1.3093924069502665</v>
      </c>
      <c r="J241" s="345">
        <v>-4.9964845412209984</v>
      </c>
      <c r="K241" s="345">
        <v>1.9522349277475344</v>
      </c>
      <c r="L241" s="345">
        <v>6.2827315240677377</v>
      </c>
      <c r="M241" s="345">
        <v>0.28373284391205472</v>
      </c>
      <c r="N241" s="345">
        <v>-6.4488428350218578</v>
      </c>
      <c r="O241" s="345">
        <v>1.349972216413307</v>
      </c>
      <c r="T241" s="2">
        <f t="shared" ref="T241" si="56">H241</f>
        <v>0.7640078631841648</v>
      </c>
      <c r="U241" s="2">
        <f t="shared" ref="U241" si="57">L241</f>
        <v>6.2827315240677377</v>
      </c>
      <c r="V241" s="2">
        <f t="shared" ref="V241" si="58">N241</f>
        <v>-6.4488428350218578</v>
      </c>
      <c r="W241" s="349" t="s">
        <v>4129</v>
      </c>
      <c r="X241" t="str">
        <f t="shared" ref="X241" si="59">C241</f>
        <v>#1-12@1</v>
      </c>
      <c r="Y241" s="349" t="s">
        <v>3971</v>
      </c>
    </row>
    <row r="242" spans="3:25">
      <c r="C242" s="344" t="s">
        <v>3878</v>
      </c>
      <c r="D242" s="344" t="s">
        <v>3635</v>
      </c>
      <c r="E242" s="344"/>
      <c r="F242" s="345"/>
      <c r="G242" s="345"/>
      <c r="H242" s="345"/>
      <c r="I242" s="345"/>
      <c r="J242" s="345"/>
      <c r="K242" s="345"/>
      <c r="L242" s="345"/>
      <c r="M242" s="345"/>
      <c r="N242" s="345"/>
      <c r="O242" s="345"/>
      <c r="T242" s="2"/>
      <c r="U242" s="2"/>
      <c r="V242" s="2"/>
      <c r="W242" s="349"/>
      <c r="Y242" s="349"/>
    </row>
    <row r="243" spans="3:25">
      <c r="C243" s="344" t="s">
        <v>3879</v>
      </c>
      <c r="D243" s="344" t="s">
        <v>3635</v>
      </c>
      <c r="E243" s="344"/>
      <c r="F243" s="345"/>
      <c r="G243" s="345"/>
      <c r="H243" s="345"/>
      <c r="I243" s="345"/>
      <c r="J243" s="345"/>
      <c r="K243" s="345"/>
      <c r="L243" s="345"/>
      <c r="M243" s="345"/>
      <c r="N243" s="345"/>
      <c r="O243" s="345"/>
      <c r="T243" s="2"/>
      <c r="U243" s="2"/>
      <c r="V243" s="2"/>
      <c r="W243" s="349"/>
      <c r="Y243" s="349"/>
    </row>
    <row r="244" spans="3:25">
      <c r="C244" s="344" t="s">
        <v>3880</v>
      </c>
      <c r="D244" s="344" t="s">
        <v>3635</v>
      </c>
      <c r="E244" s="344">
        <v>2025229000</v>
      </c>
      <c r="F244" s="345">
        <v>9.6388379519770258</v>
      </c>
      <c r="G244" s="345">
        <v>0.54673147229193197</v>
      </c>
      <c r="H244" s="345">
        <v>4.5552104598134413</v>
      </c>
      <c r="I244" s="345">
        <v>1.5367794197878419</v>
      </c>
      <c r="J244" s="345">
        <v>1.6331563403779725</v>
      </c>
      <c r="K244" s="345">
        <v>4.0961148755836625</v>
      </c>
      <c r="L244" s="345">
        <v>7.2955389681490503</v>
      </c>
      <c r="M244" s="345">
        <v>1.3199779378860164</v>
      </c>
      <c r="N244" s="345">
        <v>-7.0398184288971164</v>
      </c>
      <c r="O244" s="345">
        <v>1.9020724704445566</v>
      </c>
      <c r="T244" s="2">
        <f t="shared" ref="T244" si="60">H244</f>
        <v>4.5552104598134413</v>
      </c>
      <c r="U244" s="2">
        <f t="shared" ref="U244" si="61">L244</f>
        <v>7.2955389681490503</v>
      </c>
      <c r="V244" s="2">
        <f t="shared" ref="V244" si="62">N244</f>
        <v>-7.0398184288971164</v>
      </c>
      <c r="W244" s="349" t="s">
        <v>4130</v>
      </c>
      <c r="X244" t="str">
        <f t="shared" ref="X244" si="63">C244</f>
        <v>#1-13@1</v>
      </c>
      <c r="Y244" s="349" t="s">
        <v>3971</v>
      </c>
    </row>
    <row r="245" spans="3:25">
      <c r="C245" s="344" t="s">
        <v>3881</v>
      </c>
      <c r="D245" s="344" t="s">
        <v>3635</v>
      </c>
      <c r="E245" s="344"/>
      <c r="F245" s="345"/>
      <c r="G245" s="345"/>
      <c r="H245" s="345"/>
      <c r="I245" s="345"/>
      <c r="J245" s="345"/>
      <c r="K245" s="345"/>
      <c r="L245" s="345"/>
      <c r="M245" s="345"/>
      <c r="N245" s="345"/>
      <c r="O245" s="345"/>
      <c r="T245" s="2"/>
      <c r="U245" s="2"/>
      <c r="V245" s="2"/>
      <c r="W245" s="349"/>
      <c r="Y245" s="349"/>
    </row>
    <row r="246" spans="3:25">
      <c r="C246" s="344" t="s">
        <v>3882</v>
      </c>
      <c r="D246" s="344" t="s">
        <v>3635</v>
      </c>
      <c r="E246" s="344"/>
      <c r="F246" s="345"/>
      <c r="G246" s="345"/>
      <c r="H246" s="345"/>
      <c r="I246" s="345"/>
      <c r="J246" s="345"/>
      <c r="K246" s="345"/>
      <c r="L246" s="345"/>
      <c r="M246" s="345"/>
      <c r="N246" s="345"/>
      <c r="O246" s="345"/>
      <c r="T246" s="2"/>
      <c r="U246" s="2"/>
      <c r="V246" s="2"/>
      <c r="W246" s="349"/>
      <c r="Y246" s="349"/>
    </row>
    <row r="247" spans="3:25">
      <c r="C247" s="344" t="s">
        <v>3883</v>
      </c>
      <c r="D247" s="344" t="s">
        <v>3635</v>
      </c>
      <c r="E247" s="344">
        <v>1887643333.3333333</v>
      </c>
      <c r="F247" s="345">
        <v>10.469098101540288</v>
      </c>
      <c r="G247" s="345">
        <v>0.2365804306070039</v>
      </c>
      <c r="H247" s="345">
        <v>4.4376850505554177</v>
      </c>
      <c r="I247" s="345">
        <v>0.53533706743709908</v>
      </c>
      <c r="J247" s="345">
        <v>1.6722363489620011</v>
      </c>
      <c r="K247" s="345">
        <v>5.4933043673554751</v>
      </c>
      <c r="L247" s="345">
        <v>8.1861502543654954</v>
      </c>
      <c r="M247" s="345">
        <v>0.10274247211952603</v>
      </c>
      <c r="N247" s="345">
        <v>-6.7762411363393085</v>
      </c>
      <c r="O247" s="345">
        <v>5.6569343895865956</v>
      </c>
      <c r="T247" s="2">
        <f t="shared" ref="T247" si="64">H247</f>
        <v>4.4376850505554177</v>
      </c>
      <c r="U247" s="2">
        <f t="shared" ref="U247" si="65">L247</f>
        <v>8.1861502543654954</v>
      </c>
      <c r="V247" s="2">
        <f t="shared" ref="V247" si="66">N247</f>
        <v>-6.7762411363393085</v>
      </c>
      <c r="W247" s="349" t="s">
        <v>4131</v>
      </c>
      <c r="X247" t="str">
        <f t="shared" ref="X247" si="67">C247</f>
        <v>#1-14@1</v>
      </c>
      <c r="Y247" s="349" t="s">
        <v>3971</v>
      </c>
    </row>
    <row r="248" spans="3:25">
      <c r="C248" s="344" t="s">
        <v>3884</v>
      </c>
      <c r="D248" s="344" t="s">
        <v>3635</v>
      </c>
      <c r="E248" s="344"/>
      <c r="F248" s="345"/>
      <c r="G248" s="345"/>
      <c r="H248" s="345"/>
      <c r="I248" s="345"/>
      <c r="J248" s="345"/>
      <c r="K248" s="345"/>
      <c r="L248" s="345"/>
      <c r="M248" s="345"/>
      <c r="N248" s="345"/>
      <c r="O248" s="345"/>
      <c r="T248" s="2"/>
      <c r="U248" s="2"/>
      <c r="V248" s="2"/>
      <c r="W248" s="349"/>
      <c r="Y248" s="349"/>
    </row>
    <row r="249" spans="3:25">
      <c r="C249" s="344" t="s">
        <v>3885</v>
      </c>
      <c r="D249" s="344" t="s">
        <v>3635</v>
      </c>
      <c r="E249" s="344"/>
      <c r="F249" s="345"/>
      <c r="G249" s="345"/>
      <c r="H249" s="345"/>
      <c r="I249" s="345"/>
      <c r="J249" s="345"/>
      <c r="K249" s="345"/>
      <c r="L249" s="345"/>
      <c r="M249" s="345"/>
      <c r="N249" s="345"/>
      <c r="O249" s="345"/>
      <c r="T249" s="2"/>
      <c r="U249" s="2"/>
      <c r="V249" s="2"/>
      <c r="W249" s="349"/>
      <c r="Y249" s="349"/>
    </row>
    <row r="250" spans="3:25">
      <c r="C250" s="344" t="s">
        <v>3886</v>
      </c>
      <c r="D250" s="344" t="s">
        <v>3635</v>
      </c>
      <c r="E250" s="344">
        <v>1987793666.6666667</v>
      </c>
      <c r="F250" s="345">
        <v>6.0486348232133098</v>
      </c>
      <c r="G250" s="345">
        <v>0.64245908171722088</v>
      </c>
      <c r="H250" s="345">
        <v>0.29825911434318747</v>
      </c>
      <c r="I250" s="345">
        <v>0.87111188475256784</v>
      </c>
      <c r="J250" s="345">
        <v>-6.0051079553546565</v>
      </c>
      <c r="K250" s="345">
        <v>2.3797998562618443</v>
      </c>
      <c r="L250" s="345">
        <v>5.8950582758754804</v>
      </c>
      <c r="M250" s="345">
        <v>0.2643889941427745</v>
      </c>
      <c r="N250" s="345">
        <v>-6.5719844625022894</v>
      </c>
      <c r="O250" s="345">
        <v>2.2647259860157809</v>
      </c>
      <c r="T250" s="2">
        <f t="shared" ref="T250" si="68">H250</f>
        <v>0.29825911434318747</v>
      </c>
      <c r="U250" s="2">
        <f t="shared" ref="U250" si="69">L250</f>
        <v>5.8950582758754804</v>
      </c>
      <c r="V250" s="2">
        <f t="shared" ref="V250" si="70">N250</f>
        <v>-6.5719844625022894</v>
      </c>
      <c r="W250" s="349" t="s">
        <v>4122</v>
      </c>
      <c r="X250" t="str">
        <f t="shared" ref="X250" si="71">C250</f>
        <v>#1-15@1</v>
      </c>
      <c r="Y250" s="349" t="s">
        <v>3971</v>
      </c>
    </row>
    <row r="251" spans="3:25">
      <c r="C251" s="344" t="s">
        <v>3887</v>
      </c>
      <c r="D251" s="344" t="s">
        <v>3635</v>
      </c>
      <c r="E251" s="344"/>
      <c r="F251" s="345"/>
      <c r="G251" s="345"/>
      <c r="H251" s="345"/>
      <c r="I251" s="345"/>
      <c r="J251" s="345"/>
      <c r="K251" s="345"/>
      <c r="L251" s="345"/>
      <c r="M251" s="345"/>
      <c r="N251" s="345"/>
      <c r="O251" s="345"/>
      <c r="T251" s="2"/>
      <c r="U251" s="2"/>
      <c r="V251" s="2"/>
      <c r="W251" s="349"/>
      <c r="Y251" s="349"/>
    </row>
    <row r="252" spans="3:25">
      <c r="C252" s="344" t="s">
        <v>3888</v>
      </c>
      <c r="D252" s="344" t="s">
        <v>3635</v>
      </c>
      <c r="E252" s="344"/>
      <c r="F252" s="345"/>
      <c r="G252" s="345"/>
      <c r="H252" s="345"/>
      <c r="I252" s="345"/>
      <c r="J252" s="345"/>
      <c r="K252" s="345"/>
      <c r="L252" s="345"/>
      <c r="M252" s="345"/>
      <c r="N252" s="345"/>
      <c r="O252" s="345"/>
      <c r="T252" s="2"/>
      <c r="U252" s="2"/>
      <c r="V252" s="2"/>
      <c r="W252" s="349"/>
      <c r="Y252" s="349"/>
    </row>
    <row r="253" spans="3:25">
      <c r="C253" s="344" t="s">
        <v>3889</v>
      </c>
      <c r="D253" s="344" t="s">
        <v>3635</v>
      </c>
      <c r="E253" s="344">
        <v>1646501000</v>
      </c>
      <c r="F253" s="345">
        <v>9.7258052446359162</v>
      </c>
      <c r="G253" s="345">
        <v>2.698598987862447</v>
      </c>
      <c r="H253" s="345">
        <v>6.5640464550003799</v>
      </c>
      <c r="I253" s="345">
        <v>6.9626439397339004</v>
      </c>
      <c r="J253" s="345">
        <v>6.3334083361009279</v>
      </c>
      <c r="K253" s="345">
        <v>16.05524178427466</v>
      </c>
      <c r="L253" s="345">
        <v>6.3516835579238888</v>
      </c>
      <c r="M253" s="345">
        <v>1.0651773733797689</v>
      </c>
      <c r="N253" s="345">
        <v>-6.1820143715799842</v>
      </c>
      <c r="O253" s="345">
        <v>2.9086303046640762</v>
      </c>
      <c r="T253" s="2">
        <f t="shared" ref="T253" si="72">H253</f>
        <v>6.5640464550003799</v>
      </c>
      <c r="U253" s="2">
        <f t="shared" ref="U253" si="73">L253</f>
        <v>6.3516835579238888</v>
      </c>
      <c r="V253" s="2">
        <f t="shared" ref="V253" si="74">N253</f>
        <v>-6.1820143715799842</v>
      </c>
      <c r="W253" s="349" t="s">
        <v>4123</v>
      </c>
      <c r="X253" t="str">
        <f t="shared" ref="X253" si="75">C253</f>
        <v>#1-16@1</v>
      </c>
      <c r="Y253" s="349" t="s">
        <v>3971</v>
      </c>
    </row>
    <row r="254" spans="3:25">
      <c r="C254" s="344" t="s">
        <v>3890</v>
      </c>
      <c r="D254" s="344" t="s">
        <v>3635</v>
      </c>
      <c r="E254" s="344"/>
      <c r="F254" s="345"/>
      <c r="G254" s="345"/>
      <c r="H254" s="345"/>
      <c r="I254" s="345"/>
      <c r="J254" s="345"/>
      <c r="K254" s="345"/>
      <c r="L254" s="345"/>
      <c r="M254" s="345"/>
      <c r="N254" s="345"/>
      <c r="O254" s="345"/>
      <c r="T254" s="2"/>
      <c r="U254" s="2"/>
      <c r="V254" s="2"/>
      <c r="W254" s="349"/>
      <c r="Y254" s="349"/>
    </row>
    <row r="255" spans="3:25">
      <c r="C255" s="344" t="s">
        <v>3891</v>
      </c>
      <c r="D255" s="344" t="s">
        <v>3635</v>
      </c>
      <c r="E255" s="344"/>
      <c r="F255" s="345"/>
      <c r="G255" s="345"/>
      <c r="H255" s="345"/>
      <c r="I255" s="345"/>
      <c r="J255" s="345"/>
      <c r="K255" s="345"/>
      <c r="L255" s="345"/>
      <c r="M255" s="345"/>
      <c r="N255" s="345"/>
      <c r="O255" s="345"/>
      <c r="T255" s="2"/>
      <c r="U255" s="2"/>
      <c r="V255" s="2"/>
      <c r="W255" s="349"/>
      <c r="Y255" s="349"/>
    </row>
    <row r="256" spans="3:25">
      <c r="C256" s="344" t="s">
        <v>3892</v>
      </c>
      <c r="D256" s="344" t="s">
        <v>3635</v>
      </c>
      <c r="E256" s="344">
        <v>1936335000</v>
      </c>
      <c r="F256" s="345">
        <v>8.4031445726465339</v>
      </c>
      <c r="G256" s="345">
        <v>0.57915208823870057</v>
      </c>
      <c r="H256" s="345">
        <v>5.3205822952041943</v>
      </c>
      <c r="I256" s="345">
        <v>2.8291161625524519</v>
      </c>
      <c r="J256" s="345">
        <v>4.8709185582441377</v>
      </c>
      <c r="K256" s="345">
        <v>5.2184752834900792</v>
      </c>
      <c r="L256" s="345">
        <v>5.6667361468846584</v>
      </c>
      <c r="M256" s="345">
        <v>0.8841309774785937</v>
      </c>
      <c r="N256" s="345">
        <v>-5.2635273426133722</v>
      </c>
      <c r="O256" s="345">
        <v>0.59437686803136702</v>
      </c>
      <c r="T256" s="2">
        <f t="shared" ref="T256" si="76">H256</f>
        <v>5.3205822952041943</v>
      </c>
      <c r="U256" s="2">
        <f t="shared" ref="U256" si="77">L256</f>
        <v>5.6667361468846584</v>
      </c>
      <c r="V256" s="2">
        <f t="shared" ref="V256" si="78">N256</f>
        <v>-5.2635273426133722</v>
      </c>
      <c r="W256" s="349" t="s">
        <v>4124</v>
      </c>
      <c r="X256" t="str">
        <f t="shared" ref="X256" si="79">C256</f>
        <v>#1-17@1</v>
      </c>
      <c r="Y256" s="349" t="s">
        <v>3971</v>
      </c>
    </row>
    <row r="257" spans="3:25">
      <c r="C257" s="344" t="s">
        <v>3893</v>
      </c>
      <c r="D257" s="344" t="s">
        <v>3635</v>
      </c>
      <c r="E257" s="344"/>
      <c r="F257" s="345"/>
      <c r="G257" s="345"/>
      <c r="H257" s="345"/>
      <c r="I257" s="345"/>
      <c r="J257" s="345"/>
      <c r="K257" s="345"/>
      <c r="L257" s="345"/>
      <c r="M257" s="345"/>
      <c r="N257" s="345"/>
      <c r="O257" s="345"/>
      <c r="T257" s="2"/>
      <c r="U257" s="2"/>
      <c r="V257" s="2"/>
      <c r="W257" s="349"/>
      <c r="Y257" s="349"/>
    </row>
    <row r="258" spans="3:25">
      <c r="C258" s="344" t="s">
        <v>3894</v>
      </c>
      <c r="D258" s="344" t="s">
        <v>3635</v>
      </c>
      <c r="E258" s="344"/>
      <c r="F258" s="345"/>
      <c r="G258" s="345"/>
      <c r="H258" s="345"/>
      <c r="I258" s="345"/>
      <c r="J258" s="345"/>
      <c r="K258" s="345"/>
      <c r="L258" s="345"/>
      <c r="M258" s="345"/>
      <c r="N258" s="345"/>
      <c r="O258" s="345"/>
      <c r="T258" s="2"/>
      <c r="U258" s="2"/>
      <c r="V258" s="2"/>
      <c r="W258" s="349"/>
      <c r="Y258" s="349"/>
    </row>
    <row r="259" spans="3:25">
      <c r="C259" s="346" t="s">
        <v>3895</v>
      </c>
      <c r="D259" s="346" t="s">
        <v>3636</v>
      </c>
      <c r="E259" s="346">
        <v>1612664000</v>
      </c>
      <c r="F259" s="347">
        <v>10.650823065798157</v>
      </c>
      <c r="G259" s="347">
        <v>1.0457549395016654</v>
      </c>
      <c r="H259" s="347">
        <v>12.681068904785967</v>
      </c>
      <c r="I259" s="347">
        <v>4.2416115513190302</v>
      </c>
      <c r="J259" s="347">
        <v>18.575459107743164</v>
      </c>
      <c r="K259" s="347">
        <v>8.6876942685931162</v>
      </c>
      <c r="L259" s="347">
        <v>4.1403982707450826</v>
      </c>
      <c r="M259" s="347">
        <v>1.1593161029373875</v>
      </c>
      <c r="N259" s="347">
        <v>-5.6585666148194491</v>
      </c>
      <c r="O259" s="347">
        <v>1.3362191885430699</v>
      </c>
      <c r="T259" s="2">
        <f t="shared" ref="T259" si="80">H259</f>
        <v>12.681068904785967</v>
      </c>
      <c r="U259" s="2">
        <f t="shared" ref="U259" si="81">L259</f>
        <v>4.1403982707450826</v>
      </c>
      <c r="V259" s="2">
        <f t="shared" ref="V259" si="82">N259</f>
        <v>-5.6585666148194491</v>
      </c>
      <c r="W259" s="349" t="s">
        <v>4125</v>
      </c>
      <c r="X259" t="str">
        <f t="shared" ref="X259" si="83">C259</f>
        <v>#1-18@1</v>
      </c>
      <c r="Y259" s="349" t="s">
        <v>3971</v>
      </c>
    </row>
    <row r="260" spans="3:25">
      <c r="C260" s="344" t="s">
        <v>3896</v>
      </c>
      <c r="D260" s="344" t="s">
        <v>3636</v>
      </c>
      <c r="E260" s="344"/>
      <c r="F260" s="345"/>
      <c r="G260" s="345"/>
      <c r="H260" s="345"/>
      <c r="I260" s="345"/>
      <c r="J260" s="345"/>
      <c r="K260" s="345"/>
      <c r="L260" s="345"/>
      <c r="M260" s="345"/>
      <c r="N260" s="345"/>
      <c r="O260" s="345"/>
      <c r="T260" s="2"/>
      <c r="U260" s="2"/>
      <c r="V260" s="2"/>
      <c r="W260" s="349"/>
      <c r="Y260" s="349"/>
    </row>
    <row r="261" spans="3:25">
      <c r="C261" s="344" t="s">
        <v>3897</v>
      </c>
      <c r="D261" s="344" t="s">
        <v>3636</v>
      </c>
      <c r="E261" s="344"/>
      <c r="F261" s="345"/>
      <c r="G261" s="345"/>
      <c r="H261" s="345"/>
      <c r="I261" s="345"/>
      <c r="J261" s="345"/>
      <c r="K261" s="345"/>
      <c r="L261" s="345"/>
      <c r="M261" s="345"/>
      <c r="N261" s="345"/>
      <c r="O261" s="345"/>
      <c r="T261" s="2"/>
      <c r="U261" s="2"/>
      <c r="V261" s="2"/>
      <c r="W261" s="349"/>
      <c r="Y261" s="349"/>
    </row>
    <row r="262" spans="3:25">
      <c r="C262" s="344" t="s">
        <v>3898</v>
      </c>
      <c r="D262" s="344" t="s">
        <v>3636</v>
      </c>
      <c r="E262" s="344">
        <v>1961885000</v>
      </c>
      <c r="F262" s="345">
        <v>7.6310194156207585</v>
      </c>
      <c r="G262" s="345">
        <v>1.5898069664894943</v>
      </c>
      <c r="H262" s="345">
        <v>11.378095846415063</v>
      </c>
      <c r="I262" s="345">
        <v>3.4286644587567681</v>
      </c>
      <c r="J262" s="345">
        <v>19.644546815223617</v>
      </c>
      <c r="K262" s="345">
        <v>6.9556508865874864</v>
      </c>
      <c r="L262" s="345">
        <v>1.7876184302616505</v>
      </c>
      <c r="M262" s="345">
        <v>0.24257758246857303</v>
      </c>
      <c r="N262" s="345">
        <v>-2.0861560058754347</v>
      </c>
      <c r="O262" s="345">
        <v>0.56717139884168299</v>
      </c>
      <c r="T262" s="2">
        <f t="shared" ref="T262" si="84">H262</f>
        <v>11.378095846415063</v>
      </c>
      <c r="U262" s="2">
        <f t="shared" ref="U262" si="85">L262</f>
        <v>1.7876184302616505</v>
      </c>
      <c r="V262" s="2">
        <f t="shared" ref="V262" si="86">N262</f>
        <v>-2.0861560058754347</v>
      </c>
      <c r="W262" s="349" t="s">
        <v>4126</v>
      </c>
      <c r="X262" t="str">
        <f t="shared" ref="X262" si="87">C262</f>
        <v>#1-19@1</v>
      </c>
      <c r="Y262" s="349" t="s">
        <v>3971</v>
      </c>
    </row>
    <row r="263" spans="3:25">
      <c r="C263" s="344" t="s">
        <v>3899</v>
      </c>
      <c r="D263" s="344" t="s">
        <v>3636</v>
      </c>
      <c r="E263" s="344"/>
      <c r="F263" s="345"/>
      <c r="G263" s="345"/>
      <c r="H263" s="345"/>
      <c r="I263" s="345"/>
      <c r="J263" s="345"/>
      <c r="K263" s="345"/>
      <c r="L263" s="345"/>
      <c r="M263" s="345"/>
      <c r="N263" s="345"/>
      <c r="O263" s="345"/>
      <c r="T263" s="2"/>
      <c r="U263" s="2"/>
      <c r="V263" s="2"/>
      <c r="W263" s="349"/>
      <c r="Y263" s="349"/>
    </row>
    <row r="264" spans="3:25">
      <c r="C264" s="344" t="s">
        <v>3900</v>
      </c>
      <c r="D264" s="344" t="s">
        <v>3636</v>
      </c>
      <c r="E264" s="344"/>
      <c r="F264" s="345"/>
      <c r="G264" s="345"/>
      <c r="H264" s="345"/>
      <c r="I264" s="345"/>
      <c r="J264" s="345"/>
      <c r="K264" s="345"/>
      <c r="L264" s="345"/>
      <c r="M264" s="345"/>
      <c r="N264" s="345"/>
      <c r="O264" s="345"/>
      <c r="T264" s="2"/>
      <c r="U264" s="2"/>
      <c r="V264" s="2"/>
      <c r="W264" s="349"/>
      <c r="Y264" s="349"/>
    </row>
    <row r="265" spans="3:25">
      <c r="C265" s="344" t="s">
        <v>3901</v>
      </c>
      <c r="D265" s="344" t="s">
        <v>3636</v>
      </c>
      <c r="E265" s="344">
        <v>1957171000</v>
      </c>
      <c r="F265" s="345">
        <v>8.6728867596033883</v>
      </c>
      <c r="G265" s="345">
        <v>1.9470835052979136</v>
      </c>
      <c r="H265" s="345">
        <v>11.121867339922781</v>
      </c>
      <c r="I265" s="345">
        <v>1.3972609170573245</v>
      </c>
      <c r="J265" s="345">
        <v>17.452446288522161</v>
      </c>
      <c r="K265" s="345">
        <v>1.6029028470371949</v>
      </c>
      <c r="L265" s="345">
        <v>2.9605286742382386</v>
      </c>
      <c r="M265" s="345">
        <v>1.3955806809292257</v>
      </c>
      <c r="N265" s="345">
        <v>-3.7851004952715868</v>
      </c>
      <c r="O265" s="345">
        <v>2.7639554614032371</v>
      </c>
      <c r="T265" s="2">
        <f t="shared" ref="T265" si="88">H265</f>
        <v>11.121867339922781</v>
      </c>
      <c r="U265" s="2">
        <f t="shared" ref="U265" si="89">L265</f>
        <v>2.9605286742382386</v>
      </c>
      <c r="V265" s="2">
        <f t="shared" ref="V265" si="90">N265</f>
        <v>-3.7851004952715868</v>
      </c>
      <c r="W265" s="349" t="s">
        <v>4127</v>
      </c>
      <c r="X265" t="str">
        <f t="shared" ref="X265" si="91">C265</f>
        <v>#1-20@1</v>
      </c>
      <c r="Y265" s="349" t="s">
        <v>3971</v>
      </c>
    </row>
    <row r="266" spans="3:25">
      <c r="C266" s="344" t="s">
        <v>3902</v>
      </c>
      <c r="D266" s="344" t="s">
        <v>3636</v>
      </c>
      <c r="E266" s="344"/>
      <c r="F266" s="345"/>
      <c r="G266" s="345"/>
      <c r="H266" s="345"/>
      <c r="I266" s="345"/>
      <c r="J266" s="345"/>
      <c r="K266" s="345"/>
      <c r="L266" s="345"/>
      <c r="M266" s="345"/>
      <c r="N266" s="345"/>
      <c r="O266" s="345"/>
      <c r="T266" s="2"/>
      <c r="U266" s="2"/>
      <c r="V266" s="2"/>
      <c r="W266" s="349"/>
      <c r="Y266" s="349"/>
    </row>
    <row r="267" spans="3:25">
      <c r="C267" s="344" t="s">
        <v>3903</v>
      </c>
      <c r="D267" s="344" t="s">
        <v>3636</v>
      </c>
      <c r="E267" s="344"/>
      <c r="F267" s="345"/>
      <c r="G267" s="345"/>
      <c r="H267" s="345"/>
      <c r="I267" s="345"/>
      <c r="J267" s="345"/>
      <c r="K267" s="345"/>
      <c r="L267" s="345"/>
      <c r="M267" s="345"/>
      <c r="N267" s="345"/>
      <c r="O267" s="345"/>
      <c r="T267" s="2"/>
      <c r="U267" s="2"/>
      <c r="V267" s="2"/>
      <c r="W267" s="349"/>
      <c r="Y267" s="349"/>
    </row>
    <row r="268" spans="3:25">
      <c r="C268" s="344" t="s">
        <v>3904</v>
      </c>
      <c r="D268" s="344" t="s">
        <v>3636</v>
      </c>
      <c r="E268" s="344">
        <v>1868771666.6666667</v>
      </c>
      <c r="F268" s="345">
        <v>10.150973083938641</v>
      </c>
      <c r="G268" s="345">
        <v>1.5274997623151938</v>
      </c>
      <c r="H268" s="345">
        <v>9.8665730816978776</v>
      </c>
      <c r="I268" s="345">
        <v>1.7497506442245596</v>
      </c>
      <c r="J268" s="345">
        <v>11.971960061834061</v>
      </c>
      <c r="K268" s="345">
        <v>2.3270279667658409</v>
      </c>
      <c r="L268" s="345">
        <v>5.0818494326113255</v>
      </c>
      <c r="M268" s="345">
        <v>0.64032488648346197</v>
      </c>
      <c r="N268" s="345">
        <v>-6.8581709638656134</v>
      </c>
      <c r="O268" s="345">
        <v>1.1044054215612447</v>
      </c>
      <c r="T268" s="2">
        <f t="shared" ref="T268" si="92">H268</f>
        <v>9.8665730816978776</v>
      </c>
      <c r="U268" s="2">
        <f t="shared" ref="U268" si="93">L268</f>
        <v>5.0818494326113255</v>
      </c>
      <c r="V268" s="2">
        <f t="shared" ref="V268" si="94">N268</f>
        <v>-6.8581709638656134</v>
      </c>
      <c r="W268" s="349" t="s">
        <v>4128</v>
      </c>
      <c r="X268" t="str">
        <f t="shared" ref="X268" si="95">C268</f>
        <v>#1@21</v>
      </c>
      <c r="Y268" s="349" t="s">
        <v>3971</v>
      </c>
    </row>
    <row r="269" spans="3:25">
      <c r="C269" s="344" t="s">
        <v>3905</v>
      </c>
      <c r="D269" s="344" t="s">
        <v>3636</v>
      </c>
      <c r="E269" s="344"/>
      <c r="F269" s="345"/>
      <c r="G269" s="345"/>
      <c r="H269" s="345"/>
      <c r="I269" s="345"/>
      <c r="J269" s="345"/>
      <c r="K269" s="345"/>
      <c r="L269" s="345"/>
      <c r="M269" s="345"/>
      <c r="N269" s="345"/>
      <c r="O269" s="345"/>
      <c r="T269" s="2"/>
      <c r="U269" s="2"/>
      <c r="V269" s="2"/>
      <c r="W269" s="349"/>
      <c r="Y269" s="349"/>
    </row>
    <row r="270" spans="3:25">
      <c r="C270" s="344" t="s">
        <v>3906</v>
      </c>
      <c r="D270" s="344" t="s">
        <v>3636</v>
      </c>
      <c r="E270" s="344"/>
      <c r="F270" s="345"/>
      <c r="G270" s="345"/>
      <c r="H270" s="345"/>
      <c r="I270" s="345"/>
      <c r="J270" s="345"/>
      <c r="K270" s="345"/>
      <c r="L270" s="345"/>
      <c r="M270" s="345"/>
      <c r="N270" s="345"/>
      <c r="O270" s="345"/>
      <c r="T270" s="2"/>
      <c r="U270" s="2"/>
      <c r="V270" s="2"/>
      <c r="W270" s="349"/>
      <c r="Y270" s="349"/>
    </row>
    <row r="271" spans="3:25">
      <c r="C271" s="344" t="s">
        <v>3907</v>
      </c>
      <c r="D271" s="344" t="s">
        <v>3636</v>
      </c>
      <c r="E271" s="344">
        <v>1863819000</v>
      </c>
      <c r="F271" s="345">
        <v>10.612623755328935</v>
      </c>
      <c r="G271" s="345">
        <v>0.51690268533016359</v>
      </c>
      <c r="H271" s="345">
        <v>11.798523955286987</v>
      </c>
      <c r="I271" s="345">
        <v>2.9171850334783263</v>
      </c>
      <c r="J271" s="345">
        <v>17.045436067750924</v>
      </c>
      <c r="K271" s="345">
        <v>4.9055420069160052</v>
      </c>
      <c r="L271" s="345">
        <v>4.5538422528736229</v>
      </c>
      <c r="M271" s="345">
        <v>1.7357557179504766</v>
      </c>
      <c r="N271" s="345">
        <v>-5.4919444900770245</v>
      </c>
      <c r="O271" s="345">
        <v>0.6938537957702734</v>
      </c>
      <c r="T271" s="2">
        <f t="shared" ref="T271" si="96">H271</f>
        <v>11.798523955286987</v>
      </c>
      <c r="U271" s="2">
        <f t="shared" ref="U271" si="97">L271</f>
        <v>4.5538422528736229</v>
      </c>
      <c r="V271" s="2">
        <f t="shared" ref="V271" si="98">N271</f>
        <v>-5.4919444900770245</v>
      </c>
      <c r="W271" s="349" t="s">
        <v>4129</v>
      </c>
      <c r="X271" t="str">
        <f t="shared" ref="X271" si="99">C271</f>
        <v>#1-22@1</v>
      </c>
      <c r="Y271" s="349" t="s">
        <v>3971</v>
      </c>
    </row>
    <row r="272" spans="3:25">
      <c r="C272" s="344" t="s">
        <v>3908</v>
      </c>
      <c r="D272" s="344" t="s">
        <v>3636</v>
      </c>
      <c r="E272" s="344"/>
      <c r="F272" s="345"/>
      <c r="G272" s="345"/>
      <c r="H272" s="345"/>
      <c r="I272" s="345"/>
      <c r="J272" s="345"/>
      <c r="K272" s="345"/>
      <c r="L272" s="345"/>
      <c r="M272" s="345"/>
      <c r="N272" s="345"/>
      <c r="O272" s="345"/>
      <c r="T272" s="2"/>
      <c r="U272" s="2"/>
      <c r="V272" s="2"/>
      <c r="W272" s="349"/>
      <c r="Y272" s="349"/>
    </row>
    <row r="273" spans="3:25">
      <c r="C273" s="344" t="s">
        <v>3909</v>
      </c>
      <c r="D273" s="344" t="s">
        <v>3636</v>
      </c>
      <c r="E273" s="344"/>
      <c r="F273" s="345"/>
      <c r="G273" s="345"/>
      <c r="H273" s="345"/>
      <c r="I273" s="345"/>
      <c r="J273" s="345"/>
      <c r="K273" s="345"/>
      <c r="L273" s="345"/>
      <c r="M273" s="345"/>
      <c r="N273" s="345"/>
      <c r="O273" s="345"/>
      <c r="T273" s="2"/>
      <c r="U273" s="2"/>
      <c r="V273" s="2"/>
      <c r="W273" s="349"/>
      <c r="Y273" s="349"/>
    </row>
    <row r="274" spans="3:25">
      <c r="C274" s="344" t="s">
        <v>3910</v>
      </c>
      <c r="D274" s="344" t="s">
        <v>3636</v>
      </c>
      <c r="E274" s="344">
        <v>1847160333.3333333</v>
      </c>
      <c r="F274" s="345">
        <v>11.66400711208874</v>
      </c>
      <c r="G274" s="345">
        <v>2.3299214407988607</v>
      </c>
      <c r="H274" s="345">
        <v>11.010364283397559</v>
      </c>
      <c r="I274" s="345">
        <v>3.7330236336834206</v>
      </c>
      <c r="J274" s="345">
        <v>12.637078731630483</v>
      </c>
      <c r="K274" s="345">
        <v>6.5276012283072102</v>
      </c>
      <c r="L274" s="345">
        <v>6.0090127479912603</v>
      </c>
      <c r="M274" s="345">
        <v>0.42944543619219727</v>
      </c>
      <c r="N274" s="345">
        <v>-8.3882091254529421</v>
      </c>
      <c r="O274" s="345">
        <v>1.3588683799594583</v>
      </c>
      <c r="T274" s="2">
        <f t="shared" ref="T274" si="100">H274</f>
        <v>11.010364283397559</v>
      </c>
      <c r="U274" s="2">
        <f t="shared" ref="U274" si="101">L274</f>
        <v>6.0090127479912603</v>
      </c>
      <c r="V274" s="2">
        <f t="shared" ref="V274" si="102">N274</f>
        <v>-8.3882091254529421</v>
      </c>
      <c r="W274" s="349" t="s">
        <v>4130</v>
      </c>
      <c r="X274" t="str">
        <f t="shared" ref="X274" si="103">C274</f>
        <v>#1-23@1</v>
      </c>
      <c r="Y274" s="349" t="s">
        <v>3971</v>
      </c>
    </row>
    <row r="275" spans="3:25">
      <c r="C275" s="344" t="s">
        <v>3911</v>
      </c>
      <c r="D275" s="344" t="s">
        <v>3636</v>
      </c>
      <c r="E275" s="344"/>
      <c r="F275" s="345"/>
      <c r="G275" s="345"/>
      <c r="H275" s="345"/>
      <c r="I275" s="345"/>
      <c r="J275" s="345"/>
      <c r="K275" s="345"/>
      <c r="L275" s="345"/>
      <c r="M275" s="345"/>
      <c r="N275" s="345"/>
      <c r="O275" s="345"/>
      <c r="T275" s="2"/>
      <c r="U275" s="2"/>
      <c r="V275" s="2"/>
      <c r="W275" s="349"/>
      <c r="Y275" s="349"/>
    </row>
    <row r="276" spans="3:25">
      <c r="C276" s="344" t="s">
        <v>3912</v>
      </c>
      <c r="D276" s="344" t="s">
        <v>3636</v>
      </c>
      <c r="E276" s="344"/>
      <c r="F276" s="345"/>
      <c r="G276" s="345"/>
      <c r="H276" s="345"/>
      <c r="I276" s="345"/>
      <c r="J276" s="345"/>
      <c r="K276" s="345"/>
      <c r="L276" s="345"/>
      <c r="M276" s="345"/>
      <c r="N276" s="345"/>
      <c r="O276" s="345"/>
      <c r="T276" s="2"/>
      <c r="U276" s="2"/>
      <c r="V276" s="2"/>
      <c r="W276" s="349"/>
      <c r="Y276" s="349"/>
    </row>
    <row r="277" spans="3:25">
      <c r="C277" s="344" t="s">
        <v>3913</v>
      </c>
      <c r="D277" s="344" t="s">
        <v>3636</v>
      </c>
      <c r="E277" s="344">
        <v>1791701666.6666667</v>
      </c>
      <c r="F277" s="345">
        <v>12.006327033529404</v>
      </c>
      <c r="G277" s="345">
        <v>2.6923823075846944</v>
      </c>
      <c r="H277" s="345">
        <v>11.959534046587004</v>
      </c>
      <c r="I277" s="345">
        <v>2.2230011696932088</v>
      </c>
      <c r="J277" s="345">
        <v>15.750566368055942</v>
      </c>
      <c r="K277" s="345">
        <v>3.0776607901181738</v>
      </c>
      <c r="L277" s="345">
        <v>5.865025783899469</v>
      </c>
      <c r="M277" s="345">
        <v>1.5749415461389182</v>
      </c>
      <c r="N277" s="345">
        <v>-7.095494116341694</v>
      </c>
      <c r="O277" s="345">
        <v>1.865062044940317</v>
      </c>
      <c r="T277" s="2">
        <f t="shared" ref="T277" si="104">H277</f>
        <v>11.959534046587004</v>
      </c>
      <c r="U277" s="2">
        <f t="shared" ref="U277" si="105">L277</f>
        <v>5.865025783899469</v>
      </c>
      <c r="V277" s="2">
        <f t="shared" ref="V277" si="106">N277</f>
        <v>-7.095494116341694</v>
      </c>
      <c r="W277" s="349" t="s">
        <v>4131</v>
      </c>
      <c r="X277" t="str">
        <f t="shared" ref="X277" si="107">C277</f>
        <v>#1-24@1</v>
      </c>
      <c r="Y277" s="349" t="s">
        <v>3971</v>
      </c>
    </row>
    <row r="278" spans="3:25">
      <c r="C278" s="344" t="s">
        <v>3914</v>
      </c>
      <c r="D278" s="344" t="s">
        <v>3636</v>
      </c>
      <c r="E278" s="344"/>
      <c r="F278" s="345"/>
      <c r="G278" s="345"/>
      <c r="H278" s="345"/>
      <c r="I278" s="345"/>
      <c r="J278" s="345"/>
      <c r="K278" s="345"/>
      <c r="L278" s="345"/>
      <c r="M278" s="345"/>
      <c r="N278" s="345"/>
      <c r="O278" s="345"/>
      <c r="T278" s="2"/>
      <c r="U278" s="2"/>
      <c r="V278" s="2"/>
      <c r="W278" s="349"/>
      <c r="Y278" s="349"/>
    </row>
    <row r="279" spans="3:25">
      <c r="C279" s="344" t="s">
        <v>3915</v>
      </c>
      <c r="D279" s="344" t="s">
        <v>3636</v>
      </c>
      <c r="E279" s="344"/>
      <c r="F279" s="345"/>
      <c r="G279" s="345"/>
      <c r="H279" s="345"/>
      <c r="I279" s="345"/>
      <c r="J279" s="345"/>
      <c r="K279" s="345"/>
      <c r="L279" s="345"/>
      <c r="M279" s="345"/>
      <c r="N279" s="345"/>
      <c r="O279" s="345"/>
      <c r="T279" s="2"/>
      <c r="U279" s="2"/>
      <c r="V279" s="2"/>
      <c r="W279" s="349"/>
      <c r="Y279" s="349"/>
    </row>
    <row r="280" spans="3:25">
      <c r="C280" s="344" t="s">
        <v>3916</v>
      </c>
      <c r="D280" s="344" t="s">
        <v>3636</v>
      </c>
      <c r="E280" s="344">
        <v>1027854133.3333334</v>
      </c>
      <c r="F280" s="345">
        <v>12.293901914510149</v>
      </c>
      <c r="G280" s="345">
        <v>0.72814202905283587</v>
      </c>
      <c r="H280" s="345">
        <v>11.962734119398929</v>
      </c>
      <c r="I280" s="345">
        <v>2.4689206961901458</v>
      </c>
      <c r="J280" s="345">
        <v>17.379354283911351</v>
      </c>
      <c r="K280" s="345">
        <v>6.3121278647705745</v>
      </c>
      <c r="L280" s="345">
        <v>6.1509856833686554</v>
      </c>
      <c r="M280" s="345">
        <v>0.99634570772318065</v>
      </c>
      <c r="N280" s="345">
        <v>-5.4730159709648332</v>
      </c>
      <c r="O280" s="345">
        <v>2.878674122740402</v>
      </c>
      <c r="T280" s="2">
        <f t="shared" ref="T280" si="108">H280</f>
        <v>11.962734119398929</v>
      </c>
      <c r="U280" s="2">
        <f t="shared" ref="U280" si="109">L280</f>
        <v>6.1509856833686554</v>
      </c>
      <c r="V280" s="2">
        <f t="shared" ref="V280" si="110">N280</f>
        <v>-5.4730159709648332</v>
      </c>
      <c r="W280" s="349" t="s">
        <v>4122</v>
      </c>
      <c r="X280" t="str">
        <f t="shared" ref="X280" si="111">C280</f>
        <v>#1-25@1</v>
      </c>
      <c r="Y280" s="349" t="s">
        <v>3971</v>
      </c>
    </row>
    <row r="281" spans="3:25">
      <c r="C281" s="344" t="s">
        <v>3917</v>
      </c>
      <c r="D281" s="344" t="s">
        <v>3636</v>
      </c>
      <c r="E281" s="344"/>
      <c r="F281" s="345"/>
      <c r="G281" s="345"/>
      <c r="H281" s="345"/>
      <c r="I281" s="345"/>
      <c r="J281" s="345"/>
      <c r="K281" s="345"/>
      <c r="L281" s="345"/>
      <c r="M281" s="345"/>
      <c r="N281" s="345"/>
      <c r="O281" s="345"/>
      <c r="T281" s="2"/>
      <c r="U281" s="2"/>
      <c r="V281" s="2"/>
      <c r="W281" s="349"/>
      <c r="Y281" s="349"/>
    </row>
    <row r="282" spans="3:25">
      <c r="C282" s="344" t="s">
        <v>3918</v>
      </c>
      <c r="D282" s="344" t="s">
        <v>3636</v>
      </c>
      <c r="E282" s="344"/>
      <c r="F282" s="345"/>
      <c r="G282" s="345"/>
      <c r="H282" s="345"/>
      <c r="I282" s="345"/>
      <c r="J282" s="345"/>
      <c r="K282" s="345"/>
      <c r="L282" s="345"/>
      <c r="M282" s="345"/>
      <c r="N282" s="345"/>
      <c r="O282" s="345"/>
      <c r="T282" s="2"/>
      <c r="U282" s="2"/>
      <c r="V282" s="2"/>
      <c r="W282" s="349"/>
      <c r="Y282" s="349"/>
    </row>
    <row r="283" spans="3:25">
      <c r="C283" s="344" t="s">
        <v>3919</v>
      </c>
      <c r="D283" s="344" t="s">
        <v>3636</v>
      </c>
      <c r="E283" s="344">
        <v>1850938666.6666667</v>
      </c>
      <c r="F283" s="345">
        <v>13.618553159320035</v>
      </c>
      <c r="G283" s="345">
        <v>1.5859845048134233</v>
      </c>
      <c r="H283" s="345">
        <v>11.887530584698084</v>
      </c>
      <c r="I283" s="345">
        <v>2.1623382025106257</v>
      </c>
      <c r="J283" s="345">
        <v>14.395208501015867</v>
      </c>
      <c r="K283" s="345">
        <v>4.4739520273816806</v>
      </c>
      <c r="L283" s="345">
        <v>7.5141157078992826</v>
      </c>
      <c r="M283" s="345">
        <v>0.99529034538445937</v>
      </c>
      <c r="N283" s="345">
        <v>-8.3125403251748491</v>
      </c>
      <c r="O283" s="345">
        <v>1.8915662746650646</v>
      </c>
      <c r="T283" s="2">
        <f t="shared" ref="T283" si="112">H283</f>
        <v>11.887530584698084</v>
      </c>
      <c r="U283" s="2">
        <f t="shared" ref="U283" si="113">L283</f>
        <v>7.5141157078992826</v>
      </c>
      <c r="V283" s="2">
        <f t="shared" ref="V283" si="114">N283</f>
        <v>-8.3125403251748491</v>
      </c>
      <c r="W283" s="349" t="s">
        <v>4123</v>
      </c>
      <c r="X283" t="str">
        <f t="shared" ref="X283" si="115">C283</f>
        <v>#1-26@1</v>
      </c>
      <c r="Y283" s="349" t="s">
        <v>3971</v>
      </c>
    </row>
    <row r="284" spans="3:25">
      <c r="C284" s="344" t="s">
        <v>3920</v>
      </c>
      <c r="D284" s="344" t="s">
        <v>3636</v>
      </c>
      <c r="E284" s="344"/>
      <c r="F284" s="345"/>
      <c r="G284" s="345"/>
      <c r="H284" s="345"/>
      <c r="I284" s="345"/>
      <c r="J284" s="345"/>
      <c r="K284" s="345"/>
      <c r="L284" s="345"/>
      <c r="M284" s="345"/>
      <c r="N284" s="345"/>
      <c r="O284" s="345"/>
      <c r="T284" s="2"/>
      <c r="U284" s="2"/>
      <c r="V284" s="2"/>
      <c r="W284" s="349"/>
      <c r="Y284" s="349"/>
    </row>
    <row r="285" spans="3:25">
      <c r="C285" s="344" t="s">
        <v>3921</v>
      </c>
      <c r="D285" s="344" t="s">
        <v>3636</v>
      </c>
      <c r="E285" s="344"/>
      <c r="F285" s="345"/>
      <c r="G285" s="345"/>
      <c r="H285" s="345"/>
      <c r="I285" s="345"/>
      <c r="J285" s="345"/>
      <c r="K285" s="345"/>
      <c r="L285" s="345"/>
      <c r="M285" s="345"/>
      <c r="N285" s="345"/>
      <c r="O285" s="345"/>
      <c r="T285" s="2"/>
      <c r="U285" s="2"/>
      <c r="V285" s="2"/>
      <c r="W285" s="349"/>
      <c r="Y285" s="349"/>
    </row>
    <row r="286" spans="3:25">
      <c r="C286" s="344" t="s">
        <v>3922</v>
      </c>
      <c r="D286" s="344" t="s">
        <v>3636</v>
      </c>
      <c r="E286" s="344">
        <v>1056680633.3333334</v>
      </c>
      <c r="F286" s="345">
        <v>9.1335158624347539</v>
      </c>
      <c r="G286" s="345">
        <v>2.1908211307283034</v>
      </c>
      <c r="H286" s="345">
        <v>9.7088088905223184</v>
      </c>
      <c r="I286" s="345">
        <v>3.6274743322583425</v>
      </c>
      <c r="J286" s="345">
        <v>15.837701382873362</v>
      </c>
      <c r="K286" s="345">
        <v>5.3340450236357873</v>
      </c>
      <c r="L286" s="345">
        <v>4.1454650410400378</v>
      </c>
      <c r="M286" s="345">
        <v>0.60397046663239962</v>
      </c>
      <c r="N286" s="345">
        <v>-2.6914759053156723</v>
      </c>
      <c r="O286" s="345">
        <v>1.7477791467683157</v>
      </c>
      <c r="T286" s="2">
        <f t="shared" ref="T286" si="116">H286</f>
        <v>9.7088088905223184</v>
      </c>
      <c r="U286" s="2">
        <f t="shared" ref="U286" si="117">L286</f>
        <v>4.1454650410400378</v>
      </c>
      <c r="V286" s="2">
        <f t="shared" ref="V286" si="118">N286</f>
        <v>-2.6914759053156723</v>
      </c>
      <c r="W286" s="349" t="s">
        <v>4124</v>
      </c>
      <c r="X286" t="str">
        <f t="shared" ref="X286" si="119">C286</f>
        <v>#1-27@1</v>
      </c>
      <c r="Y286" s="349" t="s">
        <v>3971</v>
      </c>
    </row>
    <row r="287" spans="3:25">
      <c r="C287" s="344" t="s">
        <v>3923</v>
      </c>
      <c r="D287" s="344" t="s">
        <v>3636</v>
      </c>
      <c r="E287" s="344"/>
      <c r="F287" s="345"/>
      <c r="G287" s="345"/>
      <c r="H287" s="345"/>
      <c r="I287" s="345"/>
      <c r="J287" s="345"/>
      <c r="K287" s="345"/>
      <c r="L287" s="345"/>
      <c r="M287" s="345"/>
      <c r="N287" s="345"/>
      <c r="O287" s="345"/>
      <c r="T287" s="2"/>
      <c r="U287" s="2"/>
      <c r="V287" s="2"/>
      <c r="W287" s="349"/>
      <c r="Y287" s="349"/>
    </row>
    <row r="288" spans="3:25">
      <c r="C288" s="344" t="s">
        <v>3924</v>
      </c>
      <c r="D288" s="344" t="s">
        <v>3636</v>
      </c>
      <c r="E288" s="344"/>
      <c r="F288" s="345"/>
      <c r="G288" s="345"/>
      <c r="H288" s="345"/>
      <c r="I288" s="345"/>
      <c r="J288" s="345"/>
      <c r="K288" s="345"/>
      <c r="L288" s="345"/>
      <c r="M288" s="345"/>
      <c r="N288" s="345"/>
      <c r="O288" s="345"/>
      <c r="T288" s="2"/>
      <c r="U288" s="2"/>
      <c r="V288" s="2"/>
      <c r="W288" s="349"/>
      <c r="Y288" s="349"/>
    </row>
    <row r="289" spans="3:25">
      <c r="C289" s="346" t="s">
        <v>3925</v>
      </c>
      <c r="D289" s="346" t="s">
        <v>3637</v>
      </c>
      <c r="E289" s="346">
        <v>1983704000</v>
      </c>
      <c r="F289" s="347">
        <v>12.740266484228362</v>
      </c>
      <c r="G289" s="347">
        <v>3.2135095593546228</v>
      </c>
      <c r="H289" s="347">
        <v>6.7534374062401996</v>
      </c>
      <c r="I289" s="347">
        <v>3.2060725472540175</v>
      </c>
      <c r="J289" s="347">
        <v>3.7366439716928213</v>
      </c>
      <c r="K289" s="347">
        <v>5.2626451384787405</v>
      </c>
      <c r="L289" s="347">
        <v>9.268135078124887</v>
      </c>
      <c r="M289" s="347">
        <v>1.5771742516623171</v>
      </c>
      <c r="N289" s="347">
        <v>-9.1353377257562922</v>
      </c>
      <c r="O289" s="347">
        <v>1.0773034327327706</v>
      </c>
      <c r="T289" s="2">
        <f t="shared" ref="T289" si="120">H289</f>
        <v>6.7534374062401996</v>
      </c>
      <c r="U289" s="2">
        <f t="shared" ref="U289" si="121">L289</f>
        <v>9.268135078124887</v>
      </c>
      <c r="V289" s="2">
        <f t="shared" ref="V289" si="122">N289</f>
        <v>-9.1353377257562922</v>
      </c>
      <c r="W289" s="349" t="s">
        <v>4125</v>
      </c>
      <c r="X289" t="str">
        <f t="shared" ref="X289" si="123">C289</f>
        <v>#4-41@1</v>
      </c>
      <c r="Y289" s="349" t="s">
        <v>3971</v>
      </c>
    </row>
    <row r="290" spans="3:25">
      <c r="C290" s="344" t="s">
        <v>3926</v>
      </c>
      <c r="D290" s="344" t="s">
        <v>3637</v>
      </c>
      <c r="E290" s="344"/>
      <c r="F290" s="345"/>
      <c r="G290" s="345"/>
      <c r="H290" s="345"/>
      <c r="I290" s="345"/>
      <c r="J290" s="345"/>
      <c r="K290" s="345"/>
      <c r="L290" s="345"/>
      <c r="M290" s="345"/>
      <c r="N290" s="345"/>
      <c r="O290" s="345"/>
      <c r="T290" s="2"/>
      <c r="U290" s="2"/>
      <c r="V290" s="2"/>
      <c r="W290" s="349"/>
      <c r="Y290" s="349"/>
    </row>
    <row r="291" spans="3:25">
      <c r="C291" s="344" t="s">
        <v>3927</v>
      </c>
      <c r="D291" s="344" t="s">
        <v>3637</v>
      </c>
      <c r="E291" s="344"/>
      <c r="F291" s="345"/>
      <c r="G291" s="345"/>
      <c r="H291" s="345"/>
      <c r="I291" s="345"/>
      <c r="J291" s="345"/>
      <c r="K291" s="345"/>
      <c r="L291" s="345"/>
      <c r="M291" s="345"/>
      <c r="N291" s="345"/>
      <c r="O291" s="345"/>
      <c r="T291" s="2"/>
      <c r="U291" s="2"/>
      <c r="V291" s="2"/>
      <c r="W291" s="349"/>
      <c r="Y291" s="349"/>
    </row>
    <row r="292" spans="3:25">
      <c r="C292" s="344" t="s">
        <v>3928</v>
      </c>
      <c r="D292" s="344" t="s">
        <v>3637</v>
      </c>
      <c r="E292" s="344">
        <v>1199003000</v>
      </c>
      <c r="F292" s="345">
        <v>14.052980824137565</v>
      </c>
      <c r="G292" s="345">
        <v>2.9789301632871608</v>
      </c>
      <c r="H292" s="345">
        <v>9.5624507126642246</v>
      </c>
      <c r="I292" s="345">
        <v>4.4098648587181266</v>
      </c>
      <c r="J292" s="345">
        <v>9.1378436300832977</v>
      </c>
      <c r="K292" s="345">
        <v>7.5807343040129904</v>
      </c>
      <c r="L292" s="345">
        <v>9.1400837833837869</v>
      </c>
      <c r="M292" s="345">
        <v>0.79372200400671822</v>
      </c>
      <c r="N292" s="345">
        <v>-9.1117379864638828</v>
      </c>
      <c r="O292" s="345">
        <v>0.8923481825455275</v>
      </c>
      <c r="T292" s="2">
        <f t="shared" ref="T292" si="124">H292</f>
        <v>9.5624507126642246</v>
      </c>
      <c r="U292" s="2">
        <f t="shared" ref="U292" si="125">L292</f>
        <v>9.1400837833837869</v>
      </c>
      <c r="V292" s="2">
        <f t="shared" ref="V292" si="126">N292</f>
        <v>-9.1117379864638828</v>
      </c>
      <c r="W292" s="349" t="s">
        <v>4126</v>
      </c>
      <c r="X292" t="str">
        <f t="shared" ref="X292" si="127">C292</f>
        <v>#4-42@1</v>
      </c>
      <c r="Y292" s="349" t="s">
        <v>3971</v>
      </c>
    </row>
    <row r="293" spans="3:25">
      <c r="C293" s="344" t="s">
        <v>3929</v>
      </c>
      <c r="D293" s="344" t="s">
        <v>3637</v>
      </c>
      <c r="E293" s="344"/>
      <c r="F293" s="345"/>
      <c r="G293" s="345"/>
      <c r="H293" s="345"/>
      <c r="I293" s="345"/>
      <c r="J293" s="345"/>
      <c r="K293" s="345"/>
      <c r="L293" s="345"/>
      <c r="M293" s="345"/>
      <c r="N293" s="345"/>
      <c r="O293" s="345"/>
      <c r="T293" s="2"/>
      <c r="U293" s="2"/>
      <c r="V293" s="2"/>
      <c r="W293" s="349"/>
      <c r="Y293" s="349"/>
    </row>
    <row r="294" spans="3:25">
      <c r="C294" s="344" t="s">
        <v>3930</v>
      </c>
      <c r="D294" s="344" t="s">
        <v>3637</v>
      </c>
      <c r="E294" s="344"/>
      <c r="F294" s="345"/>
      <c r="G294" s="345"/>
      <c r="H294" s="345"/>
      <c r="I294" s="345"/>
      <c r="J294" s="345"/>
      <c r="K294" s="345"/>
      <c r="L294" s="345"/>
      <c r="M294" s="345"/>
      <c r="N294" s="345"/>
      <c r="O294" s="345"/>
      <c r="T294" s="2"/>
      <c r="U294" s="2"/>
      <c r="V294" s="2"/>
      <c r="W294" s="349"/>
      <c r="Y294" s="349"/>
    </row>
    <row r="295" spans="3:25">
      <c r="C295" s="344" t="s">
        <v>3931</v>
      </c>
      <c r="D295" s="344" t="s">
        <v>3637</v>
      </c>
      <c r="E295" s="344">
        <v>1969897333.3333333</v>
      </c>
      <c r="F295" s="345">
        <v>9.303007477252212</v>
      </c>
      <c r="G295" s="345">
        <v>1.4576980424499915</v>
      </c>
      <c r="H295" s="345">
        <v>3.1636818969901594</v>
      </c>
      <c r="I295" s="345">
        <v>1.2947543643682411</v>
      </c>
      <c r="J295" s="345">
        <v>-1.3925767239626834</v>
      </c>
      <c r="K295" s="345">
        <v>1.4739301981141755</v>
      </c>
      <c r="L295" s="345">
        <v>7.6749940551739853</v>
      </c>
      <c r="M295" s="345">
        <v>0.83661722019321783</v>
      </c>
      <c r="N295" s="345">
        <v>-7.4123678289008312</v>
      </c>
      <c r="O295" s="345">
        <v>1.7927734107803943</v>
      </c>
      <c r="T295" s="2">
        <f t="shared" ref="T295" si="128">H295</f>
        <v>3.1636818969901594</v>
      </c>
      <c r="U295" s="2">
        <f t="shared" ref="U295" si="129">L295</f>
        <v>7.6749940551739853</v>
      </c>
      <c r="V295" s="2">
        <f t="shared" ref="V295" si="130">N295</f>
        <v>-7.4123678289008312</v>
      </c>
      <c r="W295" s="349" t="s">
        <v>4127</v>
      </c>
      <c r="X295" t="str">
        <f t="shared" ref="X295" si="131">C295</f>
        <v>#4-43@1</v>
      </c>
      <c r="Y295" s="349" t="s">
        <v>3971</v>
      </c>
    </row>
    <row r="296" spans="3:25">
      <c r="C296" s="344" t="s">
        <v>3932</v>
      </c>
      <c r="D296" s="344" t="s">
        <v>3637</v>
      </c>
      <c r="E296" s="344"/>
      <c r="F296" s="345"/>
      <c r="G296" s="345"/>
      <c r="H296" s="345"/>
      <c r="I296" s="345"/>
      <c r="J296" s="345"/>
      <c r="K296" s="345"/>
      <c r="L296" s="345"/>
      <c r="M296" s="345"/>
      <c r="N296" s="345"/>
      <c r="O296" s="345"/>
      <c r="T296" s="2"/>
      <c r="U296" s="2"/>
      <c r="V296" s="2"/>
      <c r="W296" s="349"/>
      <c r="Y296" s="349"/>
    </row>
    <row r="297" spans="3:25">
      <c r="C297" s="344" t="s">
        <v>3933</v>
      </c>
      <c r="D297" s="344" t="s">
        <v>3637</v>
      </c>
      <c r="E297" s="344"/>
      <c r="F297" s="345"/>
      <c r="G297" s="345"/>
      <c r="H297" s="345"/>
      <c r="I297" s="345"/>
      <c r="J297" s="345"/>
      <c r="K297" s="345"/>
      <c r="L297" s="345"/>
      <c r="M297" s="345"/>
      <c r="N297" s="345"/>
      <c r="O297" s="345"/>
      <c r="T297" s="2"/>
      <c r="U297" s="2"/>
      <c r="V297" s="2"/>
      <c r="W297" s="349"/>
      <c r="Y297" s="349"/>
    </row>
    <row r="298" spans="3:25">
      <c r="C298" s="344" t="s">
        <v>3934</v>
      </c>
      <c r="D298" s="344" t="s">
        <v>3637</v>
      </c>
      <c r="E298" s="344">
        <v>1997747000</v>
      </c>
      <c r="F298" s="345">
        <v>10.722363470634305</v>
      </c>
      <c r="G298" s="345">
        <v>4.3471168276153085</v>
      </c>
      <c r="H298" s="345">
        <v>5.0702567536921412</v>
      </c>
      <c r="I298" s="345">
        <v>4.0501152237557729</v>
      </c>
      <c r="J298" s="345">
        <v>1.5552964337666546</v>
      </c>
      <c r="K298" s="345">
        <v>5.2852873340799489</v>
      </c>
      <c r="L298" s="345">
        <v>8.1147224445324486</v>
      </c>
      <c r="M298" s="345">
        <v>2.2865324319358868</v>
      </c>
      <c r="N298" s="345">
        <v>-8.1025038244560985</v>
      </c>
      <c r="O298" s="345">
        <v>2.4491082721018969</v>
      </c>
      <c r="T298" s="2">
        <f t="shared" ref="T298" si="132">H298</f>
        <v>5.0702567536921412</v>
      </c>
      <c r="U298" s="2">
        <f t="shared" ref="U298" si="133">L298</f>
        <v>8.1147224445324486</v>
      </c>
      <c r="V298" s="2">
        <f t="shared" ref="V298" si="134">N298</f>
        <v>-8.1025038244560985</v>
      </c>
      <c r="W298" s="349" t="s">
        <v>4128</v>
      </c>
      <c r="X298" t="str">
        <f t="shared" ref="X298" si="135">C298</f>
        <v>#4-44@1</v>
      </c>
      <c r="Y298" s="349" t="s">
        <v>3971</v>
      </c>
    </row>
    <row r="299" spans="3:25">
      <c r="C299" s="344" t="s">
        <v>3935</v>
      </c>
      <c r="D299" s="344" t="s">
        <v>3637</v>
      </c>
      <c r="E299" s="344"/>
      <c r="F299" s="345"/>
      <c r="G299" s="345"/>
      <c r="H299" s="345"/>
      <c r="I299" s="345"/>
      <c r="J299" s="345"/>
      <c r="K299" s="345"/>
      <c r="L299" s="345"/>
      <c r="M299" s="345"/>
      <c r="N299" s="345"/>
      <c r="O299" s="345"/>
      <c r="T299" s="2"/>
      <c r="U299" s="2"/>
      <c r="V299" s="2"/>
      <c r="W299" s="349"/>
      <c r="Y299" s="349"/>
    </row>
    <row r="300" spans="3:25">
      <c r="C300" s="344" t="s">
        <v>3936</v>
      </c>
      <c r="D300" s="344" t="s">
        <v>3637</v>
      </c>
      <c r="E300" s="344"/>
      <c r="F300" s="345"/>
      <c r="G300" s="345"/>
      <c r="H300" s="345"/>
      <c r="I300" s="345"/>
      <c r="J300" s="345"/>
      <c r="K300" s="345"/>
      <c r="L300" s="345"/>
      <c r="M300" s="345"/>
      <c r="N300" s="345"/>
      <c r="O300" s="345"/>
      <c r="T300" s="2"/>
      <c r="U300" s="2"/>
      <c r="V300" s="2"/>
      <c r="W300" s="349"/>
      <c r="Y300" s="349"/>
    </row>
    <row r="301" spans="3:25">
      <c r="C301" s="344" t="s">
        <v>3937</v>
      </c>
      <c r="D301" s="344" t="s">
        <v>3637</v>
      </c>
      <c r="E301" s="344">
        <v>2013506000</v>
      </c>
      <c r="F301" s="345">
        <v>10.724797756559065</v>
      </c>
      <c r="G301" s="345">
        <v>2.9487388575332614</v>
      </c>
      <c r="H301" s="345">
        <v>4.8867632285235123</v>
      </c>
      <c r="I301" s="345">
        <v>3.5198950940778611</v>
      </c>
      <c r="J301" s="345">
        <v>1.0908387775998563</v>
      </c>
      <c r="K301" s="345">
        <v>5.766108767507113</v>
      </c>
      <c r="L301" s="345">
        <v>8.2113459059853788</v>
      </c>
      <c r="M301" s="345">
        <v>1.1507360139986782</v>
      </c>
      <c r="N301" s="345">
        <v>-8.2161904943214292</v>
      </c>
      <c r="O301" s="345">
        <v>0.96184961536390556</v>
      </c>
      <c r="T301" s="2">
        <f t="shared" ref="T301" si="136">H301</f>
        <v>4.8867632285235123</v>
      </c>
      <c r="U301" s="2">
        <f t="shared" ref="U301" si="137">L301</f>
        <v>8.2113459059853788</v>
      </c>
      <c r="V301" s="2">
        <f t="shared" ref="V301" si="138">N301</f>
        <v>-8.2161904943214292</v>
      </c>
      <c r="W301" s="349" t="s">
        <v>4129</v>
      </c>
      <c r="X301" t="str">
        <f t="shared" ref="X301" si="139">C301</f>
        <v>#4-45@1</v>
      </c>
      <c r="Y301" s="349" t="s">
        <v>3971</v>
      </c>
    </row>
    <row r="302" spans="3:25">
      <c r="C302" s="344" t="s">
        <v>3938</v>
      </c>
      <c r="D302" s="344" t="s">
        <v>3637</v>
      </c>
      <c r="E302" s="344"/>
      <c r="F302" s="345"/>
      <c r="G302" s="345"/>
      <c r="H302" s="345"/>
      <c r="I302" s="345"/>
      <c r="J302" s="345"/>
      <c r="K302" s="345"/>
      <c r="L302" s="345"/>
      <c r="M302" s="345"/>
      <c r="N302" s="345"/>
      <c r="O302" s="345"/>
      <c r="T302" s="2"/>
      <c r="U302" s="2"/>
      <c r="V302" s="2"/>
      <c r="W302" s="349"/>
      <c r="Y302" s="349"/>
    </row>
    <row r="303" spans="3:25">
      <c r="C303" s="344" t="s">
        <v>3939</v>
      </c>
      <c r="D303" s="344" t="s">
        <v>3637</v>
      </c>
      <c r="E303" s="344"/>
      <c r="F303" s="345"/>
      <c r="G303" s="345"/>
      <c r="H303" s="345"/>
      <c r="I303" s="345"/>
      <c r="J303" s="345"/>
      <c r="K303" s="345"/>
      <c r="L303" s="345"/>
      <c r="M303" s="345"/>
      <c r="N303" s="345"/>
      <c r="O303" s="345"/>
      <c r="T303" s="2"/>
      <c r="U303" s="2"/>
      <c r="V303" s="2"/>
      <c r="W303" s="349"/>
      <c r="Y303" s="349"/>
    </row>
    <row r="304" spans="3:25">
      <c r="C304" s="344" t="s">
        <v>3940</v>
      </c>
      <c r="D304" s="344" t="s">
        <v>3637</v>
      </c>
      <c r="E304" s="344">
        <v>1990103000</v>
      </c>
      <c r="F304" s="345">
        <v>8.1736841151844128</v>
      </c>
      <c r="G304" s="345">
        <v>0.93603704009718391</v>
      </c>
      <c r="H304" s="345">
        <v>2.9704556029178284</v>
      </c>
      <c r="I304" s="345">
        <v>0.22829325912971488</v>
      </c>
      <c r="J304" s="345">
        <v>-0.74723813234482217</v>
      </c>
      <c r="K304" s="345">
        <v>1.3919880382489564</v>
      </c>
      <c r="L304" s="345">
        <v>6.6450009005976085</v>
      </c>
      <c r="M304" s="345">
        <v>0.96781334545218611</v>
      </c>
      <c r="N304" s="345">
        <v>-6.3986546396551658</v>
      </c>
      <c r="O304" s="345">
        <v>1.0714576911305671</v>
      </c>
      <c r="T304" s="2">
        <f t="shared" ref="T304" si="140">H304</f>
        <v>2.9704556029178284</v>
      </c>
      <c r="U304" s="2">
        <f t="shared" ref="U304" si="141">L304</f>
        <v>6.6450009005976085</v>
      </c>
      <c r="V304" s="2">
        <f t="shared" ref="V304" si="142">N304</f>
        <v>-6.3986546396551658</v>
      </c>
      <c r="W304" s="349" t="s">
        <v>4130</v>
      </c>
      <c r="X304" t="str">
        <f t="shared" ref="X304" si="143">C304</f>
        <v>#4-46@1</v>
      </c>
      <c r="Y304" s="349" t="s">
        <v>3971</v>
      </c>
    </row>
    <row r="305" spans="3:25">
      <c r="C305" s="344" t="s">
        <v>3941</v>
      </c>
      <c r="D305" s="344" t="s">
        <v>3637</v>
      </c>
      <c r="E305" s="344"/>
      <c r="F305" s="345"/>
      <c r="G305" s="345"/>
      <c r="H305" s="345"/>
      <c r="I305" s="345"/>
      <c r="J305" s="345"/>
      <c r="K305" s="345"/>
      <c r="L305" s="345"/>
      <c r="M305" s="345"/>
      <c r="N305" s="345"/>
      <c r="O305" s="345"/>
      <c r="T305" s="2"/>
      <c r="U305" s="2"/>
      <c r="V305" s="2"/>
      <c r="W305" s="349"/>
      <c r="Y305" s="349"/>
    </row>
    <row r="306" spans="3:25">
      <c r="C306" s="344" t="s">
        <v>3942</v>
      </c>
      <c r="D306" s="344" t="s">
        <v>3637</v>
      </c>
      <c r="E306" s="344"/>
      <c r="F306" s="345"/>
      <c r="G306" s="345"/>
      <c r="H306" s="345"/>
      <c r="I306" s="345"/>
      <c r="J306" s="345"/>
      <c r="K306" s="345"/>
      <c r="L306" s="345"/>
      <c r="M306" s="345"/>
      <c r="N306" s="345"/>
      <c r="O306" s="345"/>
      <c r="T306" s="2"/>
      <c r="U306" s="2"/>
      <c r="V306" s="2"/>
      <c r="W306" s="349"/>
      <c r="Y306" s="349"/>
    </row>
    <row r="307" spans="3:25">
      <c r="C307" s="344" t="s">
        <v>3943</v>
      </c>
      <c r="D307" s="344" t="s">
        <v>3637</v>
      </c>
      <c r="E307" s="344">
        <v>1901220000</v>
      </c>
      <c r="F307" s="345">
        <v>11.290220497558233</v>
      </c>
      <c r="G307" s="345">
        <v>3.4252166158258279</v>
      </c>
      <c r="H307" s="345">
        <v>5.9099539822805207</v>
      </c>
      <c r="I307" s="345">
        <v>3.6009508007273991</v>
      </c>
      <c r="J307" s="345">
        <v>3.0188796690261053</v>
      </c>
      <c r="K307" s="345">
        <v>5.3188243491632345</v>
      </c>
      <c r="L307" s="345">
        <v>8.2512109386612877</v>
      </c>
      <c r="M307" s="345">
        <v>1.6327790087014982</v>
      </c>
      <c r="N307" s="345">
        <v>-8.2417367215942647</v>
      </c>
      <c r="O307" s="345">
        <v>1.5631630821206854</v>
      </c>
      <c r="T307" s="2">
        <f t="shared" ref="T307" si="144">H307</f>
        <v>5.9099539822805207</v>
      </c>
      <c r="U307" s="2">
        <f t="shared" ref="U307" si="145">L307</f>
        <v>8.2512109386612877</v>
      </c>
      <c r="V307" s="2">
        <f t="shared" ref="V307" si="146">N307</f>
        <v>-8.2417367215942647</v>
      </c>
      <c r="W307" s="349" t="s">
        <v>4131</v>
      </c>
      <c r="X307" t="str">
        <f t="shared" ref="X307" si="147">C307</f>
        <v>#4-47@1</v>
      </c>
      <c r="Y307" s="349" t="s">
        <v>3971</v>
      </c>
    </row>
    <row r="308" spans="3:25">
      <c r="C308" s="344" t="s">
        <v>3944</v>
      </c>
      <c r="D308" s="344" t="s">
        <v>3637</v>
      </c>
      <c r="E308" s="344"/>
      <c r="F308" s="345"/>
      <c r="G308" s="345"/>
      <c r="H308" s="345"/>
      <c r="I308" s="345"/>
      <c r="J308" s="345"/>
      <c r="K308" s="345"/>
      <c r="L308" s="345"/>
      <c r="M308" s="345"/>
      <c r="N308" s="345"/>
      <c r="O308" s="345"/>
      <c r="T308" s="2"/>
      <c r="U308" s="2"/>
      <c r="V308" s="2"/>
      <c r="W308" s="349"/>
      <c r="Y308" s="349"/>
    </row>
    <row r="309" spans="3:25">
      <c r="C309" s="344" t="s">
        <v>3945</v>
      </c>
      <c r="D309" s="344" t="s">
        <v>3637</v>
      </c>
      <c r="E309" s="344"/>
      <c r="F309" s="345"/>
      <c r="G309" s="345"/>
      <c r="H309" s="345"/>
      <c r="I309" s="345"/>
      <c r="J309" s="345"/>
      <c r="K309" s="345"/>
      <c r="L309" s="345"/>
      <c r="M309" s="345"/>
      <c r="N309" s="345"/>
      <c r="O309" s="345"/>
      <c r="T309" s="2"/>
      <c r="U309" s="2"/>
      <c r="V309" s="2"/>
      <c r="W309" s="349"/>
      <c r="Y309" s="349"/>
    </row>
    <row r="310" spans="3:25">
      <c r="C310" s="344" t="s">
        <v>3946</v>
      </c>
      <c r="D310" s="344" t="s">
        <v>3637</v>
      </c>
      <c r="E310" s="344">
        <v>2031578000</v>
      </c>
      <c r="F310" s="345">
        <v>8.076015834972269</v>
      </c>
      <c r="G310" s="345">
        <v>6.7390396099412594E-2</v>
      </c>
      <c r="H310" s="345">
        <v>1.610111525939854</v>
      </c>
      <c r="I310" s="345">
        <v>0.39784808457142834</v>
      </c>
      <c r="J310" s="345">
        <v>-4.1001156148912088</v>
      </c>
      <c r="K310" s="345">
        <v>1.044873190661886</v>
      </c>
      <c r="L310" s="345">
        <v>7.2471351936308119</v>
      </c>
      <c r="M310" s="345">
        <v>0.17346539355571036</v>
      </c>
      <c r="N310" s="345">
        <v>-7.1615664994528769</v>
      </c>
      <c r="O310" s="345">
        <v>0.28789734828644514</v>
      </c>
      <c r="T310" s="2">
        <f t="shared" ref="T310" si="148">H310</f>
        <v>1.610111525939854</v>
      </c>
      <c r="U310" s="2">
        <f t="shared" ref="U310" si="149">L310</f>
        <v>7.2471351936308119</v>
      </c>
      <c r="V310" s="2">
        <f t="shared" ref="V310" si="150">N310</f>
        <v>-7.1615664994528769</v>
      </c>
      <c r="W310" s="349" t="s">
        <v>4122</v>
      </c>
      <c r="X310" t="str">
        <f t="shared" ref="X310" si="151">C310</f>
        <v>#4-48@1</v>
      </c>
      <c r="Y310" s="349" t="s">
        <v>3971</v>
      </c>
    </row>
    <row r="311" spans="3:25">
      <c r="C311" s="344" t="s">
        <v>3947</v>
      </c>
      <c r="D311" s="344" t="s">
        <v>3637</v>
      </c>
      <c r="E311" s="344"/>
      <c r="F311" s="345"/>
      <c r="G311" s="345"/>
      <c r="H311" s="345"/>
      <c r="I311" s="345"/>
      <c r="J311" s="345"/>
      <c r="K311" s="345"/>
      <c r="L311" s="345"/>
      <c r="M311" s="345"/>
      <c r="N311" s="345"/>
      <c r="O311" s="345"/>
      <c r="T311" s="2"/>
      <c r="U311" s="2"/>
      <c r="V311" s="2"/>
      <c r="W311" s="349"/>
      <c r="Y311" s="349"/>
    </row>
    <row r="312" spans="3:25">
      <c r="C312" s="344" t="s">
        <v>3948</v>
      </c>
      <c r="D312" s="344" t="s">
        <v>3637</v>
      </c>
      <c r="E312" s="344"/>
      <c r="F312" s="345"/>
      <c r="G312" s="345"/>
      <c r="H312" s="345"/>
      <c r="I312" s="345"/>
      <c r="J312" s="345"/>
      <c r="K312" s="345"/>
      <c r="L312" s="345"/>
      <c r="M312" s="345"/>
      <c r="N312" s="345"/>
      <c r="O312" s="345"/>
      <c r="T312" s="2"/>
      <c r="U312" s="2"/>
      <c r="V312" s="2"/>
      <c r="W312" s="349"/>
      <c r="Y312" s="349"/>
    </row>
    <row r="313" spans="3:25">
      <c r="C313" s="344" t="s">
        <v>3949</v>
      </c>
      <c r="D313" s="344" t="s">
        <v>3637</v>
      </c>
      <c r="E313" s="344">
        <v>1615899000</v>
      </c>
      <c r="F313" s="345">
        <v>12.267930161274549</v>
      </c>
      <c r="G313" s="345">
        <v>3.6704602937467823</v>
      </c>
      <c r="H313" s="345">
        <v>7.5243702269351216</v>
      </c>
      <c r="I313" s="345">
        <v>5.8581699370842522</v>
      </c>
      <c r="J313" s="345">
        <v>6.2257125214010642</v>
      </c>
      <c r="K313" s="345">
        <v>10.278530252304391</v>
      </c>
      <c r="L313" s="345">
        <v>8.4006302229464591</v>
      </c>
      <c r="M313" s="345">
        <v>0.76127807848472728</v>
      </c>
      <c r="N313" s="345">
        <v>-8.1238722166644788</v>
      </c>
      <c r="O313" s="345">
        <v>0.93066945139963275</v>
      </c>
      <c r="T313" s="2">
        <f t="shared" ref="T313" si="152">H313</f>
        <v>7.5243702269351216</v>
      </c>
      <c r="U313" s="2">
        <f t="shared" ref="U313" si="153">L313</f>
        <v>8.4006302229464591</v>
      </c>
      <c r="V313" s="2">
        <f t="shared" ref="V313" si="154">N313</f>
        <v>-8.1238722166644788</v>
      </c>
      <c r="W313" s="349" t="s">
        <v>4123</v>
      </c>
      <c r="X313" t="str">
        <f t="shared" ref="X313" si="155">C313</f>
        <v>#4-49@1</v>
      </c>
      <c r="Y313" s="349" t="s">
        <v>3971</v>
      </c>
    </row>
    <row r="314" spans="3:25">
      <c r="C314" s="344" t="s">
        <v>3950</v>
      </c>
      <c r="D314" s="344" t="s">
        <v>3637</v>
      </c>
      <c r="E314" s="344"/>
      <c r="F314" s="345"/>
      <c r="G314" s="345"/>
      <c r="H314" s="345"/>
      <c r="I314" s="345"/>
      <c r="J314" s="345"/>
      <c r="K314" s="345"/>
      <c r="L314" s="345"/>
      <c r="M314" s="345"/>
      <c r="N314" s="345"/>
      <c r="O314" s="345"/>
      <c r="T314" s="2"/>
      <c r="U314" s="2"/>
      <c r="V314" s="2"/>
      <c r="W314" s="349"/>
      <c r="Y314" s="349"/>
    </row>
    <row r="315" spans="3:25">
      <c r="C315" s="344" t="s">
        <v>3951</v>
      </c>
      <c r="D315" s="344" t="s">
        <v>3637</v>
      </c>
      <c r="E315" s="344"/>
      <c r="F315" s="345"/>
      <c r="G315" s="345"/>
      <c r="H315" s="345"/>
      <c r="I315" s="345"/>
      <c r="J315" s="345"/>
      <c r="K315" s="345"/>
      <c r="L315" s="345"/>
      <c r="M315" s="345"/>
      <c r="N315" s="345"/>
      <c r="O315" s="345"/>
      <c r="T315" s="2"/>
      <c r="U315" s="2"/>
      <c r="V315" s="2"/>
      <c r="W315" s="349"/>
      <c r="Y315" s="349"/>
    </row>
    <row r="316" spans="3:25">
      <c r="C316" s="344" t="s">
        <v>3952</v>
      </c>
      <c r="D316" s="344" t="s">
        <v>3637</v>
      </c>
      <c r="E316" s="344">
        <v>779631366.66666663</v>
      </c>
      <c r="F316" s="345">
        <v>11.270724882646762</v>
      </c>
      <c r="G316" s="345">
        <v>3.4620056103990637</v>
      </c>
      <c r="H316" s="345">
        <v>9.4239470527794911</v>
      </c>
      <c r="I316" s="345">
        <v>7.4666106168242914</v>
      </c>
      <c r="J316" s="345">
        <v>12.480855646980794</v>
      </c>
      <c r="K316" s="345">
        <v>14.55723180194404</v>
      </c>
      <c r="L316" s="345">
        <v>6.4295773944159267</v>
      </c>
      <c r="M316" s="345">
        <v>0.75550464686992991</v>
      </c>
      <c r="N316" s="345">
        <v>-5.5084905896885727</v>
      </c>
      <c r="O316" s="345">
        <v>0.77047494543866324</v>
      </c>
      <c r="T316" s="2">
        <f t="shared" ref="T316" si="156">H316</f>
        <v>9.4239470527794911</v>
      </c>
      <c r="U316" s="2">
        <f t="shared" ref="U316" si="157">L316</f>
        <v>6.4295773944159267</v>
      </c>
      <c r="V316" s="2">
        <f t="shared" ref="V316" si="158">N316</f>
        <v>-5.5084905896885727</v>
      </c>
      <c r="W316" s="349" t="s">
        <v>4124</v>
      </c>
      <c r="X316" t="str">
        <f t="shared" ref="X316" si="159">C316</f>
        <v>#4-50@1</v>
      </c>
      <c r="Y316" s="349" t="s">
        <v>3971</v>
      </c>
    </row>
    <row r="317" spans="3:25">
      <c r="C317" s="344" t="s">
        <v>3953</v>
      </c>
      <c r="D317" s="344" t="s">
        <v>3637</v>
      </c>
      <c r="E317" s="344"/>
      <c r="F317" s="345"/>
      <c r="G317" s="345"/>
      <c r="H317" s="345"/>
      <c r="I317" s="345"/>
      <c r="J317" s="345"/>
      <c r="K317" s="345"/>
      <c r="L317" s="345"/>
      <c r="M317" s="345"/>
      <c r="N317" s="345"/>
      <c r="O317" s="345"/>
      <c r="T317" s="2"/>
      <c r="U317" s="2"/>
      <c r="V317" s="2"/>
      <c r="W317" s="349"/>
      <c r="Y317" s="349"/>
    </row>
    <row r="318" spans="3:25">
      <c r="C318" s="344" t="s">
        <v>3954</v>
      </c>
      <c r="D318" s="344" t="s">
        <v>3637</v>
      </c>
      <c r="E318" s="344"/>
      <c r="F318" s="345"/>
      <c r="G318" s="345"/>
      <c r="H318" s="345"/>
      <c r="I318" s="345"/>
      <c r="J318" s="345"/>
      <c r="K318" s="345"/>
      <c r="L318" s="345"/>
      <c r="M318" s="345"/>
      <c r="N318" s="345"/>
      <c r="O318" s="345"/>
      <c r="T318" s="2"/>
      <c r="U318" s="2"/>
      <c r="V318" s="2"/>
      <c r="W318" s="349"/>
      <c r="Y318" s="349"/>
    </row>
    <row r="319" spans="3:25">
      <c r="C319" s="344" t="s">
        <v>3955</v>
      </c>
      <c r="D319" s="344" t="s">
        <v>3637</v>
      </c>
      <c r="E319" s="344">
        <v>1649828000</v>
      </c>
      <c r="F319" s="345">
        <v>13.831478277159361</v>
      </c>
      <c r="G319" s="345">
        <v>2.0902761092462083</v>
      </c>
      <c r="H319" s="345">
        <v>9.5520683025079496</v>
      </c>
      <c r="I319" s="345">
        <v>4.9684455958269194</v>
      </c>
      <c r="J319" s="345">
        <v>9.9217359854839593</v>
      </c>
      <c r="K319" s="345">
        <v>9.84346384396442</v>
      </c>
      <c r="L319" s="345">
        <v>8.9240111874437176</v>
      </c>
      <c r="M319" s="345">
        <v>0.7343063381849303</v>
      </c>
      <c r="N319" s="345">
        <v>-8.3086952882713838</v>
      </c>
      <c r="O319" s="345">
        <v>0.45709443276513645</v>
      </c>
      <c r="T319" s="2">
        <f t="shared" ref="T319" si="160">H319</f>
        <v>9.5520683025079496</v>
      </c>
      <c r="U319" s="2">
        <f t="shared" ref="U319" si="161">L319</f>
        <v>8.9240111874437176</v>
      </c>
      <c r="V319" s="2">
        <f t="shared" ref="V319" si="162">N319</f>
        <v>-8.3086952882713838</v>
      </c>
      <c r="W319" s="349" t="s">
        <v>4125</v>
      </c>
      <c r="X319" t="str">
        <f t="shared" ref="X319" si="163">C319</f>
        <v>#4-51@1</v>
      </c>
      <c r="Y319" s="349" t="s">
        <v>3971</v>
      </c>
    </row>
    <row r="320" spans="3:25">
      <c r="C320" s="344" t="s">
        <v>3956</v>
      </c>
      <c r="D320" s="344" t="s">
        <v>3637</v>
      </c>
      <c r="E320" s="344"/>
      <c r="F320" s="345"/>
      <c r="G320" s="345"/>
      <c r="H320" s="345"/>
      <c r="I320" s="345"/>
      <c r="J320" s="345"/>
      <c r="K320" s="345"/>
      <c r="L320" s="345"/>
      <c r="M320" s="345"/>
      <c r="N320" s="345"/>
      <c r="O320" s="345"/>
      <c r="T320" s="2"/>
      <c r="U320" s="2"/>
      <c r="V320" s="2"/>
      <c r="W320" s="349"/>
      <c r="Y320" s="349"/>
    </row>
    <row r="321" spans="3:25">
      <c r="C321" s="344" t="s">
        <v>3957</v>
      </c>
      <c r="D321" s="344" t="s">
        <v>3637</v>
      </c>
      <c r="E321" s="344"/>
      <c r="F321" s="345"/>
      <c r="G321" s="345"/>
      <c r="H321" s="345"/>
      <c r="I321" s="345"/>
      <c r="J321" s="345"/>
      <c r="K321" s="345"/>
      <c r="L321" s="345"/>
      <c r="M321" s="345"/>
      <c r="N321" s="345"/>
      <c r="O321" s="345"/>
      <c r="T321" s="2"/>
      <c r="U321" s="2"/>
      <c r="V321" s="2"/>
      <c r="W321" s="349"/>
      <c r="Y321" s="349"/>
    </row>
    <row r="322" spans="3:25">
      <c r="C322" s="346" t="s">
        <v>3958</v>
      </c>
      <c r="D322" s="346" t="s">
        <v>3637</v>
      </c>
      <c r="E322" s="346">
        <v>2062617666.6666667</v>
      </c>
      <c r="F322" s="347">
        <v>-18.206652791520266</v>
      </c>
      <c r="G322" s="347">
        <v>1.0509200838960506</v>
      </c>
      <c r="H322" s="347">
        <v>-35.581217957958359</v>
      </c>
      <c r="I322" s="347">
        <v>1.7351041029767527</v>
      </c>
      <c r="J322" s="347">
        <v>-67.067906404045758</v>
      </c>
      <c r="K322" s="347">
        <v>3.0401091033102481</v>
      </c>
      <c r="L322" s="347">
        <v>0.27869890339282694</v>
      </c>
      <c r="M322" s="347">
        <v>0.14163900568783516</v>
      </c>
      <c r="N322" s="347">
        <v>-0.54776915166535411</v>
      </c>
      <c r="O322" s="347">
        <v>0.19218466997317299</v>
      </c>
      <c r="T322" s="2">
        <f t="shared" ref="T322" si="164">H322</f>
        <v>-35.581217957958359</v>
      </c>
      <c r="U322" s="2">
        <f t="shared" ref="U322" si="165">L322</f>
        <v>0.27869890339282694</v>
      </c>
      <c r="V322" s="2">
        <f t="shared" ref="V322" si="166">N322</f>
        <v>-0.54776915166535411</v>
      </c>
      <c r="W322" s="349" t="s">
        <v>4126</v>
      </c>
      <c r="X322" t="str">
        <f t="shared" ref="X322" si="167">C322</f>
        <v>#4-52@1</v>
      </c>
      <c r="Y322" s="349" t="s">
        <v>3971</v>
      </c>
    </row>
    <row r="323" spans="3:25">
      <c r="C323" s="344" t="s">
        <v>3959</v>
      </c>
      <c r="D323" s="344" t="s">
        <v>3637</v>
      </c>
      <c r="E323" s="344"/>
      <c r="F323" s="345"/>
      <c r="G323" s="345"/>
      <c r="H323" s="345"/>
      <c r="I323" s="345"/>
      <c r="J323" s="345"/>
      <c r="K323" s="345"/>
      <c r="L323" s="345"/>
      <c r="M323" s="345"/>
      <c r="N323" s="345"/>
      <c r="O323" s="345"/>
      <c r="T323" s="2"/>
      <c r="U323" s="2"/>
      <c r="V323" s="2"/>
      <c r="W323" s="349"/>
      <c r="Y323" s="349"/>
    </row>
    <row r="324" spans="3:25">
      <c r="C324" s="344" t="s">
        <v>3960</v>
      </c>
      <c r="D324" s="344" t="s">
        <v>3637</v>
      </c>
      <c r="E324" s="344"/>
      <c r="F324" s="345"/>
      <c r="G324" s="345"/>
      <c r="H324" s="345"/>
      <c r="I324" s="345"/>
      <c r="J324" s="345"/>
      <c r="K324" s="345"/>
      <c r="L324" s="345"/>
      <c r="M324" s="345"/>
      <c r="N324" s="345"/>
      <c r="O324" s="345"/>
      <c r="T324" s="2"/>
      <c r="U324" s="2"/>
      <c r="V324" s="2"/>
      <c r="W324" s="349"/>
      <c r="Y324" s="349"/>
    </row>
    <row r="325" spans="3:25">
      <c r="C325" s="344" t="s">
        <v>3961</v>
      </c>
      <c r="D325" s="344" t="s">
        <v>3637</v>
      </c>
      <c r="E325" s="344">
        <v>1765439333.3333333</v>
      </c>
      <c r="F325" s="345">
        <v>-18.337033690873916</v>
      </c>
      <c r="G325" s="345">
        <v>0.77924410208934891</v>
      </c>
      <c r="H325" s="345">
        <v>-35.787192888683371</v>
      </c>
      <c r="I325" s="345">
        <v>1.1408416033006055</v>
      </c>
      <c r="J325" s="345">
        <v>-66.913324107515223</v>
      </c>
      <c r="K325" s="345">
        <v>2.0717564383345208</v>
      </c>
      <c r="L325" s="345">
        <v>0.25624356708416701</v>
      </c>
      <c r="M325" s="345">
        <v>0.18232213826787891</v>
      </c>
      <c r="N325" s="345">
        <v>-1.4181385762995546E-2</v>
      </c>
      <c r="O325" s="345">
        <v>0.35614354180019936</v>
      </c>
      <c r="T325" s="2">
        <f t="shared" ref="T325" si="168">H325</f>
        <v>-35.787192888683371</v>
      </c>
      <c r="U325" s="2">
        <f t="shared" ref="U325" si="169">L325</f>
        <v>0.25624356708416701</v>
      </c>
      <c r="V325" s="2">
        <f t="shared" ref="V325" si="170">N325</f>
        <v>-1.4181385762995546E-2</v>
      </c>
      <c r="W325" s="349" t="s">
        <v>4127</v>
      </c>
      <c r="X325" t="str">
        <f t="shared" ref="X325" si="171">C325</f>
        <v>#4-53@1</v>
      </c>
      <c r="Y325" s="349" t="s">
        <v>3971</v>
      </c>
    </row>
    <row r="326" spans="3:25">
      <c r="C326" s="344" t="s">
        <v>3962</v>
      </c>
      <c r="D326" s="344" t="s">
        <v>3637</v>
      </c>
      <c r="E326" s="344"/>
      <c r="F326" s="345"/>
      <c r="G326" s="345"/>
      <c r="H326" s="345"/>
      <c r="I326" s="345"/>
      <c r="J326" s="345"/>
      <c r="K326" s="345"/>
      <c r="L326" s="345"/>
      <c r="M326" s="345"/>
      <c r="N326" s="345"/>
      <c r="O326" s="345"/>
      <c r="T326" s="2"/>
      <c r="U326" s="2"/>
      <c r="V326" s="2"/>
      <c r="W326" s="349"/>
      <c r="Y326" s="349"/>
    </row>
    <row r="327" spans="3:25">
      <c r="C327" s="344" t="s">
        <v>3963</v>
      </c>
      <c r="D327" s="344" t="s">
        <v>3637</v>
      </c>
      <c r="E327" s="344"/>
      <c r="F327" s="345"/>
      <c r="G327" s="345"/>
      <c r="H327" s="345"/>
      <c r="I327" s="345"/>
      <c r="J327" s="345"/>
      <c r="K327" s="345"/>
      <c r="L327" s="345"/>
      <c r="M327" s="345"/>
      <c r="N327" s="345"/>
      <c r="O327" s="345"/>
      <c r="T327" s="2"/>
      <c r="U327" s="2"/>
      <c r="V327" s="2"/>
      <c r="W327" s="349"/>
      <c r="Y327" s="349"/>
    </row>
    <row r="328" spans="3:25">
      <c r="C328" s="344" t="s">
        <v>3964</v>
      </c>
      <c r="D328" s="344" t="s">
        <v>3637</v>
      </c>
      <c r="E328" s="344">
        <v>1996604666.6666667</v>
      </c>
      <c r="F328" s="345">
        <v>-18.101399804957691</v>
      </c>
      <c r="G328" s="345">
        <v>0.48471996506785081</v>
      </c>
      <c r="H328" s="345">
        <v>-35.272355139319039</v>
      </c>
      <c r="I328" s="345">
        <v>1.0952365571618701</v>
      </c>
      <c r="J328" s="345">
        <v>-66.377671511063696</v>
      </c>
      <c r="K328" s="345">
        <v>2.23551250639848</v>
      </c>
      <c r="L328" s="345">
        <v>0.22204065154984912</v>
      </c>
      <c r="M328" s="345">
        <v>9.0465227919569388E-2</v>
      </c>
      <c r="N328" s="345">
        <v>-0.42537017386538406</v>
      </c>
      <c r="O328" s="345">
        <v>0.8405730590006939</v>
      </c>
      <c r="T328" s="2">
        <f t="shared" ref="T328" si="172">H328</f>
        <v>-35.272355139319039</v>
      </c>
      <c r="U328" s="2">
        <f t="shared" ref="U328" si="173">L328</f>
        <v>0.22204065154984912</v>
      </c>
      <c r="V328" s="2">
        <f t="shared" ref="V328" si="174">N328</f>
        <v>-0.42537017386538406</v>
      </c>
      <c r="W328" s="349" t="s">
        <v>4128</v>
      </c>
      <c r="X328" t="str">
        <f t="shared" ref="X328" si="175">C328</f>
        <v>#4-55@1</v>
      </c>
      <c r="Y328" s="349" t="s">
        <v>3971</v>
      </c>
    </row>
    <row r="329" spans="3:25">
      <c r="C329" s="344" t="s">
        <v>3965</v>
      </c>
      <c r="D329" s="344" t="s">
        <v>3637</v>
      </c>
      <c r="E329" s="344"/>
      <c r="F329" s="345"/>
      <c r="G329" s="345"/>
      <c r="H329" s="345"/>
      <c r="I329" s="345"/>
      <c r="J329" s="345"/>
      <c r="K329" s="345"/>
      <c r="L329" s="345"/>
      <c r="M329" s="345"/>
      <c r="N329" s="345"/>
      <c r="O329" s="345"/>
      <c r="T329" s="2"/>
      <c r="U329" s="2"/>
      <c r="V329" s="2"/>
      <c r="W329" s="349"/>
      <c r="Y329" s="349"/>
    </row>
    <row r="330" spans="3:25">
      <c r="C330" s="344" t="s">
        <v>3966</v>
      </c>
      <c r="D330" s="344" t="s">
        <v>3637</v>
      </c>
      <c r="E330" s="344"/>
      <c r="F330" s="345"/>
      <c r="G330" s="345"/>
      <c r="H330" s="345"/>
      <c r="I330" s="345"/>
      <c r="J330" s="345"/>
      <c r="K330" s="345"/>
      <c r="L330" s="345"/>
      <c r="M330" s="345"/>
      <c r="N330" s="345"/>
      <c r="O330" s="345"/>
      <c r="T330" s="2"/>
      <c r="U330" s="2"/>
      <c r="V330" s="2"/>
      <c r="W330" s="349"/>
      <c r="Y330" s="349"/>
    </row>
    <row r="331" spans="3:25">
      <c r="C331" s="344" t="s">
        <v>3967</v>
      </c>
      <c r="D331" s="344" t="s">
        <v>3637</v>
      </c>
      <c r="E331" s="344">
        <v>2050612000</v>
      </c>
      <c r="F331" s="345">
        <v>-18.209196260976242</v>
      </c>
      <c r="G331" s="345">
        <v>0.26421293001341339</v>
      </c>
      <c r="H331" s="345">
        <v>-35.482470389241975</v>
      </c>
      <c r="I331" s="345">
        <v>0.51755477303151498</v>
      </c>
      <c r="J331" s="345">
        <v>-66.773192109647269</v>
      </c>
      <c r="K331" s="345">
        <v>1.0866724532877494</v>
      </c>
      <c r="L331" s="345">
        <v>0.22434000098751503</v>
      </c>
      <c r="M331" s="345">
        <v>7.839263132141859E-3</v>
      </c>
      <c r="N331" s="345">
        <v>-0.4342723381273193</v>
      </c>
      <c r="O331" s="345">
        <v>0.51434485632460902</v>
      </c>
      <c r="T331" s="2">
        <f t="shared" ref="T331" si="176">H331</f>
        <v>-35.482470389241975</v>
      </c>
      <c r="U331" s="2">
        <f t="shared" ref="U331" si="177">L331</f>
        <v>0.22434000098751503</v>
      </c>
      <c r="V331" s="2">
        <f t="shared" ref="V331" si="178">N331</f>
        <v>-0.4342723381273193</v>
      </c>
      <c r="W331" s="349" t="s">
        <v>4129</v>
      </c>
      <c r="X331" t="str">
        <f t="shared" ref="X331" si="179">C331</f>
        <v>#4-56@1</v>
      </c>
      <c r="Y331" s="349" t="s">
        <v>3971</v>
      </c>
    </row>
    <row r="332" spans="3:25">
      <c r="C332" s="344" t="s">
        <v>3968</v>
      </c>
      <c r="D332" s="344" t="s">
        <v>3637</v>
      </c>
      <c r="E332" s="344"/>
      <c r="F332" s="345"/>
      <c r="G332" s="345"/>
      <c r="H332" s="345"/>
      <c r="I332" s="345"/>
      <c r="J332" s="345"/>
      <c r="K332" s="345"/>
      <c r="L332" s="345"/>
      <c r="M332" s="345"/>
      <c r="N332" s="345"/>
      <c r="O332" s="345"/>
      <c r="T332" s="2"/>
      <c r="U332" s="2"/>
      <c r="V332" s="2"/>
      <c r="W332" s="349"/>
      <c r="Y332" s="349"/>
    </row>
    <row r="333" spans="3:25">
      <c r="C333" s="344" t="s">
        <v>3969</v>
      </c>
      <c r="D333" s="344" t="s">
        <v>3637</v>
      </c>
      <c r="E333" s="344"/>
      <c r="F333" s="345"/>
      <c r="G333" s="345"/>
      <c r="H333" s="345"/>
      <c r="I333" s="345"/>
      <c r="J333" s="345"/>
      <c r="K333" s="345"/>
      <c r="L333" s="345"/>
      <c r="M333" s="345"/>
      <c r="N333" s="345"/>
      <c r="O333" s="345"/>
      <c r="T333" s="2"/>
      <c r="U333" s="2"/>
      <c r="V333" s="2"/>
      <c r="W333" s="349"/>
      <c r="Y333" s="349"/>
    </row>
    <row r="334" spans="3:25">
      <c r="T334" s="2"/>
      <c r="U334" s="2"/>
      <c r="V334" s="2"/>
      <c r="W334" s="349"/>
      <c r="Y334" s="349"/>
    </row>
    <row r="335" spans="3:25">
      <c r="T335" s="2"/>
      <c r="U335" s="2"/>
      <c r="V335" s="2"/>
      <c r="W335" s="349"/>
      <c r="Y335" s="349"/>
    </row>
    <row r="336" spans="3:25">
      <c r="T336" s="2"/>
      <c r="U336" s="2"/>
      <c r="V336" s="2"/>
      <c r="W336" s="349"/>
      <c r="Y336" s="349"/>
    </row>
    <row r="337" spans="20:25">
      <c r="T337" s="2"/>
      <c r="U337" s="2"/>
      <c r="V337" s="2"/>
      <c r="W337" s="349"/>
      <c r="Y337" s="349"/>
    </row>
    <row r="338" spans="20:25">
      <c r="T338" s="2"/>
      <c r="U338" s="2"/>
      <c r="V338" s="2"/>
      <c r="W338" s="349"/>
      <c r="Y338" s="349"/>
    </row>
    <row r="339" spans="20:25">
      <c r="T339" s="2"/>
      <c r="U339" s="2"/>
      <c r="V339" s="2"/>
      <c r="W339" s="349"/>
      <c r="Y339" s="349"/>
    </row>
    <row r="340" spans="20:25">
      <c r="T340" s="2"/>
      <c r="U340" s="2"/>
      <c r="V340" s="2"/>
      <c r="W340" s="349"/>
      <c r="Y340" s="349"/>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49"/>
  <sheetViews>
    <sheetView topLeftCell="A10" workbookViewId="0">
      <selection activeCell="Q25" sqref="Q25"/>
    </sheetView>
  </sheetViews>
  <sheetFormatPr defaultRowHeight="12.75"/>
  <sheetData>
    <row r="2" spans="1:11">
      <c r="B2" t="s">
        <v>4133</v>
      </c>
    </row>
    <row r="8" spans="1:11">
      <c r="B8" t="s">
        <v>1190</v>
      </c>
      <c r="C8" t="s">
        <v>1357</v>
      </c>
      <c r="D8" t="s">
        <v>4134</v>
      </c>
      <c r="E8" t="s">
        <v>4135</v>
      </c>
      <c r="F8" t="s">
        <v>1406</v>
      </c>
      <c r="G8" t="s">
        <v>4134</v>
      </c>
      <c r="H8" t="s">
        <v>4135</v>
      </c>
      <c r="I8" t="s">
        <v>1492</v>
      </c>
      <c r="J8" t="s">
        <v>4134</v>
      </c>
      <c r="K8" t="s">
        <v>4135</v>
      </c>
    </row>
    <row r="9" spans="1:11">
      <c r="A9" s="189" t="s">
        <v>4136</v>
      </c>
      <c r="B9" s="189">
        <v>1251.92</v>
      </c>
      <c r="C9" s="30">
        <v>-9.3310283299528063</v>
      </c>
      <c r="D9" s="30">
        <v>2.5372557579307384E-2</v>
      </c>
      <c r="E9" s="30">
        <v>5.0745115158614768E-2</v>
      </c>
      <c r="F9" s="30">
        <v>-1.7090851480273672</v>
      </c>
      <c r="G9" s="2">
        <v>3.3961032782532881E-2</v>
      </c>
      <c r="H9" s="2">
        <v>6.7922065565065762E-2</v>
      </c>
      <c r="I9" s="2">
        <v>1.9928131218769352</v>
      </c>
      <c r="J9" s="2">
        <v>0.20411590532430435</v>
      </c>
      <c r="K9" s="2">
        <v>0.4082318106486087</v>
      </c>
    </row>
    <row r="10" spans="1:11">
      <c r="A10" s="352" t="s">
        <v>4137</v>
      </c>
      <c r="B10" s="189">
        <v>1251.92</v>
      </c>
      <c r="C10" s="30">
        <v>-6.2219148825690684</v>
      </c>
      <c r="D10" s="30">
        <v>2.8499364274461644E-2</v>
      </c>
      <c r="E10" s="30">
        <v>5.6998728548923287E-2</v>
      </c>
      <c r="F10" s="30">
        <v>-1.5077620553560767</v>
      </c>
      <c r="G10" s="2">
        <v>3.3531772024598609E-2</v>
      </c>
      <c r="H10" s="2">
        <v>6.7063544049197218E-2</v>
      </c>
      <c r="I10" s="2">
        <v>1.5403004456729921</v>
      </c>
      <c r="J10" s="2">
        <v>0.18836543814480627</v>
      </c>
      <c r="K10" s="2">
        <v>0.37673087628961255</v>
      </c>
    </row>
    <row r="11" spans="1:11">
      <c r="A11" s="189" t="s">
        <v>4138</v>
      </c>
      <c r="B11" s="189">
        <v>1251.92</v>
      </c>
      <c r="C11" s="30">
        <v>-5.7448742505638029</v>
      </c>
      <c r="D11" s="30">
        <v>2.3306296906128069E-2</v>
      </c>
      <c r="E11" s="30">
        <v>4.6612593812256138E-2</v>
      </c>
      <c r="F11" s="30">
        <v>-1.3651512071434224</v>
      </c>
      <c r="G11" s="2">
        <v>2.9135908372861646E-2</v>
      </c>
      <c r="H11" s="2">
        <v>5.8271816745723293E-2</v>
      </c>
      <c r="I11" s="2">
        <v>1.6546484745727508</v>
      </c>
      <c r="J11" s="2">
        <v>0.17617092895802733</v>
      </c>
      <c r="K11" s="2">
        <v>0.35234185791605466</v>
      </c>
    </row>
    <row r="12" spans="1:11">
      <c r="A12" s="189" t="s">
        <v>4139</v>
      </c>
      <c r="B12" s="189">
        <v>1251.92</v>
      </c>
      <c r="C12" s="30">
        <v>-5.8340090895618868</v>
      </c>
      <c r="D12" s="30">
        <v>2.4318871150122694E-2</v>
      </c>
      <c r="E12" s="30">
        <v>4.8637742300245389E-2</v>
      </c>
      <c r="F12" s="30">
        <v>-1.4451537460895558</v>
      </c>
      <c r="G12" s="2">
        <v>2.9249692214310261E-2</v>
      </c>
      <c r="H12" s="2">
        <v>5.8499384428620523E-2</v>
      </c>
      <c r="I12" s="2">
        <v>2.035518775880151</v>
      </c>
      <c r="J12" s="2">
        <v>0.18345117176729359</v>
      </c>
      <c r="K12" s="2">
        <v>0.36690234353458717</v>
      </c>
    </row>
    <row r="13" spans="1:11">
      <c r="A13" s="189" t="s">
        <v>4140</v>
      </c>
      <c r="B13" s="189">
        <v>1251.92</v>
      </c>
      <c r="C13" s="30">
        <v>-5.0399192201076026</v>
      </c>
      <c r="D13" s="30">
        <v>2.2222487340772628E-2</v>
      </c>
      <c r="E13" s="30">
        <v>4.4444974681545256E-2</v>
      </c>
      <c r="F13" s="30">
        <v>-1.4411092844225371</v>
      </c>
      <c r="G13" s="2">
        <v>3.1412445750731904E-2</v>
      </c>
      <c r="H13" s="2">
        <v>6.2824891501463809E-2</v>
      </c>
      <c r="I13" s="2">
        <v>2.0991751712545748</v>
      </c>
      <c r="J13" s="2">
        <v>0.17344298099923486</v>
      </c>
      <c r="K13" s="2">
        <v>0.34688596199846972</v>
      </c>
    </row>
    <row r="14" spans="1:11">
      <c r="A14" s="189" t="s">
        <v>693</v>
      </c>
      <c r="C14" s="30">
        <f>AVERAGE(C9:C13)</f>
        <v>-6.4343491545510343</v>
      </c>
      <c r="D14" s="30"/>
      <c r="E14" s="30">
        <f>SQRT(E9^2+E10^2+E11^2+E12^2+E13^2)</f>
        <v>0.11107493606151468</v>
      </c>
      <c r="F14" s="30"/>
      <c r="G14" s="2"/>
      <c r="H14" s="2"/>
      <c r="I14" s="2"/>
      <c r="J14" s="2"/>
      <c r="K14" s="2"/>
    </row>
    <row r="15" spans="1:11">
      <c r="A15" s="189" t="s">
        <v>694</v>
      </c>
      <c r="C15" s="30">
        <f>STDEVPA(C9:C13)</f>
        <v>1.4977381108892154</v>
      </c>
      <c r="D15" s="30"/>
      <c r="E15" s="30"/>
      <c r="F15" s="30"/>
      <c r="G15" s="2"/>
      <c r="H15" s="2"/>
      <c r="I15" s="2"/>
      <c r="J15" s="2"/>
      <c r="K15" s="2"/>
    </row>
    <row r="16" spans="1:11">
      <c r="A16" s="352" t="s">
        <v>4141</v>
      </c>
      <c r="B16" s="352">
        <v>1266.72</v>
      </c>
      <c r="C16" s="30">
        <v>-15.107191554853072</v>
      </c>
      <c r="D16" s="30">
        <v>2.7240224669745492E-2</v>
      </c>
      <c r="E16" s="30">
        <v>5.4480449339490984E-2</v>
      </c>
      <c r="F16" s="30">
        <v>-1.1044194627647377</v>
      </c>
      <c r="G16" s="2">
        <v>3.4741078989262063E-2</v>
      </c>
      <c r="H16" s="2">
        <v>6.9482157978524126E-2</v>
      </c>
      <c r="I16" s="2">
        <v>1.5088022300570039</v>
      </c>
      <c r="J16" s="2">
        <v>0.20973842420265487</v>
      </c>
      <c r="K16" s="2">
        <v>0.41947684840530974</v>
      </c>
    </row>
    <row r="17" spans="1:11">
      <c r="A17" s="352" t="s">
        <v>4142</v>
      </c>
      <c r="B17" s="352">
        <v>1266.72</v>
      </c>
      <c r="C17" s="30">
        <v>-19.67224925847999</v>
      </c>
      <c r="D17" s="30">
        <v>3.2125738934325049E-2</v>
      </c>
      <c r="E17" s="30">
        <v>6.4251477868650098E-2</v>
      </c>
      <c r="F17" s="30">
        <v>-1.327268807127302</v>
      </c>
      <c r="G17" s="2">
        <v>3.3958038108125685E-2</v>
      </c>
      <c r="H17" s="2">
        <v>6.791607621625137E-2</v>
      </c>
      <c r="I17" s="2">
        <v>1.5798545411911391</v>
      </c>
      <c r="J17" s="2">
        <v>0.20767600082859988</v>
      </c>
      <c r="K17" s="2">
        <v>0.41535200165719977</v>
      </c>
    </row>
    <row r="18" spans="1:11">
      <c r="A18" s="352" t="s">
        <v>4143</v>
      </c>
      <c r="B18" s="352">
        <v>1266.72</v>
      </c>
      <c r="C18" s="30">
        <v>-36.137146455090587</v>
      </c>
      <c r="D18" s="30">
        <v>2.4799096055941591E-2</v>
      </c>
      <c r="E18" s="30">
        <v>4.9598192111883183E-2</v>
      </c>
      <c r="F18" s="30">
        <v>-1.888931901766199</v>
      </c>
      <c r="G18" s="2">
        <v>2.9581213273141282E-2</v>
      </c>
      <c r="H18" s="2">
        <v>5.9162426546282565E-2</v>
      </c>
      <c r="I18" s="2">
        <v>1.8298784258790164</v>
      </c>
      <c r="J18" s="2">
        <v>0.22367419510175704</v>
      </c>
      <c r="K18" s="2">
        <v>0.44734839020351408</v>
      </c>
    </row>
    <row r="19" spans="1:11">
      <c r="A19" s="189" t="s">
        <v>4144</v>
      </c>
      <c r="B19" s="352">
        <v>1266.72</v>
      </c>
      <c r="C19" s="30">
        <v>-35.233612542815649</v>
      </c>
      <c r="D19" s="30">
        <v>2.3040735971367108E-2</v>
      </c>
      <c r="E19" s="30">
        <v>4.6081471942734216E-2</v>
      </c>
      <c r="F19" s="30">
        <v>-1.9098074638855813</v>
      </c>
      <c r="G19" s="2">
        <v>3.1290133058700417E-2</v>
      </c>
      <c r="H19" s="2">
        <v>6.2580266117400835E-2</v>
      </c>
      <c r="I19" s="2">
        <v>1.8488867709043433</v>
      </c>
      <c r="J19" s="2">
        <v>0.19494006317113258</v>
      </c>
      <c r="K19" s="2">
        <v>0.38988012634226515</v>
      </c>
    </row>
    <row r="20" spans="1:11">
      <c r="A20" s="352" t="s">
        <v>4145</v>
      </c>
      <c r="B20" s="352">
        <v>1266.72</v>
      </c>
      <c r="C20" s="30">
        <v>-36.819987019162561</v>
      </c>
      <c r="D20" s="30">
        <v>2.3354770952413867E-2</v>
      </c>
      <c r="E20" s="30">
        <v>4.6709541904827734E-2</v>
      </c>
      <c r="F20" s="30">
        <v>-1.9645909037412359</v>
      </c>
      <c r="G20" s="2">
        <v>3.2673073375670894E-2</v>
      </c>
      <c r="H20" s="2">
        <v>6.5346146751341788E-2</v>
      </c>
      <c r="I20" s="2">
        <v>1.9629438347241717</v>
      </c>
      <c r="J20" s="2">
        <v>0.19149365555879044</v>
      </c>
      <c r="K20" s="2">
        <v>0.38298731111758089</v>
      </c>
    </row>
    <row r="21" spans="1:11">
      <c r="A21" s="189" t="s">
        <v>4146</v>
      </c>
      <c r="B21" s="352">
        <v>1266.72</v>
      </c>
      <c r="C21" s="30">
        <v>-33.403076304959981</v>
      </c>
      <c r="D21" s="30">
        <v>2.7345307929806589E-2</v>
      </c>
      <c r="E21" s="30">
        <v>5.4690615859613177E-2</v>
      </c>
      <c r="F21" s="30">
        <v>-1.9648474998034118</v>
      </c>
      <c r="G21" s="2">
        <v>3.50971914692466E-2</v>
      </c>
      <c r="H21" s="2">
        <v>7.0194382938493199E-2</v>
      </c>
      <c r="I21" s="2">
        <v>1.3039825096728919</v>
      </c>
      <c r="J21" s="2">
        <v>0.18332383598883636</v>
      </c>
      <c r="K21" s="2">
        <v>0.36664767197767273</v>
      </c>
    </row>
    <row r="22" spans="1:11">
      <c r="A22" s="189" t="s">
        <v>4147</v>
      </c>
      <c r="B22" s="352">
        <v>1266.72</v>
      </c>
      <c r="C22" s="30">
        <v>-21.323838844878761</v>
      </c>
      <c r="D22" s="30">
        <v>2.5447759823659027E-2</v>
      </c>
      <c r="E22" s="30">
        <v>5.0895519647318054E-2</v>
      </c>
      <c r="F22" s="30">
        <v>-1.3860891034820355</v>
      </c>
      <c r="G22" s="2">
        <v>3.218645445100566E-2</v>
      </c>
      <c r="H22" s="2">
        <v>6.4372908902011319E-2</v>
      </c>
      <c r="I22" s="2">
        <v>1.14718489861243</v>
      </c>
      <c r="J22" s="2">
        <v>0.18842149506799713</v>
      </c>
      <c r="K22" s="2">
        <v>0.37684299013599426</v>
      </c>
    </row>
    <row r="23" spans="1:11">
      <c r="A23" s="189" t="s">
        <v>4148</v>
      </c>
      <c r="B23" s="352">
        <v>1266.72</v>
      </c>
      <c r="C23" s="30">
        <v>-34.878652791564882</v>
      </c>
      <c r="D23" s="30">
        <v>2.4455132341854341E-2</v>
      </c>
      <c r="E23" s="30">
        <v>4.8910264683708682E-2</v>
      </c>
      <c r="F23" s="30">
        <v>-1.9776202343155802</v>
      </c>
      <c r="G23" s="2">
        <v>3.2832372485718991E-2</v>
      </c>
      <c r="H23" s="2">
        <v>6.5664744971437983E-2</v>
      </c>
      <c r="I23" s="2">
        <v>0.98338456272384178</v>
      </c>
      <c r="J23" s="2">
        <v>0.17896461721291337</v>
      </c>
      <c r="K23" s="2">
        <v>0.35792923442582675</v>
      </c>
    </row>
    <row r="24" spans="1:11" ht="15">
      <c r="A24" s="353" t="s">
        <v>4141</v>
      </c>
      <c r="B24" s="354">
        <v>1266.72</v>
      </c>
      <c r="C24" s="30">
        <v>-38.372189311204231</v>
      </c>
      <c r="D24" s="30">
        <v>2.2428844534930759E-2</v>
      </c>
      <c r="E24" s="30">
        <v>4.4857689069861519E-2</v>
      </c>
      <c r="F24" s="30">
        <v>-1.9651153154518468</v>
      </c>
      <c r="G24" s="2">
        <v>3.3920518507270007E-2</v>
      </c>
      <c r="H24" s="2">
        <v>6.7841037014540015E-2</v>
      </c>
      <c r="I24" s="2">
        <v>1.9958122037349142</v>
      </c>
      <c r="J24" s="2">
        <v>0.17596780402004239</v>
      </c>
      <c r="K24" s="2">
        <v>0.35193560804008478</v>
      </c>
    </row>
    <row r="25" spans="1:11" ht="15">
      <c r="A25" s="355" t="s">
        <v>4142</v>
      </c>
      <c r="B25" s="354">
        <v>1266.72</v>
      </c>
      <c r="C25" s="30">
        <v>-33.912853075446002</v>
      </c>
      <c r="D25" s="30">
        <v>2.2275817128438881E-2</v>
      </c>
      <c r="E25" s="30">
        <v>4.4551634256877762E-2</v>
      </c>
      <c r="F25" s="30">
        <v>-1.8992252938720959</v>
      </c>
      <c r="G25" s="2">
        <v>3.7091663925541855E-2</v>
      </c>
      <c r="H25" s="2">
        <v>7.4183327851083711E-2</v>
      </c>
      <c r="I25" s="2">
        <v>1.7740429011485759</v>
      </c>
      <c r="J25" s="2">
        <v>0.17729311062580488</v>
      </c>
      <c r="K25" s="2">
        <v>0.35458622125160977</v>
      </c>
    </row>
    <row r="26" spans="1:11" ht="15">
      <c r="A26" s="355" t="s">
        <v>4143</v>
      </c>
      <c r="B26" s="354">
        <v>1266.72</v>
      </c>
      <c r="C26" s="30">
        <v>-12.046490396886767</v>
      </c>
      <c r="D26" s="30">
        <v>2.3403650767359445E-2</v>
      </c>
      <c r="E26" s="30">
        <v>4.680730153471889E-2</v>
      </c>
      <c r="F26" s="30">
        <v>-0.73796471619103077</v>
      </c>
      <c r="G26" s="2">
        <v>3.4454371229520553E-2</v>
      </c>
      <c r="H26" s="2">
        <v>6.8908742459041106E-2</v>
      </c>
      <c r="I26" s="2">
        <v>1.1420968765246684</v>
      </c>
      <c r="J26" s="2">
        <v>0.18674046112216947</v>
      </c>
      <c r="K26" s="2">
        <v>0.37348092224433893</v>
      </c>
    </row>
    <row r="27" spans="1:11" ht="15">
      <c r="A27" s="355" t="s">
        <v>4144</v>
      </c>
      <c r="B27" s="354">
        <v>1266.72</v>
      </c>
      <c r="C27" s="30">
        <v>-34.087733430810509</v>
      </c>
      <c r="D27" s="30">
        <v>2.19728244938617E-2</v>
      </c>
      <c r="E27" s="30">
        <v>4.39456489877234E-2</v>
      </c>
      <c r="F27" s="30">
        <v>-1.9503804232210449</v>
      </c>
      <c r="G27" s="2">
        <v>3.6058912542661317E-2</v>
      </c>
      <c r="H27" s="2">
        <v>7.2117825085322634E-2</v>
      </c>
      <c r="I27" s="2">
        <v>2.0136823234878634</v>
      </c>
      <c r="J27" s="2">
        <v>0.17746476469805969</v>
      </c>
      <c r="K27" s="2">
        <v>0.35492952939611938</v>
      </c>
    </row>
    <row r="28" spans="1:11" ht="15">
      <c r="A28" s="355" t="s">
        <v>4145</v>
      </c>
      <c r="B28" s="354">
        <v>1266.72</v>
      </c>
      <c r="C28" s="30">
        <v>-31.293709482264841</v>
      </c>
      <c r="D28" s="30">
        <v>2.3941262475066165E-2</v>
      </c>
      <c r="E28" s="30">
        <v>4.788252495013233E-2</v>
      </c>
      <c r="F28" s="30">
        <v>-1.9732315182603415</v>
      </c>
      <c r="G28" s="2">
        <v>3.7448488428214174E-2</v>
      </c>
      <c r="H28" s="2">
        <v>7.4896976856428349E-2</v>
      </c>
      <c r="I28" s="2">
        <v>2.2285909356717397</v>
      </c>
      <c r="J28" s="2">
        <v>0.18244620748941051</v>
      </c>
      <c r="K28" s="2">
        <v>0.36489241497882102</v>
      </c>
    </row>
    <row r="29" spans="1:11" ht="15">
      <c r="A29" s="355" t="s">
        <v>4146</v>
      </c>
      <c r="B29" s="354">
        <v>1266.72</v>
      </c>
      <c r="C29" s="30">
        <v>-29.869619259419444</v>
      </c>
      <c r="D29" s="30">
        <v>4.9709625451536059E-2</v>
      </c>
      <c r="E29" s="30">
        <v>9.9419250903072118E-2</v>
      </c>
      <c r="F29" s="30">
        <v>-1.4443616198420699</v>
      </c>
      <c r="G29" s="2">
        <v>5.0870697100984012E-2</v>
      </c>
      <c r="H29" s="2">
        <v>0.10174139420196802</v>
      </c>
      <c r="I29" s="2">
        <v>1.6838762760954538</v>
      </c>
      <c r="J29" s="2">
        <v>0.19628734413143512</v>
      </c>
      <c r="K29" s="2">
        <v>0.39257468826287023</v>
      </c>
    </row>
    <row r="30" spans="1:11" ht="15">
      <c r="A30" s="355" t="s">
        <v>4147</v>
      </c>
      <c r="B30" s="354">
        <v>1266.72</v>
      </c>
      <c r="C30" s="30">
        <v>-26.468816890776957</v>
      </c>
      <c r="D30" s="30">
        <v>2.2319956078436096E-2</v>
      </c>
      <c r="E30" s="30">
        <v>4.4639912156872193E-2</v>
      </c>
      <c r="F30" s="30">
        <v>-2.0149494321940455</v>
      </c>
      <c r="G30" s="2">
        <v>3.5674224992923949E-2</v>
      </c>
      <c r="H30" s="2">
        <v>7.1348449985847898E-2</v>
      </c>
      <c r="I30" s="2">
        <v>2.3293290059948077</v>
      </c>
      <c r="J30" s="2">
        <v>0.17875030825804492</v>
      </c>
      <c r="K30" s="2">
        <v>0.35750061651608983</v>
      </c>
    </row>
    <row r="31" spans="1:11" ht="15">
      <c r="A31" s="355" t="s">
        <v>693</v>
      </c>
      <c r="C31" s="30">
        <f>AVERAGE(C16:C30)</f>
        <v>-29.241811107907616</v>
      </c>
      <c r="D31" s="30"/>
      <c r="E31" s="30">
        <f>SQRT(E16^2+E17^2+E18^2+E19^2+E20^2+E21^2+E22^2+E23^2+E24^2+E25^2+E26^2+E27^2+E28^2+E29^2+E30^2)</f>
        <v>0.21005741237585723</v>
      </c>
      <c r="F31" s="30">
        <f>AVERAGE(F16:F30)</f>
        <v>-1.7005869130612372</v>
      </c>
      <c r="G31" s="2"/>
      <c r="H31" s="2">
        <f>SQRT(H16^2+H17^2+H18^2+H19^2+H20^2+H21^2+H22^2+H23^2+H24^2+H25^2+H26^2+H27^2+H28^2+H29^2+H30^2)</f>
        <v>0.27498433446386805</v>
      </c>
      <c r="I31" s="2"/>
      <c r="J31" s="2"/>
      <c r="K31" s="2"/>
    </row>
    <row r="32" spans="1:11" ht="15">
      <c r="A32" s="355" t="s">
        <v>694</v>
      </c>
      <c r="C32" s="30">
        <f>STDEVPA(C16:C30)</f>
        <v>8.0856368483303633</v>
      </c>
      <c r="D32" s="30"/>
      <c r="E32" s="30"/>
      <c r="F32" s="30">
        <f>STDEVPA(F16:F30)</f>
        <v>0.38527031700498926</v>
      </c>
      <c r="G32" s="2"/>
      <c r="H32" s="2"/>
      <c r="I32" s="2"/>
      <c r="J32" s="2"/>
      <c r="K32" s="2"/>
    </row>
    <row r="33" spans="1:11">
      <c r="A33" t="s">
        <v>4149</v>
      </c>
      <c r="B33">
        <v>1272.2</v>
      </c>
      <c r="C33" s="30">
        <v>-8.0960000000000001</v>
      </c>
      <c r="D33" s="30">
        <v>4.2999999999999997E-2</v>
      </c>
      <c r="E33" s="30">
        <f>D33*2</f>
        <v>8.5999999999999993E-2</v>
      </c>
      <c r="F33" s="30">
        <v>-1.44</v>
      </c>
      <c r="G33" s="2">
        <v>4.4999999999999998E-2</v>
      </c>
      <c r="H33" s="2">
        <f>G33*2</f>
        <v>0.09</v>
      </c>
      <c r="I33" s="2">
        <v>1.5529999999999999</v>
      </c>
      <c r="J33" s="2">
        <v>0.316</v>
      </c>
      <c r="K33" s="2">
        <f>J33*2</f>
        <v>0.63200000000000001</v>
      </c>
    </row>
    <row r="34" spans="1:11">
      <c r="A34" t="s">
        <v>4150</v>
      </c>
      <c r="B34">
        <v>1272.2</v>
      </c>
      <c r="C34" s="30">
        <v>-9.0890000000000004</v>
      </c>
      <c r="D34" s="30">
        <v>4.2999999999999997E-2</v>
      </c>
      <c r="E34" s="30">
        <f>D34*2</f>
        <v>8.5999999999999993E-2</v>
      </c>
      <c r="F34" s="30">
        <v>-1.3440000000000001</v>
      </c>
      <c r="G34" s="2">
        <v>4.2999999999999997E-2</v>
      </c>
      <c r="H34" s="2">
        <f>G34*2</f>
        <v>8.5999999999999993E-2</v>
      </c>
      <c r="I34" s="2">
        <v>1.633</v>
      </c>
      <c r="J34" s="2">
        <v>0.312</v>
      </c>
      <c r="K34" s="2">
        <f>J34*2</f>
        <v>0.624</v>
      </c>
    </row>
    <row r="35" spans="1:11">
      <c r="A35" t="s">
        <v>4151</v>
      </c>
      <c r="B35">
        <v>1272.2</v>
      </c>
      <c r="C35" s="30">
        <v>-4.7469999999999999</v>
      </c>
      <c r="D35" s="30">
        <v>4.2999999999999997E-2</v>
      </c>
      <c r="E35" s="30">
        <f>D35*2</f>
        <v>8.5999999999999993E-2</v>
      </c>
      <c r="F35" s="30">
        <v>-1.234</v>
      </c>
      <c r="G35" s="2">
        <v>4.2000000000000003E-2</v>
      </c>
      <c r="H35" s="2">
        <f>G35*2</f>
        <v>8.4000000000000005E-2</v>
      </c>
      <c r="I35" s="2">
        <v>2.0019999999999998</v>
      </c>
      <c r="J35" s="2">
        <v>0.311</v>
      </c>
      <c r="K35" s="2">
        <f>J35*2</f>
        <v>0.622</v>
      </c>
    </row>
    <row r="36" spans="1:11">
      <c r="A36" t="s">
        <v>4152</v>
      </c>
      <c r="B36">
        <v>1272.2</v>
      </c>
      <c r="C36" s="30">
        <v>1.0960000000000001</v>
      </c>
      <c r="D36" s="30">
        <v>4.2999999999999997E-2</v>
      </c>
      <c r="E36" s="30">
        <f>D36*2</f>
        <v>8.5999999999999993E-2</v>
      </c>
      <c r="F36" s="30">
        <v>-1.1399999999999999</v>
      </c>
      <c r="G36" s="2">
        <v>4.2999999999999997E-2</v>
      </c>
      <c r="H36" s="2">
        <f>G36*2</f>
        <v>8.5999999999999993E-2</v>
      </c>
      <c r="I36" s="2">
        <v>1.919</v>
      </c>
      <c r="J36" s="2">
        <v>0.32700000000000001</v>
      </c>
      <c r="K36" s="2">
        <f>J36*2</f>
        <v>0.65400000000000003</v>
      </c>
    </row>
    <row r="37" spans="1:11">
      <c r="A37" t="s">
        <v>4153</v>
      </c>
      <c r="B37">
        <v>1272.2</v>
      </c>
      <c r="C37" s="30">
        <v>-9.3249999999999993</v>
      </c>
      <c r="D37" s="30">
        <v>4.2000000000000003E-2</v>
      </c>
      <c r="E37" s="30">
        <f>D37*2</f>
        <v>8.4000000000000005E-2</v>
      </c>
      <c r="F37" s="30">
        <v>-1.321</v>
      </c>
      <c r="G37" s="2">
        <v>4.1000000000000002E-2</v>
      </c>
      <c r="H37" s="2">
        <f>G37*2</f>
        <v>8.2000000000000003E-2</v>
      </c>
      <c r="I37" s="2">
        <v>2.0539999999999998</v>
      </c>
      <c r="J37" s="2">
        <v>0.32</v>
      </c>
      <c r="K37" s="2">
        <f>J37*2</f>
        <v>0.64</v>
      </c>
    </row>
    <row r="38" spans="1:11">
      <c r="A38" s="189" t="s">
        <v>4154</v>
      </c>
      <c r="B38">
        <v>1272.2</v>
      </c>
      <c r="C38" s="30">
        <v>-8.4514931436807661</v>
      </c>
      <c r="D38" s="30">
        <v>1.0139056247343405E-2</v>
      </c>
      <c r="E38" s="30">
        <v>2.027811249468681E-2</v>
      </c>
      <c r="F38" s="30">
        <v>-1.5469260377717342</v>
      </c>
      <c r="G38" s="2">
        <v>2.2227559429060267E-2</v>
      </c>
      <c r="H38" s="2">
        <v>4.4455118858120535E-2</v>
      </c>
      <c r="I38" s="2">
        <v>1.6129358566832064</v>
      </c>
      <c r="J38" s="2">
        <v>0.15154745048838944</v>
      </c>
      <c r="K38" s="2">
        <v>0.30309490097677888</v>
      </c>
    </row>
    <row r="39" spans="1:11">
      <c r="A39" s="189" t="s">
        <v>4155</v>
      </c>
      <c r="B39">
        <v>1272.2</v>
      </c>
      <c r="C39" s="30">
        <v>-7.2703293837419469</v>
      </c>
      <c r="D39" s="30">
        <v>9.4309138301754709E-3</v>
      </c>
      <c r="E39" s="30">
        <v>1.8861827660350942E-2</v>
      </c>
      <c r="F39" s="30">
        <v>-1.6307604155214594</v>
      </c>
      <c r="G39" s="2">
        <v>2.4738755446341725E-2</v>
      </c>
      <c r="H39" s="2">
        <v>4.947751089268345E-2</v>
      </c>
      <c r="I39" s="2">
        <v>1.9879052762066252</v>
      </c>
      <c r="J39" s="2">
        <v>0.14428647823508425</v>
      </c>
      <c r="K39" s="2">
        <v>0.28857295647016851</v>
      </c>
    </row>
    <row r="40" spans="1:11">
      <c r="A40" s="189" t="s">
        <v>4156</v>
      </c>
      <c r="B40">
        <v>1272.2</v>
      </c>
      <c r="C40" s="30">
        <v>-6.4767949150302817</v>
      </c>
      <c r="D40" s="30">
        <v>9.9240403901180701E-3</v>
      </c>
      <c r="E40" s="30">
        <v>1.984808078023614E-2</v>
      </c>
      <c r="F40" s="30">
        <v>-1.5032357811137764</v>
      </c>
      <c r="G40" s="2">
        <v>2.4481468303769044E-2</v>
      </c>
      <c r="H40" s="2">
        <v>4.8962936607538088E-2</v>
      </c>
      <c r="I40" s="2">
        <v>1.5029107130938293</v>
      </c>
      <c r="J40" s="2">
        <v>0.14434314616944457</v>
      </c>
      <c r="K40" s="2">
        <v>0.28868629233888915</v>
      </c>
    </row>
    <row r="41" spans="1:11">
      <c r="A41" s="189" t="s">
        <v>4157</v>
      </c>
      <c r="B41">
        <v>1272.2</v>
      </c>
      <c r="C41" s="30">
        <v>1.0154159374116123</v>
      </c>
      <c r="D41" s="30">
        <v>2.5332153316705502E-2</v>
      </c>
      <c r="E41" s="30">
        <v>5.0664306633411003E-2</v>
      </c>
      <c r="F41" s="30">
        <v>-1.7632455685220316</v>
      </c>
      <c r="G41" s="2">
        <v>3.0969320840305379E-2</v>
      </c>
      <c r="H41" s="2">
        <v>6.1938641680610758E-2</v>
      </c>
      <c r="I41" s="2">
        <v>1.9290419819961713</v>
      </c>
      <c r="J41" s="2">
        <v>0.15378980033701184</v>
      </c>
      <c r="K41" s="2">
        <v>0.30757960067402368</v>
      </c>
    </row>
    <row r="42" spans="1:11">
      <c r="A42" s="352" t="s">
        <v>4158</v>
      </c>
      <c r="B42">
        <v>1272.2</v>
      </c>
      <c r="C42" s="30">
        <v>-7.2019640314473499</v>
      </c>
      <c r="D42" s="30">
        <v>1.332839294708606E-2</v>
      </c>
      <c r="E42" s="30">
        <v>2.6656785894172121E-2</v>
      </c>
      <c r="F42" s="30">
        <v>-1.5480414628755712</v>
      </c>
      <c r="G42" s="2">
        <v>2.5825609164407692E-2</v>
      </c>
      <c r="H42" s="2">
        <v>5.1651218328815383E-2</v>
      </c>
      <c r="I42" s="2">
        <v>1.7644338133917525</v>
      </c>
      <c r="J42" s="2">
        <v>0.14589874269363237</v>
      </c>
      <c r="K42" s="2">
        <v>0.29179748538726474</v>
      </c>
    </row>
    <row r="43" spans="1:11">
      <c r="A43" s="189" t="s">
        <v>4159</v>
      </c>
      <c r="B43">
        <v>1272.2</v>
      </c>
      <c r="C43" s="30">
        <v>-0.65671484098539512</v>
      </c>
      <c r="D43" s="30">
        <v>1.1670907076522765E-2</v>
      </c>
      <c r="E43" s="30">
        <v>2.334181415304553E-2</v>
      </c>
      <c r="F43" s="30">
        <v>-1.9757815908175713</v>
      </c>
      <c r="G43" s="2">
        <v>2.6350274331686723E-2</v>
      </c>
      <c r="H43" s="2">
        <v>5.2700548663373446E-2</v>
      </c>
      <c r="I43" s="2">
        <v>1.8130835647726107</v>
      </c>
      <c r="J43" s="2">
        <v>0.15998940663842687</v>
      </c>
      <c r="K43" s="2">
        <v>0.31997881327685374</v>
      </c>
    </row>
    <row r="44" spans="1:11">
      <c r="A44" s="189" t="s">
        <v>4160</v>
      </c>
      <c r="B44">
        <v>1272.2</v>
      </c>
      <c r="C44" s="30">
        <v>-6.3348747612572698</v>
      </c>
      <c r="D44" s="30">
        <v>1.0788494194310648E-2</v>
      </c>
      <c r="E44" s="30">
        <v>2.1576988388621297E-2</v>
      </c>
      <c r="F44" s="30">
        <v>-1.5431133851965262</v>
      </c>
      <c r="G44" s="2">
        <v>2.434054344641446E-2</v>
      </c>
      <c r="H44" s="2">
        <v>4.868108689282892E-2</v>
      </c>
      <c r="I44" s="2">
        <v>1.4043809100203752</v>
      </c>
      <c r="J44" s="2">
        <v>0.17581810695931169</v>
      </c>
      <c r="K44" s="2">
        <v>0.35163621391862337</v>
      </c>
    </row>
    <row r="45" spans="1:11">
      <c r="A45" s="189" t="s">
        <v>4161</v>
      </c>
      <c r="B45">
        <v>1272.2</v>
      </c>
      <c r="C45" s="30">
        <v>-6.9621212278533351</v>
      </c>
      <c r="D45" s="30">
        <v>1.0186911643464636E-2</v>
      </c>
      <c r="E45" s="30">
        <v>2.0373823286929271E-2</v>
      </c>
      <c r="F45" s="30">
        <v>-1.5245495012738974</v>
      </c>
      <c r="G45" s="2">
        <v>2.6997918011915693E-2</v>
      </c>
      <c r="H45" s="2">
        <v>5.3995836023831387E-2</v>
      </c>
      <c r="I45" s="2">
        <v>1.3362414012901844</v>
      </c>
      <c r="J45" s="2">
        <v>0.16256197715065107</v>
      </c>
      <c r="K45" s="2">
        <v>0.32512395430130214</v>
      </c>
    </row>
    <row r="46" spans="1:11">
      <c r="A46" s="189" t="s">
        <v>4162</v>
      </c>
      <c r="B46">
        <v>1272.2</v>
      </c>
      <c r="C46" s="30">
        <v>-5.0566908643986386</v>
      </c>
      <c r="D46" s="30">
        <v>1.4899932920960309E-2</v>
      </c>
      <c r="E46" s="30">
        <v>2.9799865841920618E-2</v>
      </c>
      <c r="F46" s="30">
        <v>-1.3975232863172593E-2</v>
      </c>
      <c r="G46" s="2">
        <v>2.7953463544642797E-2</v>
      </c>
      <c r="H46" s="2">
        <v>5.5906927089285595E-2</v>
      </c>
      <c r="I46" s="2">
        <v>0.16951478083826466</v>
      </c>
      <c r="J46" s="2">
        <v>0.15194017057798556</v>
      </c>
      <c r="K46" s="2">
        <v>0.30388034115597112</v>
      </c>
    </row>
    <row r="47" spans="1:11">
      <c r="A47" s="352" t="s">
        <v>4163</v>
      </c>
      <c r="B47">
        <v>1272.2</v>
      </c>
      <c r="C47" s="30">
        <v>-6.5652411793847287</v>
      </c>
      <c r="D47" s="30">
        <v>9.4253902130979946E-3</v>
      </c>
      <c r="E47" s="30">
        <v>1.8850780426195989E-2</v>
      </c>
      <c r="F47" s="30">
        <v>-1.6465136727374929</v>
      </c>
      <c r="G47" s="2">
        <v>2.900836645469685E-2</v>
      </c>
      <c r="H47" s="2">
        <v>5.8016732909393701E-2</v>
      </c>
      <c r="I47" s="2">
        <v>1.4539356341625158</v>
      </c>
      <c r="J47" s="2">
        <v>0.15257728862246256</v>
      </c>
      <c r="K47" s="2">
        <v>0.30515457724492512</v>
      </c>
    </row>
    <row r="48" spans="1:11">
      <c r="A48" s="189" t="s">
        <v>4164</v>
      </c>
      <c r="B48">
        <v>1272.2</v>
      </c>
      <c r="C48" s="30">
        <v>-5.5718001029738673</v>
      </c>
      <c r="D48" s="30">
        <v>1.100581289727191E-2</v>
      </c>
      <c r="E48" s="30">
        <v>2.201162579454382E-2</v>
      </c>
      <c r="F48" s="30">
        <v>-1.7212735477841745</v>
      </c>
      <c r="G48" s="2">
        <v>2.2338703884489185E-2</v>
      </c>
      <c r="H48" s="2">
        <v>4.4677407768978369E-2</v>
      </c>
      <c r="I48" s="2">
        <v>1.5402466877481036</v>
      </c>
      <c r="J48" s="2">
        <v>0.14658965215430658</v>
      </c>
      <c r="K48" s="2">
        <v>0.29317930430861316</v>
      </c>
    </row>
    <row r="49" spans="1:11">
      <c r="A49" s="189" t="s">
        <v>4165</v>
      </c>
      <c r="B49">
        <v>1272.2</v>
      </c>
      <c r="C49" s="30">
        <v>-6.885633259444579</v>
      </c>
      <c r="D49" s="30">
        <v>1.2110672139524745E-2</v>
      </c>
      <c r="E49" s="30">
        <v>2.4221344279049491E-2</v>
      </c>
      <c r="F49" s="30">
        <v>-1.6154995669521721</v>
      </c>
      <c r="G49" s="2">
        <v>2.3466238947287485E-2</v>
      </c>
      <c r="H49" s="2">
        <v>4.693247789457497E-2</v>
      </c>
      <c r="I49" s="2">
        <v>1.4079303956078277</v>
      </c>
      <c r="J49" s="2">
        <v>0.16731926310198936</v>
      </c>
      <c r="K49" s="2">
        <v>0.33463852620397871</v>
      </c>
    </row>
    <row r="50" spans="1:11">
      <c r="C50" s="30"/>
      <c r="D50" s="30"/>
      <c r="E50" s="30">
        <f>SQRT(E33^2+E34^2+E35^2+E36^2+E37^2+E38^2+E39^2+E40^2+E41^2+E42^2+E43^2+E44^2+E45^2+E46^2+E47^2+E48^2+E49^2)</f>
        <v>0.21170366413321284</v>
      </c>
      <c r="F50" s="30"/>
      <c r="G50" s="2"/>
      <c r="H50" s="2"/>
      <c r="I50" s="2"/>
      <c r="J50" s="2"/>
      <c r="K50" s="2"/>
    </row>
    <row r="51" spans="1:11">
      <c r="A51" t="s">
        <v>4166</v>
      </c>
      <c r="B51">
        <v>1308</v>
      </c>
      <c r="C51" s="30">
        <v>-18.163241097357453</v>
      </c>
      <c r="D51" s="30">
        <v>2.2780767041620156E-2</v>
      </c>
      <c r="E51" s="30">
        <v>4.5561534083240311E-2</v>
      </c>
      <c r="F51" s="30">
        <v>-3.1147240609031837</v>
      </c>
      <c r="G51" s="2">
        <v>3.4577692677003204E-2</v>
      </c>
      <c r="H51" s="2">
        <v>6.9155385354006407E-2</v>
      </c>
      <c r="I51" s="2">
        <v>2.4786546788802006</v>
      </c>
      <c r="J51" s="2">
        <v>0.1849097223124751</v>
      </c>
      <c r="K51" s="2">
        <v>0.3698194446249502</v>
      </c>
    </row>
    <row r="52" spans="1:11">
      <c r="A52" t="s">
        <v>4167</v>
      </c>
      <c r="B52">
        <v>1308</v>
      </c>
      <c r="C52" s="30">
        <v>-18.07636504985366</v>
      </c>
      <c r="D52" s="30">
        <v>3.2395410817924637E-2</v>
      </c>
      <c r="E52" s="30">
        <v>6.4790821635849274E-2</v>
      </c>
      <c r="F52" s="30">
        <v>-3.1142673258406361</v>
      </c>
      <c r="G52" s="2">
        <v>4.268716591299921E-2</v>
      </c>
      <c r="H52" s="2">
        <v>8.537433182599842E-2</v>
      </c>
      <c r="I52" s="2">
        <v>2.7391635364685207</v>
      </c>
      <c r="J52" s="2">
        <v>0.20436029310270226</v>
      </c>
      <c r="K52" s="2">
        <v>0.40872058620540452</v>
      </c>
    </row>
    <row r="53" spans="1:11">
      <c r="A53" t="s">
        <v>4168</v>
      </c>
      <c r="B53">
        <v>1308</v>
      </c>
      <c r="C53" s="30">
        <v>-17.5162966085447</v>
      </c>
      <c r="D53" s="30">
        <v>2.5463350943632581E-2</v>
      </c>
      <c r="E53" s="30">
        <v>5.0926701887265162E-2</v>
      </c>
      <c r="F53" s="30">
        <v>-3.0231018452324676</v>
      </c>
      <c r="G53" s="2">
        <v>4.3898704150810569E-2</v>
      </c>
      <c r="H53" s="2">
        <v>8.7797408301621138E-2</v>
      </c>
      <c r="I53" s="2">
        <v>2.3749491938087601</v>
      </c>
      <c r="J53" s="2">
        <v>0.19415323015329686</v>
      </c>
      <c r="K53" s="2">
        <v>0.38830646030659371</v>
      </c>
    </row>
    <row r="54" spans="1:11">
      <c r="A54" t="s">
        <v>4169</v>
      </c>
      <c r="B54">
        <v>1308</v>
      </c>
      <c r="C54" s="30">
        <v>-16.881086027446536</v>
      </c>
      <c r="D54" s="30">
        <v>3.1334374721722499E-2</v>
      </c>
      <c r="E54" s="30">
        <v>6.2668749443444999E-2</v>
      </c>
      <c r="F54" s="30">
        <v>-2.9275590832729144</v>
      </c>
      <c r="G54" s="2">
        <v>3.7614636034810772E-2</v>
      </c>
      <c r="H54" s="2">
        <v>7.5229272069621544E-2</v>
      </c>
      <c r="I54" s="2">
        <v>1.3370149924525343</v>
      </c>
      <c r="J54" s="2">
        <v>0.20131740865857359</v>
      </c>
      <c r="K54" s="2">
        <v>0.40263481731714718</v>
      </c>
    </row>
    <row r="55" spans="1:11">
      <c r="A55" t="s">
        <v>4170</v>
      </c>
      <c r="B55">
        <v>1308</v>
      </c>
      <c r="C55" s="30">
        <v>-19.317451442762867</v>
      </c>
      <c r="D55" s="30">
        <v>2.6824262939225494E-2</v>
      </c>
      <c r="E55" s="30">
        <v>5.3648525878450988E-2</v>
      </c>
      <c r="F55" s="30">
        <v>-3.1527971083464834</v>
      </c>
      <c r="G55" s="2">
        <v>3.7216859112948232E-2</v>
      </c>
      <c r="H55" s="2">
        <v>7.4433718225896464E-2</v>
      </c>
      <c r="I55" s="2">
        <v>2.9072105835736792</v>
      </c>
      <c r="J55" s="2">
        <v>0.20471921419539246</v>
      </c>
      <c r="K55" s="2">
        <v>0.40943842839078493</v>
      </c>
    </row>
    <row r="56" spans="1:11">
      <c r="B56" t="s">
        <v>693</v>
      </c>
      <c r="C56" s="30">
        <f>AVERAGE(C51:C55)</f>
        <v>-17.990888045193042</v>
      </c>
      <c r="D56" s="30"/>
      <c r="E56" s="30"/>
      <c r="F56" s="30">
        <f>AVERAGE(F51:F55)</f>
        <v>-3.0664898847191369</v>
      </c>
      <c r="G56" s="2"/>
      <c r="H56" s="2"/>
      <c r="I56" s="2"/>
      <c r="J56" s="2"/>
      <c r="K56" s="2"/>
    </row>
    <row r="57" spans="1:11">
      <c r="B57" t="s">
        <v>694</v>
      </c>
      <c r="C57" s="30">
        <f>STDEVPA(C51:C55)</f>
        <v>0.80668208000702368</v>
      </c>
      <c r="D57" s="30"/>
      <c r="E57" s="30"/>
      <c r="F57" s="30">
        <f>STDEVPA(F51:F55)</f>
        <v>8.1538268369544462E-2</v>
      </c>
      <c r="G57" s="2"/>
      <c r="H57" s="2"/>
      <c r="I57" s="2"/>
      <c r="J57" s="2"/>
      <c r="K57" s="2"/>
    </row>
    <row r="58" spans="1:11">
      <c r="B58" t="s">
        <v>4171</v>
      </c>
      <c r="C58" s="2">
        <f>MIN(C9:C55)</f>
        <v>-38.372189311204231</v>
      </c>
      <c r="E58" s="2">
        <f>SQRT(E51^2+E52^2+E53^2+E54^2+E55^2)</f>
        <v>0.12519093180864657</v>
      </c>
      <c r="F58" s="2">
        <f>MIN(F9:F55)</f>
        <v>-3.1527971083464834</v>
      </c>
    </row>
    <row r="59" spans="1:11">
      <c r="B59" t="s">
        <v>4172</v>
      </c>
      <c r="C59" s="2">
        <f>MAX(C9:C55)</f>
        <v>8.0856368483303633</v>
      </c>
      <c r="F59" s="2">
        <f>MAX(F9:F55)</f>
        <v>0.38527031700498926</v>
      </c>
    </row>
    <row r="61" spans="1:11">
      <c r="A61" t="s">
        <v>4173</v>
      </c>
      <c r="C61" t="s">
        <v>1357</v>
      </c>
      <c r="D61" t="s">
        <v>4134</v>
      </c>
      <c r="E61" t="s">
        <v>4135</v>
      </c>
      <c r="F61" t="s">
        <v>1406</v>
      </c>
      <c r="G61" t="s">
        <v>4134</v>
      </c>
      <c r="H61" t="s">
        <v>4135</v>
      </c>
      <c r="I61" t="s">
        <v>1492</v>
      </c>
      <c r="J61" t="s">
        <v>4134</v>
      </c>
      <c r="K61" t="s">
        <v>4135</v>
      </c>
    </row>
    <row r="62" spans="1:11">
      <c r="A62" s="189">
        <v>1251.92</v>
      </c>
      <c r="C62" s="2">
        <v>-5.9873000000000003</v>
      </c>
      <c r="D62" s="2">
        <v>0.14000000000000001</v>
      </c>
      <c r="E62">
        <f>2*D62</f>
        <v>0.28000000000000003</v>
      </c>
      <c r="F62" s="2">
        <v>-1.4362999999999999</v>
      </c>
      <c r="G62" s="108">
        <v>8.0000000000000002E-3</v>
      </c>
      <c r="H62">
        <f>2*G62</f>
        <v>1.6E-2</v>
      </c>
      <c r="I62" s="2">
        <v>1.4616</v>
      </c>
      <c r="J62" s="2">
        <v>0.2</v>
      </c>
      <c r="K62">
        <f>2*J62</f>
        <v>0.4</v>
      </c>
    </row>
    <row r="63" spans="1:11">
      <c r="A63" s="352">
        <v>1266.72</v>
      </c>
      <c r="C63" s="2">
        <v>-8.8201999999999998</v>
      </c>
      <c r="D63" s="2">
        <v>0.14000000000000001</v>
      </c>
      <c r="E63">
        <f>2*D63</f>
        <v>0.28000000000000003</v>
      </c>
      <c r="F63" s="2">
        <v>-0.40889999999999999</v>
      </c>
      <c r="G63" s="108">
        <v>8.0000000000000002E-3</v>
      </c>
      <c r="H63">
        <f>2*G63</f>
        <v>1.6E-2</v>
      </c>
      <c r="I63" s="2">
        <v>0.52580000000000005</v>
      </c>
      <c r="J63" s="2">
        <v>0.2</v>
      </c>
      <c r="K63">
        <f>2*J63</f>
        <v>0.4</v>
      </c>
    </row>
    <row r="64" spans="1:11">
      <c r="A64">
        <v>1272.2</v>
      </c>
      <c r="C64" s="2">
        <v>-7.3160999999999996</v>
      </c>
      <c r="D64" s="2">
        <v>0.14000000000000001</v>
      </c>
      <c r="E64">
        <f>2*D64</f>
        <v>0.28000000000000003</v>
      </c>
      <c r="F64" s="2">
        <v>-1.4100999999999999</v>
      </c>
      <c r="G64" s="108">
        <v>8.0000000000000002E-3</v>
      </c>
      <c r="H64">
        <f>2*G64</f>
        <v>1.6E-2</v>
      </c>
      <c r="I64" s="2">
        <v>1.8696999999999999</v>
      </c>
      <c r="J64" s="2">
        <v>0.2</v>
      </c>
      <c r="K64">
        <f>2*J64</f>
        <v>0.4</v>
      </c>
    </row>
    <row r="65" spans="1:11">
      <c r="A65">
        <v>1308</v>
      </c>
      <c r="C65" s="2">
        <v>-14.038</v>
      </c>
      <c r="D65" s="2">
        <v>0.14000000000000001</v>
      </c>
      <c r="E65">
        <f>2*D65</f>
        <v>0.28000000000000003</v>
      </c>
      <c r="F65" s="2">
        <v>-2.6863000000000001</v>
      </c>
      <c r="G65" s="108">
        <v>8.0000000000000002E-3</v>
      </c>
      <c r="H65">
        <f>2*G65</f>
        <v>1.6E-2</v>
      </c>
      <c r="I65" s="2">
        <v>2.3102</v>
      </c>
      <c r="J65" s="2">
        <v>0.2</v>
      </c>
      <c r="K65">
        <f>2*J65</f>
        <v>0.4</v>
      </c>
    </row>
    <row r="67" spans="1:11">
      <c r="A67" t="s">
        <v>4174</v>
      </c>
    </row>
    <row r="68" spans="1:11">
      <c r="A68" t="s">
        <v>4175</v>
      </c>
      <c r="B68">
        <v>1266.72</v>
      </c>
      <c r="C68" t="s">
        <v>4176</v>
      </c>
      <c r="D68" t="s">
        <v>4177</v>
      </c>
      <c r="E68">
        <v>-29.455500000000001</v>
      </c>
      <c r="F68">
        <v>2.5165999999999999E-3</v>
      </c>
      <c r="G68">
        <v>-1.7632000000000001</v>
      </c>
      <c r="H68">
        <v>6.1945000000000004E-3</v>
      </c>
      <c r="I68">
        <v>1.9135</v>
      </c>
      <c r="J68">
        <v>0.18790000000000001</v>
      </c>
    </row>
    <row r="69" spans="1:11">
      <c r="A69" t="s">
        <v>4178</v>
      </c>
      <c r="B69">
        <v>1272.7</v>
      </c>
      <c r="C69" t="s">
        <v>4176</v>
      </c>
      <c r="D69" t="s">
        <v>4177</v>
      </c>
      <c r="E69">
        <v>-3.069</v>
      </c>
      <c r="F69">
        <v>5.2915000000000002E-3</v>
      </c>
      <c r="G69">
        <v>-1.8504</v>
      </c>
      <c r="H69">
        <v>6.6946000000000002E-3</v>
      </c>
      <c r="I69">
        <v>2.7050999999999998</v>
      </c>
      <c r="J69">
        <v>4.8899999999999999E-2</v>
      </c>
    </row>
    <row r="70" spans="1:11">
      <c r="A70" t="s">
        <v>4179</v>
      </c>
      <c r="B70">
        <v>1308.8</v>
      </c>
      <c r="C70" t="s">
        <v>4176</v>
      </c>
      <c r="D70" t="s">
        <v>4177</v>
      </c>
      <c r="E70">
        <v>-12.451599999999999</v>
      </c>
      <c r="F70">
        <v>2.81E-2</v>
      </c>
      <c r="G70">
        <v>-2.5375000000000001</v>
      </c>
      <c r="H70">
        <v>5.7359999999999998E-3</v>
      </c>
      <c r="I70">
        <v>2.5329999999999999</v>
      </c>
      <c r="J70">
        <v>0.1479</v>
      </c>
    </row>
    <row r="79" spans="1:11">
      <c r="A79" t="s">
        <v>2280</v>
      </c>
      <c r="B79" t="s">
        <v>1190</v>
      </c>
      <c r="D79" t="s">
        <v>4180</v>
      </c>
      <c r="E79" t="s">
        <v>1357</v>
      </c>
      <c r="F79" t="s">
        <v>4181</v>
      </c>
      <c r="G79" t="s">
        <v>1406</v>
      </c>
      <c r="H79" t="s">
        <v>4182</v>
      </c>
      <c r="I79" t="s">
        <v>1492</v>
      </c>
      <c r="J79" t="s">
        <v>4183</v>
      </c>
    </row>
    <row r="80" spans="1:11">
      <c r="A80" t="s">
        <v>4184</v>
      </c>
      <c r="B80">
        <v>1212.3800000000001</v>
      </c>
      <c r="C80" t="s">
        <v>4185</v>
      </c>
      <c r="D80" t="s">
        <v>4186</v>
      </c>
      <c r="E80">
        <v>-1.7981</v>
      </c>
      <c r="F80" s="7">
        <v>7.0238000000000002E-3</v>
      </c>
      <c r="G80">
        <v>3.6700000000000003E-2</v>
      </c>
      <c r="H80" s="7">
        <v>3.5655999999999999E-3</v>
      </c>
      <c r="I80">
        <v>0.30259999999999998</v>
      </c>
      <c r="J80">
        <v>0.12089999999999999</v>
      </c>
    </row>
    <row r="81" spans="1:23">
      <c r="A81" t="s">
        <v>4187</v>
      </c>
      <c r="B81">
        <v>1213</v>
      </c>
      <c r="C81" t="s">
        <v>4185</v>
      </c>
      <c r="D81" t="s">
        <v>4186</v>
      </c>
      <c r="E81">
        <v>-1.8926000000000001</v>
      </c>
      <c r="F81" s="7">
        <v>4.6188000000000002E-3</v>
      </c>
      <c r="G81">
        <v>-6.3E-2</v>
      </c>
      <c r="H81" s="7">
        <v>8.6990999999999995E-3</v>
      </c>
      <c r="I81">
        <v>0.62050000000000005</v>
      </c>
      <c r="J81">
        <v>2.9000000000000001E-2</v>
      </c>
    </row>
    <row r="82" spans="1:23">
      <c r="A82" t="s">
        <v>4188</v>
      </c>
      <c r="B82">
        <v>1216</v>
      </c>
      <c r="C82" t="s">
        <v>4185</v>
      </c>
      <c r="D82" t="s">
        <v>4186</v>
      </c>
      <c r="E82">
        <v>-0.69569999999999999</v>
      </c>
      <c r="F82" s="7">
        <v>1.5275E-3</v>
      </c>
      <c r="G82">
        <v>-0.16109999999999999</v>
      </c>
      <c r="H82" s="7">
        <v>6.2500000000000003E-3</v>
      </c>
      <c r="I82">
        <v>0.5</v>
      </c>
      <c r="J82">
        <v>2.5000000000000001E-2</v>
      </c>
    </row>
    <row r="83" spans="1:23">
      <c r="A83" t="s">
        <v>4189</v>
      </c>
      <c r="B83">
        <v>1216</v>
      </c>
      <c r="C83" t="s">
        <v>4185</v>
      </c>
      <c r="D83" t="s">
        <v>4186</v>
      </c>
      <c r="E83">
        <v>-1.0384</v>
      </c>
      <c r="F83" s="7">
        <v>3.2146000000000002E-3</v>
      </c>
      <c r="G83">
        <v>-0.13120000000000001</v>
      </c>
      <c r="H83" s="7">
        <v>6.5317999999999999E-3</v>
      </c>
      <c r="I83">
        <v>0.53349999999999997</v>
      </c>
      <c r="J83">
        <v>9.5200000000000007E-2</v>
      </c>
    </row>
    <row r="84" spans="1:23">
      <c r="A84" t="s">
        <v>4190</v>
      </c>
      <c r="B84">
        <v>1219.6500000000001</v>
      </c>
      <c r="C84" t="s">
        <v>4185</v>
      </c>
      <c r="D84" t="s">
        <v>4186</v>
      </c>
      <c r="E84">
        <v>-1.1741999999999999</v>
      </c>
      <c r="F84" s="7">
        <v>4.7958000000000002E-3</v>
      </c>
      <c r="G84">
        <v>-0.38059999999999999</v>
      </c>
      <c r="H84" s="7">
        <v>1.24E-2</v>
      </c>
      <c r="I84">
        <v>1.0031000000000001</v>
      </c>
      <c r="J84">
        <v>4.9599999999999998E-2</v>
      </c>
    </row>
    <row r="85" spans="1:23">
      <c r="A85" s="256" t="s">
        <v>4191</v>
      </c>
      <c r="B85" s="256">
        <v>1223.46</v>
      </c>
      <c r="C85" s="256" t="s">
        <v>4185</v>
      </c>
      <c r="D85" s="256" t="s">
        <v>4186</v>
      </c>
      <c r="E85" s="256">
        <v>-1.6447000000000001</v>
      </c>
      <c r="F85" s="356">
        <v>3.7859E-3</v>
      </c>
      <c r="G85" s="256">
        <v>1.5813999999999999</v>
      </c>
      <c r="H85" s="356">
        <v>5.5234999999999998E-3</v>
      </c>
      <c r="I85" s="256">
        <v>-1.6339999999999999</v>
      </c>
      <c r="J85" s="256">
        <v>5.7200000000000001E-2</v>
      </c>
      <c r="K85" s="256"/>
      <c r="L85" s="256"/>
      <c r="M85" s="256"/>
      <c r="N85" s="256"/>
      <c r="O85" s="256"/>
      <c r="P85" s="256"/>
      <c r="Q85" s="256"/>
      <c r="R85" s="256"/>
      <c r="S85" s="256"/>
      <c r="T85" s="256"/>
      <c r="U85" s="256"/>
      <c r="V85" s="256"/>
      <c r="W85" s="256"/>
    </row>
    <row r="86" spans="1:23">
      <c r="A86" s="256" t="s">
        <v>4192</v>
      </c>
      <c r="B86" s="256">
        <v>1228.45</v>
      </c>
      <c r="C86" s="256" t="s">
        <v>4185</v>
      </c>
      <c r="D86" s="256" t="s">
        <v>4186</v>
      </c>
      <c r="E86" s="256">
        <v>-2.2995999999999999</v>
      </c>
      <c r="F86" s="356">
        <v>1.55E-2</v>
      </c>
      <c r="G86" s="256">
        <v>2.4763999999999999</v>
      </c>
      <c r="H86" s="356">
        <v>7.3359999999999996E-3</v>
      </c>
      <c r="I86" s="256">
        <v>-2.3932000000000002</v>
      </c>
      <c r="J86" s="256">
        <v>1.54E-2</v>
      </c>
      <c r="K86" s="256"/>
      <c r="L86" s="256"/>
      <c r="M86" s="256"/>
      <c r="N86" s="256"/>
      <c r="O86" s="256"/>
      <c r="P86" s="256"/>
      <c r="Q86" s="256"/>
      <c r="R86" s="256"/>
      <c r="S86" s="256"/>
      <c r="T86" s="256"/>
      <c r="U86" s="256"/>
      <c r="V86" s="256"/>
      <c r="W86" s="256"/>
    </row>
    <row r="87" spans="1:23">
      <c r="A87" s="256" t="s">
        <v>4192</v>
      </c>
      <c r="B87" s="256">
        <v>1228.45</v>
      </c>
      <c r="C87" s="256" t="s">
        <v>4185</v>
      </c>
      <c r="D87" s="256" t="s">
        <v>4186</v>
      </c>
      <c r="E87" s="256">
        <v>-3.3759000000000001</v>
      </c>
      <c r="F87" s="356">
        <v>4.9328999999999996E-3</v>
      </c>
      <c r="G87" s="256">
        <v>2.8041999999999998</v>
      </c>
      <c r="H87" s="356">
        <v>4.7399E-3</v>
      </c>
      <c r="I87" s="256">
        <v>-2.9075000000000002</v>
      </c>
      <c r="J87" s="256">
        <v>7.9699999999999993E-2</v>
      </c>
      <c r="K87" s="256"/>
      <c r="L87" s="256"/>
      <c r="M87" s="256"/>
      <c r="N87" s="256"/>
      <c r="O87" s="256"/>
      <c r="P87" s="256"/>
      <c r="Q87" s="256"/>
      <c r="R87" s="256"/>
      <c r="S87" s="256"/>
      <c r="T87" s="256"/>
      <c r="U87" s="256"/>
      <c r="V87" s="256"/>
      <c r="W87" s="256"/>
    </row>
    <row r="88" spans="1:23">
      <c r="A88" t="s">
        <v>4193</v>
      </c>
      <c r="B88">
        <v>1230.24</v>
      </c>
      <c r="C88" t="s">
        <v>4185</v>
      </c>
      <c r="D88" t="s">
        <v>4186</v>
      </c>
      <c r="E88">
        <v>2.8201000000000001</v>
      </c>
      <c r="F88" s="7">
        <v>4.6188000000000002E-3</v>
      </c>
      <c r="G88">
        <v>-0.5222</v>
      </c>
      <c r="H88" s="7">
        <v>6.1136999999999997E-3</v>
      </c>
      <c r="I88">
        <v>0.71</v>
      </c>
      <c r="J88">
        <v>1.43E-2</v>
      </c>
    </row>
    <row r="89" spans="1:23">
      <c r="A89" t="s">
        <v>4194</v>
      </c>
      <c r="B89">
        <v>1232.07</v>
      </c>
      <c r="C89" t="s">
        <v>4185</v>
      </c>
      <c r="D89" t="s">
        <v>4186</v>
      </c>
      <c r="E89">
        <v>0.28539999999999999</v>
      </c>
      <c r="F89" s="7">
        <v>4.0000000000000001E-3</v>
      </c>
      <c r="G89">
        <v>0.13800000000000001</v>
      </c>
      <c r="H89" s="7">
        <v>5.2797E-3</v>
      </c>
      <c r="I89">
        <v>-0.32650000000000001</v>
      </c>
      <c r="J89">
        <v>3.2000000000000001E-2</v>
      </c>
    </row>
    <row r="90" spans="1:23">
      <c r="A90" t="s">
        <v>4195</v>
      </c>
      <c r="B90">
        <v>1234.25</v>
      </c>
      <c r="C90" t="s">
        <v>4185</v>
      </c>
      <c r="D90" t="s">
        <v>4186</v>
      </c>
      <c r="E90">
        <v>2.73</v>
      </c>
      <c r="F90" s="7">
        <v>1.7600000000000001E-2</v>
      </c>
      <c r="G90">
        <v>0.7379</v>
      </c>
      <c r="H90" s="7">
        <v>6.8989000000000003E-3</v>
      </c>
      <c r="I90">
        <v>-1.78E-2</v>
      </c>
      <c r="J90">
        <v>8.1100000000000005E-2</v>
      </c>
    </row>
    <row r="91" spans="1:23">
      <c r="A91" t="s">
        <v>4196</v>
      </c>
      <c r="B91">
        <v>1236.25</v>
      </c>
      <c r="C91" t="s">
        <v>4185</v>
      </c>
      <c r="D91" t="s">
        <v>4186</v>
      </c>
      <c r="E91">
        <v>2.5022000000000002</v>
      </c>
      <c r="F91" s="7">
        <v>6.0828000000000002E-3</v>
      </c>
      <c r="G91">
        <v>-1.1516999999999999</v>
      </c>
      <c r="H91" s="7">
        <v>1.18E-2</v>
      </c>
      <c r="I91">
        <v>3.0097999999999998</v>
      </c>
      <c r="J91">
        <v>4.8500000000000001E-2</v>
      </c>
    </row>
    <row r="92" spans="1:23">
      <c r="A92" t="s">
        <v>4197</v>
      </c>
      <c r="B92">
        <v>1239.27</v>
      </c>
      <c r="C92" t="s">
        <v>4185</v>
      </c>
      <c r="D92" t="s">
        <v>4186</v>
      </c>
      <c r="E92">
        <v>2.4954999999999998</v>
      </c>
      <c r="F92" s="7">
        <v>5.5075999999999996E-3</v>
      </c>
      <c r="G92">
        <v>-0.39800000000000002</v>
      </c>
      <c r="H92" s="7">
        <v>7.3486000000000003E-3</v>
      </c>
      <c r="I92">
        <v>0.4042</v>
      </c>
      <c r="J92">
        <v>5.4899999999999997E-2</v>
      </c>
    </row>
    <row r="93" spans="1:23">
      <c r="A93" t="s">
        <v>4198</v>
      </c>
      <c r="B93">
        <v>1246.8</v>
      </c>
      <c r="C93" t="s">
        <v>4185</v>
      </c>
      <c r="D93" t="s">
        <v>4186</v>
      </c>
      <c r="E93">
        <v>-7.5552999999999999</v>
      </c>
      <c r="F93" s="7">
        <v>1.5275E-3</v>
      </c>
      <c r="G93">
        <v>-1.1116999999999999</v>
      </c>
      <c r="H93" s="7">
        <v>8.5257000000000006E-3</v>
      </c>
      <c r="I93">
        <v>0.8397</v>
      </c>
      <c r="J93">
        <v>0.1118</v>
      </c>
    </row>
    <row r="94" spans="1:23">
      <c r="A94" t="s">
        <v>4199</v>
      </c>
      <c r="B94">
        <v>1248.8800000000001</v>
      </c>
      <c r="C94" t="s">
        <v>4185</v>
      </c>
      <c r="D94" t="s">
        <v>4186</v>
      </c>
      <c r="E94">
        <v>-4.2172999999999998</v>
      </c>
      <c r="F94" s="7">
        <v>4.7257999999999996E-3</v>
      </c>
      <c r="G94">
        <v>-0.42959999999999998</v>
      </c>
      <c r="H94" s="7">
        <v>9.1500999999999996E-3</v>
      </c>
      <c r="I94">
        <v>0.47189999999999999</v>
      </c>
      <c r="J94">
        <v>0.2177</v>
      </c>
    </row>
    <row r="95" spans="1:23" ht="15">
      <c r="A95" s="357" t="s">
        <v>4200</v>
      </c>
      <c r="B95" s="357">
        <v>1251</v>
      </c>
      <c r="C95" s="357" t="s">
        <v>4185</v>
      </c>
      <c r="D95" s="357" t="s">
        <v>4186</v>
      </c>
      <c r="E95" s="357">
        <v>-5.9873000000000003</v>
      </c>
      <c r="F95" s="358">
        <v>1.7321000000000001E-3</v>
      </c>
      <c r="G95" s="357">
        <v>-1.4362999999999999</v>
      </c>
      <c r="H95" s="358">
        <v>4.7865E-3</v>
      </c>
      <c r="I95" s="357">
        <v>1.4616</v>
      </c>
      <c r="J95" s="357">
        <v>5.8900000000000001E-2</v>
      </c>
    </row>
    <row r="96" spans="1:23" ht="15">
      <c r="A96" s="357" t="s">
        <v>4201</v>
      </c>
      <c r="B96" s="357">
        <v>1256.33</v>
      </c>
      <c r="C96" s="357" t="s">
        <v>4185</v>
      </c>
      <c r="D96" s="357" t="s">
        <v>4186</v>
      </c>
      <c r="E96" s="357">
        <v>-10.334199999999999</v>
      </c>
      <c r="F96" s="358">
        <v>9.0737999999999999E-3</v>
      </c>
      <c r="G96" s="357">
        <v>-1.7238</v>
      </c>
      <c r="H96" s="358">
        <v>1.1299999999999999E-2</v>
      </c>
      <c r="I96" s="357">
        <v>1.6878</v>
      </c>
      <c r="J96" s="357">
        <v>4.2299999999999997E-2</v>
      </c>
    </row>
    <row r="97" spans="1:10" ht="15">
      <c r="A97" s="357" t="s">
        <v>4202</v>
      </c>
      <c r="B97" s="357">
        <v>1261.9000000000001</v>
      </c>
      <c r="C97" s="357" t="s">
        <v>4185</v>
      </c>
      <c r="D97" s="357" t="s">
        <v>4186</v>
      </c>
      <c r="E97" s="357">
        <v>-4.7918000000000003</v>
      </c>
      <c r="F97" s="358">
        <v>1.5275E-3</v>
      </c>
      <c r="G97" s="357">
        <v>-0.872</v>
      </c>
      <c r="H97" s="358">
        <v>1.2700999999999999E-3</v>
      </c>
      <c r="I97" s="357">
        <v>1.1948000000000001</v>
      </c>
      <c r="J97" s="357">
        <v>9.8699999999999996E-2</v>
      </c>
    </row>
    <row r="98" spans="1:10" ht="15">
      <c r="A98" s="357" t="s">
        <v>4203</v>
      </c>
      <c r="B98" s="357">
        <v>1266.72</v>
      </c>
      <c r="C98" s="357" t="s">
        <v>4185</v>
      </c>
      <c r="D98" s="357" t="s">
        <v>4186</v>
      </c>
      <c r="E98" s="357">
        <v>-8.8201999999999998</v>
      </c>
      <c r="F98" s="358">
        <v>3.6056E-3</v>
      </c>
      <c r="G98" s="357">
        <v>-0.40889999999999999</v>
      </c>
      <c r="H98" s="358">
        <v>3.2626999999999999E-3</v>
      </c>
      <c r="I98" s="357">
        <v>0.52580000000000005</v>
      </c>
      <c r="J98" s="357">
        <v>5.1200000000000002E-2</v>
      </c>
    </row>
    <row r="99" spans="1:10" ht="15">
      <c r="A99" s="357" t="s">
        <v>4204</v>
      </c>
      <c r="B99" s="357">
        <v>1272.7</v>
      </c>
      <c r="C99" s="357" t="s">
        <v>4185</v>
      </c>
      <c r="D99" s="357" t="s">
        <v>4186</v>
      </c>
      <c r="E99" s="357">
        <v>-7.3160999999999996</v>
      </c>
      <c r="F99" s="358">
        <v>8.0207999999999998E-3</v>
      </c>
      <c r="G99" s="357">
        <v>-1.4100999999999999</v>
      </c>
      <c r="H99" s="358">
        <v>6.9113000000000004E-3</v>
      </c>
      <c r="I99" s="357">
        <v>1.8696999999999999</v>
      </c>
      <c r="J99" s="357">
        <v>0.1147</v>
      </c>
    </row>
    <row r="100" spans="1:10" ht="15">
      <c r="A100" s="357" t="s">
        <v>4205</v>
      </c>
      <c r="B100" s="357">
        <v>1278.0999999999999</v>
      </c>
      <c r="C100" s="357" t="s">
        <v>4185</v>
      </c>
      <c r="D100" s="357" t="s">
        <v>4186</v>
      </c>
      <c r="E100" s="357">
        <v>-12.072100000000001</v>
      </c>
      <c r="F100" s="358">
        <v>1E-3</v>
      </c>
      <c r="G100" s="357">
        <v>-1.6808000000000001</v>
      </c>
      <c r="H100" s="358">
        <v>5.4707999999999996E-3</v>
      </c>
      <c r="I100" s="357">
        <v>1.4563999999999999</v>
      </c>
      <c r="J100" s="357">
        <v>9.9299999999999999E-2</v>
      </c>
    </row>
    <row r="101" spans="1:10" ht="15">
      <c r="A101" s="357" t="s">
        <v>4206</v>
      </c>
      <c r="B101" s="357">
        <v>1282.47</v>
      </c>
      <c r="C101" s="357" t="s">
        <v>4185</v>
      </c>
      <c r="D101" s="357" t="s">
        <v>4186</v>
      </c>
      <c r="E101" s="357">
        <v>-12.3072</v>
      </c>
      <c r="F101" s="358">
        <v>1.7321000000000001E-3</v>
      </c>
      <c r="G101" s="357">
        <v>-1.8855</v>
      </c>
      <c r="H101" s="358">
        <v>1.34E-2</v>
      </c>
      <c r="I101" s="357">
        <v>1.9427000000000001</v>
      </c>
      <c r="J101" s="357">
        <v>1.9599999999999999E-2</v>
      </c>
    </row>
    <row r="102" spans="1:10" ht="15">
      <c r="A102" s="357" t="s">
        <v>4207</v>
      </c>
      <c r="B102" s="357">
        <v>1286.5999999999999</v>
      </c>
      <c r="C102" s="357" t="s">
        <v>4185</v>
      </c>
      <c r="D102" s="357" t="s">
        <v>4186</v>
      </c>
      <c r="E102" s="357">
        <v>-10.6675</v>
      </c>
      <c r="F102" s="358">
        <v>3.0550999999999998E-3</v>
      </c>
      <c r="G102" s="357">
        <v>-1.8962000000000001</v>
      </c>
      <c r="H102" s="357">
        <v>1.24E-2</v>
      </c>
      <c r="I102" s="357">
        <v>1.8534999999999999</v>
      </c>
      <c r="J102" s="357">
        <v>4.0300000000000002E-2</v>
      </c>
    </row>
    <row r="103" spans="1:10" ht="15">
      <c r="A103" s="357" t="s">
        <v>4208</v>
      </c>
      <c r="B103" s="357">
        <v>1291.6500000000001</v>
      </c>
      <c r="C103" s="357" t="s">
        <v>4185</v>
      </c>
      <c r="D103" s="357" t="s">
        <v>4186</v>
      </c>
      <c r="E103" s="357">
        <v>-13.847099999999999</v>
      </c>
      <c r="F103" s="358">
        <v>4.9328999999999996E-3</v>
      </c>
      <c r="G103" s="357">
        <v>-1.9255</v>
      </c>
      <c r="H103" s="358">
        <v>3.6519E-3</v>
      </c>
      <c r="I103" s="357">
        <v>2.7029000000000001</v>
      </c>
      <c r="J103" s="357">
        <v>8.7900000000000006E-2</v>
      </c>
    </row>
    <row r="104" spans="1:10" ht="15">
      <c r="A104" s="357" t="s">
        <v>4209</v>
      </c>
      <c r="B104" s="357">
        <v>1296.6400000000001</v>
      </c>
      <c r="C104" s="357" t="s">
        <v>4185</v>
      </c>
      <c r="D104" s="357" t="s">
        <v>4186</v>
      </c>
      <c r="E104" s="357">
        <v>-13.3178</v>
      </c>
      <c r="F104" s="358">
        <v>3.0550999999999998E-3</v>
      </c>
      <c r="G104" s="357">
        <v>-1.8991</v>
      </c>
      <c r="H104" s="358">
        <v>1.26E-2</v>
      </c>
      <c r="I104" s="357">
        <v>1.9474</v>
      </c>
      <c r="J104" s="357">
        <v>8.8499999999999995E-2</v>
      </c>
    </row>
    <row r="105" spans="1:10" ht="15">
      <c r="A105" s="357" t="s">
        <v>4210</v>
      </c>
      <c r="B105" s="357">
        <v>1298.6500000000001</v>
      </c>
      <c r="C105" s="357" t="s">
        <v>4185</v>
      </c>
      <c r="D105" s="357" t="s">
        <v>4186</v>
      </c>
      <c r="E105" s="357">
        <v>-9.3320000000000007</v>
      </c>
      <c r="F105" s="358">
        <v>1.1547E-3</v>
      </c>
      <c r="G105" s="357">
        <v>-1.6623000000000001</v>
      </c>
      <c r="H105" s="358">
        <v>2.0877000000000001E-3</v>
      </c>
      <c r="I105" s="357">
        <v>1.4634</v>
      </c>
      <c r="J105" s="357">
        <v>6.1699999999999998E-2</v>
      </c>
    </row>
    <row r="106" spans="1:10" ht="15">
      <c r="A106" s="357" t="s">
        <v>4211</v>
      </c>
      <c r="B106" s="357">
        <v>1302.23</v>
      </c>
      <c r="C106" s="357" t="s">
        <v>4185</v>
      </c>
      <c r="D106" s="357" t="s">
        <v>4186</v>
      </c>
      <c r="E106" s="357">
        <v>-7.1326000000000001</v>
      </c>
      <c r="F106" s="358">
        <v>7.0238000000000002E-3</v>
      </c>
      <c r="G106" s="357">
        <v>-1.9463999999999999</v>
      </c>
      <c r="H106" s="358">
        <v>8.4732999999999996E-3</v>
      </c>
      <c r="I106" s="357">
        <v>2.1890000000000001</v>
      </c>
      <c r="J106" s="357">
        <v>3.0499999999999999E-2</v>
      </c>
    </row>
    <row r="107" spans="1:10" ht="15">
      <c r="A107" s="357" t="s">
        <v>4212</v>
      </c>
      <c r="B107" s="357">
        <v>1305</v>
      </c>
      <c r="C107" s="357" t="s">
        <v>4185</v>
      </c>
      <c r="D107" s="357" t="s">
        <v>4186</v>
      </c>
      <c r="E107" s="357">
        <v>-13.0951</v>
      </c>
      <c r="F107" s="358">
        <v>4.0000000000000001E-3</v>
      </c>
      <c r="G107" s="357">
        <v>-2.3460999999999999</v>
      </c>
      <c r="H107" s="358">
        <v>5.7619000000000004E-3</v>
      </c>
      <c r="I107" s="357">
        <v>1.944</v>
      </c>
      <c r="J107" s="357">
        <v>0.1031</v>
      </c>
    </row>
    <row r="108" spans="1:10" ht="15">
      <c r="A108" s="357" t="s">
        <v>4213</v>
      </c>
      <c r="B108" s="357">
        <v>1308.8</v>
      </c>
      <c r="C108" s="357" t="s">
        <v>4185</v>
      </c>
      <c r="D108" s="357" t="s">
        <v>4186</v>
      </c>
      <c r="E108" s="357">
        <v>-14.038</v>
      </c>
      <c r="F108" s="358">
        <v>1.5275E-3</v>
      </c>
      <c r="G108" s="357">
        <v>-2.6863000000000001</v>
      </c>
      <c r="H108" s="358">
        <v>5.2604000000000001E-3</v>
      </c>
      <c r="I108" s="357">
        <v>2.3102</v>
      </c>
      <c r="J108" s="357">
        <v>6.8199999999999997E-2</v>
      </c>
    </row>
    <row r="109" spans="1:10" ht="15">
      <c r="A109" s="357" t="s">
        <v>4214</v>
      </c>
      <c r="B109" s="357">
        <v>1309.9100000000001</v>
      </c>
      <c r="C109" s="357" t="s">
        <v>4185</v>
      </c>
      <c r="D109" s="357" t="s">
        <v>4186</v>
      </c>
      <c r="E109" s="357">
        <v>-10.165100000000001</v>
      </c>
      <c r="F109" s="358">
        <v>5.7735000000000002E-4</v>
      </c>
      <c r="G109" s="357">
        <v>-2.1459000000000001</v>
      </c>
      <c r="H109" s="358">
        <v>5.0077000000000003E-3</v>
      </c>
      <c r="I109" s="357">
        <v>2.0933000000000002</v>
      </c>
      <c r="J109" s="357">
        <v>4.7199999999999999E-2</v>
      </c>
    </row>
    <row r="110" spans="1:10" ht="15">
      <c r="A110" s="357" t="s">
        <v>4215</v>
      </c>
      <c r="B110" s="357">
        <v>1311.17</v>
      </c>
      <c r="C110" s="357" t="s">
        <v>4185</v>
      </c>
      <c r="D110" s="357" t="s">
        <v>4186</v>
      </c>
      <c r="E110" s="357">
        <v>-9.5213000000000001</v>
      </c>
      <c r="F110" s="358">
        <v>2.5165999999999999E-3</v>
      </c>
      <c r="G110" s="357">
        <v>-1.8224</v>
      </c>
      <c r="H110" s="358">
        <v>6.1836E-3</v>
      </c>
      <c r="I110" s="357">
        <v>1.9220999999999999</v>
      </c>
      <c r="J110" s="357">
        <v>2.1899999999999999E-2</v>
      </c>
    </row>
    <row r="111" spans="1:10" ht="15">
      <c r="A111" s="357" t="s">
        <v>4216</v>
      </c>
      <c r="B111" s="357">
        <v>1313.13</v>
      </c>
      <c r="C111" s="357" t="s">
        <v>4185</v>
      </c>
      <c r="D111" s="357" t="s">
        <v>4186</v>
      </c>
      <c r="E111" s="357">
        <v>-6.9580000000000002</v>
      </c>
      <c r="F111" s="358">
        <v>2.6457999999999998E-3</v>
      </c>
      <c r="G111" s="357">
        <v>-1.1052</v>
      </c>
      <c r="H111" s="358">
        <v>9.2534999999999996E-3</v>
      </c>
      <c r="I111" s="357">
        <v>1.0323</v>
      </c>
      <c r="J111" s="357">
        <v>7.9500000000000001E-2</v>
      </c>
    </row>
    <row r="112" spans="1:10" ht="15">
      <c r="A112" s="357" t="s">
        <v>4217</v>
      </c>
      <c r="B112" s="357">
        <v>1316.3</v>
      </c>
      <c r="C112" s="357" t="s">
        <v>4185</v>
      </c>
      <c r="D112" s="357" t="s">
        <v>4186</v>
      </c>
      <c r="E112" s="357">
        <v>-9.0349000000000004</v>
      </c>
      <c r="F112" s="358">
        <v>2.3094000000000001E-3</v>
      </c>
      <c r="G112" s="357">
        <v>-1.7528999999999999</v>
      </c>
      <c r="H112" s="358">
        <v>7.5979999999999997E-3</v>
      </c>
      <c r="I112" s="357">
        <v>1.6803999999999999</v>
      </c>
      <c r="J112" s="357">
        <v>6.4000000000000001E-2</v>
      </c>
    </row>
    <row r="113" spans="1:10" ht="15">
      <c r="A113" s="357" t="s">
        <v>4218</v>
      </c>
      <c r="B113" s="357">
        <v>1318</v>
      </c>
      <c r="C113" s="357" t="s">
        <v>4185</v>
      </c>
      <c r="D113" s="357" t="s">
        <v>4186</v>
      </c>
      <c r="E113" s="357">
        <v>-6.2476000000000003</v>
      </c>
      <c r="F113" s="358">
        <v>2.6457999999999998E-3</v>
      </c>
      <c r="G113" s="357">
        <v>-1.7654000000000001</v>
      </c>
      <c r="H113" s="358">
        <v>1.09E-2</v>
      </c>
      <c r="I113" s="357">
        <v>2.0836000000000001</v>
      </c>
      <c r="J113" s="357">
        <v>5.4800000000000001E-2</v>
      </c>
    </row>
    <row r="114" spans="1:10">
      <c r="A114" t="s">
        <v>4219</v>
      </c>
      <c r="B114">
        <v>1320.17</v>
      </c>
      <c r="C114" t="s">
        <v>4185</v>
      </c>
      <c r="D114" t="s">
        <v>4186</v>
      </c>
      <c r="E114">
        <v>9.4799999999999995E-2</v>
      </c>
      <c r="F114" s="7">
        <v>9.4515999999999992E-3</v>
      </c>
      <c r="G114">
        <v>0.35439999999999999</v>
      </c>
      <c r="H114" s="7">
        <v>2.6199999999999999E-3</v>
      </c>
      <c r="I114">
        <v>-0.70709999999999995</v>
      </c>
      <c r="J114">
        <v>1.6400000000000001E-2</v>
      </c>
    </row>
    <row r="115" spans="1:10">
      <c r="A115" t="s">
        <v>4220</v>
      </c>
      <c r="B115">
        <v>1321.5</v>
      </c>
      <c r="C115" t="s">
        <v>4185</v>
      </c>
      <c r="D115" t="s">
        <v>4186</v>
      </c>
      <c r="E115">
        <v>-4.0776000000000003</v>
      </c>
      <c r="F115" s="7">
        <v>3.0550999999999998E-3</v>
      </c>
      <c r="G115">
        <v>-0.21160000000000001</v>
      </c>
      <c r="H115" s="7">
        <v>4.4583000000000001E-3</v>
      </c>
      <c r="I115">
        <v>0.34150000000000003</v>
      </c>
      <c r="J115">
        <v>9.0899999999999995E-2</v>
      </c>
    </row>
    <row r="116" spans="1:10">
      <c r="A116" t="s">
        <v>4221</v>
      </c>
      <c r="B116">
        <v>1323.55</v>
      </c>
      <c r="C116" t="s">
        <v>4185</v>
      </c>
      <c r="D116" t="s">
        <v>4186</v>
      </c>
      <c r="E116">
        <v>-2.3391000000000002</v>
      </c>
      <c r="F116" s="7">
        <v>9.0185000000000005E-3</v>
      </c>
      <c r="G116">
        <v>0.20630000000000001</v>
      </c>
      <c r="H116" s="7">
        <v>3.9297999999999998E-3</v>
      </c>
      <c r="I116">
        <v>-1.17E-2</v>
      </c>
      <c r="J116">
        <v>0.1933</v>
      </c>
    </row>
    <row r="117" spans="1:10">
      <c r="A117" t="s">
        <v>4222</v>
      </c>
      <c r="B117">
        <v>1325.2</v>
      </c>
      <c r="C117" t="s">
        <v>4185</v>
      </c>
      <c r="D117" t="s">
        <v>4186</v>
      </c>
      <c r="E117">
        <v>-0.34670000000000001</v>
      </c>
      <c r="F117" s="7">
        <v>1.8700000000000001E-2</v>
      </c>
      <c r="G117">
        <v>0.32850000000000001</v>
      </c>
      <c r="H117" s="7">
        <v>1.09E-2</v>
      </c>
      <c r="I117">
        <v>0.1182</v>
      </c>
      <c r="J117">
        <v>9.2999999999999999E-2</v>
      </c>
    </row>
    <row r="118" spans="1:10">
      <c r="A118" t="s">
        <v>4223</v>
      </c>
      <c r="B118">
        <v>1350.8</v>
      </c>
      <c r="C118" t="s">
        <v>4185</v>
      </c>
      <c r="D118" t="s">
        <v>4186</v>
      </c>
      <c r="E118">
        <v>-6.6803999999999997</v>
      </c>
      <c r="F118">
        <v>0.27579999999999999</v>
      </c>
      <c r="G118">
        <v>0.12939999999999999</v>
      </c>
      <c r="H118">
        <v>1.2800000000000001E-2</v>
      </c>
      <c r="I118">
        <v>-0.55620000000000003</v>
      </c>
      <c r="J118">
        <v>0.86890000000000001</v>
      </c>
    </row>
    <row r="119" spans="1:10">
      <c r="A119" t="s">
        <v>4224</v>
      </c>
      <c r="B119">
        <v>1355</v>
      </c>
      <c r="C119" t="s">
        <v>4185</v>
      </c>
      <c r="D119" t="s">
        <v>4186</v>
      </c>
      <c r="E119">
        <v>-3.6244000000000001</v>
      </c>
      <c r="F119">
        <v>0.01</v>
      </c>
      <c r="G119">
        <v>0.18049999999999999</v>
      </c>
      <c r="H119">
        <v>1.0699999999999999E-2</v>
      </c>
      <c r="I119">
        <v>-8.3199999999999996E-2</v>
      </c>
      <c r="J119">
        <v>3.6200000000000003E-2</v>
      </c>
    </row>
    <row r="120" spans="1:10">
      <c r="A120" t="s">
        <v>4225</v>
      </c>
      <c r="B120">
        <v>1359.84</v>
      </c>
      <c r="C120" t="s">
        <v>4185</v>
      </c>
      <c r="D120" t="s">
        <v>4186</v>
      </c>
      <c r="E120">
        <v>-5.8937999999999997</v>
      </c>
      <c r="F120" s="7">
        <v>6.0828000000000002E-3</v>
      </c>
      <c r="G120">
        <v>0.2535</v>
      </c>
      <c r="H120">
        <v>1.44E-2</v>
      </c>
      <c r="I120">
        <v>-0.61119999999999997</v>
      </c>
      <c r="J120">
        <v>5.8700000000000002E-2</v>
      </c>
    </row>
    <row r="121" spans="1:10">
      <c r="A121" t="s">
        <v>4226</v>
      </c>
      <c r="B121">
        <v>1367.53</v>
      </c>
      <c r="C121" t="s">
        <v>4185</v>
      </c>
      <c r="D121" t="s">
        <v>4186</v>
      </c>
      <c r="E121">
        <v>-3.2774000000000001</v>
      </c>
      <c r="F121" s="7">
        <v>1.01E-2</v>
      </c>
      <c r="G121">
        <v>0.46829999999999999</v>
      </c>
      <c r="H121" s="7">
        <v>5.8212000000000003E-3</v>
      </c>
      <c r="I121">
        <v>-0.5998</v>
      </c>
      <c r="J121">
        <v>4.2599999999999999E-2</v>
      </c>
    </row>
    <row r="122" spans="1:10">
      <c r="A122" t="s">
        <v>4227</v>
      </c>
      <c r="B122">
        <v>1370.38</v>
      </c>
      <c r="C122" t="s">
        <v>4185</v>
      </c>
      <c r="D122" t="s">
        <v>4186</v>
      </c>
      <c r="E122">
        <v>-4.9287999999999998</v>
      </c>
      <c r="F122">
        <v>1.9599999999999999E-2</v>
      </c>
      <c r="G122">
        <v>0.42520000000000002</v>
      </c>
      <c r="H122" s="7">
        <v>1.0999999999999999E-2</v>
      </c>
      <c r="I122">
        <v>-1.4508000000000001</v>
      </c>
      <c r="J122">
        <v>0.33429999999999999</v>
      </c>
    </row>
    <row r="123" spans="1:10">
      <c r="A123" t="s">
        <v>4228</v>
      </c>
      <c r="B123">
        <v>1373.45</v>
      </c>
      <c r="C123" t="s">
        <v>4185</v>
      </c>
      <c r="D123" t="s">
        <v>4186</v>
      </c>
      <c r="E123">
        <v>-3.5777999999999999</v>
      </c>
      <c r="F123">
        <v>1.04E-2</v>
      </c>
      <c r="G123">
        <v>0.48430000000000001</v>
      </c>
      <c r="H123" s="7">
        <v>5.7986000000000001E-3</v>
      </c>
      <c r="I123">
        <v>-0.14149999999999999</v>
      </c>
      <c r="J123">
        <v>6.7199999999999996E-2</v>
      </c>
    </row>
    <row r="124" spans="1:10">
      <c r="A124" t="s">
        <v>4229</v>
      </c>
      <c r="B124">
        <v>1379.56</v>
      </c>
      <c r="C124" t="s">
        <v>4185</v>
      </c>
      <c r="D124" t="s">
        <v>4186</v>
      </c>
      <c r="E124">
        <v>-2.661</v>
      </c>
      <c r="F124">
        <v>1.4E-2</v>
      </c>
      <c r="G124">
        <v>0.43309999999999998</v>
      </c>
      <c r="H124" s="7">
        <v>9.3419000000000002E-3</v>
      </c>
      <c r="I124">
        <v>-0.92</v>
      </c>
      <c r="J124">
        <v>3.56E-2</v>
      </c>
    </row>
    <row r="125" spans="1:10">
      <c r="A125" t="s">
        <v>4230</v>
      </c>
      <c r="B125">
        <v>1383</v>
      </c>
      <c r="C125" t="s">
        <v>4185</v>
      </c>
      <c r="D125" t="s">
        <v>4186</v>
      </c>
      <c r="E125">
        <v>-3.5091999999999999</v>
      </c>
      <c r="F125" s="7">
        <v>6.2449999999999997E-3</v>
      </c>
      <c r="G125">
        <v>0.124</v>
      </c>
      <c r="H125" s="7">
        <v>1.6199999999999999E-2</v>
      </c>
      <c r="I125">
        <v>-0.19350000000000001</v>
      </c>
      <c r="J125">
        <v>5.2299999999999999E-2</v>
      </c>
    </row>
    <row r="126" spans="1:10">
      <c r="F126" s="7"/>
      <c r="H126" s="7"/>
    </row>
    <row r="127" spans="1:10">
      <c r="A127" t="s">
        <v>4231</v>
      </c>
      <c r="B127">
        <v>1210.9000000000001</v>
      </c>
      <c r="C127" t="s">
        <v>4176</v>
      </c>
      <c r="D127" t="s">
        <v>4177</v>
      </c>
      <c r="E127">
        <v>2.8666999999999998</v>
      </c>
      <c r="F127" s="7">
        <v>3.0550999999999998E-3</v>
      </c>
      <c r="G127">
        <v>2.2700000000000001E-2</v>
      </c>
      <c r="H127" s="7">
        <v>8.5517000000000006E-3</v>
      </c>
      <c r="I127">
        <v>0.45379999999999998</v>
      </c>
      <c r="J127">
        <v>2.1700000000000001E-2</v>
      </c>
    </row>
    <row r="128" spans="1:10">
      <c r="A128" t="s">
        <v>4232</v>
      </c>
      <c r="B128">
        <v>1213</v>
      </c>
      <c r="C128" t="s">
        <v>4176</v>
      </c>
      <c r="D128" t="s">
        <v>4177</v>
      </c>
      <c r="E128">
        <v>-1.6801999999999999</v>
      </c>
      <c r="F128" s="7">
        <v>1.7321000000000001E-3</v>
      </c>
      <c r="G128">
        <v>-0.14599999999999999</v>
      </c>
      <c r="H128" s="7">
        <v>1.9E-2</v>
      </c>
      <c r="I128">
        <v>0.80259999999999998</v>
      </c>
      <c r="J128">
        <v>4.5999999999999999E-2</v>
      </c>
    </row>
    <row r="129" spans="1:10">
      <c r="A129" t="s">
        <v>4233</v>
      </c>
      <c r="B129">
        <v>1216</v>
      </c>
      <c r="C129" t="s">
        <v>4176</v>
      </c>
      <c r="D129" t="s">
        <v>4177</v>
      </c>
      <c r="E129">
        <v>-2.2909000000000002</v>
      </c>
      <c r="F129" s="7">
        <v>2.0817000000000001E-3</v>
      </c>
      <c r="G129">
        <v>-0.2079</v>
      </c>
      <c r="H129">
        <v>1.6299999999999999E-2</v>
      </c>
      <c r="I129">
        <v>0.6411</v>
      </c>
      <c r="J129">
        <v>0.12659999999999999</v>
      </c>
    </row>
    <row r="130" spans="1:10">
      <c r="A130" t="s">
        <v>4234</v>
      </c>
      <c r="B130">
        <v>1232.07</v>
      </c>
      <c r="C130" t="s">
        <v>4176</v>
      </c>
      <c r="D130" t="s">
        <v>4177</v>
      </c>
      <c r="E130">
        <v>-5.3197000000000001</v>
      </c>
      <c r="F130" s="7">
        <v>2.8868000000000001E-3</v>
      </c>
      <c r="G130">
        <v>-0.55730000000000002</v>
      </c>
      <c r="H130" s="7">
        <v>5.8577999999999998E-3</v>
      </c>
      <c r="I130">
        <v>2.0112000000000001</v>
      </c>
      <c r="J130">
        <v>4.2299999999999997E-2</v>
      </c>
    </row>
    <row r="131" spans="1:10">
      <c r="A131" t="s">
        <v>4235</v>
      </c>
      <c r="B131">
        <v>1232.07</v>
      </c>
      <c r="C131" t="s">
        <v>4176</v>
      </c>
      <c r="D131" t="s">
        <v>4177</v>
      </c>
      <c r="E131">
        <v>0.40300000000000002</v>
      </c>
      <c r="F131" s="7">
        <v>4.5826E-3</v>
      </c>
      <c r="G131">
        <v>-0.54620000000000002</v>
      </c>
      <c r="H131" s="7">
        <v>5.7513E-3</v>
      </c>
      <c r="I131">
        <v>2.1027</v>
      </c>
      <c r="J131">
        <v>7.2700000000000001E-2</v>
      </c>
    </row>
    <row r="132" spans="1:10">
      <c r="A132" t="s">
        <v>4236</v>
      </c>
      <c r="B132">
        <v>1232.07</v>
      </c>
      <c r="C132" t="s">
        <v>4176</v>
      </c>
      <c r="D132" t="s">
        <v>4177</v>
      </c>
      <c r="E132">
        <v>-8.5927000000000007</v>
      </c>
      <c r="F132" s="7">
        <v>2.0817000000000001E-3</v>
      </c>
      <c r="G132">
        <v>-0.69799999999999995</v>
      </c>
      <c r="H132" s="7">
        <v>8.4174999999999996E-3</v>
      </c>
      <c r="I132">
        <v>1.49</v>
      </c>
      <c r="J132">
        <v>0.1028</v>
      </c>
    </row>
    <row r="133" spans="1:10">
      <c r="A133" t="s">
        <v>4237</v>
      </c>
      <c r="B133">
        <v>1232.07</v>
      </c>
      <c r="C133" t="s">
        <v>4176</v>
      </c>
      <c r="D133" t="s">
        <v>4177</v>
      </c>
      <c r="E133">
        <v>-0.56279999999999997</v>
      </c>
      <c r="F133" s="7">
        <v>4.3588999999999998E-3</v>
      </c>
      <c r="G133">
        <v>-0.46179999999999999</v>
      </c>
      <c r="H133" s="7">
        <v>1.5299999999999999E-2</v>
      </c>
      <c r="I133">
        <v>0.64490000000000003</v>
      </c>
      <c r="J133">
        <v>0.1244</v>
      </c>
    </row>
    <row r="134" spans="1:10">
      <c r="A134" t="s">
        <v>4238</v>
      </c>
      <c r="B134">
        <v>1232.07</v>
      </c>
      <c r="C134" t="s">
        <v>4176</v>
      </c>
      <c r="D134" t="s">
        <v>4177</v>
      </c>
      <c r="E134">
        <v>0.57509999999999994</v>
      </c>
      <c r="F134" s="7">
        <v>8.0207999999999998E-3</v>
      </c>
      <c r="G134">
        <v>-0.47910000000000003</v>
      </c>
      <c r="H134" s="7">
        <v>2.6933E-3</v>
      </c>
      <c r="I134">
        <v>0.89359999999999995</v>
      </c>
      <c r="J134">
        <v>0.15909999999999999</v>
      </c>
    </row>
    <row r="135" spans="1:10">
      <c r="A135" t="s">
        <v>4239</v>
      </c>
      <c r="B135">
        <v>1232.07</v>
      </c>
      <c r="C135" t="s">
        <v>4176</v>
      </c>
      <c r="D135" t="s">
        <v>4177</v>
      </c>
      <c r="E135">
        <v>-2.456</v>
      </c>
      <c r="F135" s="7">
        <v>2.6457999999999998E-3</v>
      </c>
      <c r="G135">
        <v>-0.6825</v>
      </c>
      <c r="H135" s="7">
        <v>3.8191000000000002E-3</v>
      </c>
      <c r="I135">
        <v>1.4621</v>
      </c>
      <c r="J135">
        <v>0.13700000000000001</v>
      </c>
    </row>
    <row r="136" spans="1:10">
      <c r="A136" t="s">
        <v>4239</v>
      </c>
      <c r="B136">
        <v>1232.07</v>
      </c>
      <c r="C136" t="s">
        <v>4176</v>
      </c>
      <c r="D136" t="s">
        <v>4177</v>
      </c>
      <c r="E136">
        <v>-2.121</v>
      </c>
      <c r="F136" s="7">
        <v>2.0817000000000001E-3</v>
      </c>
      <c r="G136">
        <v>-0.63129999999999997</v>
      </c>
      <c r="H136" s="7">
        <v>9.5378000000000008E-3</v>
      </c>
      <c r="I136">
        <v>0.97389999999999999</v>
      </c>
      <c r="J136">
        <v>5.0999999999999997E-2</v>
      </c>
    </row>
    <row r="137" spans="1:10">
      <c r="A137" t="s">
        <v>4240</v>
      </c>
      <c r="B137">
        <v>1232.07</v>
      </c>
      <c r="C137" t="s">
        <v>4176</v>
      </c>
      <c r="D137" t="s">
        <v>4177</v>
      </c>
      <c r="E137">
        <v>0.89610000000000001</v>
      </c>
      <c r="F137" s="7">
        <v>5.7735E-3</v>
      </c>
      <c r="G137">
        <v>-0.55510000000000004</v>
      </c>
      <c r="H137" s="7">
        <v>5.6398999999999998E-3</v>
      </c>
      <c r="I137">
        <v>1.3516999999999999</v>
      </c>
      <c r="J137">
        <v>5.33E-2</v>
      </c>
    </row>
    <row r="138" spans="1:10">
      <c r="A138" t="s">
        <v>4241</v>
      </c>
      <c r="B138">
        <v>1240.33</v>
      </c>
      <c r="C138" t="s">
        <v>4176</v>
      </c>
      <c r="D138" t="s">
        <v>4177</v>
      </c>
      <c r="E138">
        <v>0.32119999999999999</v>
      </c>
      <c r="F138" s="7">
        <v>9.2916000000000006E-3</v>
      </c>
      <c r="G138">
        <v>-1.9964999999999999</v>
      </c>
      <c r="H138" s="7">
        <v>6.4656000000000002E-3</v>
      </c>
      <c r="I138">
        <v>2.2679999999999998</v>
      </c>
      <c r="J138">
        <v>3.3500000000000002E-2</v>
      </c>
    </row>
    <row r="139" spans="1:10">
      <c r="A139" t="s">
        <v>4242</v>
      </c>
      <c r="B139">
        <v>1242</v>
      </c>
      <c r="C139" t="s">
        <v>4176</v>
      </c>
      <c r="D139" t="s">
        <v>4177</v>
      </c>
      <c r="E139">
        <v>-2.1126999999999998</v>
      </c>
      <c r="F139" s="7">
        <v>5.7735000000000002E-4</v>
      </c>
      <c r="G139">
        <v>-1.6645000000000001</v>
      </c>
      <c r="H139" s="7">
        <v>2.0111E-3</v>
      </c>
      <c r="I139">
        <v>1.1809000000000001</v>
      </c>
      <c r="J139">
        <v>4.6100000000000002E-2</v>
      </c>
    </row>
    <row r="140" spans="1:10">
      <c r="A140" t="s">
        <v>4243</v>
      </c>
      <c r="B140">
        <v>1245.75</v>
      </c>
      <c r="C140" t="s">
        <v>4176</v>
      </c>
      <c r="D140" t="s">
        <v>4177</v>
      </c>
      <c r="E140">
        <v>-3.2526000000000002</v>
      </c>
      <c r="F140" s="7">
        <v>2.5165999999999999E-3</v>
      </c>
      <c r="G140">
        <v>-0.86250000000000004</v>
      </c>
      <c r="H140" s="7">
        <v>8.1195E-3</v>
      </c>
      <c r="I140">
        <v>0.60029999999999994</v>
      </c>
      <c r="J140">
        <v>7.8399999999999997E-2</v>
      </c>
    </row>
    <row r="141" spans="1:10">
      <c r="A141" s="359" t="s">
        <v>4244</v>
      </c>
      <c r="B141" s="359">
        <v>1261.9000000000001</v>
      </c>
      <c r="C141" s="359" t="s">
        <v>4176</v>
      </c>
      <c r="D141" s="359" t="s">
        <v>4177</v>
      </c>
      <c r="E141" s="359">
        <v>-13.6882</v>
      </c>
      <c r="F141" s="360">
        <v>2.5000000000000001E-3</v>
      </c>
      <c r="G141" s="359">
        <v>-1.3609</v>
      </c>
      <c r="H141" s="360">
        <v>5.9655999999999997E-3</v>
      </c>
      <c r="I141" s="359">
        <v>1.3762000000000001</v>
      </c>
      <c r="J141" s="359">
        <v>6.1499999999999999E-2</v>
      </c>
    </row>
    <row r="142" spans="1:10">
      <c r="A142" s="359" t="s">
        <v>4175</v>
      </c>
      <c r="B142" s="359">
        <v>1266.72</v>
      </c>
      <c r="C142" s="359" t="s">
        <v>4176</v>
      </c>
      <c r="D142" s="359" t="s">
        <v>4177</v>
      </c>
      <c r="E142" s="359">
        <v>-29.455500000000001</v>
      </c>
      <c r="F142" s="360">
        <v>2.5165999999999999E-3</v>
      </c>
      <c r="G142" s="359">
        <v>-1.7632000000000001</v>
      </c>
      <c r="H142" s="360">
        <v>6.1945000000000004E-3</v>
      </c>
      <c r="I142" s="359">
        <v>1.9135</v>
      </c>
      <c r="J142" s="359">
        <v>0.18790000000000001</v>
      </c>
    </row>
    <row r="143" spans="1:10">
      <c r="A143" s="359" t="s">
        <v>4178</v>
      </c>
      <c r="B143" s="359">
        <v>1272.7</v>
      </c>
      <c r="C143" s="359" t="s">
        <v>4176</v>
      </c>
      <c r="D143" s="359" t="s">
        <v>4177</v>
      </c>
      <c r="E143" s="359">
        <v>-3.069</v>
      </c>
      <c r="F143" s="360">
        <v>5.2915000000000002E-3</v>
      </c>
      <c r="G143" s="359">
        <v>-1.8504</v>
      </c>
      <c r="H143" s="360">
        <v>6.6946000000000002E-3</v>
      </c>
      <c r="I143" s="359">
        <v>2.7050999999999998</v>
      </c>
      <c r="J143" s="359">
        <v>4.8899999999999999E-2</v>
      </c>
    </row>
    <row r="144" spans="1:10">
      <c r="A144" s="359" t="s">
        <v>4245</v>
      </c>
      <c r="B144" s="359">
        <v>1298.6500000000001</v>
      </c>
      <c r="C144" s="359" t="s">
        <v>4176</v>
      </c>
      <c r="D144" s="359" t="s">
        <v>4177</v>
      </c>
      <c r="E144" s="359">
        <v>-11.6701</v>
      </c>
      <c r="F144" s="360">
        <v>4.0000000000000001E-3</v>
      </c>
      <c r="G144" s="359">
        <v>-2.0072999999999999</v>
      </c>
      <c r="H144" s="360">
        <v>1.41E-2</v>
      </c>
      <c r="I144" s="359">
        <v>1.9112</v>
      </c>
      <c r="J144" s="359">
        <v>0.1017</v>
      </c>
    </row>
    <row r="145" spans="1:10">
      <c r="A145" s="359" t="s">
        <v>4179</v>
      </c>
      <c r="B145" s="359">
        <v>1308.8</v>
      </c>
      <c r="C145" s="359" t="s">
        <v>4176</v>
      </c>
      <c r="D145" s="359" t="s">
        <v>4177</v>
      </c>
      <c r="E145" s="359">
        <v>-12.451599999999999</v>
      </c>
      <c r="F145" s="360">
        <v>2.81E-2</v>
      </c>
      <c r="G145" s="359">
        <v>-2.5375000000000001</v>
      </c>
      <c r="H145" s="360">
        <v>5.7359999999999998E-3</v>
      </c>
      <c r="I145" s="359">
        <v>2.5329999999999999</v>
      </c>
      <c r="J145" s="359">
        <v>0.1479</v>
      </c>
    </row>
    <row r="146" spans="1:10">
      <c r="A146" s="359" t="s">
        <v>4246</v>
      </c>
      <c r="B146" s="359">
        <v>1316.3</v>
      </c>
      <c r="C146" s="359" t="s">
        <v>4176</v>
      </c>
      <c r="D146" s="359" t="s">
        <v>4177</v>
      </c>
      <c r="E146" s="359">
        <v>-14.3626</v>
      </c>
      <c r="F146" s="360">
        <v>2.8868000000000001E-3</v>
      </c>
      <c r="G146" s="359">
        <v>-2.12</v>
      </c>
      <c r="H146" s="360">
        <v>5.0328000000000005E-4</v>
      </c>
      <c r="I146" s="359">
        <v>2.0363000000000002</v>
      </c>
      <c r="J146" s="359">
        <v>4.3799999999999999E-2</v>
      </c>
    </row>
    <row r="147" spans="1:10">
      <c r="A147" t="s">
        <v>4247</v>
      </c>
      <c r="B147">
        <v>1359.84</v>
      </c>
      <c r="C147" t="s">
        <v>4176</v>
      </c>
      <c r="D147" t="s">
        <v>4177</v>
      </c>
      <c r="E147">
        <v>-3.6722999999999999</v>
      </c>
      <c r="F147" s="7">
        <v>8.6216999999999995E-3</v>
      </c>
      <c r="G147">
        <v>0.31040000000000001</v>
      </c>
      <c r="H147" s="7">
        <v>5.9928999999999998E-3</v>
      </c>
      <c r="I147">
        <v>-0.84550000000000003</v>
      </c>
      <c r="J147">
        <v>4.65E-2</v>
      </c>
    </row>
    <row r="148" spans="1:10">
      <c r="A148" t="s">
        <v>4248</v>
      </c>
      <c r="B148">
        <v>1359.84</v>
      </c>
      <c r="C148" t="s">
        <v>4176</v>
      </c>
      <c r="D148" t="s">
        <v>4177</v>
      </c>
      <c r="E148">
        <v>-3.6368</v>
      </c>
      <c r="F148" s="7">
        <v>2E-3</v>
      </c>
      <c r="G148">
        <v>0.26769999999999999</v>
      </c>
      <c r="H148" s="7">
        <v>9.5682000000000007E-3</v>
      </c>
      <c r="I148">
        <v>-0.73560000000000003</v>
      </c>
      <c r="J148">
        <v>5.0700000000000002E-2</v>
      </c>
    </row>
    <row r="149" spans="1:10">
      <c r="A149" t="s">
        <v>4249</v>
      </c>
      <c r="B149">
        <v>1365.23</v>
      </c>
      <c r="C149" t="s">
        <v>4176</v>
      </c>
      <c r="D149" t="s">
        <v>4177</v>
      </c>
      <c r="E149">
        <v>-4.2973999999999997</v>
      </c>
      <c r="F149" s="7">
        <v>4.7257999999999996E-3</v>
      </c>
      <c r="G149">
        <v>0.38940000000000002</v>
      </c>
      <c r="H149" s="7">
        <v>7.7811E-3</v>
      </c>
      <c r="I149">
        <v>-0.4819</v>
      </c>
      <c r="J149">
        <v>2.5999999999999999E-2</v>
      </c>
    </row>
  </sheetData>
  <hyperlinks>
    <hyperlink ref="A24" r:id="rId1"/>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S28"/>
  <sheetViews>
    <sheetView topLeftCell="A16" workbookViewId="0">
      <selection activeCell="D20" sqref="D20"/>
    </sheetView>
  </sheetViews>
  <sheetFormatPr defaultRowHeight="12.75"/>
  <sheetData>
    <row r="5" spans="4:19">
      <c r="D5" t="s">
        <v>2278</v>
      </c>
    </row>
    <row r="7" spans="4:19" ht="14.25">
      <c r="D7" t="s">
        <v>299</v>
      </c>
    </row>
    <row r="9" spans="4:19" ht="12.75" customHeight="1">
      <c r="D9" s="361" t="s">
        <v>300</v>
      </c>
      <c r="E9" s="361" t="s">
        <v>301</v>
      </c>
      <c r="F9" s="361" t="s">
        <v>302</v>
      </c>
      <c r="G9" s="361" t="s">
        <v>1225</v>
      </c>
      <c r="H9" s="361" t="s">
        <v>1669</v>
      </c>
      <c r="I9" s="363" t="s">
        <v>303</v>
      </c>
      <c r="J9" s="361" t="s">
        <v>304</v>
      </c>
      <c r="K9" s="361" t="s">
        <v>305</v>
      </c>
    </row>
    <row r="10" spans="4:19">
      <c r="D10" s="362"/>
      <c r="E10" s="362"/>
      <c r="F10" s="362"/>
      <c r="G10" s="362"/>
      <c r="H10" s="362"/>
      <c r="I10" s="364"/>
      <c r="J10" s="362"/>
      <c r="K10" s="365"/>
    </row>
    <row r="11" spans="4:19">
      <c r="D11" s="362"/>
      <c r="E11" s="362"/>
      <c r="F11" s="362"/>
      <c r="G11" s="362"/>
      <c r="H11" s="362"/>
      <c r="I11" s="364"/>
      <c r="J11" s="362"/>
      <c r="K11" s="362"/>
    </row>
    <row r="12" spans="4:19">
      <c r="D12" s="77"/>
      <c r="E12" s="77"/>
      <c r="F12" s="77"/>
      <c r="G12" s="77"/>
      <c r="H12" s="71" t="s">
        <v>306</v>
      </c>
      <c r="I12" s="71" t="s">
        <v>307</v>
      </c>
      <c r="J12" s="71" t="s">
        <v>307</v>
      </c>
      <c r="K12" s="71"/>
    </row>
    <row r="13" spans="4:19" ht="38.25">
      <c r="D13" s="72" t="s">
        <v>308</v>
      </c>
      <c r="E13" s="72" t="s">
        <v>309</v>
      </c>
      <c r="F13" s="72" t="s">
        <v>310</v>
      </c>
      <c r="G13" s="72" t="s">
        <v>311</v>
      </c>
      <c r="H13" s="73">
        <v>520</v>
      </c>
      <c r="I13" s="73">
        <v>33.46</v>
      </c>
      <c r="J13" s="73">
        <v>1.4E-2</v>
      </c>
      <c r="K13" s="72" t="s">
        <v>312</v>
      </c>
      <c r="M13">
        <f>H13</f>
        <v>520</v>
      </c>
      <c r="N13">
        <f>I13</f>
        <v>33.46</v>
      </c>
      <c r="O13">
        <f>J13</f>
        <v>1.4E-2</v>
      </c>
      <c r="Q13">
        <v>280</v>
      </c>
      <c r="R13">
        <v>13.19</v>
      </c>
      <c r="S13">
        <v>1.4999999999999999E-2</v>
      </c>
    </row>
    <row r="14" spans="4:19" ht="38.25">
      <c r="D14" s="72" t="s">
        <v>308</v>
      </c>
      <c r="E14" s="72" t="s">
        <v>309</v>
      </c>
      <c r="F14" s="72" t="s">
        <v>310</v>
      </c>
      <c r="G14" s="72" t="s">
        <v>313</v>
      </c>
      <c r="H14" s="73">
        <v>520</v>
      </c>
      <c r="I14" s="73">
        <v>31.76</v>
      </c>
      <c r="J14" s="73">
        <v>1.4E-2</v>
      </c>
      <c r="K14" s="72" t="s">
        <v>312</v>
      </c>
      <c r="M14">
        <f t="shared" ref="M14:M28" si="0">H14</f>
        <v>520</v>
      </c>
      <c r="N14">
        <f t="shared" ref="N14:N28" si="1">I14</f>
        <v>31.76</v>
      </c>
      <c r="O14">
        <f t="shared" ref="O14:O28" si="2">J14</f>
        <v>1.4E-2</v>
      </c>
      <c r="Q14">
        <v>303</v>
      </c>
      <c r="R14">
        <v>15.33</v>
      </c>
      <c r="S14">
        <v>1.2E-2</v>
      </c>
    </row>
    <row r="15" spans="4:19" ht="38.25">
      <c r="D15" s="72" t="s">
        <v>308</v>
      </c>
      <c r="E15" s="72" t="s">
        <v>309</v>
      </c>
      <c r="F15" s="72" t="s">
        <v>310</v>
      </c>
      <c r="G15" s="72" t="s">
        <v>314</v>
      </c>
      <c r="H15" s="73">
        <v>520</v>
      </c>
      <c r="I15" s="73">
        <v>32.340000000000003</v>
      </c>
      <c r="J15" s="73">
        <v>8.0000000000000002E-3</v>
      </c>
      <c r="K15" s="72" t="s">
        <v>312</v>
      </c>
      <c r="M15">
        <f t="shared" si="0"/>
        <v>520</v>
      </c>
      <c r="N15">
        <f t="shared" si="1"/>
        <v>32.340000000000003</v>
      </c>
      <c r="O15">
        <f t="shared" si="2"/>
        <v>8.0000000000000002E-3</v>
      </c>
      <c r="Q15">
        <v>520</v>
      </c>
      <c r="R15">
        <v>33.46</v>
      </c>
      <c r="S15">
        <v>1.4E-2</v>
      </c>
    </row>
    <row r="16" spans="4:19" ht="38.25">
      <c r="D16" s="72" t="s">
        <v>315</v>
      </c>
      <c r="E16" s="72" t="s">
        <v>316</v>
      </c>
      <c r="F16" s="72" t="s">
        <v>317</v>
      </c>
      <c r="G16" s="72" t="s">
        <v>318</v>
      </c>
      <c r="H16" s="73">
        <v>303</v>
      </c>
      <c r="I16" s="73">
        <v>15.33</v>
      </c>
      <c r="J16" s="73">
        <v>1.2E-2</v>
      </c>
      <c r="K16" s="72" t="s">
        <v>312</v>
      </c>
      <c r="M16">
        <f t="shared" si="0"/>
        <v>303</v>
      </c>
      <c r="N16">
        <f t="shared" si="1"/>
        <v>15.33</v>
      </c>
      <c r="O16">
        <f t="shared" si="2"/>
        <v>1.2E-2</v>
      </c>
      <c r="Q16">
        <v>520</v>
      </c>
      <c r="R16">
        <v>31.76</v>
      </c>
      <c r="S16">
        <v>1.4E-2</v>
      </c>
    </row>
    <row r="17" spans="4:19" ht="38.25">
      <c r="D17" s="72" t="s">
        <v>319</v>
      </c>
      <c r="E17" s="72" t="s">
        <v>320</v>
      </c>
      <c r="F17" s="72" t="s">
        <v>317</v>
      </c>
      <c r="G17" s="72" t="s">
        <v>321</v>
      </c>
      <c r="H17" s="73">
        <v>280</v>
      </c>
      <c r="I17" s="73">
        <v>13.19</v>
      </c>
      <c r="J17" s="73">
        <v>1.4999999999999999E-2</v>
      </c>
      <c r="K17" s="72" t="s">
        <v>312</v>
      </c>
      <c r="M17">
        <f t="shared" si="0"/>
        <v>280</v>
      </c>
      <c r="N17">
        <f t="shared" si="1"/>
        <v>13.19</v>
      </c>
      <c r="O17">
        <f t="shared" si="2"/>
        <v>1.4999999999999999E-2</v>
      </c>
      <c r="Q17">
        <v>520</v>
      </c>
      <c r="R17">
        <v>32.340000000000003</v>
      </c>
      <c r="S17">
        <v>8.0000000000000002E-3</v>
      </c>
    </row>
    <row r="18" spans="4:19" ht="38.25">
      <c r="D18" s="72" t="s">
        <v>322</v>
      </c>
      <c r="E18" s="72" t="s">
        <v>323</v>
      </c>
      <c r="F18" s="72" t="s">
        <v>324</v>
      </c>
      <c r="G18" s="72" t="s">
        <v>325</v>
      </c>
      <c r="H18" s="73">
        <v>2620</v>
      </c>
      <c r="I18" s="73">
        <v>3.39</v>
      </c>
      <c r="J18" s="73">
        <v>0.155</v>
      </c>
      <c r="K18" s="72" t="s">
        <v>326</v>
      </c>
      <c r="M18">
        <f t="shared" si="0"/>
        <v>2620</v>
      </c>
      <c r="N18">
        <f t="shared" si="1"/>
        <v>3.39</v>
      </c>
      <c r="O18">
        <f t="shared" si="2"/>
        <v>0.155</v>
      </c>
      <c r="Q18">
        <v>2400</v>
      </c>
      <c r="R18">
        <v>4.24</v>
      </c>
      <c r="S18">
        <v>9.9000000000000005E-2</v>
      </c>
    </row>
    <row r="19" spans="4:19" ht="51">
      <c r="D19" s="72" t="s">
        <v>327</v>
      </c>
      <c r="E19" s="72" t="s">
        <v>328</v>
      </c>
      <c r="F19" s="72" t="s">
        <v>324</v>
      </c>
      <c r="G19" s="72" t="s">
        <v>329</v>
      </c>
      <c r="H19" s="73">
        <v>2640</v>
      </c>
      <c r="I19" s="73">
        <v>4.5999999999999996</v>
      </c>
      <c r="J19" s="73">
        <v>2.0379999999999998</v>
      </c>
      <c r="K19" s="72" t="s">
        <v>330</v>
      </c>
      <c r="M19">
        <f t="shared" si="0"/>
        <v>2640</v>
      </c>
      <c r="N19">
        <f t="shared" si="1"/>
        <v>4.5999999999999996</v>
      </c>
      <c r="O19">
        <f t="shared" si="2"/>
        <v>2.0379999999999998</v>
      </c>
      <c r="Q19">
        <v>2500</v>
      </c>
      <c r="R19">
        <v>28</v>
      </c>
      <c r="S19">
        <v>0.68500000000000005</v>
      </c>
    </row>
    <row r="20" spans="4:19" ht="51">
      <c r="D20" s="178" t="s">
        <v>331</v>
      </c>
      <c r="E20" s="178" t="s">
        <v>332</v>
      </c>
      <c r="F20" s="178" t="s">
        <v>333</v>
      </c>
      <c r="G20" s="178" t="s">
        <v>334</v>
      </c>
      <c r="H20" s="179">
        <v>2640</v>
      </c>
      <c r="I20" s="179">
        <v>26.41</v>
      </c>
      <c r="J20" s="179">
        <v>0.26300000000000001</v>
      </c>
      <c r="K20" s="178" t="s">
        <v>335</v>
      </c>
      <c r="M20">
        <f t="shared" si="0"/>
        <v>2640</v>
      </c>
      <c r="N20">
        <f t="shared" si="1"/>
        <v>26.41</v>
      </c>
      <c r="O20">
        <f t="shared" si="2"/>
        <v>0.26300000000000001</v>
      </c>
      <c r="Q20">
        <v>2500</v>
      </c>
      <c r="R20">
        <v>13.01</v>
      </c>
      <c r="S20">
        <v>10.098000000000001</v>
      </c>
    </row>
    <row r="21" spans="4:19" ht="51">
      <c r="D21" s="178" t="s">
        <v>336</v>
      </c>
      <c r="E21" s="178" t="s">
        <v>337</v>
      </c>
      <c r="F21" s="178" t="s">
        <v>333</v>
      </c>
      <c r="G21" s="178" t="s">
        <v>338</v>
      </c>
      <c r="H21" s="179">
        <v>2500</v>
      </c>
      <c r="I21" s="179">
        <v>28</v>
      </c>
      <c r="J21" s="179">
        <v>0.68500000000000005</v>
      </c>
      <c r="K21" s="178" t="s">
        <v>335</v>
      </c>
      <c r="M21">
        <f t="shared" si="0"/>
        <v>2500</v>
      </c>
      <c r="N21">
        <f t="shared" si="1"/>
        <v>28</v>
      </c>
      <c r="O21">
        <f t="shared" si="2"/>
        <v>0.68500000000000005</v>
      </c>
      <c r="Q21">
        <v>2500</v>
      </c>
      <c r="R21">
        <v>16.84</v>
      </c>
      <c r="S21">
        <v>7.9290000000000003</v>
      </c>
    </row>
    <row r="22" spans="4:19" ht="38.25">
      <c r="D22" s="72" t="s">
        <v>339</v>
      </c>
      <c r="E22" s="72" t="s">
        <v>340</v>
      </c>
      <c r="F22" s="72" t="s">
        <v>341</v>
      </c>
      <c r="G22" s="72" t="s">
        <v>342</v>
      </c>
      <c r="H22" s="73">
        <v>2650</v>
      </c>
      <c r="I22" s="73">
        <v>1.79</v>
      </c>
      <c r="J22" s="73">
        <v>1.74</v>
      </c>
      <c r="K22" s="72" t="s">
        <v>343</v>
      </c>
      <c r="M22">
        <f t="shared" si="0"/>
        <v>2650</v>
      </c>
      <c r="N22">
        <f t="shared" si="1"/>
        <v>1.79</v>
      </c>
      <c r="O22">
        <f t="shared" si="2"/>
        <v>1.74</v>
      </c>
      <c r="Q22">
        <v>2620</v>
      </c>
      <c r="R22">
        <v>3.39</v>
      </c>
      <c r="S22">
        <v>0.155</v>
      </c>
    </row>
    <row r="23" spans="4:19" ht="51">
      <c r="D23" s="72" t="s">
        <v>344</v>
      </c>
      <c r="E23" s="72" t="s">
        <v>345</v>
      </c>
      <c r="F23" s="72" t="s">
        <v>346</v>
      </c>
      <c r="G23" s="72" t="s">
        <v>347</v>
      </c>
      <c r="H23" s="73">
        <v>2500</v>
      </c>
      <c r="I23" s="73">
        <v>13.01</v>
      </c>
      <c r="J23" s="73">
        <v>10.098000000000001</v>
      </c>
      <c r="K23" s="72" t="s">
        <v>348</v>
      </c>
      <c r="M23">
        <f t="shared" si="0"/>
        <v>2500</v>
      </c>
      <c r="N23">
        <f t="shared" si="1"/>
        <v>13.01</v>
      </c>
      <c r="O23">
        <f t="shared" si="2"/>
        <v>10.098000000000001</v>
      </c>
      <c r="Q23">
        <v>2640</v>
      </c>
      <c r="R23">
        <v>4.5999999999999996</v>
      </c>
      <c r="S23">
        <v>2.0379999999999998</v>
      </c>
    </row>
    <row r="24" spans="4:19" ht="51">
      <c r="D24" s="72" t="s">
        <v>344</v>
      </c>
      <c r="E24" s="72" t="s">
        <v>345</v>
      </c>
      <c r="F24" s="72" t="s">
        <v>346</v>
      </c>
      <c r="G24" s="72" t="s">
        <v>349</v>
      </c>
      <c r="H24" s="73">
        <v>2500</v>
      </c>
      <c r="I24" s="73">
        <v>16.84</v>
      </c>
      <c r="J24" s="73">
        <v>7.9290000000000003</v>
      </c>
      <c r="K24" s="72" t="s">
        <v>348</v>
      </c>
      <c r="M24">
        <f t="shared" si="0"/>
        <v>2500</v>
      </c>
      <c r="N24">
        <f t="shared" si="1"/>
        <v>16.84</v>
      </c>
      <c r="O24">
        <f t="shared" si="2"/>
        <v>7.9290000000000003</v>
      </c>
      <c r="Q24">
        <v>2640</v>
      </c>
      <c r="R24">
        <v>26.41</v>
      </c>
      <c r="S24">
        <v>0.26300000000000001</v>
      </c>
    </row>
    <row r="25" spans="4:19" ht="63.75">
      <c r="D25" s="72" t="s">
        <v>350</v>
      </c>
      <c r="E25" s="72" t="s">
        <v>340</v>
      </c>
      <c r="F25" s="72" t="s">
        <v>351</v>
      </c>
      <c r="G25" s="72" t="s">
        <v>352</v>
      </c>
      <c r="H25" s="73">
        <v>2750</v>
      </c>
      <c r="I25" s="73">
        <v>2.54</v>
      </c>
      <c r="J25" s="73">
        <v>0.56599999999999995</v>
      </c>
      <c r="K25" s="72" t="s">
        <v>353</v>
      </c>
      <c r="M25">
        <f t="shared" si="0"/>
        <v>2750</v>
      </c>
      <c r="N25">
        <f t="shared" si="1"/>
        <v>2.54</v>
      </c>
      <c r="O25">
        <f t="shared" si="2"/>
        <v>0.56599999999999995</v>
      </c>
      <c r="Q25">
        <v>2650</v>
      </c>
      <c r="R25">
        <v>1.79</v>
      </c>
      <c r="S25">
        <v>1.74</v>
      </c>
    </row>
    <row r="26" spans="4:19" ht="63.75">
      <c r="D26" s="72" t="s">
        <v>350</v>
      </c>
      <c r="E26" s="72" t="s">
        <v>340</v>
      </c>
      <c r="F26" s="72" t="s">
        <v>351</v>
      </c>
      <c r="G26" s="72" t="s">
        <v>354</v>
      </c>
      <c r="H26" s="73">
        <v>2750</v>
      </c>
      <c r="I26" s="73">
        <v>8.75</v>
      </c>
      <c r="J26" s="73">
        <v>7.0999999999999994E-2</v>
      </c>
      <c r="K26" s="72" t="s">
        <v>355</v>
      </c>
      <c r="M26">
        <f t="shared" si="0"/>
        <v>2750</v>
      </c>
      <c r="N26">
        <f t="shared" si="1"/>
        <v>8.75</v>
      </c>
      <c r="O26">
        <f t="shared" si="2"/>
        <v>7.0999999999999994E-2</v>
      </c>
      <c r="Q26">
        <v>2750</v>
      </c>
      <c r="R26">
        <v>2.54</v>
      </c>
      <c r="S26">
        <v>0.56599999999999995</v>
      </c>
    </row>
    <row r="27" spans="4:19" ht="51">
      <c r="D27" s="72" t="s">
        <v>356</v>
      </c>
      <c r="E27" s="72" t="s">
        <v>357</v>
      </c>
      <c r="F27" s="72" t="s">
        <v>358</v>
      </c>
      <c r="G27" s="72" t="s">
        <v>359</v>
      </c>
      <c r="H27" s="73">
        <v>2400</v>
      </c>
      <c r="I27" s="73">
        <v>4.24</v>
      </c>
      <c r="J27" s="73">
        <v>9.9000000000000005E-2</v>
      </c>
      <c r="K27" s="72" t="s">
        <v>360</v>
      </c>
      <c r="M27">
        <f t="shared" si="0"/>
        <v>2400</v>
      </c>
      <c r="N27">
        <f t="shared" si="1"/>
        <v>4.24</v>
      </c>
      <c r="O27">
        <f t="shared" si="2"/>
        <v>9.9000000000000005E-2</v>
      </c>
      <c r="Q27">
        <v>2750</v>
      </c>
      <c r="R27">
        <v>8.75</v>
      </c>
      <c r="S27">
        <v>7.0999999999999994E-2</v>
      </c>
    </row>
    <row r="28" spans="4:19" ht="38.25">
      <c r="D28" s="72" t="s">
        <v>361</v>
      </c>
      <c r="E28" s="72" t="s">
        <v>362</v>
      </c>
      <c r="F28" s="72" t="s">
        <v>363</v>
      </c>
      <c r="G28" s="72" t="s">
        <v>364</v>
      </c>
      <c r="H28" s="73">
        <v>3000</v>
      </c>
      <c r="I28" s="73">
        <v>7.97</v>
      </c>
      <c r="J28" s="73">
        <v>3.1E-2</v>
      </c>
      <c r="K28" s="72" t="s">
        <v>365</v>
      </c>
      <c r="M28">
        <f t="shared" si="0"/>
        <v>3000</v>
      </c>
      <c r="N28">
        <f t="shared" si="1"/>
        <v>7.97</v>
      </c>
      <c r="O28">
        <f t="shared" si="2"/>
        <v>3.1E-2</v>
      </c>
      <c r="Q28">
        <v>3000</v>
      </c>
      <c r="R28">
        <v>7.97</v>
      </c>
      <c r="S28">
        <v>3.1E-2</v>
      </c>
    </row>
  </sheetData>
  <mergeCells count="8">
    <mergeCell ref="H9:H11"/>
    <mergeCell ref="I9:I11"/>
    <mergeCell ref="J9:J11"/>
    <mergeCell ref="K9:K11"/>
    <mergeCell ref="D9:D11"/>
    <mergeCell ref="E9:E11"/>
    <mergeCell ref="F9:F11"/>
    <mergeCell ref="G9:G11"/>
  </mergeCells>
  <phoneticPr fontId="9"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61"/>
  <sheetViews>
    <sheetView workbookViewId="0"/>
  </sheetViews>
  <sheetFormatPr defaultRowHeight="12.75"/>
  <cols>
    <col min="1" max="1" width="14" style="57" bestFit="1" customWidth="1"/>
    <col min="2" max="2" width="9" style="58" bestFit="1" customWidth="1"/>
  </cols>
  <sheetData>
    <row r="1" spans="1:126">
      <c r="A1" s="57" t="s">
        <v>2391</v>
      </c>
      <c r="B1" s="58" t="s">
        <v>2392</v>
      </c>
      <c r="C1">
        <v>0.89829901564597581</v>
      </c>
      <c r="D1">
        <v>1.7690065530483468</v>
      </c>
      <c r="E1">
        <v>-0.6</v>
      </c>
      <c r="F1">
        <v>2.6688551796790292</v>
      </c>
      <c r="G1">
        <v>0.92277648395295442</v>
      </c>
      <c r="H1">
        <v>1.7690065530483468</v>
      </c>
      <c r="I1">
        <v>0.67563475916849347</v>
      </c>
      <c r="J1">
        <v>-0.12241332767987112</v>
      </c>
      <c r="K1">
        <v>0.80865289191140599</v>
      </c>
      <c r="L1">
        <v>0.24962801029215775</v>
      </c>
      <c r="M1">
        <v>-2.188891804760076E-2</v>
      </c>
      <c r="N1">
        <v>-1.1681510071160917</v>
      </c>
      <c r="O1">
        <v>0.82297592666336783</v>
      </c>
      <c r="P1">
        <v>-1.8277013154995303</v>
      </c>
      <c r="Q1">
        <v>0.32046762319699207</v>
      </c>
      <c r="R1">
        <v>-2.7346410766695417</v>
      </c>
      <c r="S1">
        <v>-5.1759966976864941E-2</v>
      </c>
      <c r="T1">
        <v>1.7166424436134697</v>
      </c>
      <c r="U1">
        <v>-0.19395401601490073</v>
      </c>
      <c r="V1">
        <v>1.7065943995497879</v>
      </c>
      <c r="W1">
        <v>5.0823176403551364E-3</v>
      </c>
      <c r="X1">
        <v>5.8885903389218619</v>
      </c>
      <c r="Y1">
        <v>0.13761979507271468</v>
      </c>
      <c r="Z1">
        <v>-0.34722580710011552</v>
      </c>
      <c r="AA1">
        <v>-0.22378501081226479</v>
      </c>
      <c r="AB1">
        <v>-0.13018805532105659</v>
      </c>
      <c r="AC1">
        <v>0.24306782459754969</v>
      </c>
      <c r="AD1">
        <v>0.626</v>
      </c>
      <c r="AE1">
        <v>-0.43908438851752285</v>
      </c>
      <c r="AF1">
        <v>-2.1280000000000001</v>
      </c>
      <c r="AG1">
        <v>0.34798090047922381</v>
      </c>
      <c r="AH1">
        <v>5.0039999999999996</v>
      </c>
      <c r="AI1">
        <v>0.16040738559814513</v>
      </c>
      <c r="AJ1">
        <v>0.78900000000000003</v>
      </c>
      <c r="AK1">
        <v>2.381797022927443E-2</v>
      </c>
      <c r="AL1">
        <v>0.82</v>
      </c>
      <c r="AM1">
        <v>-4.1380448150433874E-2</v>
      </c>
      <c r="AN1">
        <v>0.45400000000000001</v>
      </c>
      <c r="AO1">
        <v>0.20723996498889938</v>
      </c>
      <c r="AP1">
        <v>0.84009856426979235</v>
      </c>
      <c r="AQ1">
        <v>-2.236988299613565E-2</v>
      </c>
      <c r="AR1">
        <v>0.90569632218892904</v>
      </c>
      <c r="AS1">
        <v>-7.4406774776818035E-2</v>
      </c>
      <c r="AT1">
        <v>1.1339999999999999</v>
      </c>
      <c r="AU1">
        <v>4.3349807539013047E-2</v>
      </c>
      <c r="AV1">
        <v>4.2030000000000003</v>
      </c>
      <c r="AW1">
        <v>1.3246480128078013</v>
      </c>
      <c r="AX1">
        <v>3.3279999999999998</v>
      </c>
      <c r="AY1">
        <v>1.3308780923008761</v>
      </c>
      <c r="AZ1">
        <v>3.1429999999999998</v>
      </c>
      <c r="BA1">
        <v>-7.058070500203642E-2</v>
      </c>
      <c r="BB1">
        <v>-0.48990803280668516</v>
      </c>
      <c r="BC1">
        <v>0.21014407153458634</v>
      </c>
      <c r="BD1">
        <v>0.66600000000000004</v>
      </c>
      <c r="BE1">
        <v>0.30006307226766049</v>
      </c>
      <c r="BF1">
        <v>1.17</v>
      </c>
      <c r="BG1">
        <v>0.38445690227934692</v>
      </c>
      <c r="BH1">
        <v>0.97899999999999998</v>
      </c>
      <c r="BI1">
        <v>-7.7052124613437266E-3</v>
      </c>
      <c r="BJ1">
        <v>4.024</v>
      </c>
      <c r="BK1">
        <v>2.739195549967419E-2</v>
      </c>
      <c r="BL1">
        <v>3.9489999999999998</v>
      </c>
      <c r="BM1">
        <v>0.13167522431851306</v>
      </c>
      <c r="BN1">
        <v>-0.753</v>
      </c>
      <c r="BO1">
        <v>0.5950882483654123</v>
      </c>
      <c r="BP1">
        <v>-0.26700000000000002</v>
      </c>
      <c r="BQ1">
        <v>-0.37326089929361883</v>
      </c>
      <c r="BR1">
        <v>1.4537379736872478</v>
      </c>
      <c r="BS1">
        <v>0.59528733005482382</v>
      </c>
      <c r="BT1">
        <v>3.0960000000000001</v>
      </c>
      <c r="BU1">
        <v>0.21876333946131019</v>
      </c>
      <c r="BV1">
        <v>2.6070000000000002</v>
      </c>
      <c r="BW1">
        <v>-6.1072810043576037E-2</v>
      </c>
      <c r="BX1">
        <v>3.34</v>
      </c>
      <c r="BY1">
        <v>2.788002180293556E-2</v>
      </c>
      <c r="BZ1">
        <v>3.4670000000000001</v>
      </c>
      <c r="CA1">
        <v>-8.1422692859982188E-2</v>
      </c>
      <c r="CB1">
        <v>1.024</v>
      </c>
      <c r="CC1">
        <v>-0.26112349778800015</v>
      </c>
      <c r="CD1">
        <v>2.6379999999999999</v>
      </c>
      <c r="CE1">
        <v>0.10860943884056382</v>
      </c>
      <c r="CF1">
        <v>1.759078985614478</v>
      </c>
      <c r="CG1">
        <v>-6.5069198792837152E-2</v>
      </c>
      <c r="CH1">
        <v>2.956</v>
      </c>
      <c r="CI1">
        <v>-6.9123384226972527E-3</v>
      </c>
      <c r="CJ1">
        <v>3.012</v>
      </c>
      <c r="CK1">
        <v>1.7900447793879757E-2</v>
      </c>
      <c r="CL1">
        <v>1.86</v>
      </c>
      <c r="CM1">
        <v>8.8667392016468644E-2</v>
      </c>
      <c r="CN1">
        <v>2.9860000000000002</v>
      </c>
      <c r="CO1">
        <v>-0.2044216465235045</v>
      </c>
      <c r="CP1">
        <v>1.6859999999999999</v>
      </c>
      <c r="CQ1">
        <v>-9.9911077801210918E-2</v>
      </c>
      <c r="CR1">
        <v>1.845</v>
      </c>
      <c r="CS1">
        <v>4.0844566442495428E-2</v>
      </c>
      <c r="CT1">
        <v>-3.702</v>
      </c>
      <c r="CU1">
        <v>-0.1148842974347182</v>
      </c>
      <c r="CV1">
        <v>3.1320000000000001</v>
      </c>
      <c r="CW1">
        <v>9.6170221289666874E-2</v>
      </c>
      <c r="CX1">
        <v>1.7030000000000001</v>
      </c>
      <c r="CY1">
        <v>1.3993759446169627E-2</v>
      </c>
      <c r="CZ1">
        <v>1.6619999999999999</v>
      </c>
      <c r="DA1">
        <v>-8.8640757651066403E-3</v>
      </c>
      <c r="DB1">
        <v>1.427</v>
      </c>
      <c r="DC1">
        <v>-4.7773895315676579E-2</v>
      </c>
      <c r="DD1">
        <v>2.972</v>
      </c>
      <c r="DE1">
        <v>0.13925378641427996</v>
      </c>
      <c r="DF1">
        <v>-0.53710867622708403</v>
      </c>
      <c r="DG1">
        <v>-5.7384585757595669E-2</v>
      </c>
      <c r="DH1">
        <v>5.1068629834823964</v>
      </c>
      <c r="DI1">
        <v>-9.2785079030473193E-3</v>
      </c>
      <c r="DJ1">
        <v>3.6425919339163615</v>
      </c>
      <c r="DK1">
        <v>-0.43676571618183457</v>
      </c>
      <c r="DL1">
        <v>5.4186736758763399</v>
      </c>
      <c r="DM1">
        <v>0.18895767918520476</v>
      </c>
      <c r="DN1">
        <v>2.2727683765682016</v>
      </c>
      <c r="DO1">
        <v>-0.11196652465644122</v>
      </c>
      <c r="DP1">
        <v>2.6160615663681774</v>
      </c>
      <c r="DQ1">
        <v>-3.6627256640712896E-2</v>
      </c>
      <c r="DR1">
        <v>2.4971308030766424</v>
      </c>
      <c r="DS1">
        <v>2.1752552659522337E-2</v>
      </c>
      <c r="DT1">
        <v>3.1949999999999998</v>
      </c>
      <c r="DU1">
        <v>-7.4373476368232022E-2</v>
      </c>
      <c r="DV1">
        <v>3.4029565414267493</v>
      </c>
    </row>
    <row r="2" spans="1:126">
      <c r="A2" s="57" t="s">
        <v>2393</v>
      </c>
      <c r="B2" s="58" t="s">
        <v>2409</v>
      </c>
      <c r="C2">
        <v>0.65115729086151486</v>
      </c>
      <c r="D2">
        <v>-0.12241332767987112</v>
      </c>
      <c r="E2">
        <v>1.4</v>
      </c>
      <c r="F2">
        <v>0.27795868493981901</v>
      </c>
      <c r="G2">
        <v>0.92230615626299695</v>
      </c>
      <c r="H2">
        <v>2.2465382704631494</v>
      </c>
      <c r="I2">
        <v>0.675164431478536</v>
      </c>
      <c r="J2">
        <v>0.35511838973493165</v>
      </c>
      <c r="K2">
        <v>0.80818256422144852</v>
      </c>
      <c r="L2">
        <v>0.72715972770696058</v>
      </c>
      <c r="M2">
        <v>-2.2359245737558167E-2</v>
      </c>
      <c r="N2">
        <v>-0.69061928970128883</v>
      </c>
      <c r="O2">
        <v>0.82250559897341036</v>
      </c>
      <c r="P2">
        <v>-1.3501695980847275</v>
      </c>
      <c r="Q2">
        <v>0.31999729550703465</v>
      </c>
      <c r="R2">
        <v>-2.2571093592547391</v>
      </c>
      <c r="S2">
        <v>-5.2230294666822344E-2</v>
      </c>
      <c r="T2">
        <v>2.1941741610282723</v>
      </c>
      <c r="U2">
        <v>-0.19442434370485812</v>
      </c>
      <c r="V2">
        <v>2.1841261169645905</v>
      </c>
      <c r="W2">
        <v>4.6119899503977296E-3</v>
      </c>
      <c r="X2">
        <v>6.3661220563366649</v>
      </c>
      <c r="Y2">
        <v>0.1371494673827573</v>
      </c>
      <c r="Z2">
        <v>0.13030591031468725</v>
      </c>
      <c r="AA2">
        <v>-0.22425533850222218</v>
      </c>
      <c r="AB2">
        <v>0.34734366209374617</v>
      </c>
      <c r="AC2">
        <v>0.2425974969075923</v>
      </c>
      <c r="AD2">
        <v>1.1035317174148027</v>
      </c>
      <c r="AE2">
        <v>-0.43955471620748027</v>
      </c>
      <c r="AF2">
        <v>-1.6504682825851973</v>
      </c>
      <c r="AG2">
        <v>0.34751057278926639</v>
      </c>
      <c r="AH2">
        <v>5.4815317174148026</v>
      </c>
      <c r="AI2">
        <v>0.15993705790818774</v>
      </c>
      <c r="AJ2">
        <v>1.2665317174148027</v>
      </c>
      <c r="AK2">
        <v>2.3347642539317023E-2</v>
      </c>
      <c r="AL2">
        <v>1.2975317174148027</v>
      </c>
      <c r="AM2">
        <v>-4.1850775840391277E-2</v>
      </c>
      <c r="AN2">
        <v>0.93153171741480278</v>
      </c>
      <c r="AO2">
        <v>0.20676963729894199</v>
      </c>
      <c r="AP2">
        <v>1.3176302816845951</v>
      </c>
      <c r="AQ2">
        <v>-2.2840210686093057E-2</v>
      </c>
      <c r="AR2">
        <v>1.3832280396037318</v>
      </c>
      <c r="AS2">
        <v>-7.4877102466775439E-2</v>
      </c>
      <c r="AT2">
        <v>1.6115317174148027</v>
      </c>
      <c r="AU2">
        <v>4.2879479849055643E-2</v>
      </c>
      <c r="AV2">
        <v>4.6805317174148033</v>
      </c>
      <c r="AW2">
        <v>1.324177685117844</v>
      </c>
      <c r="AX2">
        <v>3.8055317174148025</v>
      </c>
      <c r="AY2">
        <v>1.3304077646109187</v>
      </c>
      <c r="AZ2">
        <v>3.6205317174148024</v>
      </c>
      <c r="BA2">
        <v>-7.1051032691993823E-2</v>
      </c>
      <c r="BB2">
        <v>-1.2376315391882386E-2</v>
      </c>
      <c r="BC2">
        <v>0.20967374384462895</v>
      </c>
      <c r="BD2">
        <v>1.1435317174148028</v>
      </c>
      <c r="BE2">
        <v>0.29959274457770307</v>
      </c>
      <c r="BF2">
        <v>1.6475317174148028</v>
      </c>
      <c r="BG2">
        <v>0.38398657458938951</v>
      </c>
      <c r="BH2">
        <v>1.4565317174148027</v>
      </c>
      <c r="BI2">
        <v>-8.1755401513011333E-3</v>
      </c>
      <c r="BJ2">
        <v>4.5015317174148031</v>
      </c>
      <c r="BK2">
        <v>2.6921627809716783E-2</v>
      </c>
      <c r="BL2">
        <v>4.4265317174148029</v>
      </c>
      <c r="BM2">
        <v>0.13120489662855567</v>
      </c>
      <c r="BN2">
        <v>-0.27546828258519723</v>
      </c>
      <c r="BO2">
        <v>0.59461792067545483</v>
      </c>
      <c r="BP2">
        <v>0.21053171741480275</v>
      </c>
      <c r="BQ2">
        <v>-0.37373122698357625</v>
      </c>
      <c r="BR2">
        <v>1.9312696911020506</v>
      </c>
      <c r="BS2">
        <v>0.59481700236486634</v>
      </c>
      <c r="BT2">
        <v>3.5735317174148027</v>
      </c>
      <c r="BU2">
        <v>0.2182930117713528</v>
      </c>
      <c r="BV2">
        <v>3.0845317174148028</v>
      </c>
      <c r="BW2">
        <v>-6.154313773353344E-2</v>
      </c>
      <c r="BX2">
        <v>3.8175317174148025</v>
      </c>
      <c r="BY2">
        <v>2.7409694112978153E-2</v>
      </c>
      <c r="BZ2">
        <v>3.9445317174148027</v>
      </c>
      <c r="CA2">
        <v>-8.1893020549939591E-2</v>
      </c>
      <c r="CB2">
        <v>1.5015317174148028</v>
      </c>
      <c r="CC2">
        <v>-0.26159382547795756</v>
      </c>
      <c r="CD2">
        <v>3.1155317174148025</v>
      </c>
      <c r="CE2">
        <v>0.10813911115060641</v>
      </c>
      <c r="CF2">
        <v>2.2366107030292808</v>
      </c>
      <c r="CG2">
        <v>-6.5539526482794555E-2</v>
      </c>
      <c r="CH2">
        <v>3.4335317174148026</v>
      </c>
      <c r="CI2">
        <v>-7.3826661126546594E-3</v>
      </c>
      <c r="CJ2">
        <v>3.4895317174148026</v>
      </c>
      <c r="CK2">
        <v>1.743012010392235E-2</v>
      </c>
      <c r="CL2">
        <v>2.3375317174148029</v>
      </c>
      <c r="CM2">
        <v>8.819706432651124E-2</v>
      </c>
      <c r="CN2">
        <v>3.4635317174148028</v>
      </c>
      <c r="CO2">
        <v>-0.20489197421346189</v>
      </c>
      <c r="CP2">
        <v>2.1635317174148025</v>
      </c>
      <c r="CQ2">
        <v>-0.10038140549116832</v>
      </c>
      <c r="CR2">
        <v>2.3225317174148028</v>
      </c>
      <c r="CS2">
        <v>4.0374238752538025E-2</v>
      </c>
      <c r="CT2">
        <v>-3.2244682825851974</v>
      </c>
      <c r="CU2">
        <v>-0.11535462512467561</v>
      </c>
      <c r="CV2">
        <v>3.6095317174148027</v>
      </c>
      <c r="CW2">
        <v>9.5699893599709471E-2</v>
      </c>
      <c r="CX2">
        <v>2.1805317174148029</v>
      </c>
      <c r="CY2">
        <v>1.352343175621222E-2</v>
      </c>
      <c r="CZ2">
        <v>2.1395317174148025</v>
      </c>
      <c r="DA2">
        <v>-9.334403455064047E-3</v>
      </c>
      <c r="DB2">
        <v>1.9045317174148029</v>
      </c>
      <c r="DC2">
        <v>-4.8244223005633982E-2</v>
      </c>
      <c r="DD2">
        <v>3.4495317174148026</v>
      </c>
      <c r="DE2">
        <v>0.13878345872432257</v>
      </c>
      <c r="DF2">
        <v>-5.9576958812281255E-2</v>
      </c>
      <c r="DG2">
        <v>-5.7854913447553072E-2</v>
      </c>
      <c r="DH2">
        <v>5.5843947008971995</v>
      </c>
      <c r="DI2">
        <v>-9.748835593004726E-3</v>
      </c>
      <c r="DJ2">
        <v>4.1201236513311645</v>
      </c>
      <c r="DK2">
        <v>-0.43723604387179199</v>
      </c>
      <c r="DL2">
        <v>5.8962053932911429</v>
      </c>
      <c r="DM2">
        <v>0.18848735149524737</v>
      </c>
      <c r="DN2">
        <v>2.7503000939830042</v>
      </c>
      <c r="DO2">
        <v>-0.11243685234639862</v>
      </c>
      <c r="DP2">
        <v>3.09359328378298</v>
      </c>
      <c r="DQ2">
        <v>-3.70975843306703E-2</v>
      </c>
      <c r="DR2">
        <v>2.974662520491445</v>
      </c>
      <c r="DS2">
        <v>2.1282224969564931E-2</v>
      </c>
      <c r="DT2">
        <v>3.6725317174148024</v>
      </c>
      <c r="DU2">
        <v>-7.4843804058189425E-2</v>
      </c>
      <c r="DV2">
        <v>3.8804882588415519</v>
      </c>
    </row>
    <row r="3" spans="1:126">
      <c r="A3" s="57" t="s">
        <v>2394</v>
      </c>
      <c r="B3" s="59">
        <v>14</v>
      </c>
      <c r="C3">
        <v>0.78417542360442738</v>
      </c>
      <c r="D3">
        <v>0.24962801029215775</v>
      </c>
      <c r="G3">
        <v>0.92091324762248705</v>
      </c>
      <c r="H3">
        <v>2.7057187117805723</v>
      </c>
      <c r="I3">
        <v>0.6737715228380261</v>
      </c>
      <c r="J3">
        <v>0.81429883105235445</v>
      </c>
      <c r="K3">
        <v>0.80678965558093862</v>
      </c>
      <c r="L3">
        <v>1.1863401690243833</v>
      </c>
      <c r="M3">
        <v>-2.3752154378068126E-2</v>
      </c>
      <c r="N3">
        <v>-0.23143884838386608</v>
      </c>
      <c r="O3">
        <v>0.82111269033290046</v>
      </c>
      <c r="P3">
        <v>-0.89098915676730472</v>
      </c>
      <c r="Q3">
        <v>0.3186043868665247</v>
      </c>
      <c r="R3">
        <v>-1.7979289179373161</v>
      </c>
      <c r="S3">
        <v>-5.3623203307332307E-2</v>
      </c>
      <c r="T3">
        <v>2.6533546023456953</v>
      </c>
      <c r="U3">
        <v>-0.19581725234536809</v>
      </c>
      <c r="V3">
        <v>2.6433065582820134</v>
      </c>
      <c r="W3">
        <v>3.2190813098877703E-3</v>
      </c>
      <c r="X3">
        <v>6.8253024976540875</v>
      </c>
      <c r="Y3">
        <v>0.13575655874224732</v>
      </c>
      <c r="Z3">
        <v>0.58948635163211005</v>
      </c>
      <c r="AA3">
        <v>-0.22564824714273216</v>
      </c>
      <c r="AB3">
        <v>0.80652410341116898</v>
      </c>
      <c r="AC3">
        <v>0.24120458826708233</v>
      </c>
      <c r="AD3">
        <v>1.5627121587322255</v>
      </c>
      <c r="AE3">
        <v>-0.44094762484799022</v>
      </c>
      <c r="AF3">
        <v>-1.1912878412677745</v>
      </c>
      <c r="AG3">
        <v>0.34611766414875644</v>
      </c>
      <c r="AH3">
        <v>5.9407121587322251</v>
      </c>
      <c r="AI3">
        <v>0.15854414926767776</v>
      </c>
      <c r="AJ3">
        <v>1.7257121587322257</v>
      </c>
      <c r="AK3">
        <v>2.1954733898807064E-2</v>
      </c>
      <c r="AL3">
        <v>1.7567121587322254</v>
      </c>
      <c r="AM3">
        <v>-4.324368448090124E-2</v>
      </c>
      <c r="AN3">
        <v>1.3907121587322255</v>
      </c>
      <c r="AO3">
        <v>0.20537672865843201</v>
      </c>
      <c r="AP3">
        <v>1.776810723002018</v>
      </c>
      <c r="AQ3">
        <v>-2.4233119326603016E-2</v>
      </c>
      <c r="AR3">
        <v>1.8424084809211547</v>
      </c>
      <c r="AS3">
        <v>-7.6270011107285401E-2</v>
      </c>
      <c r="AT3">
        <v>2.0707121587322255</v>
      </c>
      <c r="AU3">
        <v>4.1486571208545681E-2</v>
      </c>
      <c r="AV3">
        <v>5.1397121587322259</v>
      </c>
      <c r="AW3">
        <v>1.3227847764773339</v>
      </c>
      <c r="AX3">
        <v>4.264712158732225</v>
      </c>
      <c r="AY3">
        <v>1.3290148559704087</v>
      </c>
      <c r="AZ3">
        <v>4.0797121587322254</v>
      </c>
      <c r="BA3">
        <v>-7.2443941332503786E-2</v>
      </c>
      <c r="BB3">
        <v>0.44680412592554042</v>
      </c>
      <c r="BC3">
        <v>0.20828083520411897</v>
      </c>
      <c r="BD3">
        <v>1.6027121587322255</v>
      </c>
      <c r="BE3">
        <v>0.29819983593719313</v>
      </c>
      <c r="BF3">
        <v>2.1067121587322255</v>
      </c>
      <c r="BG3">
        <v>0.38259366594887956</v>
      </c>
      <c r="BH3">
        <v>1.9157121587322257</v>
      </c>
      <c r="BI3">
        <v>-9.5684487918110926E-3</v>
      </c>
      <c r="BJ3">
        <v>4.9607121587322256</v>
      </c>
      <c r="BK3">
        <v>2.5528719169206824E-2</v>
      </c>
      <c r="BL3">
        <v>4.8857121587322254</v>
      </c>
      <c r="BM3">
        <v>0.12981198798804569</v>
      </c>
      <c r="BN3">
        <v>0.18371215873222557</v>
      </c>
      <c r="BO3">
        <v>0.59322501203494493</v>
      </c>
      <c r="BP3">
        <v>0.66971215873222556</v>
      </c>
      <c r="BQ3">
        <v>-0.3751241356240862</v>
      </c>
      <c r="BR3">
        <v>2.3904501324194731</v>
      </c>
      <c r="BS3">
        <v>0.59342409372435645</v>
      </c>
      <c r="BT3">
        <v>4.0327121587322257</v>
      </c>
      <c r="BU3">
        <v>0.21690010313084282</v>
      </c>
      <c r="BV3">
        <v>3.5437121587322258</v>
      </c>
      <c r="BW3">
        <v>-6.2936046374043403E-2</v>
      </c>
      <c r="BX3">
        <v>4.2767121587322254</v>
      </c>
      <c r="BY3">
        <v>2.6016785472468194E-2</v>
      </c>
      <c r="BZ3">
        <v>4.4037121587322261</v>
      </c>
      <c r="CA3">
        <v>-8.3285929190449554E-2</v>
      </c>
      <c r="CB3">
        <v>1.9607121587322256</v>
      </c>
      <c r="CC3">
        <v>-0.26298673411846751</v>
      </c>
      <c r="CD3">
        <v>3.5747121587322255</v>
      </c>
      <c r="CE3">
        <v>0.10674620251009645</v>
      </c>
      <c r="CF3">
        <v>2.6957911443467033</v>
      </c>
      <c r="CG3">
        <v>-6.6932435123304518E-2</v>
      </c>
      <c r="CH3">
        <v>3.8927121587322255</v>
      </c>
      <c r="CI3">
        <v>-8.7755747531646187E-3</v>
      </c>
      <c r="CJ3">
        <v>3.9487121587322256</v>
      </c>
      <c r="CK3">
        <v>1.6037211463412391E-2</v>
      </c>
      <c r="CL3">
        <v>2.7967121587322259</v>
      </c>
      <c r="CM3">
        <v>8.6804155686001278E-2</v>
      </c>
      <c r="CN3">
        <v>3.9227121587322258</v>
      </c>
      <c r="CO3">
        <v>-0.20628488285397187</v>
      </c>
      <c r="CP3">
        <v>2.6227121587322255</v>
      </c>
      <c r="CQ3">
        <v>-0.10177431413167828</v>
      </c>
      <c r="CR3">
        <v>2.7817121587322253</v>
      </c>
      <c r="CS3">
        <v>3.8981330112028062E-2</v>
      </c>
      <c r="CT3">
        <v>-2.7652878412677744</v>
      </c>
      <c r="CU3">
        <v>-0.11674753376518557</v>
      </c>
      <c r="CV3">
        <v>4.0687121587322252</v>
      </c>
      <c r="CW3">
        <v>9.4306984959199508E-2</v>
      </c>
      <c r="CX3">
        <v>2.6397121587322259</v>
      </c>
      <c r="CY3">
        <v>1.2130523115702261E-2</v>
      </c>
      <c r="CZ3">
        <v>2.5987121587322255</v>
      </c>
      <c r="DA3">
        <v>-1.0727312095574006E-2</v>
      </c>
      <c r="DB3">
        <v>2.3637121587322256</v>
      </c>
      <c r="DC3">
        <v>-4.9637131646143945E-2</v>
      </c>
      <c r="DD3">
        <v>3.9087121587322256</v>
      </c>
      <c r="DE3">
        <v>0.1373905500838126</v>
      </c>
      <c r="DF3">
        <v>0.39960348250514155</v>
      </c>
      <c r="DG3">
        <v>-5.9247822088063035E-2</v>
      </c>
      <c r="DH3">
        <v>6.043575142214622</v>
      </c>
      <c r="DI3">
        <v>-1.1141744233514685E-2</v>
      </c>
      <c r="DJ3">
        <v>4.5793040926485871</v>
      </c>
      <c r="DK3">
        <v>-0.43862895251230194</v>
      </c>
      <c r="DL3">
        <v>6.3553858346085654</v>
      </c>
      <c r="DM3">
        <v>0.18709444285473739</v>
      </c>
      <c r="DN3">
        <v>3.2094805353004272</v>
      </c>
      <c r="DO3">
        <v>-0.11382976098690858</v>
      </c>
      <c r="DP3">
        <v>3.552773725100403</v>
      </c>
      <c r="DQ3">
        <v>-3.8490492971180262E-2</v>
      </c>
      <c r="DR3">
        <v>3.4338429618088679</v>
      </c>
      <c r="DS3">
        <v>1.9889316329054971E-2</v>
      </c>
      <c r="DT3">
        <v>4.1317121587322259</v>
      </c>
      <c r="DU3">
        <v>-7.6236712698699388E-2</v>
      </c>
      <c r="DV3">
        <v>4.3396687001589749</v>
      </c>
    </row>
    <row r="4" spans="1:126">
      <c r="A4" s="57" t="s">
        <v>2395</v>
      </c>
      <c r="B4" s="59">
        <v>127</v>
      </c>
      <c r="C4">
        <v>-4.6366386354579348E-2</v>
      </c>
      <c r="D4">
        <v>-1.1681510071160917</v>
      </c>
      <c r="G4">
        <v>0.91865128672932717</v>
      </c>
      <c r="H4">
        <v>3.1289018301521465</v>
      </c>
      <c r="I4">
        <v>0.67150956194486622</v>
      </c>
      <c r="J4">
        <v>1.2374819494239286</v>
      </c>
      <c r="K4">
        <v>0.80452769468777874</v>
      </c>
      <c r="L4">
        <v>1.6095232873959575</v>
      </c>
      <c r="M4">
        <v>-2.6014115271228006E-2</v>
      </c>
      <c r="N4">
        <v>0.1917442699877081</v>
      </c>
      <c r="O4">
        <v>0.81885072943974058</v>
      </c>
      <c r="P4">
        <v>-0.46780603839573054</v>
      </c>
      <c r="Q4">
        <v>0.31634242597336482</v>
      </c>
      <c r="R4">
        <v>-1.3747457995657419</v>
      </c>
      <c r="S4">
        <v>-5.5885164200492179E-2</v>
      </c>
      <c r="T4">
        <v>3.0765377207172695</v>
      </c>
      <c r="U4">
        <v>-0.19807921323852798</v>
      </c>
      <c r="V4">
        <v>3.0664896766535876</v>
      </c>
      <c r="W4">
        <v>9.5712041672789058E-4</v>
      </c>
      <c r="X4">
        <v>7.2484856160256612</v>
      </c>
      <c r="Y4">
        <v>0.13349459784908743</v>
      </c>
      <c r="Z4">
        <v>1.0126694700036842</v>
      </c>
      <c r="AA4">
        <v>-0.22791020803589204</v>
      </c>
      <c r="AB4">
        <v>1.2297072217827432</v>
      </c>
      <c r="AC4">
        <v>0.23894262737392244</v>
      </c>
      <c r="AD4">
        <v>1.9858952771037996</v>
      </c>
      <c r="AE4">
        <v>-0.4432095857411501</v>
      </c>
      <c r="AF4">
        <v>-0.76810472289620035</v>
      </c>
      <c r="AG4">
        <v>0.34385570325559656</v>
      </c>
      <c r="AH4">
        <v>6.3638952771037989</v>
      </c>
      <c r="AI4">
        <v>0.15628218837451788</v>
      </c>
      <c r="AJ4">
        <v>2.1488952771037999</v>
      </c>
      <c r="AK4">
        <v>1.9692773005647184E-2</v>
      </c>
      <c r="AL4">
        <v>2.1798952771037996</v>
      </c>
      <c r="AM4">
        <v>-4.5505645374061113E-2</v>
      </c>
      <c r="AN4">
        <v>1.8138952771037997</v>
      </c>
      <c r="AO4">
        <v>0.20311476776527213</v>
      </c>
      <c r="AP4">
        <v>2.1999938413735922</v>
      </c>
      <c r="AQ4">
        <v>-2.6495080219762896E-2</v>
      </c>
      <c r="AR4">
        <v>2.2655915992927289</v>
      </c>
      <c r="AS4">
        <v>-7.8531972000445274E-2</v>
      </c>
      <c r="AT4">
        <v>2.4938952771037997</v>
      </c>
      <c r="AU4">
        <v>3.9224610315385808E-2</v>
      </c>
      <c r="AV4">
        <v>5.5628952771038005</v>
      </c>
      <c r="AW4">
        <v>1.3205228155841739</v>
      </c>
      <c r="AX4">
        <v>4.6878952771037996</v>
      </c>
      <c r="AY4">
        <v>1.3267528950772487</v>
      </c>
      <c r="AZ4">
        <v>4.5028952771038</v>
      </c>
      <c r="BA4">
        <v>-7.4705902225663659E-2</v>
      </c>
      <c r="BB4">
        <v>0.8699872442971146</v>
      </c>
      <c r="BC4">
        <v>0.20601887431095908</v>
      </c>
      <c r="BD4">
        <v>2.0258952771037997</v>
      </c>
      <c r="BE4">
        <v>0.29593787504403324</v>
      </c>
      <c r="BF4">
        <v>2.5298952771037997</v>
      </c>
      <c r="BG4">
        <v>0.38033170505571967</v>
      </c>
      <c r="BH4">
        <v>2.3388952771037999</v>
      </c>
      <c r="BI4">
        <v>-1.1830409684970972E-2</v>
      </c>
      <c r="BJ4">
        <v>5.3838952771038002</v>
      </c>
      <c r="BK4">
        <v>2.3266758276046944E-2</v>
      </c>
      <c r="BL4">
        <v>5.3088952771037992</v>
      </c>
      <c r="BM4">
        <v>0.1275500270948858</v>
      </c>
      <c r="BN4">
        <v>0.60689527710379976</v>
      </c>
      <c r="BO4">
        <v>0.59096305114178505</v>
      </c>
      <c r="BP4">
        <v>1.0928952771037999</v>
      </c>
      <c r="BQ4">
        <v>-0.37738609651724608</v>
      </c>
      <c r="BR4">
        <v>2.8136332507910478</v>
      </c>
      <c r="BS4">
        <v>0.59116213283119656</v>
      </c>
      <c r="BT4">
        <v>4.4558952771037994</v>
      </c>
      <c r="BU4">
        <v>0.21463814223768293</v>
      </c>
      <c r="BV4">
        <v>3.9668952771038</v>
      </c>
      <c r="BW4">
        <v>-6.5198007267203276E-2</v>
      </c>
      <c r="BX4">
        <v>4.6998952771037992</v>
      </c>
      <c r="BY4">
        <v>2.3754824579308314E-2</v>
      </c>
      <c r="BZ4">
        <v>4.8268952771037998</v>
      </c>
      <c r="CA4">
        <v>-8.5547890083609426E-2</v>
      </c>
      <c r="CB4">
        <v>2.3838952771037998</v>
      </c>
      <c r="CC4">
        <v>-0.2652486950116274</v>
      </c>
      <c r="CD4">
        <v>3.9978952771037997</v>
      </c>
      <c r="CE4">
        <v>0.10448424161693658</v>
      </c>
      <c r="CF4">
        <v>3.1189742627182779</v>
      </c>
      <c r="CG4">
        <v>-6.9194396016464391E-2</v>
      </c>
      <c r="CH4">
        <v>4.3158952771037997</v>
      </c>
      <c r="CI4">
        <v>-1.1037535646324498E-2</v>
      </c>
      <c r="CJ4">
        <v>4.3718952771037998</v>
      </c>
      <c r="CK4">
        <v>1.3775250570252511E-2</v>
      </c>
      <c r="CL4">
        <v>3.2198952771037996</v>
      </c>
      <c r="CM4">
        <v>8.4542194792841405E-2</v>
      </c>
      <c r="CN4">
        <v>4.3458952771038</v>
      </c>
      <c r="CO4">
        <v>-0.20854684374713175</v>
      </c>
      <c r="CP4">
        <v>3.0458952771037997</v>
      </c>
      <c r="CQ4">
        <v>-0.10403627502483816</v>
      </c>
      <c r="CR4">
        <v>3.2048952771038</v>
      </c>
      <c r="CS4">
        <v>3.6719369218868189E-2</v>
      </c>
      <c r="CT4">
        <v>-2.3421047228962002</v>
      </c>
      <c r="CU4">
        <v>-0.11900949465834544</v>
      </c>
      <c r="CV4">
        <v>4.4918952771037999</v>
      </c>
      <c r="CW4">
        <v>9.2045024066039635E-2</v>
      </c>
      <c r="CX4">
        <v>3.0628952771037996</v>
      </c>
      <c r="CY4">
        <v>9.8685622225423812E-3</v>
      </c>
      <c r="CZ4">
        <v>3.0218952771037997</v>
      </c>
      <c r="DA4">
        <v>-1.2989272988733886E-2</v>
      </c>
      <c r="DB4">
        <v>2.7868952771037998</v>
      </c>
      <c r="DC4">
        <v>-5.1899092539303818E-2</v>
      </c>
      <c r="DD4">
        <v>4.3318952771037997</v>
      </c>
      <c r="DE4">
        <v>0.13512858919065271</v>
      </c>
      <c r="DF4">
        <v>0.82278660087671573</v>
      </c>
      <c r="DG4">
        <v>-6.1509782981222907E-2</v>
      </c>
      <c r="DH4">
        <v>6.4667582605861966</v>
      </c>
      <c r="DI4">
        <v>-1.3403705126674565E-2</v>
      </c>
      <c r="DJ4">
        <v>5.0024872110201617</v>
      </c>
      <c r="DK4">
        <v>-0.44089091340546183</v>
      </c>
      <c r="DL4">
        <v>6.7785689529801392</v>
      </c>
      <c r="DM4">
        <v>0.1848324819615775</v>
      </c>
      <c r="DN4">
        <v>3.6326636536720014</v>
      </c>
      <c r="DO4">
        <v>-0.11609172188006846</v>
      </c>
      <c r="DP4">
        <v>3.9759568434719772</v>
      </c>
      <c r="DQ4">
        <v>-4.0752453864340135E-2</v>
      </c>
      <c r="DR4">
        <v>3.8570260801804421</v>
      </c>
      <c r="DS4">
        <v>1.7627355435895092E-2</v>
      </c>
      <c r="DT4">
        <v>4.5548952771037996</v>
      </c>
      <c r="DU4">
        <v>-7.8498673591859261E-2</v>
      </c>
      <c r="DV4">
        <v>4.7628518185305495</v>
      </c>
    </row>
    <row r="5" spans="1:126">
      <c r="A5" s="57" t="s">
        <v>2396</v>
      </c>
      <c r="B5" s="59">
        <v>1</v>
      </c>
      <c r="C5">
        <v>0.79849845835638922</v>
      </c>
      <c r="D5">
        <v>-1.8277013154995303</v>
      </c>
      <c r="G5">
        <v>0.9156071994721191</v>
      </c>
      <c r="H5">
        <v>3.4998249356626916</v>
      </c>
      <c r="I5">
        <v>0.66846547468765816</v>
      </c>
      <c r="J5">
        <v>1.6084050549344735</v>
      </c>
      <c r="K5">
        <v>0.80148360743057068</v>
      </c>
      <c r="L5">
        <v>1.9804463929065024</v>
      </c>
      <c r="M5">
        <v>-2.9058202528436074E-2</v>
      </c>
      <c r="N5">
        <v>0.56266737549825296</v>
      </c>
      <c r="O5">
        <v>0.81580664218253252</v>
      </c>
      <c r="P5">
        <v>-9.688293288518568E-2</v>
      </c>
      <c r="Q5">
        <v>0.31329833871615675</v>
      </c>
      <c r="R5">
        <v>-1.0038226940551971</v>
      </c>
      <c r="S5">
        <v>-5.8929251457700255E-2</v>
      </c>
      <c r="T5">
        <v>3.4474608262278146</v>
      </c>
      <c r="U5">
        <v>-0.20112330049573604</v>
      </c>
      <c r="V5">
        <v>3.4374127821641327</v>
      </c>
      <c r="W5">
        <v>-2.0869668404801776E-3</v>
      </c>
      <c r="X5">
        <v>7.6194087215362067</v>
      </c>
      <c r="Y5">
        <v>0.13045051059187937</v>
      </c>
      <c r="Z5">
        <v>1.3835925755142291</v>
      </c>
      <c r="AA5">
        <v>-0.2309542952931001</v>
      </c>
      <c r="AB5">
        <v>1.600630327293288</v>
      </c>
      <c r="AC5">
        <v>0.23589854011671438</v>
      </c>
      <c r="AD5">
        <v>2.3568183826143447</v>
      </c>
      <c r="AE5">
        <v>-0.44625367299835816</v>
      </c>
      <c r="AF5">
        <v>-0.39718161738565549</v>
      </c>
      <c r="AG5">
        <v>0.3408116159983885</v>
      </c>
      <c r="AH5">
        <v>6.7348183826143444</v>
      </c>
      <c r="AI5">
        <v>0.15323810111730982</v>
      </c>
      <c r="AJ5">
        <v>2.5198183826143445</v>
      </c>
      <c r="AK5">
        <v>1.6648685748439116E-2</v>
      </c>
      <c r="AL5">
        <v>2.5508183826143447</v>
      </c>
      <c r="AM5">
        <v>-4.8549732631269188E-2</v>
      </c>
      <c r="AN5">
        <v>2.1848183826143446</v>
      </c>
      <c r="AO5">
        <v>0.20007068050806406</v>
      </c>
      <c r="AP5">
        <v>2.5709169468841369</v>
      </c>
      <c r="AQ5">
        <v>-2.9539167476970964E-2</v>
      </c>
      <c r="AR5">
        <v>2.6365147048032735</v>
      </c>
      <c r="AS5">
        <v>-8.1576059257653349E-2</v>
      </c>
      <c r="AT5">
        <v>2.8648183826143443</v>
      </c>
      <c r="AU5">
        <v>3.6180523058177733E-2</v>
      </c>
      <c r="AV5">
        <v>5.9338183826143451</v>
      </c>
      <c r="AW5">
        <v>1.317478728326966</v>
      </c>
      <c r="AX5">
        <v>5.0588183826143442</v>
      </c>
      <c r="AY5">
        <v>1.3237088078200407</v>
      </c>
      <c r="AZ5">
        <v>4.8738183826143446</v>
      </c>
      <c r="BA5">
        <v>-7.7749989482871734E-2</v>
      </c>
      <c r="BB5">
        <v>1.2409103498076595</v>
      </c>
      <c r="BC5">
        <v>0.20297478705375102</v>
      </c>
      <c r="BD5">
        <v>2.3968183826143448</v>
      </c>
      <c r="BE5">
        <v>0.29289378778682518</v>
      </c>
      <c r="BF5">
        <v>2.9008183826143448</v>
      </c>
      <c r="BG5">
        <v>0.37728761779851161</v>
      </c>
      <c r="BH5">
        <v>2.7098183826143445</v>
      </c>
      <c r="BI5">
        <v>-1.4874496942179041E-2</v>
      </c>
      <c r="BJ5">
        <v>5.7548183826143449</v>
      </c>
      <c r="BK5">
        <v>2.0222671018838876E-2</v>
      </c>
      <c r="BL5">
        <v>5.6798183826143447</v>
      </c>
      <c r="BM5">
        <v>0.12450593983767774</v>
      </c>
      <c r="BN5">
        <v>0.97781838261434462</v>
      </c>
      <c r="BO5">
        <v>0.58791896388457698</v>
      </c>
      <c r="BP5">
        <v>1.4638183826143445</v>
      </c>
      <c r="BQ5">
        <v>-0.38043018377445414</v>
      </c>
      <c r="BR5">
        <v>3.1845563563015924</v>
      </c>
      <c r="BS5">
        <v>0.5881180455739885</v>
      </c>
      <c r="BT5">
        <v>4.8268183826143449</v>
      </c>
      <c r="BU5">
        <v>0.21159405498047487</v>
      </c>
      <c r="BV5">
        <v>4.337818382614345</v>
      </c>
      <c r="BW5">
        <v>-6.8242094524411351E-2</v>
      </c>
      <c r="BX5">
        <v>5.0708183826143447</v>
      </c>
      <c r="BY5">
        <v>2.0710737322100246E-2</v>
      </c>
      <c r="BZ5">
        <v>5.1978183826143445</v>
      </c>
      <c r="CA5">
        <v>-8.8591977340817502E-2</v>
      </c>
      <c r="CB5">
        <v>2.7548183826143449</v>
      </c>
      <c r="CC5">
        <v>-0.26829278226883546</v>
      </c>
      <c r="CD5">
        <v>4.3688183826143447</v>
      </c>
      <c r="CE5">
        <v>0.1014401543597285</v>
      </c>
      <c r="CF5">
        <v>3.4898973682288226</v>
      </c>
      <c r="CG5">
        <v>-7.2238483273672466E-2</v>
      </c>
      <c r="CH5">
        <v>4.6868183826143444</v>
      </c>
      <c r="CI5">
        <v>-1.4081622903532567E-2</v>
      </c>
      <c r="CJ5">
        <v>4.7428183826143444</v>
      </c>
      <c r="CK5">
        <v>1.0731163313044443E-2</v>
      </c>
      <c r="CL5">
        <v>3.5908183826143447</v>
      </c>
      <c r="CM5">
        <v>8.149810753563333E-2</v>
      </c>
      <c r="CN5">
        <v>4.7168183826143446</v>
      </c>
      <c r="CO5">
        <v>-0.21159093100433982</v>
      </c>
      <c r="CP5">
        <v>3.4168183826143448</v>
      </c>
      <c r="CQ5">
        <v>-0.10708036228204623</v>
      </c>
      <c r="CR5">
        <v>3.5758183826143446</v>
      </c>
      <c r="CS5">
        <v>3.3675281961660114E-2</v>
      </c>
      <c r="CT5">
        <v>-1.9711816173856553</v>
      </c>
      <c r="CU5">
        <v>-0.12205358191555352</v>
      </c>
      <c r="CV5">
        <v>4.8628183826143445</v>
      </c>
      <c r="CW5">
        <v>8.900093680883156E-2</v>
      </c>
      <c r="CX5">
        <v>3.4338183826143447</v>
      </c>
      <c r="CY5">
        <v>6.824474965334313E-3</v>
      </c>
      <c r="CZ5">
        <v>3.3928183826143448</v>
      </c>
      <c r="DA5">
        <v>-1.6033360245941954E-2</v>
      </c>
      <c r="DB5">
        <v>3.1578183826143444</v>
      </c>
      <c r="DC5">
        <v>-5.4943179796511893E-2</v>
      </c>
      <c r="DD5">
        <v>4.7028183826143444</v>
      </c>
      <c r="DE5">
        <v>0.13208450193344465</v>
      </c>
      <c r="DF5">
        <v>1.1937097063872606</v>
      </c>
      <c r="DG5">
        <v>-6.4553870238430983E-2</v>
      </c>
      <c r="DH5">
        <v>6.8376813660967413</v>
      </c>
      <c r="DI5">
        <v>-1.6447792383882633E-2</v>
      </c>
      <c r="DJ5">
        <v>5.3734103165307063</v>
      </c>
      <c r="DK5">
        <v>-0.44393500066266989</v>
      </c>
      <c r="DL5">
        <v>7.1494920584906847</v>
      </c>
      <c r="DM5">
        <v>0.18178839470436944</v>
      </c>
      <c r="DN5">
        <v>4.0035867591825465</v>
      </c>
      <c r="DO5">
        <v>-0.11913580913727653</v>
      </c>
      <c r="DP5">
        <v>4.3468799489825223</v>
      </c>
      <c r="DQ5">
        <v>-4.379654112154821E-2</v>
      </c>
      <c r="DR5">
        <v>4.2279491856909868</v>
      </c>
      <c r="DS5">
        <v>1.4583268178687023E-2</v>
      </c>
      <c r="DT5">
        <v>4.9258183826143442</v>
      </c>
      <c r="DU5">
        <v>-8.1542760849067336E-2</v>
      </c>
      <c r="DV5">
        <v>5.1337749240410941</v>
      </c>
    </row>
    <row r="6" spans="1:126">
      <c r="A6" s="57" t="s">
        <v>2397</v>
      </c>
      <c r="B6" s="59" t="b">
        <v>1</v>
      </c>
      <c r="C6">
        <v>0.29599015489001346</v>
      </c>
      <c r="D6">
        <v>-2.7346410766695417</v>
      </c>
      <c r="G6">
        <v>0.91189796841701376</v>
      </c>
      <c r="H6">
        <v>3.8042336613834822</v>
      </c>
      <c r="I6">
        <v>0.66475624363255281</v>
      </c>
      <c r="J6">
        <v>1.9128137806552643</v>
      </c>
      <c r="K6">
        <v>0.79777437637546533</v>
      </c>
      <c r="L6">
        <v>2.2848551186272932</v>
      </c>
      <c r="M6">
        <v>-3.2767433583541367E-2</v>
      </c>
      <c r="N6">
        <v>0.86707610121904377</v>
      </c>
      <c r="O6">
        <v>0.81209741112742717</v>
      </c>
      <c r="P6">
        <v>0.20752579283560513</v>
      </c>
      <c r="Q6">
        <v>0.30958910766105141</v>
      </c>
      <c r="R6">
        <v>-0.69941396833440628</v>
      </c>
      <c r="S6">
        <v>-6.2638482512805543E-2</v>
      </c>
      <c r="T6">
        <v>3.7518695519486052</v>
      </c>
      <c r="U6">
        <v>-0.20483253155084133</v>
      </c>
      <c r="V6">
        <v>3.7418215078849233</v>
      </c>
      <c r="W6">
        <v>-5.7961978955854733E-3</v>
      </c>
      <c r="X6">
        <v>7.9238174472569973</v>
      </c>
      <c r="Y6">
        <v>0.12674127953677408</v>
      </c>
      <c r="Z6">
        <v>1.6880013012350199</v>
      </c>
      <c r="AA6">
        <v>-0.23466352634820539</v>
      </c>
      <c r="AB6">
        <v>1.9050390530140788</v>
      </c>
      <c r="AC6">
        <v>0.23218930906160909</v>
      </c>
      <c r="AD6">
        <v>2.6612271083351353</v>
      </c>
      <c r="AE6">
        <v>-0.44996290405346351</v>
      </c>
      <c r="AF6">
        <v>-9.2772891664864687E-2</v>
      </c>
      <c r="AG6">
        <v>0.33710238494328315</v>
      </c>
      <c r="AH6">
        <v>7.039227108335135</v>
      </c>
      <c r="AI6">
        <v>0.14952887006220453</v>
      </c>
      <c r="AJ6">
        <v>2.8242271083351356</v>
      </c>
      <c r="AK6">
        <v>1.293945469333382E-2</v>
      </c>
      <c r="AL6">
        <v>2.8552271083351353</v>
      </c>
      <c r="AM6">
        <v>-5.2258963686374477E-2</v>
      </c>
      <c r="AN6">
        <v>2.4892271083351356</v>
      </c>
      <c r="AO6">
        <v>0.19636144945295878</v>
      </c>
      <c r="AP6">
        <v>2.8753256726049279</v>
      </c>
      <c r="AQ6">
        <v>-3.3248398532076257E-2</v>
      </c>
      <c r="AR6">
        <v>2.9409234305240646</v>
      </c>
      <c r="AS6">
        <v>-8.5285290312758638E-2</v>
      </c>
      <c r="AT6">
        <v>3.1692271083351353</v>
      </c>
      <c r="AU6">
        <v>3.2471292003072444E-2</v>
      </c>
      <c r="AV6">
        <v>6.2382271083351357</v>
      </c>
      <c r="AW6">
        <v>1.3137694972718608</v>
      </c>
      <c r="AX6">
        <v>5.3632271083351348</v>
      </c>
      <c r="AY6">
        <v>1.3199995767649355</v>
      </c>
      <c r="AZ6">
        <v>5.1782271083351352</v>
      </c>
      <c r="BA6">
        <v>-8.1459220537977023E-2</v>
      </c>
      <c r="BB6">
        <v>1.5453190755284503</v>
      </c>
      <c r="BC6">
        <v>0.19926555599864573</v>
      </c>
      <c r="BD6">
        <v>2.7012271083351354</v>
      </c>
      <c r="BE6">
        <v>0.28918455673171983</v>
      </c>
      <c r="BF6">
        <v>3.2052271083351354</v>
      </c>
      <c r="BG6">
        <v>0.37357838674340627</v>
      </c>
      <c r="BH6">
        <v>3.0142271083351355</v>
      </c>
      <c r="BI6">
        <v>-1.8583727997284336E-2</v>
      </c>
      <c r="BJ6">
        <v>6.0592271083351354</v>
      </c>
      <c r="BK6">
        <v>1.651343996373358E-2</v>
      </c>
      <c r="BL6">
        <v>5.9842271083351353</v>
      </c>
      <c r="BM6">
        <v>0.12079670878257245</v>
      </c>
      <c r="BN6">
        <v>1.2822271083351353</v>
      </c>
      <c r="BO6">
        <v>0.58420973282947164</v>
      </c>
      <c r="BP6">
        <v>1.7682271083351355</v>
      </c>
      <c r="BQ6">
        <v>-0.38413941482955949</v>
      </c>
      <c r="BR6">
        <v>3.488965082022383</v>
      </c>
      <c r="BS6">
        <v>0.58440881451888316</v>
      </c>
      <c r="BT6">
        <v>5.1312271083351355</v>
      </c>
      <c r="BU6">
        <v>0.20788482392536958</v>
      </c>
      <c r="BV6">
        <v>4.6422271083351356</v>
      </c>
      <c r="BW6">
        <v>-7.195132557951664E-2</v>
      </c>
      <c r="BX6">
        <v>5.3752271083351353</v>
      </c>
      <c r="BY6">
        <v>1.700150626699495E-2</v>
      </c>
      <c r="BZ6">
        <v>5.502227108335136</v>
      </c>
      <c r="CA6">
        <v>-9.230120839592279E-2</v>
      </c>
      <c r="CB6">
        <v>3.0592271083351354</v>
      </c>
      <c r="CC6">
        <v>-0.27200201332394081</v>
      </c>
      <c r="CD6">
        <v>4.6732271083351353</v>
      </c>
      <c r="CE6">
        <v>9.7730923304623213E-2</v>
      </c>
      <c r="CF6">
        <v>3.7943060939496132</v>
      </c>
      <c r="CG6">
        <v>-7.5947714328777755E-2</v>
      </c>
      <c r="CH6">
        <v>4.9912271083351349</v>
      </c>
      <c r="CI6">
        <v>-1.7790853958637862E-2</v>
      </c>
      <c r="CJ6">
        <v>5.0472271083351359</v>
      </c>
      <c r="CK6">
        <v>7.0219322579391473E-3</v>
      </c>
      <c r="CL6">
        <v>3.8952271083351357</v>
      </c>
      <c r="CM6">
        <v>7.7788876480528041E-2</v>
      </c>
      <c r="CN6">
        <v>5.0212271083351361</v>
      </c>
      <c r="CO6">
        <v>-0.2153001620594451</v>
      </c>
      <c r="CP6">
        <v>3.7212271083351354</v>
      </c>
      <c r="CQ6">
        <v>-0.11078959333715152</v>
      </c>
      <c r="CR6">
        <v>3.8802271083351352</v>
      </c>
      <c r="CS6">
        <v>2.9966050906554822E-2</v>
      </c>
      <c r="CT6">
        <v>-1.6667728916648645</v>
      </c>
      <c r="CU6">
        <v>-0.1257628129706588</v>
      </c>
      <c r="CV6">
        <v>5.1672271083351351</v>
      </c>
      <c r="CW6">
        <v>8.5291705753726271E-2</v>
      </c>
      <c r="CX6">
        <v>3.7382271083351357</v>
      </c>
      <c r="CY6">
        <v>3.1152439102290173E-3</v>
      </c>
      <c r="CZ6">
        <v>3.6972271083351353</v>
      </c>
      <c r="DA6">
        <v>-1.974259130104725E-2</v>
      </c>
      <c r="DB6">
        <v>3.4622271083351355</v>
      </c>
      <c r="DC6">
        <v>-5.8652410851617182E-2</v>
      </c>
      <c r="DD6">
        <v>5.007227108335135</v>
      </c>
      <c r="DE6">
        <v>0.12837527087833936</v>
      </c>
      <c r="DF6">
        <v>1.4981184321080514</v>
      </c>
      <c r="DG6">
        <v>-6.8263101293536271E-2</v>
      </c>
      <c r="DH6">
        <v>7.1420900918175318</v>
      </c>
      <c r="DI6">
        <v>-2.0157023438987929E-2</v>
      </c>
      <c r="DJ6">
        <v>5.6778190422514969</v>
      </c>
      <c r="DK6">
        <v>-0.44764423171777523</v>
      </c>
      <c r="DL6">
        <v>7.4539007842114753</v>
      </c>
      <c r="DM6">
        <v>0.17807916364926415</v>
      </c>
      <c r="DN6">
        <v>4.3079954849033371</v>
      </c>
      <c r="DO6">
        <v>-0.12284504019238182</v>
      </c>
      <c r="DP6">
        <v>4.6512886747033129</v>
      </c>
      <c r="DQ6">
        <v>-4.7505772176653499E-2</v>
      </c>
      <c r="DR6">
        <v>4.5323579114117774</v>
      </c>
      <c r="DS6">
        <v>1.0874037123581728E-2</v>
      </c>
      <c r="DT6">
        <v>5.2302271083351357</v>
      </c>
      <c r="DU6">
        <v>-8.5251991904172625E-2</v>
      </c>
      <c r="DV6">
        <v>5.4381836497618847</v>
      </c>
    </row>
    <row r="7" spans="1:126">
      <c r="A7" s="57" t="s">
        <v>2398</v>
      </c>
      <c r="B7" s="59">
        <v>1</v>
      </c>
      <c r="C7">
        <v>-7.6237435283843524E-2</v>
      </c>
      <c r="D7">
        <v>1.7166424436134697</v>
      </c>
      <c r="G7">
        <v>0.90766613723329792</v>
      </c>
      <c r="H7">
        <v>4.0304297506994757</v>
      </c>
      <c r="I7">
        <v>0.66052441244883697</v>
      </c>
      <c r="J7">
        <v>2.1390098699712579</v>
      </c>
      <c r="K7">
        <v>0.79354254519174949</v>
      </c>
      <c r="L7">
        <v>2.5110512079432867</v>
      </c>
      <c r="M7">
        <v>-3.6999264767257255E-2</v>
      </c>
      <c r="N7">
        <v>1.0932721905350373</v>
      </c>
      <c r="O7">
        <v>0.80786557994371133</v>
      </c>
      <c r="P7">
        <v>0.43372188215159868</v>
      </c>
      <c r="Q7">
        <v>0.30535727647733557</v>
      </c>
      <c r="R7">
        <v>-0.47321787901841272</v>
      </c>
      <c r="S7">
        <v>-6.6870313696521438E-2</v>
      </c>
      <c r="T7">
        <v>3.9780656412645987</v>
      </c>
      <c r="U7">
        <v>-0.20906436273455722</v>
      </c>
      <c r="V7">
        <v>3.9680175972009168</v>
      </c>
      <c r="W7">
        <v>-1.0028029079301358E-2</v>
      </c>
      <c r="X7">
        <v>8.1500135365729918</v>
      </c>
      <c r="Y7">
        <v>0.12250944835305819</v>
      </c>
      <c r="Z7">
        <v>1.9141973905510135</v>
      </c>
      <c r="AA7">
        <v>-0.23889535753192129</v>
      </c>
      <c r="AB7">
        <v>2.1312351423300724</v>
      </c>
      <c r="AC7">
        <v>0.22795747787789319</v>
      </c>
      <c r="AD7">
        <v>2.8874231976511289</v>
      </c>
      <c r="AE7">
        <v>-0.45419473523717935</v>
      </c>
      <c r="AF7">
        <v>0.13342319765112887</v>
      </c>
      <c r="AG7">
        <v>0.33287055375956731</v>
      </c>
      <c r="AH7">
        <v>7.2654231976511285</v>
      </c>
      <c r="AI7">
        <v>0.14529703887848863</v>
      </c>
      <c r="AJ7">
        <v>3.0504231976511291</v>
      </c>
      <c r="AK7">
        <v>8.7076235096179358E-3</v>
      </c>
      <c r="AL7">
        <v>3.0814231976511288</v>
      </c>
      <c r="AM7">
        <v>-5.6490794870090365E-2</v>
      </c>
      <c r="AN7">
        <v>2.7154231976511292</v>
      </c>
      <c r="AO7">
        <v>0.19212961826924288</v>
      </c>
      <c r="AP7">
        <v>3.1015217619209214</v>
      </c>
      <c r="AQ7">
        <v>-3.7480229715792145E-2</v>
      </c>
      <c r="AR7">
        <v>3.1671195198400581</v>
      </c>
      <c r="AS7">
        <v>-8.9517121496474533E-2</v>
      </c>
      <c r="AT7">
        <v>3.3954231976511289</v>
      </c>
      <c r="AU7">
        <v>2.8239460819356556E-2</v>
      </c>
      <c r="AV7">
        <v>6.4644231976511293</v>
      </c>
      <c r="AW7">
        <v>1.3095376660881448</v>
      </c>
      <c r="AX7">
        <v>5.5894231976511293</v>
      </c>
      <c r="AY7">
        <v>1.3157677455812196</v>
      </c>
      <c r="AZ7">
        <v>5.4044231976511288</v>
      </c>
      <c r="BA7">
        <v>-8.5691051721692918E-2</v>
      </c>
      <c r="BB7">
        <v>1.7715151648444438</v>
      </c>
      <c r="BC7">
        <v>0.19503372481492984</v>
      </c>
      <c r="BD7">
        <v>2.9274231976511289</v>
      </c>
      <c r="BE7">
        <v>0.28495272554800399</v>
      </c>
      <c r="BF7">
        <v>3.4314231976511289</v>
      </c>
      <c r="BG7">
        <v>0.36934655555969043</v>
      </c>
      <c r="BH7">
        <v>3.2404231976511291</v>
      </c>
      <c r="BI7">
        <v>-2.2815559181000221E-2</v>
      </c>
      <c r="BJ7">
        <v>6.285423197651129</v>
      </c>
      <c r="BK7">
        <v>1.2281608780017696E-2</v>
      </c>
      <c r="BL7">
        <v>6.2104231976511288</v>
      </c>
      <c r="BM7">
        <v>0.11656487759885656</v>
      </c>
      <c r="BN7">
        <v>1.5084231976511289</v>
      </c>
      <c r="BO7">
        <v>0.5799779016457558</v>
      </c>
      <c r="BP7">
        <v>1.9944231976511291</v>
      </c>
      <c r="BQ7">
        <v>-0.38837124601327533</v>
      </c>
      <c r="BR7">
        <v>3.7151611713383765</v>
      </c>
      <c r="BS7">
        <v>0.58017698333516732</v>
      </c>
      <c r="BT7">
        <v>5.3574231976511291</v>
      </c>
      <c r="BU7">
        <v>0.20365299274165369</v>
      </c>
      <c r="BV7">
        <v>4.8684231976511292</v>
      </c>
      <c r="BW7">
        <v>-7.6183156763232535E-2</v>
      </c>
      <c r="BX7">
        <v>5.6014231976511288</v>
      </c>
      <c r="BY7">
        <v>1.2769675083279065E-2</v>
      </c>
      <c r="BZ7">
        <v>5.7284231976511286</v>
      </c>
      <c r="CA7">
        <v>-9.6533039579638685E-2</v>
      </c>
      <c r="CB7">
        <v>3.285423197651129</v>
      </c>
      <c r="CC7">
        <v>-0.27623384450765665</v>
      </c>
      <c r="CD7">
        <v>4.8994231976511289</v>
      </c>
      <c r="CE7">
        <v>9.3499092120907318E-2</v>
      </c>
      <c r="CF7">
        <v>4.0205021832656067</v>
      </c>
      <c r="CG7">
        <v>-8.017954551249365E-2</v>
      </c>
      <c r="CH7">
        <v>5.2174231976511294</v>
      </c>
      <c r="CI7">
        <v>-2.2022685142353747E-2</v>
      </c>
      <c r="CJ7">
        <v>5.2734231976511285</v>
      </c>
      <c r="CK7">
        <v>2.7901010742232626E-3</v>
      </c>
      <c r="CL7">
        <v>4.1214231976511293</v>
      </c>
      <c r="CM7">
        <v>7.3557045296812146E-2</v>
      </c>
      <c r="CN7">
        <v>5.2474231976511287</v>
      </c>
      <c r="CO7">
        <v>-0.219531993243161</v>
      </c>
      <c r="CP7">
        <v>3.9474231976511289</v>
      </c>
      <c r="CQ7">
        <v>-0.11502142452086742</v>
      </c>
      <c r="CR7">
        <v>4.1064231976511287</v>
      </c>
      <c r="CS7">
        <v>2.5734219722838937E-2</v>
      </c>
      <c r="CT7">
        <v>-1.440576802348871</v>
      </c>
      <c r="CU7">
        <v>-0.1299946441543747</v>
      </c>
      <c r="CV7">
        <v>5.3934231976511295</v>
      </c>
      <c r="CW7">
        <v>8.1059874570010376E-2</v>
      </c>
      <c r="CX7">
        <v>3.9644231976511293</v>
      </c>
      <c r="CY7">
        <v>-1.1165872734868673E-3</v>
      </c>
      <c r="CZ7">
        <v>3.9234231976511289</v>
      </c>
      <c r="DA7">
        <v>-2.3974422484763135E-2</v>
      </c>
      <c r="DB7">
        <v>3.688423197651129</v>
      </c>
      <c r="DC7">
        <v>-6.2884242035333077E-2</v>
      </c>
      <c r="DD7">
        <v>5.2334231976511294</v>
      </c>
      <c r="DE7">
        <v>0.12414343969462346</v>
      </c>
      <c r="DF7">
        <v>1.724314521424045</v>
      </c>
      <c r="DG7">
        <v>-7.2494932477252166E-2</v>
      </c>
      <c r="DH7">
        <v>7.3682861811335254</v>
      </c>
      <c r="DI7">
        <v>-2.4388854622703814E-2</v>
      </c>
      <c r="DJ7">
        <v>5.9040151315674905</v>
      </c>
      <c r="DK7">
        <v>-0.45187606290149107</v>
      </c>
      <c r="DL7">
        <v>7.6800968735274688</v>
      </c>
      <c r="DM7">
        <v>0.17384733246554826</v>
      </c>
      <c r="DN7">
        <v>4.5341915742193306</v>
      </c>
      <c r="DO7">
        <v>-0.12707687137609772</v>
      </c>
      <c r="DP7">
        <v>4.8774847640193064</v>
      </c>
      <c r="DQ7">
        <v>-5.1737603360369387E-2</v>
      </c>
      <c r="DR7">
        <v>4.7585540007277718</v>
      </c>
      <c r="DS7">
        <v>6.6422059398658431E-3</v>
      </c>
      <c r="DT7">
        <v>5.4564231976511284</v>
      </c>
      <c r="DU7">
        <v>-8.948382308788852E-2</v>
      </c>
      <c r="DV7">
        <v>5.6643797390778783</v>
      </c>
    </row>
    <row r="8" spans="1:126">
      <c r="A8" s="57" t="s">
        <v>2399</v>
      </c>
      <c r="B8" s="59" t="b">
        <v>0</v>
      </c>
      <c r="C8">
        <v>-0.21843148432187931</v>
      </c>
      <c r="D8">
        <v>1.7065943995497879</v>
      </c>
      <c r="G8">
        <v>0.90307433282012395</v>
      </c>
      <c r="H8">
        <v>4.1697206147504629</v>
      </c>
      <c r="I8">
        <v>0.655932608035663</v>
      </c>
      <c r="J8">
        <v>2.278300734022245</v>
      </c>
      <c r="K8">
        <v>0.78895074077857552</v>
      </c>
      <c r="L8">
        <v>2.6503420719942739</v>
      </c>
      <c r="M8">
        <v>-4.1591069180431206E-2</v>
      </c>
      <c r="N8">
        <v>1.2325630545860244</v>
      </c>
      <c r="O8">
        <v>0.80327377553053736</v>
      </c>
      <c r="P8">
        <v>0.5730127462025858</v>
      </c>
      <c r="Q8">
        <v>0.3007654720641616</v>
      </c>
      <c r="R8">
        <v>-0.33392701496742561</v>
      </c>
      <c r="S8">
        <v>-7.1462118109695383E-2</v>
      </c>
      <c r="T8">
        <v>4.1173565053155858</v>
      </c>
      <c r="U8">
        <v>-0.21365616714773117</v>
      </c>
      <c r="V8">
        <v>4.107308461251904</v>
      </c>
      <c r="W8">
        <v>-1.4619833492475309E-2</v>
      </c>
      <c r="X8">
        <v>8.289304400623978</v>
      </c>
      <c r="Y8">
        <v>0.11791764393988424</v>
      </c>
      <c r="Z8">
        <v>2.0534882546020006</v>
      </c>
      <c r="AA8">
        <v>-0.24348716194509523</v>
      </c>
      <c r="AB8">
        <v>2.2705260063810595</v>
      </c>
      <c r="AC8">
        <v>0.22336567346471925</v>
      </c>
      <c r="AD8">
        <v>3.026714061702116</v>
      </c>
      <c r="AE8">
        <v>-0.45878653965035332</v>
      </c>
      <c r="AF8">
        <v>0.27271406170211598</v>
      </c>
      <c r="AG8">
        <v>0.32827874934639334</v>
      </c>
      <c r="AH8">
        <v>7.4047140617021157</v>
      </c>
      <c r="AI8">
        <v>0.14070523446531469</v>
      </c>
      <c r="AJ8">
        <v>3.1897140617021162</v>
      </c>
      <c r="AK8">
        <v>4.1158190964439836E-3</v>
      </c>
      <c r="AL8">
        <v>3.2207140617021159</v>
      </c>
      <c r="AM8">
        <v>-6.1082599283264316E-2</v>
      </c>
      <c r="AN8">
        <v>2.8547140617021163</v>
      </c>
      <c r="AO8">
        <v>0.18753781385606894</v>
      </c>
      <c r="AP8">
        <v>3.2408126259719086</v>
      </c>
      <c r="AQ8">
        <v>-4.2072034128966096E-2</v>
      </c>
      <c r="AR8">
        <v>3.3064103838910452</v>
      </c>
      <c r="AS8">
        <v>-9.4108925909648478E-2</v>
      </c>
      <c r="AT8">
        <v>3.534714061702116</v>
      </c>
      <c r="AU8">
        <v>2.3647656406182604E-2</v>
      </c>
      <c r="AV8">
        <v>6.6037140617021164</v>
      </c>
      <c r="AW8">
        <v>1.3049458616749707</v>
      </c>
      <c r="AX8">
        <v>5.7287140617021155</v>
      </c>
      <c r="AY8">
        <v>1.3111759411680455</v>
      </c>
      <c r="AZ8">
        <v>5.5437140617021159</v>
      </c>
      <c r="BA8">
        <v>-9.0282856134866862E-2</v>
      </c>
      <c r="BB8">
        <v>1.9108060288954309</v>
      </c>
      <c r="BC8">
        <v>0.19044192040175589</v>
      </c>
      <c r="BD8">
        <v>3.066714061702116</v>
      </c>
      <c r="BE8">
        <v>0.28036092113483002</v>
      </c>
      <c r="BF8">
        <v>3.570714061702116</v>
      </c>
      <c r="BG8">
        <v>0.36475475114651645</v>
      </c>
      <c r="BH8">
        <v>3.3797140617021162</v>
      </c>
      <c r="BI8">
        <v>-2.7407363594174172E-2</v>
      </c>
      <c r="BJ8">
        <v>6.4247140617021161</v>
      </c>
      <c r="BK8">
        <v>7.6898043668437435E-3</v>
      </c>
      <c r="BL8">
        <v>6.3497140617021159</v>
      </c>
      <c r="BM8">
        <v>0.11197307318568261</v>
      </c>
      <c r="BN8">
        <v>1.647714061702116</v>
      </c>
      <c r="BO8">
        <v>0.57538609723258183</v>
      </c>
      <c r="BP8">
        <v>2.1337140617021162</v>
      </c>
      <c r="BQ8">
        <v>-0.3929630504264493</v>
      </c>
      <c r="BR8">
        <v>3.8544520353893637</v>
      </c>
      <c r="BS8">
        <v>0.57558517892199335</v>
      </c>
      <c r="BT8">
        <v>5.4967140617021162</v>
      </c>
      <c r="BU8">
        <v>0.19906118832847974</v>
      </c>
      <c r="BV8">
        <v>5.0077140617021163</v>
      </c>
      <c r="BW8">
        <v>-8.0774961176406479E-2</v>
      </c>
      <c r="BX8">
        <v>5.740714061702116</v>
      </c>
      <c r="BY8">
        <v>8.177870670105114E-3</v>
      </c>
      <c r="BZ8">
        <v>5.8677140617021166</v>
      </c>
      <c r="CA8">
        <v>-0.10112484399281263</v>
      </c>
      <c r="CB8">
        <v>3.4247140617021161</v>
      </c>
      <c r="CC8">
        <v>-0.28082564892083062</v>
      </c>
      <c r="CD8">
        <v>5.038714061702116</v>
      </c>
      <c r="CE8">
        <v>8.8907287707733373E-2</v>
      </c>
      <c r="CF8">
        <v>4.1597930473165938</v>
      </c>
      <c r="CG8">
        <v>-8.4771349925667594E-2</v>
      </c>
      <c r="CH8">
        <v>5.3567140617021156</v>
      </c>
      <c r="CI8">
        <v>-2.6614489555527698E-2</v>
      </c>
      <c r="CJ8">
        <v>5.4127140617021166</v>
      </c>
      <c r="CK8">
        <v>-1.8017033389506895E-3</v>
      </c>
      <c r="CL8">
        <v>4.2607140617021164</v>
      </c>
      <c r="CM8">
        <v>6.8965240883638201E-2</v>
      </c>
      <c r="CN8">
        <v>5.3867140617021168</v>
      </c>
      <c r="CO8">
        <v>-0.22412379765633494</v>
      </c>
      <c r="CP8">
        <v>4.086714061702116</v>
      </c>
      <c r="CQ8">
        <v>-0.11961322893404136</v>
      </c>
      <c r="CR8">
        <v>4.2457140617021158</v>
      </c>
      <c r="CS8">
        <v>2.1142415309664986E-2</v>
      </c>
      <c r="CT8">
        <v>-1.3012859382978839</v>
      </c>
      <c r="CU8">
        <v>-0.13458644856754864</v>
      </c>
      <c r="CV8">
        <v>5.5327140617021158</v>
      </c>
      <c r="CW8">
        <v>7.6468070156836432E-2</v>
      </c>
      <c r="CX8">
        <v>4.1037140617021164</v>
      </c>
      <c r="CY8">
        <v>-5.7083916866608195E-3</v>
      </c>
      <c r="CZ8">
        <v>4.062714061702116</v>
      </c>
      <c r="DA8">
        <v>-2.8566226897937086E-2</v>
      </c>
      <c r="DB8">
        <v>3.8277140617021161</v>
      </c>
      <c r="DC8">
        <v>-6.7476046448507021E-2</v>
      </c>
      <c r="DD8">
        <v>5.3727140617021156</v>
      </c>
      <c r="DE8">
        <v>0.11955163528144952</v>
      </c>
      <c r="DF8">
        <v>1.8636053854750321</v>
      </c>
      <c r="DG8">
        <v>-7.7086736890426111E-2</v>
      </c>
      <c r="DH8">
        <v>7.5075770451845125</v>
      </c>
      <c r="DI8">
        <v>-2.8980659035877765E-2</v>
      </c>
      <c r="DJ8">
        <v>6.0433059956184776</v>
      </c>
      <c r="DK8">
        <v>-0.45646786731466504</v>
      </c>
      <c r="DL8">
        <v>7.819387737578456</v>
      </c>
      <c r="DM8">
        <v>0.16925552805237432</v>
      </c>
      <c r="DN8">
        <v>4.6734824382703177</v>
      </c>
      <c r="DO8">
        <v>-0.13166867578927166</v>
      </c>
      <c r="DP8">
        <v>5.0167756280702935</v>
      </c>
      <c r="DQ8">
        <v>-5.6329407773543339E-2</v>
      </c>
      <c r="DR8">
        <v>4.897844864778758</v>
      </c>
      <c r="DS8">
        <v>2.0504015266918909E-3</v>
      </c>
      <c r="DT8">
        <v>5.5957140617021164</v>
      </c>
      <c r="DU8">
        <v>-9.4075627501062464E-2</v>
      </c>
      <c r="DV8">
        <v>5.8036706031288654</v>
      </c>
    </row>
    <row r="9" spans="1:126">
      <c r="A9" s="57" t="s">
        <v>2400</v>
      </c>
      <c r="B9" s="59" t="b">
        <v>1</v>
      </c>
      <c r="C9">
        <v>-1.9395150666623451E-2</v>
      </c>
      <c r="D9">
        <v>5.8885903389218619</v>
      </c>
      <c r="G9">
        <v>0.89829901564597592</v>
      </c>
      <c r="H9">
        <v>4.2167533837462052</v>
      </c>
      <c r="I9">
        <v>0.65115729086151497</v>
      </c>
      <c r="J9">
        <v>2.3253335030179878</v>
      </c>
      <c r="K9">
        <v>0.78417542360442749</v>
      </c>
      <c r="L9">
        <v>2.6973748409900167</v>
      </c>
      <c r="M9">
        <v>-4.6366386354579195E-2</v>
      </c>
      <c r="N9">
        <v>1.2795958235817673</v>
      </c>
      <c r="O9">
        <v>0.79849845835638933</v>
      </c>
      <c r="P9">
        <v>0.62004551519832862</v>
      </c>
      <c r="Q9">
        <v>0.29599015489001362</v>
      </c>
      <c r="R9">
        <v>-0.28689424597168278</v>
      </c>
      <c r="S9">
        <v>-7.6237435283843372E-2</v>
      </c>
      <c r="T9">
        <v>4.1643892743113291</v>
      </c>
      <c r="U9">
        <v>-0.21843148432187917</v>
      </c>
      <c r="V9">
        <v>4.1543412302476472</v>
      </c>
      <c r="W9">
        <v>-1.9395150666623302E-2</v>
      </c>
      <c r="X9">
        <v>8.3363371696197213</v>
      </c>
      <c r="Y9">
        <v>0.11314232676573625</v>
      </c>
      <c r="Z9">
        <v>2.1005210235977434</v>
      </c>
      <c r="AA9">
        <v>-0.24826247911924323</v>
      </c>
      <c r="AB9">
        <v>2.3175587753768023</v>
      </c>
      <c r="AC9">
        <v>0.21859035629057125</v>
      </c>
      <c r="AD9">
        <v>3.0737468306978588</v>
      </c>
      <c r="AE9">
        <v>-0.46356185682450129</v>
      </c>
      <c r="AF9">
        <v>0.31974683069785881</v>
      </c>
      <c r="AG9">
        <v>0.32350343217224536</v>
      </c>
      <c r="AH9">
        <v>7.4517468306978589</v>
      </c>
      <c r="AI9">
        <v>0.13592991729116669</v>
      </c>
      <c r="AJ9">
        <v>3.2367468306978591</v>
      </c>
      <c r="AK9">
        <v>-6.5949807770400719E-4</v>
      </c>
      <c r="AL9">
        <v>3.2677468306978588</v>
      </c>
      <c r="AM9">
        <v>-6.5857916457412305E-2</v>
      </c>
      <c r="AN9">
        <v>2.9017468306978591</v>
      </c>
      <c r="AO9">
        <v>0.18276249668192093</v>
      </c>
      <c r="AP9">
        <v>3.2878453949676514</v>
      </c>
      <c r="AQ9">
        <v>-4.6847351303114085E-2</v>
      </c>
      <c r="AR9">
        <v>3.3534431528867881</v>
      </c>
      <c r="AS9">
        <v>-9.8884243083796466E-2</v>
      </c>
      <c r="AT9">
        <v>3.5817468306978588</v>
      </c>
      <c r="AU9">
        <v>1.8872339232034612E-2</v>
      </c>
      <c r="AV9">
        <v>6.6507468306978588</v>
      </c>
      <c r="AW9">
        <v>1.3001705445008229</v>
      </c>
      <c r="AX9">
        <v>5.7757468306978588</v>
      </c>
      <c r="AY9">
        <v>1.3064006239938977</v>
      </c>
      <c r="AZ9">
        <v>5.5907468306978583</v>
      </c>
      <c r="BA9">
        <v>-9.5058173309014851E-2</v>
      </c>
      <c r="BB9">
        <v>1.9578387978911738</v>
      </c>
      <c r="BC9">
        <v>0.18566660322760789</v>
      </c>
      <c r="BD9">
        <v>3.1137468306978588</v>
      </c>
      <c r="BE9">
        <v>0.27558560396068205</v>
      </c>
      <c r="BF9">
        <v>3.6177468306978589</v>
      </c>
      <c r="BG9">
        <v>0.35997943397236848</v>
      </c>
      <c r="BH9">
        <v>3.426746830697859</v>
      </c>
      <c r="BI9">
        <v>-3.2182680768322161E-2</v>
      </c>
      <c r="BJ9">
        <v>6.4717468306978585</v>
      </c>
      <c r="BK9">
        <v>2.9144871926957529E-3</v>
      </c>
      <c r="BL9">
        <v>6.3967468306978592</v>
      </c>
      <c r="BM9">
        <v>0.10719775601153463</v>
      </c>
      <c r="BN9">
        <v>1.6947468306978588</v>
      </c>
      <c r="BO9">
        <v>0.5706107800584338</v>
      </c>
      <c r="BP9">
        <v>2.180746830697859</v>
      </c>
      <c r="BQ9">
        <v>-0.39773836760059728</v>
      </c>
      <c r="BR9">
        <v>3.9014848043851069</v>
      </c>
      <c r="BS9">
        <v>0.57080986174784532</v>
      </c>
      <c r="BT9">
        <v>5.5437468306978595</v>
      </c>
      <c r="BU9">
        <v>0.19428587115433174</v>
      </c>
      <c r="BV9">
        <v>5.0547468306978587</v>
      </c>
      <c r="BW9">
        <v>-8.5550278350554468E-2</v>
      </c>
      <c r="BX9">
        <v>5.7877468306978592</v>
      </c>
      <c r="BY9">
        <v>3.4025534959571226E-3</v>
      </c>
      <c r="BZ9">
        <v>5.914746830697859</v>
      </c>
      <c r="CA9">
        <v>-0.10590016116696062</v>
      </c>
      <c r="CB9">
        <v>3.4717468306978589</v>
      </c>
      <c r="CC9">
        <v>-0.28560096609497859</v>
      </c>
      <c r="CD9">
        <v>5.0857468306978593</v>
      </c>
      <c r="CE9">
        <v>8.4131970533585385E-2</v>
      </c>
      <c r="CF9">
        <v>4.2068258163123371</v>
      </c>
      <c r="CG9">
        <v>-8.9546667099815583E-2</v>
      </c>
      <c r="CH9">
        <v>5.4037468306978589</v>
      </c>
      <c r="CI9">
        <v>-3.1389806729675687E-2</v>
      </c>
      <c r="CJ9">
        <v>5.4597468306978589</v>
      </c>
      <c r="CK9">
        <v>-6.5770205130986801E-3</v>
      </c>
      <c r="CL9">
        <v>4.3077468306978588</v>
      </c>
      <c r="CM9">
        <v>6.4189923709490213E-2</v>
      </c>
      <c r="CN9">
        <v>5.4337468306978591</v>
      </c>
      <c r="CO9">
        <v>-0.22889911483048295</v>
      </c>
      <c r="CP9">
        <v>4.1337468306978593</v>
      </c>
      <c r="CQ9">
        <v>-0.12438854610818935</v>
      </c>
      <c r="CR9">
        <v>4.2927468306978591</v>
      </c>
      <c r="CS9">
        <v>1.6367098135516994E-2</v>
      </c>
      <c r="CT9">
        <v>-1.254253169302141</v>
      </c>
      <c r="CU9">
        <v>-0.13936176574169665</v>
      </c>
      <c r="CV9">
        <v>5.579746830697859</v>
      </c>
      <c r="CW9">
        <v>7.1692752982688443E-2</v>
      </c>
      <c r="CX9">
        <v>4.1507468306978588</v>
      </c>
      <c r="CY9">
        <v>-1.0483708860808811E-2</v>
      </c>
      <c r="CZ9">
        <v>4.1097468306978584</v>
      </c>
      <c r="DA9">
        <v>-3.3341544072085075E-2</v>
      </c>
      <c r="DB9">
        <v>3.874746830697859</v>
      </c>
      <c r="DC9">
        <v>-7.225136362265501E-2</v>
      </c>
      <c r="DD9">
        <v>5.4197468306978589</v>
      </c>
      <c r="DE9">
        <v>0.11477631810730153</v>
      </c>
      <c r="DF9">
        <v>1.9106381544707749</v>
      </c>
      <c r="DG9">
        <v>-8.18620540645741E-2</v>
      </c>
      <c r="DH9">
        <v>7.5546098141802549</v>
      </c>
      <c r="DI9">
        <v>-3.3755976210025754E-2</v>
      </c>
      <c r="DJ9">
        <v>6.09033876461422</v>
      </c>
      <c r="DK9">
        <v>-0.46124318448881302</v>
      </c>
      <c r="DL9">
        <v>7.8664205065741992</v>
      </c>
      <c r="DM9">
        <v>0.16448021087822631</v>
      </c>
      <c r="DN9">
        <v>4.720515207266061</v>
      </c>
      <c r="DO9">
        <v>-0.13644399296341966</v>
      </c>
      <c r="DP9">
        <v>5.0638083970660368</v>
      </c>
      <c r="DQ9">
        <v>-6.1104724947691327E-2</v>
      </c>
      <c r="DR9">
        <v>4.9448776337745013</v>
      </c>
      <c r="DS9">
        <v>-2.7249156474560996E-3</v>
      </c>
      <c r="DT9">
        <v>5.6427468306978588</v>
      </c>
      <c r="DU9">
        <v>-9.8850944675210453E-2</v>
      </c>
      <c r="DV9">
        <v>5.8507033721246078</v>
      </c>
    </row>
    <row r="10" spans="1:126">
      <c r="A10" s="57" t="s">
        <v>2401</v>
      </c>
      <c r="B10" s="59" t="b">
        <v>0</v>
      </c>
      <c r="C10">
        <v>0.1131423267657361</v>
      </c>
      <c r="D10">
        <v>-0.34722580710011552</v>
      </c>
      <c r="G10">
        <v>0.89352369847182767</v>
      </c>
      <c r="H10">
        <v>4.1697206147504629</v>
      </c>
      <c r="I10">
        <v>0.64638197368736672</v>
      </c>
      <c r="J10">
        <v>2.278300734022245</v>
      </c>
      <c r="K10">
        <v>0.77940010643027924</v>
      </c>
      <c r="L10">
        <v>2.6503420719942739</v>
      </c>
      <c r="M10">
        <v>-5.1141703528727489E-2</v>
      </c>
      <c r="N10">
        <v>1.2325630545860244</v>
      </c>
      <c r="O10">
        <v>0.79372314118224108</v>
      </c>
      <c r="P10">
        <v>0.5730127462025858</v>
      </c>
      <c r="Q10">
        <v>0.29121483771586532</v>
      </c>
      <c r="R10">
        <v>-0.33392701496742561</v>
      </c>
      <c r="S10">
        <v>-8.1012752457991666E-2</v>
      </c>
      <c r="T10">
        <v>4.1173565053155858</v>
      </c>
      <c r="U10">
        <v>-0.22320680149602745</v>
      </c>
      <c r="V10">
        <v>4.107308461251904</v>
      </c>
      <c r="W10">
        <v>-2.4170467840771592E-2</v>
      </c>
      <c r="X10">
        <v>8.289304400623978</v>
      </c>
      <c r="Y10">
        <v>0.10836700959158796</v>
      </c>
      <c r="Z10">
        <v>2.0534882546020006</v>
      </c>
      <c r="AA10">
        <v>-0.25303779629339151</v>
      </c>
      <c r="AB10">
        <v>2.2705260063810595</v>
      </c>
      <c r="AC10">
        <v>0.21381503911642297</v>
      </c>
      <c r="AD10">
        <v>3.026714061702116</v>
      </c>
      <c r="AE10">
        <v>-0.4683371739986496</v>
      </c>
      <c r="AF10">
        <v>0.27271406170211598</v>
      </c>
      <c r="AG10">
        <v>0.31872811499809706</v>
      </c>
      <c r="AH10">
        <v>7.4047140617021157</v>
      </c>
      <c r="AI10">
        <v>0.13115460011701841</v>
      </c>
      <c r="AJ10">
        <v>3.1897140617021162</v>
      </c>
      <c r="AK10">
        <v>-5.4348152518522977E-3</v>
      </c>
      <c r="AL10">
        <v>3.2207140617021159</v>
      </c>
      <c r="AM10">
        <v>-7.0633233631560599E-2</v>
      </c>
      <c r="AN10">
        <v>2.8547140617021163</v>
      </c>
      <c r="AO10">
        <v>0.17798717950777265</v>
      </c>
      <c r="AP10">
        <v>3.2408126259719086</v>
      </c>
      <c r="AQ10">
        <v>-5.1622668477262379E-2</v>
      </c>
      <c r="AR10">
        <v>3.3064103838910452</v>
      </c>
      <c r="AS10">
        <v>-0.10365956025794476</v>
      </c>
      <c r="AT10">
        <v>3.534714061702116</v>
      </c>
      <c r="AU10">
        <v>1.4097022057886321E-2</v>
      </c>
      <c r="AV10">
        <v>6.6037140617021164</v>
      </c>
      <c r="AW10">
        <v>1.2953952273266747</v>
      </c>
      <c r="AX10">
        <v>5.7287140617021155</v>
      </c>
      <c r="AY10">
        <v>1.3016253068197494</v>
      </c>
      <c r="AZ10">
        <v>5.5437140617021159</v>
      </c>
      <c r="BA10">
        <v>-9.9833490483163145E-2</v>
      </c>
      <c r="BB10">
        <v>1.9108060288954309</v>
      </c>
      <c r="BC10">
        <v>0.18089128605345961</v>
      </c>
      <c r="BD10">
        <v>3.066714061702116</v>
      </c>
      <c r="BE10">
        <v>0.27081028678653374</v>
      </c>
      <c r="BF10">
        <v>3.570714061702116</v>
      </c>
      <c r="BG10">
        <v>0.35520411679822017</v>
      </c>
      <c r="BH10">
        <v>3.3797140617021162</v>
      </c>
      <c r="BI10">
        <v>-3.6957997942470455E-2</v>
      </c>
      <c r="BJ10">
        <v>6.4247140617021161</v>
      </c>
      <c r="BK10">
        <v>-1.8608299814525378E-3</v>
      </c>
      <c r="BL10">
        <v>6.3497140617021159</v>
      </c>
      <c r="BM10">
        <v>0.10242243883738633</v>
      </c>
      <c r="BN10">
        <v>1.647714061702116</v>
      </c>
      <c r="BO10">
        <v>0.56583546288428554</v>
      </c>
      <c r="BP10">
        <v>2.1337140617021162</v>
      </c>
      <c r="BQ10">
        <v>-0.40251368477474558</v>
      </c>
      <c r="BR10">
        <v>3.8544520353893637</v>
      </c>
      <c r="BS10">
        <v>0.56603454457369706</v>
      </c>
      <c r="BT10">
        <v>5.4967140617021162</v>
      </c>
      <c r="BU10">
        <v>0.18951055398018346</v>
      </c>
      <c r="BV10">
        <v>5.0077140617021163</v>
      </c>
      <c r="BW10">
        <v>-9.0325595524702762E-2</v>
      </c>
      <c r="BX10">
        <v>5.740714061702116</v>
      </c>
      <c r="BY10">
        <v>-1.3727636781911681E-3</v>
      </c>
      <c r="BZ10">
        <v>5.8677140617021166</v>
      </c>
      <c r="CA10">
        <v>-0.11067547834110891</v>
      </c>
      <c r="CB10">
        <v>3.4247140617021161</v>
      </c>
      <c r="CC10">
        <v>-0.2903762832691269</v>
      </c>
      <c r="CD10">
        <v>5.038714061702116</v>
      </c>
      <c r="CE10">
        <v>7.935665335943709E-2</v>
      </c>
      <c r="CF10">
        <v>4.1597930473165938</v>
      </c>
      <c r="CG10">
        <v>-9.4321984273963877E-2</v>
      </c>
      <c r="CH10">
        <v>5.3567140617021156</v>
      </c>
      <c r="CI10">
        <v>-3.6165123903823981E-2</v>
      </c>
      <c r="CJ10">
        <v>5.4127140617021166</v>
      </c>
      <c r="CK10">
        <v>-1.1352337687246972E-2</v>
      </c>
      <c r="CL10">
        <v>4.2607140617021164</v>
      </c>
      <c r="CM10">
        <v>5.9414606535341918E-2</v>
      </c>
      <c r="CN10">
        <v>5.3867140617021168</v>
      </c>
      <c r="CO10">
        <v>-0.23367443200463123</v>
      </c>
      <c r="CP10">
        <v>4.086714061702116</v>
      </c>
      <c r="CQ10">
        <v>-0.12916386328233764</v>
      </c>
      <c r="CR10">
        <v>4.2457140617021158</v>
      </c>
      <c r="CS10">
        <v>1.1591780961368703E-2</v>
      </c>
      <c r="CT10">
        <v>-1.3012859382978839</v>
      </c>
      <c r="CU10">
        <v>-0.14413708291584493</v>
      </c>
      <c r="CV10">
        <v>5.5327140617021158</v>
      </c>
      <c r="CW10">
        <v>6.6917435808540149E-2</v>
      </c>
      <c r="CX10">
        <v>4.1037140617021164</v>
      </c>
      <c r="CY10">
        <v>-1.5259026034957102E-2</v>
      </c>
      <c r="CZ10">
        <v>4.062714061702116</v>
      </c>
      <c r="DA10">
        <v>-3.8116861246233369E-2</v>
      </c>
      <c r="DB10">
        <v>3.8277140617021161</v>
      </c>
      <c r="DC10">
        <v>-7.7026680796803304E-2</v>
      </c>
      <c r="DD10">
        <v>5.3727140617021156</v>
      </c>
      <c r="DE10">
        <v>0.11000100093315324</v>
      </c>
      <c r="DF10">
        <v>1.8636053854750321</v>
      </c>
      <c r="DG10">
        <v>-8.6637371238722394E-2</v>
      </c>
      <c r="DH10">
        <v>7.5075770451845125</v>
      </c>
      <c r="DI10">
        <v>-3.8531293384174048E-2</v>
      </c>
      <c r="DJ10">
        <v>6.0433059956184776</v>
      </c>
      <c r="DK10">
        <v>-0.46601850166296133</v>
      </c>
      <c r="DL10">
        <v>7.819387737578456</v>
      </c>
      <c r="DM10">
        <v>0.15970489370407803</v>
      </c>
      <c r="DN10">
        <v>4.6734824382703177</v>
      </c>
      <c r="DO10">
        <v>-0.14121931013756794</v>
      </c>
      <c r="DP10">
        <v>5.0167756280702935</v>
      </c>
      <c r="DQ10">
        <v>-6.5880042121839621E-2</v>
      </c>
      <c r="DR10">
        <v>4.897844864778758</v>
      </c>
      <c r="DS10">
        <v>-7.5002328216043903E-3</v>
      </c>
      <c r="DT10">
        <v>5.5957140617021164</v>
      </c>
      <c r="DU10">
        <v>-0.10362626184935875</v>
      </c>
      <c r="DV10">
        <v>5.8036706031288654</v>
      </c>
    </row>
    <row r="11" spans="1:126">
      <c r="A11" s="57" t="s">
        <v>2402</v>
      </c>
      <c r="B11" s="59" t="b">
        <v>0</v>
      </c>
      <c r="C11">
        <v>-0.24826247911924337</v>
      </c>
      <c r="D11">
        <v>-0.13018805532105659</v>
      </c>
      <c r="G11">
        <v>0.88893189405865369</v>
      </c>
      <c r="H11">
        <v>4.0304297506994757</v>
      </c>
      <c r="I11">
        <v>0.64179016927419275</v>
      </c>
      <c r="J11">
        <v>2.1390098699712579</v>
      </c>
      <c r="K11">
        <v>0.77480830201710527</v>
      </c>
      <c r="L11">
        <v>2.5110512079432867</v>
      </c>
      <c r="M11">
        <v>-5.573350794190144E-2</v>
      </c>
      <c r="N11">
        <v>1.0932721905350373</v>
      </c>
      <c r="O11">
        <v>0.7891313367690671</v>
      </c>
      <c r="P11">
        <v>0.43372188215159868</v>
      </c>
      <c r="Q11">
        <v>0.28662303330269134</v>
      </c>
      <c r="R11">
        <v>-0.47321787901841272</v>
      </c>
      <c r="S11">
        <v>-8.560455687116561E-2</v>
      </c>
      <c r="T11">
        <v>3.9780656412645987</v>
      </c>
      <c r="U11">
        <v>-0.2277986059092014</v>
      </c>
      <c r="V11">
        <v>3.9680175972009168</v>
      </c>
      <c r="W11">
        <v>-2.8762272253945544E-2</v>
      </c>
      <c r="X11">
        <v>8.1500135365729918</v>
      </c>
      <c r="Y11">
        <v>0.10377520517841402</v>
      </c>
      <c r="Z11">
        <v>1.9141973905510135</v>
      </c>
      <c r="AA11">
        <v>-0.25762960070656549</v>
      </c>
      <c r="AB11">
        <v>2.1312351423300724</v>
      </c>
      <c r="AC11">
        <v>0.20922323470324902</v>
      </c>
      <c r="AD11">
        <v>2.8874231976511289</v>
      </c>
      <c r="AE11">
        <v>-0.47292897841182358</v>
      </c>
      <c r="AF11">
        <v>0.13342319765112887</v>
      </c>
      <c r="AG11">
        <v>0.31413631058492308</v>
      </c>
      <c r="AH11">
        <v>7.2654231976511285</v>
      </c>
      <c r="AI11">
        <v>0.12656279570384446</v>
      </c>
      <c r="AJ11">
        <v>3.0504231976511291</v>
      </c>
      <c r="AK11">
        <v>-1.002661966502625E-2</v>
      </c>
      <c r="AL11">
        <v>3.0814231976511288</v>
      </c>
      <c r="AM11">
        <v>-7.5225038044734543E-2</v>
      </c>
      <c r="AN11">
        <v>2.7154231976511292</v>
      </c>
      <c r="AO11">
        <v>0.17339537509459871</v>
      </c>
      <c r="AP11">
        <v>3.1015217619209214</v>
      </c>
      <c r="AQ11">
        <v>-5.621447289043633E-2</v>
      </c>
      <c r="AR11">
        <v>3.1671195198400581</v>
      </c>
      <c r="AS11">
        <v>-0.1082513646711187</v>
      </c>
      <c r="AT11">
        <v>3.3954231976511289</v>
      </c>
      <c r="AU11">
        <v>9.5052176447123701E-3</v>
      </c>
      <c r="AV11">
        <v>6.4644231976511293</v>
      </c>
      <c r="AW11">
        <v>1.2908034229135006</v>
      </c>
      <c r="AX11">
        <v>5.5894231976511293</v>
      </c>
      <c r="AY11">
        <v>1.2970335024065753</v>
      </c>
      <c r="AZ11">
        <v>5.4044231976511288</v>
      </c>
      <c r="BA11">
        <v>-0.10442529489633709</v>
      </c>
      <c r="BB11">
        <v>1.7715151648444438</v>
      </c>
      <c r="BC11">
        <v>0.17629948164028567</v>
      </c>
      <c r="BD11">
        <v>2.9274231976511289</v>
      </c>
      <c r="BE11">
        <v>0.26621848237335977</v>
      </c>
      <c r="BF11">
        <v>3.4314231976511289</v>
      </c>
      <c r="BG11">
        <v>0.3506123123850462</v>
      </c>
      <c r="BH11">
        <v>3.2404231976511291</v>
      </c>
      <c r="BI11">
        <v>-4.1549802355644407E-2</v>
      </c>
      <c r="BJ11">
        <v>6.285423197651129</v>
      </c>
      <c r="BK11">
        <v>-6.45263439462649E-3</v>
      </c>
      <c r="BL11">
        <v>6.2104231976511288</v>
      </c>
      <c r="BM11">
        <v>9.7830634424212387E-2</v>
      </c>
      <c r="BN11">
        <v>1.5084231976511289</v>
      </c>
      <c r="BO11">
        <v>0.56124365847111157</v>
      </c>
      <c r="BP11">
        <v>1.9944231976511291</v>
      </c>
      <c r="BQ11">
        <v>-0.40710548918791956</v>
      </c>
      <c r="BR11">
        <v>3.7151611713383765</v>
      </c>
      <c r="BS11">
        <v>0.56144274016052309</v>
      </c>
      <c r="BT11">
        <v>5.3574231976511291</v>
      </c>
      <c r="BU11">
        <v>0.18491874956700952</v>
      </c>
      <c r="BV11">
        <v>4.8684231976511292</v>
      </c>
      <c r="BW11">
        <v>-9.4917399937876706E-2</v>
      </c>
      <c r="BX11">
        <v>5.6014231976511288</v>
      </c>
      <c r="BY11">
        <v>-5.9645680913651203E-3</v>
      </c>
      <c r="BZ11">
        <v>5.7284231976511286</v>
      </c>
      <c r="CA11">
        <v>-0.11526728275428286</v>
      </c>
      <c r="CB11">
        <v>3.285423197651129</v>
      </c>
      <c r="CC11">
        <v>-0.29496808768230087</v>
      </c>
      <c r="CD11">
        <v>4.8994231976511289</v>
      </c>
      <c r="CE11">
        <v>7.4764848946263146E-2</v>
      </c>
      <c r="CF11">
        <v>4.0205021832656067</v>
      </c>
      <c r="CG11">
        <v>-9.8913788687137821E-2</v>
      </c>
      <c r="CH11">
        <v>5.2174231976511294</v>
      </c>
      <c r="CI11">
        <v>-4.0756928316997933E-2</v>
      </c>
      <c r="CJ11">
        <v>5.2734231976511285</v>
      </c>
      <c r="CK11">
        <v>-1.5944142100420923E-2</v>
      </c>
      <c r="CL11">
        <v>4.1214231976511293</v>
      </c>
      <c r="CM11">
        <v>5.4822802122167967E-2</v>
      </c>
      <c r="CN11">
        <v>5.2474231976511287</v>
      </c>
      <c r="CO11">
        <v>-0.23826623641780517</v>
      </c>
      <c r="CP11">
        <v>3.9474231976511289</v>
      </c>
      <c r="CQ11">
        <v>-0.13375566769551159</v>
      </c>
      <c r="CR11">
        <v>4.1064231976511287</v>
      </c>
      <c r="CS11">
        <v>6.9999765481947515E-3</v>
      </c>
      <c r="CT11">
        <v>-1.440576802348871</v>
      </c>
      <c r="CU11">
        <v>-0.14872888732901887</v>
      </c>
      <c r="CV11">
        <v>5.3934231976511295</v>
      </c>
      <c r="CW11">
        <v>6.2325631395366198E-2</v>
      </c>
      <c r="CX11">
        <v>3.9644231976511293</v>
      </c>
      <c r="CY11">
        <v>-1.9850830448131053E-2</v>
      </c>
      <c r="CZ11">
        <v>3.9234231976511289</v>
      </c>
      <c r="DA11">
        <v>-4.270866565940732E-2</v>
      </c>
      <c r="DB11">
        <v>3.688423197651129</v>
      </c>
      <c r="DC11">
        <v>-8.1618485209977248E-2</v>
      </c>
      <c r="DD11">
        <v>5.2334231976511294</v>
      </c>
      <c r="DE11">
        <v>0.10540919651997929</v>
      </c>
      <c r="DF11">
        <v>1.724314521424045</v>
      </c>
      <c r="DG11">
        <v>-9.1229175651896338E-2</v>
      </c>
      <c r="DH11">
        <v>7.3682861811335254</v>
      </c>
      <c r="DI11">
        <v>-4.3123097797347999E-2</v>
      </c>
      <c r="DJ11">
        <v>5.9040151315674905</v>
      </c>
      <c r="DK11">
        <v>-0.4706103060761353</v>
      </c>
      <c r="DL11">
        <v>7.6800968735274688</v>
      </c>
      <c r="DM11">
        <v>0.15511308929090409</v>
      </c>
      <c r="DN11">
        <v>4.5341915742193306</v>
      </c>
      <c r="DO11">
        <v>-0.14581111455074189</v>
      </c>
      <c r="DP11">
        <v>4.8774847640193064</v>
      </c>
      <c r="DQ11">
        <v>-7.0471846535013566E-2</v>
      </c>
      <c r="DR11">
        <v>4.7585540007277718</v>
      </c>
      <c r="DS11">
        <v>-1.2092037234778343E-2</v>
      </c>
      <c r="DT11">
        <v>5.4564231976511284</v>
      </c>
      <c r="DU11">
        <v>-0.10821806626253269</v>
      </c>
      <c r="DV11">
        <v>5.6643797390778783</v>
      </c>
    </row>
    <row r="12" spans="1:126">
      <c r="A12" s="57" t="s">
        <v>2403</v>
      </c>
      <c r="B12" s="59" t="s">
        <v>2408</v>
      </c>
      <c r="C12">
        <v>0.21859035629057111</v>
      </c>
      <c r="D12">
        <v>0.626</v>
      </c>
      <c r="G12">
        <v>0.88470006287493785</v>
      </c>
      <c r="H12">
        <v>3.8042336613834822</v>
      </c>
      <c r="I12">
        <v>0.63755833809047691</v>
      </c>
      <c r="J12">
        <v>1.9128137806552643</v>
      </c>
      <c r="K12">
        <v>0.77057647083338943</v>
      </c>
      <c r="L12">
        <v>2.2848551186272932</v>
      </c>
      <c r="M12">
        <v>-5.9965339125617328E-2</v>
      </c>
      <c r="N12">
        <v>0.86707610121904377</v>
      </c>
      <c r="O12">
        <v>0.78489950558535126</v>
      </c>
      <c r="P12">
        <v>0.20752579283560513</v>
      </c>
      <c r="Q12">
        <v>0.2823912021189755</v>
      </c>
      <c r="R12">
        <v>-0.69941396833440628</v>
      </c>
      <c r="S12">
        <v>-8.9836388054881505E-2</v>
      </c>
      <c r="T12">
        <v>3.7518695519486052</v>
      </c>
      <c r="U12">
        <v>-0.23203043709291729</v>
      </c>
      <c r="V12">
        <v>3.7418215078849233</v>
      </c>
      <c r="W12">
        <v>-3.2994103437661432E-2</v>
      </c>
      <c r="X12">
        <v>7.9238174472569973</v>
      </c>
      <c r="Y12">
        <v>9.954337399469812E-2</v>
      </c>
      <c r="Z12">
        <v>1.6880013012350199</v>
      </c>
      <c r="AA12">
        <v>-0.26186143189028133</v>
      </c>
      <c r="AB12">
        <v>1.9050390530140788</v>
      </c>
      <c r="AC12">
        <v>0.20499140351953313</v>
      </c>
      <c r="AD12">
        <v>2.6612271083351353</v>
      </c>
      <c r="AE12">
        <v>-0.47716080959553941</v>
      </c>
      <c r="AF12">
        <v>-9.2772891664864687E-2</v>
      </c>
      <c r="AG12">
        <v>0.30990447940120724</v>
      </c>
      <c r="AH12">
        <v>7.039227108335135</v>
      </c>
      <c r="AI12">
        <v>0.12233096452012857</v>
      </c>
      <c r="AJ12">
        <v>2.8242271083351356</v>
      </c>
      <c r="AK12">
        <v>-1.4258450848742135E-2</v>
      </c>
      <c r="AL12">
        <v>2.8552271083351353</v>
      </c>
      <c r="AM12">
        <v>-7.9456869228450439E-2</v>
      </c>
      <c r="AN12">
        <v>2.4892271083351356</v>
      </c>
      <c r="AO12">
        <v>0.16916354391088281</v>
      </c>
      <c r="AP12">
        <v>2.8753256726049279</v>
      </c>
      <c r="AQ12">
        <v>-6.0446304074152218E-2</v>
      </c>
      <c r="AR12">
        <v>2.9409234305240646</v>
      </c>
      <c r="AS12">
        <v>-0.1124831958548346</v>
      </c>
      <c r="AT12">
        <v>3.1692271083351353</v>
      </c>
      <c r="AU12">
        <v>5.2733864609964855E-3</v>
      </c>
      <c r="AV12">
        <v>6.2382271083351357</v>
      </c>
      <c r="AW12">
        <v>1.2865715917297846</v>
      </c>
      <c r="AX12">
        <v>5.3632271083351348</v>
      </c>
      <c r="AY12">
        <v>1.2928016712228594</v>
      </c>
      <c r="AZ12">
        <v>5.1782271083351352</v>
      </c>
      <c r="BA12">
        <v>-0.10865712608005298</v>
      </c>
      <c r="BB12">
        <v>1.5453190755284503</v>
      </c>
      <c r="BC12">
        <v>0.17206765045656977</v>
      </c>
      <c r="BD12">
        <v>2.7012271083351354</v>
      </c>
      <c r="BE12">
        <v>0.26198665118964393</v>
      </c>
      <c r="BF12">
        <v>3.2052271083351354</v>
      </c>
      <c r="BG12">
        <v>0.34638048120133036</v>
      </c>
      <c r="BH12">
        <v>3.0142271083351355</v>
      </c>
      <c r="BI12">
        <v>-4.5781633539360295E-2</v>
      </c>
      <c r="BJ12">
        <v>6.0592271083351354</v>
      </c>
      <c r="BK12">
        <v>-1.0684465578342375E-2</v>
      </c>
      <c r="BL12">
        <v>5.9842271083351353</v>
      </c>
      <c r="BM12">
        <v>9.3598803240496492E-2</v>
      </c>
      <c r="BN12">
        <v>1.2822271083351353</v>
      </c>
      <c r="BO12">
        <v>0.55701182728739573</v>
      </c>
      <c r="BP12">
        <v>1.7682271083351355</v>
      </c>
      <c r="BQ12">
        <v>-0.4113373203716354</v>
      </c>
      <c r="BR12">
        <v>3.488965082022383</v>
      </c>
      <c r="BS12">
        <v>0.55721090897680725</v>
      </c>
      <c r="BT12">
        <v>5.1312271083351355</v>
      </c>
      <c r="BU12">
        <v>0.18068691838329362</v>
      </c>
      <c r="BV12">
        <v>4.6422271083351356</v>
      </c>
      <c r="BW12">
        <v>-9.9149231121592601E-2</v>
      </c>
      <c r="BX12">
        <v>5.3752271083351353</v>
      </c>
      <c r="BY12">
        <v>-1.0196399275081005E-2</v>
      </c>
      <c r="BZ12">
        <v>5.502227108335136</v>
      </c>
      <c r="CA12">
        <v>-0.11949911393799875</v>
      </c>
      <c r="CB12">
        <v>3.0592271083351354</v>
      </c>
      <c r="CC12">
        <v>-0.29919991886601671</v>
      </c>
      <c r="CD12">
        <v>4.6732271083351353</v>
      </c>
      <c r="CE12">
        <v>7.0533017762547251E-2</v>
      </c>
      <c r="CF12">
        <v>3.7943060939496132</v>
      </c>
      <c r="CG12">
        <v>-0.10314561987085372</v>
      </c>
      <c r="CH12">
        <v>4.9912271083351349</v>
      </c>
      <c r="CI12">
        <v>-4.4988759500713821E-2</v>
      </c>
      <c r="CJ12">
        <v>5.0472271083351359</v>
      </c>
      <c r="CK12">
        <v>-2.0175973284136808E-2</v>
      </c>
      <c r="CL12">
        <v>3.8952271083351357</v>
      </c>
      <c r="CM12">
        <v>5.0590970938452079E-2</v>
      </c>
      <c r="CN12">
        <v>5.0212271083351361</v>
      </c>
      <c r="CO12">
        <v>-0.24249806760152107</v>
      </c>
      <c r="CP12">
        <v>3.7212271083351354</v>
      </c>
      <c r="CQ12">
        <v>-0.13798749887922748</v>
      </c>
      <c r="CR12">
        <v>3.8802271083351352</v>
      </c>
      <c r="CS12">
        <v>2.7681453644788669E-3</v>
      </c>
      <c r="CT12">
        <v>-1.6667728916648645</v>
      </c>
      <c r="CU12">
        <v>-0.15296071851273477</v>
      </c>
      <c r="CV12">
        <v>5.1672271083351351</v>
      </c>
      <c r="CW12">
        <v>5.8093800211650309E-2</v>
      </c>
      <c r="CX12">
        <v>3.7382271083351357</v>
      </c>
      <c r="CY12">
        <v>-2.4082661631846938E-2</v>
      </c>
      <c r="CZ12">
        <v>3.6972271083351353</v>
      </c>
      <c r="DA12">
        <v>-4.6940496843123208E-2</v>
      </c>
      <c r="DB12">
        <v>3.4622271083351355</v>
      </c>
      <c r="DC12">
        <v>-8.5850316393693143E-2</v>
      </c>
      <c r="DD12">
        <v>5.007227108335135</v>
      </c>
      <c r="DE12">
        <v>0.1011773653362634</v>
      </c>
      <c r="DF12">
        <v>1.4981184321080514</v>
      </c>
      <c r="DG12">
        <v>-9.5461006835612233E-2</v>
      </c>
      <c r="DH12">
        <v>7.1420900918175318</v>
      </c>
      <c r="DI12">
        <v>-4.7354928981063887E-2</v>
      </c>
      <c r="DJ12">
        <v>5.6778190422514969</v>
      </c>
      <c r="DK12">
        <v>-0.47484213725985114</v>
      </c>
      <c r="DL12">
        <v>7.4539007842114753</v>
      </c>
      <c r="DM12">
        <v>0.15088125810718819</v>
      </c>
      <c r="DN12">
        <v>4.3079954849033371</v>
      </c>
      <c r="DO12">
        <v>-0.15004294573445778</v>
      </c>
      <c r="DP12">
        <v>4.6512886747033129</v>
      </c>
      <c r="DQ12">
        <v>-7.4703677718729461E-2</v>
      </c>
      <c r="DR12">
        <v>4.5323579114117774</v>
      </c>
      <c r="DS12">
        <v>-1.6323868418494227E-2</v>
      </c>
      <c r="DT12">
        <v>5.2302271083351357</v>
      </c>
      <c r="DU12">
        <v>-0.11244989744624859</v>
      </c>
      <c r="DV12">
        <v>5.4381836497618847</v>
      </c>
    </row>
    <row r="13" spans="1:126">
      <c r="A13" s="57" t="s">
        <v>2404</v>
      </c>
      <c r="B13" s="59" t="b">
        <v>1</v>
      </c>
      <c r="C13">
        <v>-0.46356185682450146</v>
      </c>
      <c r="D13">
        <v>-2.1280000000000001</v>
      </c>
      <c r="G13">
        <v>0.88099083181983251</v>
      </c>
      <c r="H13">
        <v>3.4998249356626916</v>
      </c>
      <c r="I13">
        <v>0.63384910703537156</v>
      </c>
      <c r="J13">
        <v>1.6084050549344735</v>
      </c>
      <c r="K13">
        <v>0.76686723977828408</v>
      </c>
      <c r="L13">
        <v>1.9804463929065024</v>
      </c>
      <c r="M13">
        <v>-6.3674570180722617E-2</v>
      </c>
      <c r="N13">
        <v>0.56266737549825296</v>
      </c>
      <c r="O13">
        <v>0.78119027453024592</v>
      </c>
      <c r="P13">
        <v>-9.688293288518568E-2</v>
      </c>
      <c r="Q13">
        <v>0.27868197106387016</v>
      </c>
      <c r="R13">
        <v>-1.0038226940551971</v>
      </c>
      <c r="S13">
        <v>-9.3545619109986794E-2</v>
      </c>
      <c r="T13">
        <v>3.4474608262278146</v>
      </c>
      <c r="U13">
        <v>-0.23573966814802258</v>
      </c>
      <c r="V13">
        <v>3.4374127821641327</v>
      </c>
      <c r="W13">
        <v>-3.670333449276672E-2</v>
      </c>
      <c r="X13">
        <v>7.6194087215362067</v>
      </c>
      <c r="Y13">
        <v>9.5834142939592831E-2</v>
      </c>
      <c r="Z13">
        <v>1.3835925755142291</v>
      </c>
      <c r="AA13">
        <v>-0.26557066294538667</v>
      </c>
      <c r="AB13">
        <v>1.600630327293288</v>
      </c>
      <c r="AC13">
        <v>0.20128217246442784</v>
      </c>
      <c r="AD13">
        <v>2.3568183826143447</v>
      </c>
      <c r="AE13">
        <v>-0.48087004065064476</v>
      </c>
      <c r="AF13">
        <v>-0.39718161738565549</v>
      </c>
      <c r="AG13">
        <v>0.3061952483461019</v>
      </c>
      <c r="AH13">
        <v>6.7348183826143444</v>
      </c>
      <c r="AI13">
        <v>0.11862173346502328</v>
      </c>
      <c r="AJ13">
        <v>2.5198183826143445</v>
      </c>
      <c r="AK13">
        <v>-1.796768190384743E-2</v>
      </c>
      <c r="AL13">
        <v>2.5508183826143447</v>
      </c>
      <c r="AM13">
        <v>-8.3166100283555727E-2</v>
      </c>
      <c r="AN13">
        <v>2.1848183826143446</v>
      </c>
      <c r="AO13">
        <v>0.16545431285577752</v>
      </c>
      <c r="AP13">
        <v>2.5709169468841369</v>
      </c>
      <c r="AQ13">
        <v>-6.4155535129257507E-2</v>
      </c>
      <c r="AR13">
        <v>2.6365147048032735</v>
      </c>
      <c r="AS13">
        <v>-0.11619242690993989</v>
      </c>
      <c r="AT13">
        <v>2.8648183826143443</v>
      </c>
      <c r="AU13">
        <v>1.5641554058911898E-3</v>
      </c>
      <c r="AV13">
        <v>5.9338183826143451</v>
      </c>
      <c r="AW13">
        <v>1.2828623606746794</v>
      </c>
      <c r="AX13">
        <v>5.0588183826143442</v>
      </c>
      <c r="AY13">
        <v>1.2890924401677541</v>
      </c>
      <c r="AZ13">
        <v>4.8738183826143446</v>
      </c>
      <c r="BA13">
        <v>-0.11236635713515827</v>
      </c>
      <c r="BB13">
        <v>1.2409103498076595</v>
      </c>
      <c r="BC13">
        <v>0.16835841940146448</v>
      </c>
      <c r="BD13">
        <v>2.3968183826143448</v>
      </c>
      <c r="BE13">
        <v>0.25827742013453858</v>
      </c>
      <c r="BF13">
        <v>2.9008183826143448</v>
      </c>
      <c r="BG13">
        <v>0.34267125014622501</v>
      </c>
      <c r="BH13">
        <v>2.7098183826143445</v>
      </c>
      <c r="BI13">
        <v>-4.9490864594465583E-2</v>
      </c>
      <c r="BJ13">
        <v>5.7548183826143449</v>
      </c>
      <c r="BK13">
        <v>-1.439369663344767E-2</v>
      </c>
      <c r="BL13">
        <v>5.6798183826143447</v>
      </c>
      <c r="BM13">
        <v>8.9889572185391203E-2</v>
      </c>
      <c r="BN13">
        <v>0.97781838261434462</v>
      </c>
      <c r="BO13">
        <v>0.55330259623229039</v>
      </c>
      <c r="BP13">
        <v>1.4638183826143445</v>
      </c>
      <c r="BQ13">
        <v>-0.41504655142674074</v>
      </c>
      <c r="BR13">
        <v>3.1845563563015924</v>
      </c>
      <c r="BS13">
        <v>0.55350167792170191</v>
      </c>
      <c r="BT13">
        <v>4.8268183826143449</v>
      </c>
      <c r="BU13">
        <v>0.17697768732818833</v>
      </c>
      <c r="BV13">
        <v>4.337818382614345</v>
      </c>
      <c r="BW13">
        <v>-0.10285846217669789</v>
      </c>
      <c r="BX13">
        <v>5.0708183826143447</v>
      </c>
      <c r="BY13">
        <v>-1.3905630330186301E-2</v>
      </c>
      <c r="BZ13">
        <v>5.1978183826143445</v>
      </c>
      <c r="CA13">
        <v>-0.12320834499310404</v>
      </c>
      <c r="CB13">
        <v>2.7548183826143449</v>
      </c>
      <c r="CC13">
        <v>-0.30290914992112206</v>
      </c>
      <c r="CD13">
        <v>4.3688183826143447</v>
      </c>
      <c r="CE13">
        <v>6.6823786707441962E-2</v>
      </c>
      <c r="CF13">
        <v>3.4898973682288226</v>
      </c>
      <c r="CG13">
        <v>-0.10685485092595901</v>
      </c>
      <c r="CH13">
        <v>4.6868183826143444</v>
      </c>
      <c r="CI13">
        <v>-4.869799055581911E-2</v>
      </c>
      <c r="CJ13">
        <v>4.7428183826143444</v>
      </c>
      <c r="CK13">
        <v>-2.3885204339242103E-2</v>
      </c>
      <c r="CL13">
        <v>3.5908183826143447</v>
      </c>
      <c r="CM13">
        <v>4.688173988334679E-2</v>
      </c>
      <c r="CN13">
        <v>4.7168183826143446</v>
      </c>
      <c r="CO13">
        <v>-0.24620729865662636</v>
      </c>
      <c r="CP13">
        <v>3.4168183826143448</v>
      </c>
      <c r="CQ13">
        <v>-0.14169672993433277</v>
      </c>
      <c r="CR13">
        <v>3.5758183826143446</v>
      </c>
      <c r="CS13">
        <v>-9.410856906264288E-4</v>
      </c>
      <c r="CT13">
        <v>-1.9711816173856553</v>
      </c>
      <c r="CU13">
        <v>-0.15666994956784006</v>
      </c>
      <c r="CV13">
        <v>4.8628183826143445</v>
      </c>
      <c r="CW13">
        <v>5.4384569156545021E-2</v>
      </c>
      <c r="CX13">
        <v>3.4338183826143447</v>
      </c>
      <c r="CY13">
        <v>-2.7791892686952233E-2</v>
      </c>
      <c r="CZ13">
        <v>3.3928183826143448</v>
      </c>
      <c r="DA13">
        <v>-5.0649727898228497E-2</v>
      </c>
      <c r="DB13">
        <v>3.1578183826143444</v>
      </c>
      <c r="DC13">
        <v>-8.9559547448798432E-2</v>
      </c>
      <c r="DD13">
        <v>4.7028183826143444</v>
      </c>
      <c r="DE13">
        <v>9.7468134281158109E-2</v>
      </c>
      <c r="DF13">
        <v>1.1937097063872606</v>
      </c>
      <c r="DG13">
        <v>-9.9170237890717522E-2</v>
      </c>
      <c r="DH13">
        <v>6.8376813660967413</v>
      </c>
      <c r="DI13">
        <v>-5.1064160036169176E-2</v>
      </c>
      <c r="DJ13">
        <v>5.3734103165307063</v>
      </c>
      <c r="DK13">
        <v>-0.47855136831495648</v>
      </c>
      <c r="DL13">
        <v>7.1494920584906847</v>
      </c>
      <c r="DM13">
        <v>0.1471720270520829</v>
      </c>
      <c r="DN13">
        <v>4.0035867591825465</v>
      </c>
      <c r="DO13">
        <v>-0.15375217678956307</v>
      </c>
      <c r="DP13">
        <v>4.3468799489825223</v>
      </c>
      <c r="DQ13">
        <v>-7.841290877383475E-2</v>
      </c>
      <c r="DR13">
        <v>4.2279491856909868</v>
      </c>
      <c r="DS13">
        <v>-2.0033099473599523E-2</v>
      </c>
      <c r="DT13">
        <v>4.9258183826143442</v>
      </c>
      <c r="DU13">
        <v>-0.11615912850135388</v>
      </c>
      <c r="DV13">
        <v>5.1337749240410941</v>
      </c>
    </row>
    <row r="14" spans="1:126">
      <c r="A14" s="57" t="s">
        <v>2405</v>
      </c>
      <c r="B14" s="59" t="b">
        <v>0</v>
      </c>
      <c r="C14">
        <v>0.3235034321722452</v>
      </c>
      <c r="D14">
        <v>5.0039999999999996</v>
      </c>
      <c r="G14">
        <v>0.87794674456262445</v>
      </c>
      <c r="H14">
        <v>3.1289018301521465</v>
      </c>
      <c r="I14">
        <v>0.6308050197781635</v>
      </c>
      <c r="J14">
        <v>1.2374819494239286</v>
      </c>
      <c r="K14">
        <v>0.76382315252107602</v>
      </c>
      <c r="L14">
        <v>1.6095232873959575</v>
      </c>
      <c r="M14">
        <v>-6.6718657437930692E-2</v>
      </c>
      <c r="N14">
        <v>0.1917442699877081</v>
      </c>
      <c r="O14">
        <v>0.77814618727303786</v>
      </c>
      <c r="P14">
        <v>-0.46780603839573054</v>
      </c>
      <c r="Q14">
        <v>0.2756378838066621</v>
      </c>
      <c r="R14">
        <v>-1.3747457995657419</v>
      </c>
      <c r="S14">
        <v>-9.6589706367194869E-2</v>
      </c>
      <c r="T14">
        <v>3.0765377207172695</v>
      </c>
      <c r="U14">
        <v>-0.23878375540523064</v>
      </c>
      <c r="V14">
        <v>3.0664896766535876</v>
      </c>
      <c r="W14">
        <v>-3.9747421749974796E-2</v>
      </c>
      <c r="X14">
        <v>7.2484856160256612</v>
      </c>
      <c r="Y14">
        <v>9.2790055682384756E-2</v>
      </c>
      <c r="Z14">
        <v>1.0126694700036842</v>
      </c>
      <c r="AA14">
        <v>-0.26861475020259473</v>
      </c>
      <c r="AB14">
        <v>1.2297072217827432</v>
      </c>
      <c r="AC14">
        <v>0.19823808520721978</v>
      </c>
      <c r="AD14">
        <v>1.9858952771037996</v>
      </c>
      <c r="AE14">
        <v>-0.48391412790785282</v>
      </c>
      <c r="AF14">
        <v>-0.76810472289620035</v>
      </c>
      <c r="AG14">
        <v>0.30315116108889384</v>
      </c>
      <c r="AH14">
        <v>6.3638952771037989</v>
      </c>
      <c r="AI14">
        <v>0.1155776462078152</v>
      </c>
      <c r="AJ14">
        <v>2.1488952771037999</v>
      </c>
      <c r="AK14">
        <v>-2.1011769161055498E-2</v>
      </c>
      <c r="AL14">
        <v>2.1798952771037996</v>
      </c>
      <c r="AM14">
        <v>-8.6210187540763802E-2</v>
      </c>
      <c r="AN14">
        <v>1.8138952771037997</v>
      </c>
      <c r="AO14">
        <v>0.16241022559856946</v>
      </c>
      <c r="AP14">
        <v>2.1999938413735922</v>
      </c>
      <c r="AQ14">
        <v>-6.7199622386465582E-2</v>
      </c>
      <c r="AR14">
        <v>2.2655915992927289</v>
      </c>
      <c r="AS14">
        <v>-0.11923651416714796</v>
      </c>
      <c r="AT14">
        <v>2.4938952771037997</v>
      </c>
      <c r="AU14">
        <v>-1.4799318513168784E-3</v>
      </c>
      <c r="AV14">
        <v>5.5628952771038005</v>
      </c>
      <c r="AW14">
        <v>1.2798182734174715</v>
      </c>
      <c r="AX14">
        <v>4.6878952771037996</v>
      </c>
      <c r="AY14">
        <v>1.2860483529105462</v>
      </c>
      <c r="AZ14">
        <v>4.5028952771038</v>
      </c>
      <c r="BA14">
        <v>-0.11541044439236635</v>
      </c>
      <c r="BB14">
        <v>0.8699872442971146</v>
      </c>
      <c r="BC14">
        <v>0.16531433214425642</v>
      </c>
      <c r="BD14">
        <v>2.0258952771037997</v>
      </c>
      <c r="BE14">
        <v>0.25523333287733052</v>
      </c>
      <c r="BF14">
        <v>2.5298952771037997</v>
      </c>
      <c r="BG14">
        <v>0.33962716288901695</v>
      </c>
      <c r="BH14">
        <v>2.3388952771037999</v>
      </c>
      <c r="BI14">
        <v>-5.2534951851673659E-2</v>
      </c>
      <c r="BJ14">
        <v>5.3838952771038002</v>
      </c>
      <c r="BK14">
        <v>-1.7437783890655739E-2</v>
      </c>
      <c r="BL14">
        <v>5.3088952771037992</v>
      </c>
      <c r="BM14">
        <v>8.6845484928183128E-2</v>
      </c>
      <c r="BN14">
        <v>0.60689527710379976</v>
      </c>
      <c r="BO14">
        <v>0.55025850897508233</v>
      </c>
      <c r="BP14">
        <v>1.0928952771037999</v>
      </c>
      <c r="BQ14">
        <v>-0.4180906386839488</v>
      </c>
      <c r="BR14">
        <v>2.8136332507910478</v>
      </c>
      <c r="BS14">
        <v>0.55045759066449385</v>
      </c>
      <c r="BT14">
        <v>4.4558952771037994</v>
      </c>
      <c r="BU14">
        <v>0.17393360007098027</v>
      </c>
      <c r="BV14">
        <v>3.9668952771038</v>
      </c>
      <c r="BW14">
        <v>-0.10590254943390597</v>
      </c>
      <c r="BX14">
        <v>4.6998952771037992</v>
      </c>
      <c r="BY14">
        <v>-1.6949717587394369E-2</v>
      </c>
      <c r="BZ14">
        <v>4.8268952771037998</v>
      </c>
      <c r="CA14">
        <v>-0.1262524322503121</v>
      </c>
      <c r="CB14">
        <v>2.3838952771037998</v>
      </c>
      <c r="CC14">
        <v>-0.30595323717833012</v>
      </c>
      <c r="CD14">
        <v>3.9978952771037997</v>
      </c>
      <c r="CE14">
        <v>6.3779699450233887E-2</v>
      </c>
      <c r="CF14">
        <v>3.1189742627182779</v>
      </c>
      <c r="CG14">
        <v>-0.10989893818316708</v>
      </c>
      <c r="CH14">
        <v>4.3158952771037997</v>
      </c>
      <c r="CI14">
        <v>-5.1742077813027185E-2</v>
      </c>
      <c r="CJ14">
        <v>4.3718952771037998</v>
      </c>
      <c r="CK14">
        <v>-2.6929291596450172E-2</v>
      </c>
      <c r="CL14">
        <v>3.2198952771037996</v>
      </c>
      <c r="CM14">
        <v>4.3837652626138715E-2</v>
      </c>
      <c r="CN14">
        <v>4.3458952771038</v>
      </c>
      <c r="CO14">
        <v>-0.24925138591383442</v>
      </c>
      <c r="CP14">
        <v>3.0458952771037997</v>
      </c>
      <c r="CQ14">
        <v>-0.14474081719154083</v>
      </c>
      <c r="CR14">
        <v>3.2048952771038</v>
      </c>
      <c r="CS14">
        <v>-3.985172947834497E-3</v>
      </c>
      <c r="CT14">
        <v>-2.3421047228962002</v>
      </c>
      <c r="CU14">
        <v>-0.15971403682504812</v>
      </c>
      <c r="CV14">
        <v>4.4918952771037999</v>
      </c>
      <c r="CW14">
        <v>5.1340481899336946E-2</v>
      </c>
      <c r="CX14">
        <v>3.0628952771037996</v>
      </c>
      <c r="CY14">
        <v>-3.0835979944160301E-2</v>
      </c>
      <c r="CZ14">
        <v>3.0218952771037997</v>
      </c>
      <c r="DA14">
        <v>-5.3693815155436572E-2</v>
      </c>
      <c r="DB14">
        <v>2.7868952771037998</v>
      </c>
      <c r="DC14">
        <v>-9.2603634706006507E-2</v>
      </c>
      <c r="DD14">
        <v>4.3318952771037997</v>
      </c>
      <c r="DE14">
        <v>9.4424047023950033E-2</v>
      </c>
      <c r="DF14">
        <v>0.82278660087671573</v>
      </c>
      <c r="DG14">
        <v>-0.1022143251479256</v>
      </c>
      <c r="DH14">
        <v>6.4667582605861966</v>
      </c>
      <c r="DI14">
        <v>-5.4108247293377251E-2</v>
      </c>
      <c r="DJ14">
        <v>5.0024872110201617</v>
      </c>
      <c r="DK14">
        <v>-0.48159545557216454</v>
      </c>
      <c r="DL14">
        <v>6.7785689529801392</v>
      </c>
      <c r="DM14">
        <v>0.14412793979487484</v>
      </c>
      <c r="DN14">
        <v>3.6326636536720014</v>
      </c>
      <c r="DO14">
        <v>-0.15679626404677113</v>
      </c>
      <c r="DP14">
        <v>3.9759568434719772</v>
      </c>
      <c r="DQ14">
        <v>-8.1456996031042825E-2</v>
      </c>
      <c r="DR14">
        <v>3.8570260801804421</v>
      </c>
      <c r="DS14">
        <v>-2.3077186730807591E-2</v>
      </c>
      <c r="DT14">
        <v>4.5548952771037996</v>
      </c>
      <c r="DU14">
        <v>-0.11920321575856195</v>
      </c>
      <c r="DV14">
        <v>4.7628518185305495</v>
      </c>
    </row>
    <row r="15" spans="1:126">
      <c r="A15" s="57" t="s">
        <v>2406</v>
      </c>
      <c r="B15" s="59" t="b">
        <v>0</v>
      </c>
      <c r="C15">
        <v>0.13592991729116655</v>
      </c>
      <c r="D15">
        <v>0.78900000000000003</v>
      </c>
      <c r="G15">
        <v>0.87568478366946456</v>
      </c>
      <c r="H15">
        <v>2.7057187117805723</v>
      </c>
      <c r="I15">
        <v>0.62854305888500361</v>
      </c>
      <c r="J15">
        <v>0.81429883105235445</v>
      </c>
      <c r="K15">
        <v>0.76156119162791613</v>
      </c>
      <c r="L15">
        <v>1.1863401690243833</v>
      </c>
      <c r="M15">
        <v>-6.8980618331090565E-2</v>
      </c>
      <c r="N15">
        <v>-0.23143884838386608</v>
      </c>
      <c r="O15">
        <v>0.77588422637987797</v>
      </c>
      <c r="P15">
        <v>-0.89098915676730472</v>
      </c>
      <c r="Q15">
        <v>0.27337592291350221</v>
      </c>
      <c r="R15">
        <v>-1.7979289179373161</v>
      </c>
      <c r="S15">
        <v>-9.8851667260354742E-2</v>
      </c>
      <c r="T15">
        <v>2.6533546023456953</v>
      </c>
      <c r="U15">
        <v>-0.24104571629839053</v>
      </c>
      <c r="V15">
        <v>2.6433065582820134</v>
      </c>
      <c r="W15">
        <v>-4.2009382643134668E-2</v>
      </c>
      <c r="X15">
        <v>6.8253024976540875</v>
      </c>
      <c r="Y15">
        <v>9.0528094789224883E-2</v>
      </c>
      <c r="Z15">
        <v>0.58948635163211005</v>
      </c>
      <c r="AA15">
        <v>-0.27087671109575462</v>
      </c>
      <c r="AB15">
        <v>0.80652410341116898</v>
      </c>
      <c r="AC15">
        <v>0.19597612431405989</v>
      </c>
      <c r="AD15">
        <v>1.5627121587322255</v>
      </c>
      <c r="AE15">
        <v>-0.48617608880101271</v>
      </c>
      <c r="AF15">
        <v>-1.1912878412677745</v>
      </c>
      <c r="AG15">
        <v>0.30088920019573395</v>
      </c>
      <c r="AH15">
        <v>5.9407121587322251</v>
      </c>
      <c r="AI15">
        <v>0.11331568531465533</v>
      </c>
      <c r="AJ15">
        <v>1.7257121587322257</v>
      </c>
      <c r="AK15">
        <v>-2.3273730054215378E-2</v>
      </c>
      <c r="AL15">
        <v>1.7567121587322254</v>
      </c>
      <c r="AM15">
        <v>-8.8472148433923675E-2</v>
      </c>
      <c r="AN15">
        <v>1.3907121587322255</v>
      </c>
      <c r="AO15">
        <v>0.16014826470540958</v>
      </c>
      <c r="AP15">
        <v>1.776810723002018</v>
      </c>
      <c r="AQ15">
        <v>-6.9461583279625455E-2</v>
      </c>
      <c r="AR15">
        <v>1.8424084809211547</v>
      </c>
      <c r="AS15">
        <v>-0.12149847506030784</v>
      </c>
      <c r="AT15">
        <v>2.0707121587322255</v>
      </c>
      <c r="AU15">
        <v>-3.7418927444767582E-3</v>
      </c>
      <c r="AV15">
        <v>5.1397121587322259</v>
      </c>
      <c r="AW15">
        <v>1.2775563125243115</v>
      </c>
      <c r="AX15">
        <v>4.264712158732225</v>
      </c>
      <c r="AY15">
        <v>1.2837863920173862</v>
      </c>
      <c r="AZ15">
        <v>4.0797121587322254</v>
      </c>
      <c r="BA15">
        <v>-0.11767240528552622</v>
      </c>
      <c r="BB15">
        <v>0.44680412592554042</v>
      </c>
      <c r="BC15">
        <v>0.16305237125109653</v>
      </c>
      <c r="BD15">
        <v>1.6027121587322255</v>
      </c>
      <c r="BE15">
        <v>0.25297137198417063</v>
      </c>
      <c r="BF15">
        <v>2.1067121587322255</v>
      </c>
      <c r="BG15">
        <v>0.33736520199585707</v>
      </c>
      <c r="BH15">
        <v>1.9157121587322257</v>
      </c>
      <c r="BI15">
        <v>-5.4796912744833531E-2</v>
      </c>
      <c r="BJ15">
        <v>4.9607121587322256</v>
      </c>
      <c r="BK15">
        <v>-1.9699744783815618E-2</v>
      </c>
      <c r="BL15">
        <v>4.8857121587322254</v>
      </c>
      <c r="BM15">
        <v>8.4583524035023255E-2</v>
      </c>
      <c r="BN15">
        <v>0.18371215873222557</v>
      </c>
      <c r="BO15">
        <v>0.54799654808192244</v>
      </c>
      <c r="BP15">
        <v>0.66971215873222556</v>
      </c>
      <c r="BQ15">
        <v>-0.42035259957710869</v>
      </c>
      <c r="BR15">
        <v>2.3904501324194731</v>
      </c>
      <c r="BS15">
        <v>0.54819562977133396</v>
      </c>
      <c r="BT15">
        <v>4.0327121587322257</v>
      </c>
      <c r="BU15">
        <v>0.17167163917782038</v>
      </c>
      <c r="BV15">
        <v>3.5437121587322258</v>
      </c>
      <c r="BW15">
        <v>-0.10816451032706584</v>
      </c>
      <c r="BX15">
        <v>4.2767121587322254</v>
      </c>
      <c r="BY15">
        <v>-1.9211678480554249E-2</v>
      </c>
      <c r="BZ15">
        <v>4.4037121587322261</v>
      </c>
      <c r="CA15">
        <v>-0.12851439314347199</v>
      </c>
      <c r="CB15">
        <v>1.9607121587322256</v>
      </c>
      <c r="CC15">
        <v>-0.30821519807149</v>
      </c>
      <c r="CD15">
        <v>3.5747121587322255</v>
      </c>
      <c r="CE15">
        <v>6.1517738557074014E-2</v>
      </c>
      <c r="CF15">
        <v>2.6957911443467033</v>
      </c>
      <c r="CG15">
        <v>-0.11216089907632695</v>
      </c>
      <c r="CH15">
        <v>3.8927121587322255</v>
      </c>
      <c r="CI15">
        <v>-5.4004038706187057E-2</v>
      </c>
      <c r="CJ15">
        <v>3.9487121587322256</v>
      </c>
      <c r="CK15">
        <v>-2.9191252489610051E-2</v>
      </c>
      <c r="CL15">
        <v>2.7967121587322259</v>
      </c>
      <c r="CM15">
        <v>4.1575691732978842E-2</v>
      </c>
      <c r="CN15">
        <v>3.9227121587322258</v>
      </c>
      <c r="CO15">
        <v>-0.25151334680699433</v>
      </c>
      <c r="CP15">
        <v>2.6227121587322255</v>
      </c>
      <c r="CQ15">
        <v>-0.14700277808470072</v>
      </c>
      <c r="CR15">
        <v>2.7817121587322253</v>
      </c>
      <c r="CS15">
        <v>-6.2471338409943768E-3</v>
      </c>
      <c r="CT15">
        <v>-2.7652878412677744</v>
      </c>
      <c r="CU15">
        <v>-0.161975997718208</v>
      </c>
      <c r="CV15">
        <v>4.0687121587322252</v>
      </c>
      <c r="CW15">
        <v>4.9078521006177073E-2</v>
      </c>
      <c r="CX15">
        <v>2.6397121587322259</v>
      </c>
      <c r="CY15">
        <v>-3.3097940837320178E-2</v>
      </c>
      <c r="CZ15">
        <v>2.5987121587322255</v>
      </c>
      <c r="DA15">
        <v>-5.5955776048596445E-2</v>
      </c>
      <c r="DB15">
        <v>2.3637121587322256</v>
      </c>
      <c r="DC15">
        <v>-9.486559559916638E-2</v>
      </c>
      <c r="DD15">
        <v>3.9087121587322256</v>
      </c>
      <c r="DE15">
        <v>9.2162086130790161E-2</v>
      </c>
      <c r="DF15">
        <v>0.39960348250514155</v>
      </c>
      <c r="DG15">
        <v>-0.10447628604108547</v>
      </c>
      <c r="DH15">
        <v>6.043575142214622</v>
      </c>
      <c r="DI15">
        <v>-5.6370208186537124E-2</v>
      </c>
      <c r="DJ15">
        <v>4.5793040926485871</v>
      </c>
      <c r="DK15">
        <v>-0.48385741646532443</v>
      </c>
      <c r="DL15">
        <v>6.3553858346085654</v>
      </c>
      <c r="DM15">
        <v>0.14186597890171496</v>
      </c>
      <c r="DN15">
        <v>3.2094805353004272</v>
      </c>
      <c r="DO15">
        <v>-0.15905822493993102</v>
      </c>
      <c r="DP15">
        <v>3.552773725100403</v>
      </c>
      <c r="DQ15">
        <v>-8.3718956924202698E-2</v>
      </c>
      <c r="DR15">
        <v>3.4338429618088679</v>
      </c>
      <c r="DS15">
        <v>-2.5339147623967471E-2</v>
      </c>
      <c r="DT15">
        <v>4.1317121587322259</v>
      </c>
      <c r="DU15">
        <v>-0.12146517665172182</v>
      </c>
      <c r="DV15">
        <v>4.3396687001589749</v>
      </c>
    </row>
    <row r="16" spans="1:126">
      <c r="A16" s="57" t="s">
        <v>2407</v>
      </c>
      <c r="B16" s="59">
        <v>1</v>
      </c>
      <c r="C16">
        <v>-6.5949807770415703E-4</v>
      </c>
      <c r="D16">
        <v>0.82</v>
      </c>
      <c r="G16">
        <v>0.87429187502895467</v>
      </c>
      <c r="H16">
        <v>2.2465382704631494</v>
      </c>
      <c r="I16">
        <v>0.62715015024449372</v>
      </c>
      <c r="J16">
        <v>0.35511838973493165</v>
      </c>
      <c r="K16">
        <v>0.76016828298740624</v>
      </c>
      <c r="L16">
        <v>0.72715972770696058</v>
      </c>
      <c r="M16">
        <v>-7.0373526971600528E-2</v>
      </c>
      <c r="N16">
        <v>-0.69061928970128883</v>
      </c>
      <c r="O16">
        <v>0.77449131773936808</v>
      </c>
      <c r="P16">
        <v>-1.3501695980847275</v>
      </c>
      <c r="Q16">
        <v>0.27198301427299226</v>
      </c>
      <c r="R16">
        <v>-2.2571093592547391</v>
      </c>
      <c r="S16">
        <v>-0.1002445759008647</v>
      </c>
      <c r="T16">
        <v>2.1941741610282723</v>
      </c>
      <c r="U16">
        <v>-0.2424386249389005</v>
      </c>
      <c r="V16">
        <v>2.1841261169645905</v>
      </c>
      <c r="W16">
        <v>-4.3402291283644631E-2</v>
      </c>
      <c r="X16">
        <v>6.3661220563366649</v>
      </c>
      <c r="Y16">
        <v>8.9135186148714921E-2</v>
      </c>
      <c r="Z16">
        <v>0.13030591031468725</v>
      </c>
      <c r="AA16">
        <v>-0.27226961973626457</v>
      </c>
      <c r="AB16">
        <v>0.34734366209374617</v>
      </c>
      <c r="AC16">
        <v>0.19458321567354991</v>
      </c>
      <c r="AD16">
        <v>1.1035317174148027</v>
      </c>
      <c r="AE16">
        <v>-0.48756899744152266</v>
      </c>
      <c r="AF16">
        <v>-1.6504682825851973</v>
      </c>
      <c r="AG16">
        <v>0.299496291555224</v>
      </c>
      <c r="AH16">
        <v>5.4815317174148026</v>
      </c>
      <c r="AI16">
        <v>0.11192277667414537</v>
      </c>
      <c r="AJ16">
        <v>1.2665317174148027</v>
      </c>
      <c r="AK16">
        <v>-2.4666638694725337E-2</v>
      </c>
      <c r="AL16">
        <v>1.2975317174148027</v>
      </c>
      <c r="AM16">
        <v>-8.9865057074433638E-2</v>
      </c>
      <c r="AN16">
        <v>0.93153171741480278</v>
      </c>
      <c r="AO16">
        <v>0.1587553560648996</v>
      </c>
      <c r="AP16">
        <v>1.3176302816845951</v>
      </c>
      <c r="AQ16">
        <v>-7.0854491920135418E-2</v>
      </c>
      <c r="AR16">
        <v>1.3832280396037318</v>
      </c>
      <c r="AS16">
        <v>-0.1228913837008178</v>
      </c>
      <c r="AT16">
        <v>1.6115317174148027</v>
      </c>
      <c r="AU16">
        <v>-5.1348013849867175E-3</v>
      </c>
      <c r="AV16">
        <v>4.6805317174148033</v>
      </c>
      <c r="AW16">
        <v>1.2761634038838015</v>
      </c>
      <c r="AX16">
        <v>3.8055317174148025</v>
      </c>
      <c r="AY16">
        <v>1.2823934833768762</v>
      </c>
      <c r="AZ16">
        <v>3.6205317174148024</v>
      </c>
      <c r="BA16">
        <v>-0.11906531392603618</v>
      </c>
      <c r="BB16">
        <v>-1.2376315391882386E-2</v>
      </c>
      <c r="BC16">
        <v>0.16165946261058656</v>
      </c>
      <c r="BD16">
        <v>1.1435317174148028</v>
      </c>
      <c r="BE16">
        <v>0.25157846334366069</v>
      </c>
      <c r="BF16">
        <v>1.6475317174148028</v>
      </c>
      <c r="BG16">
        <v>0.33597229335534712</v>
      </c>
      <c r="BH16">
        <v>1.4565317174148027</v>
      </c>
      <c r="BI16">
        <v>-5.6189821385343494E-2</v>
      </c>
      <c r="BJ16">
        <v>4.5015317174148031</v>
      </c>
      <c r="BK16">
        <v>-2.1092653424325578E-2</v>
      </c>
      <c r="BL16">
        <v>4.4265317174148029</v>
      </c>
      <c r="BM16">
        <v>8.3190615394513293E-2</v>
      </c>
      <c r="BN16">
        <v>-0.27546828258519723</v>
      </c>
      <c r="BO16">
        <v>0.54660363944141255</v>
      </c>
      <c r="BP16">
        <v>0.21053171741480275</v>
      </c>
      <c r="BQ16">
        <v>-0.42174550821761864</v>
      </c>
      <c r="BR16">
        <v>1.9312696911020506</v>
      </c>
      <c r="BS16">
        <v>0.54680272113082407</v>
      </c>
      <c r="BT16">
        <v>3.5735317174148027</v>
      </c>
      <c r="BU16">
        <v>0.17027873053731041</v>
      </c>
      <c r="BV16">
        <v>3.0845317174148028</v>
      </c>
      <c r="BW16">
        <v>-0.1095574189675758</v>
      </c>
      <c r="BX16">
        <v>3.8175317174148025</v>
      </c>
      <c r="BY16">
        <v>-2.0604587121064208E-2</v>
      </c>
      <c r="BZ16">
        <v>3.9445317174148027</v>
      </c>
      <c r="CA16">
        <v>-0.12990730178398197</v>
      </c>
      <c r="CB16">
        <v>1.5015317174148028</v>
      </c>
      <c r="CC16">
        <v>-0.30960810671199995</v>
      </c>
      <c r="CD16">
        <v>3.1155317174148025</v>
      </c>
      <c r="CE16">
        <v>6.0124829916564052E-2</v>
      </c>
      <c r="CF16">
        <v>2.2366107030292808</v>
      </c>
      <c r="CG16">
        <v>-0.11355380771683692</v>
      </c>
      <c r="CH16">
        <v>3.4335317174148026</v>
      </c>
      <c r="CI16">
        <v>-5.539694734669702E-2</v>
      </c>
      <c r="CJ16">
        <v>3.4895317174148026</v>
      </c>
      <c r="CK16">
        <v>-3.0584161130120011E-2</v>
      </c>
      <c r="CL16">
        <v>2.3375317174148029</v>
      </c>
      <c r="CM16">
        <v>4.0182783092468879E-2</v>
      </c>
      <c r="CN16">
        <v>3.4635317174148028</v>
      </c>
      <c r="CO16">
        <v>-0.25290625544750428</v>
      </c>
      <c r="CP16">
        <v>2.1635317174148025</v>
      </c>
      <c r="CQ16">
        <v>-0.1483956867252107</v>
      </c>
      <c r="CR16">
        <v>2.3225317174148028</v>
      </c>
      <c r="CS16">
        <v>-7.6400424815043361E-3</v>
      </c>
      <c r="CT16">
        <v>-3.2244682825851974</v>
      </c>
      <c r="CU16">
        <v>-0.16336890635871798</v>
      </c>
      <c r="CV16">
        <v>3.6095317174148027</v>
      </c>
      <c r="CW16">
        <v>4.768561236566711E-2</v>
      </c>
      <c r="CX16">
        <v>2.1805317174148029</v>
      </c>
      <c r="CY16">
        <v>-3.4490849477830141E-2</v>
      </c>
      <c r="CZ16">
        <v>2.1395317174148025</v>
      </c>
      <c r="DA16">
        <v>-5.7348684689106408E-2</v>
      </c>
      <c r="DB16">
        <v>1.9045317174148029</v>
      </c>
      <c r="DC16">
        <v>-9.6258504239676343E-2</v>
      </c>
      <c r="DD16">
        <v>3.4495317174148026</v>
      </c>
      <c r="DE16">
        <v>9.0769177490280198E-2</v>
      </c>
      <c r="DF16">
        <v>-5.9576958812281255E-2</v>
      </c>
      <c r="DG16">
        <v>-0.10586919468159543</v>
      </c>
      <c r="DH16">
        <v>5.5843947008971995</v>
      </c>
      <c r="DI16">
        <v>-5.7763116827047087E-2</v>
      </c>
      <c r="DJ16">
        <v>4.1201236513311645</v>
      </c>
      <c r="DK16">
        <v>-0.48525032510583438</v>
      </c>
      <c r="DL16">
        <v>5.8962053932911429</v>
      </c>
      <c r="DM16">
        <v>0.14047307026120498</v>
      </c>
      <c r="DN16">
        <v>2.7503000939830042</v>
      </c>
      <c r="DO16">
        <v>-0.160451133580441</v>
      </c>
      <c r="DP16">
        <v>3.09359328378298</v>
      </c>
      <c r="DQ16">
        <v>-8.511186556471266E-2</v>
      </c>
      <c r="DR16">
        <v>2.974662520491445</v>
      </c>
      <c r="DS16">
        <v>-2.673205626447743E-2</v>
      </c>
      <c r="DT16">
        <v>3.6725317174148024</v>
      </c>
      <c r="DU16">
        <v>-0.12285808529223179</v>
      </c>
      <c r="DV16">
        <v>3.8804882588415519</v>
      </c>
    </row>
    <row r="17" spans="3:126">
      <c r="C17">
        <v>-6.5857916457412458E-2</v>
      </c>
      <c r="D17">
        <v>0.45400000000000001</v>
      </c>
      <c r="G17">
        <v>0.8738215473389972</v>
      </c>
      <c r="H17">
        <v>1.7690065530483468</v>
      </c>
      <c r="I17">
        <v>0.62667982255453625</v>
      </c>
      <c r="J17">
        <v>-0.12241332767987112</v>
      </c>
      <c r="K17">
        <v>0.75969795529744877</v>
      </c>
      <c r="L17">
        <v>0.24962801029215775</v>
      </c>
      <c r="M17">
        <v>-7.0843854661557931E-2</v>
      </c>
      <c r="N17">
        <v>-1.1681510071160917</v>
      </c>
      <c r="O17">
        <v>0.77402099004941061</v>
      </c>
      <c r="P17">
        <v>-1.8277013154995303</v>
      </c>
      <c r="Q17">
        <v>0.27151268658303485</v>
      </c>
      <c r="R17">
        <v>-2.7346410766695417</v>
      </c>
      <c r="S17">
        <v>-0.10071490359082211</v>
      </c>
      <c r="T17">
        <v>1.7166424436134697</v>
      </c>
      <c r="U17">
        <v>-0.24290895262885789</v>
      </c>
      <c r="V17">
        <v>1.7065943995497879</v>
      </c>
      <c r="W17">
        <v>-4.3872618973602034E-2</v>
      </c>
      <c r="X17">
        <v>5.8885903389218619</v>
      </c>
      <c r="Y17">
        <v>8.8664858458757517E-2</v>
      </c>
      <c r="Z17">
        <v>-0.34722580710011552</v>
      </c>
      <c r="AA17">
        <v>-0.27273994742622198</v>
      </c>
      <c r="AB17">
        <v>-0.13018805532105659</v>
      </c>
      <c r="AC17">
        <v>0.19411288798359252</v>
      </c>
      <c r="AD17">
        <v>0.626</v>
      </c>
      <c r="AE17">
        <v>-0.48803932513148007</v>
      </c>
      <c r="AF17">
        <v>-2.1280000000000001</v>
      </c>
      <c r="AG17">
        <v>0.29902596386526659</v>
      </c>
      <c r="AH17">
        <v>5.0039999999999996</v>
      </c>
      <c r="AI17">
        <v>0.11145244898418796</v>
      </c>
      <c r="AJ17">
        <v>0.78900000000000003</v>
      </c>
      <c r="AK17">
        <v>-2.5136966384682744E-2</v>
      </c>
      <c r="AL17">
        <v>0.82</v>
      </c>
      <c r="AM17">
        <v>-9.0335384764391041E-2</v>
      </c>
      <c r="AN17">
        <v>0.45400000000000001</v>
      </c>
      <c r="AO17">
        <v>0.15828502837494221</v>
      </c>
      <c r="AP17">
        <v>0.84009856426979235</v>
      </c>
      <c r="AQ17">
        <v>-7.1324819610092821E-2</v>
      </c>
      <c r="AR17">
        <v>0.90569632218892904</v>
      </c>
      <c r="AS17">
        <v>-0.1233617113907752</v>
      </c>
      <c r="AT17">
        <v>1.1339999999999999</v>
      </c>
      <c r="AU17">
        <v>-5.6051290749441242E-3</v>
      </c>
      <c r="AV17">
        <v>4.2030000000000003</v>
      </c>
      <c r="AW17">
        <v>1.2756930761938441</v>
      </c>
      <c r="AX17">
        <v>3.3279999999999998</v>
      </c>
      <c r="AY17">
        <v>1.2819231556869188</v>
      </c>
      <c r="AZ17">
        <v>3.1429999999999998</v>
      </c>
      <c r="BA17">
        <v>-0.11953564161599359</v>
      </c>
      <c r="BB17">
        <v>-0.48990803280668516</v>
      </c>
      <c r="BC17">
        <v>0.16118913492062917</v>
      </c>
      <c r="BD17">
        <v>0.66600000000000004</v>
      </c>
      <c r="BE17">
        <v>0.25110813565370327</v>
      </c>
      <c r="BF17">
        <v>1.17</v>
      </c>
      <c r="BG17">
        <v>0.3355019656653897</v>
      </c>
      <c r="BH17">
        <v>0.97899999999999998</v>
      </c>
      <c r="BI17">
        <v>-5.6660149075300897E-2</v>
      </c>
      <c r="BJ17">
        <v>4.024</v>
      </c>
      <c r="BK17">
        <v>-2.1562981114282984E-2</v>
      </c>
      <c r="BL17">
        <v>3.9489999999999998</v>
      </c>
      <c r="BM17">
        <v>8.2720287704555889E-2</v>
      </c>
      <c r="BN17">
        <v>-0.753</v>
      </c>
      <c r="BO17">
        <v>0.54613331175145508</v>
      </c>
      <c r="BP17">
        <v>-0.26700000000000002</v>
      </c>
      <c r="BQ17">
        <v>-0.42221583590757605</v>
      </c>
      <c r="BR17">
        <v>1.4537379736872478</v>
      </c>
      <c r="BS17">
        <v>0.54633239344086659</v>
      </c>
      <c r="BT17">
        <v>3.0960000000000001</v>
      </c>
      <c r="BU17">
        <v>0.16980840284735302</v>
      </c>
      <c r="BV17">
        <v>2.6070000000000002</v>
      </c>
      <c r="BW17">
        <v>-0.1100277466575332</v>
      </c>
      <c r="BX17">
        <v>3.34</v>
      </c>
      <c r="BY17">
        <v>-2.1074914811021615E-2</v>
      </c>
      <c r="BZ17">
        <v>3.4670000000000001</v>
      </c>
      <c r="CA17">
        <v>-0.13037762947393935</v>
      </c>
      <c r="CB17">
        <v>1.024</v>
      </c>
      <c r="CC17">
        <v>-0.31007843440195737</v>
      </c>
      <c r="CD17">
        <v>2.6379999999999999</v>
      </c>
      <c r="CE17">
        <v>5.9654502226606648E-2</v>
      </c>
      <c r="CF17">
        <v>1.759078985614478</v>
      </c>
      <c r="CG17">
        <v>-0.11402413540679432</v>
      </c>
      <c r="CH17">
        <v>2.956</v>
      </c>
      <c r="CI17">
        <v>-5.5867275036654424E-2</v>
      </c>
      <c r="CJ17">
        <v>3.012</v>
      </c>
      <c r="CK17">
        <v>-3.1054488820077417E-2</v>
      </c>
      <c r="CL17">
        <v>1.86</v>
      </c>
      <c r="CM17">
        <v>3.9712455402511476E-2</v>
      </c>
      <c r="CN17">
        <v>2.9860000000000002</v>
      </c>
      <c r="CO17">
        <v>-0.2533765831374617</v>
      </c>
      <c r="CP17">
        <v>1.6859999999999999</v>
      </c>
      <c r="CQ17">
        <v>-0.14886601441516809</v>
      </c>
      <c r="CR17">
        <v>1.845</v>
      </c>
      <c r="CS17">
        <v>-8.1103701714617428E-3</v>
      </c>
      <c r="CT17">
        <v>-3.702</v>
      </c>
      <c r="CU17">
        <v>-0.16383923404867537</v>
      </c>
      <c r="CV17">
        <v>3.1320000000000001</v>
      </c>
      <c r="CW17">
        <v>4.7215284675709707E-2</v>
      </c>
      <c r="CX17">
        <v>1.7030000000000001</v>
      </c>
      <c r="CY17">
        <v>-3.4961177167787544E-2</v>
      </c>
      <c r="CZ17">
        <v>1.6619999999999999</v>
      </c>
      <c r="DA17">
        <v>-5.7819012379063811E-2</v>
      </c>
      <c r="DB17">
        <v>1.427</v>
      </c>
      <c r="DC17">
        <v>-9.6728831929633746E-2</v>
      </c>
      <c r="DD17">
        <v>2.972</v>
      </c>
      <c r="DE17">
        <v>9.0298849800322795E-2</v>
      </c>
      <c r="DF17">
        <v>-0.53710867622708403</v>
      </c>
      <c r="DG17">
        <v>-0.10633952237155284</v>
      </c>
      <c r="DH17">
        <v>5.1068629834823964</v>
      </c>
      <c r="DI17">
        <v>-5.823344451700449E-2</v>
      </c>
      <c r="DJ17">
        <v>3.6425919339163615</v>
      </c>
      <c r="DK17">
        <v>-0.4857206527957918</v>
      </c>
      <c r="DL17">
        <v>5.4186736758763399</v>
      </c>
      <c r="DM17">
        <v>0.14000274257124759</v>
      </c>
      <c r="DN17">
        <v>2.2727683765682016</v>
      </c>
      <c r="DO17">
        <v>-0.16092146127039839</v>
      </c>
      <c r="DP17">
        <v>2.6160615663681774</v>
      </c>
      <c r="DQ17">
        <v>-8.5582193254670064E-2</v>
      </c>
      <c r="DR17">
        <v>2.4971308030766424</v>
      </c>
      <c r="DS17">
        <v>-2.7202383954434837E-2</v>
      </c>
      <c r="DT17">
        <v>3.1949999999999998</v>
      </c>
      <c r="DU17">
        <v>-0.12332841298218919</v>
      </c>
      <c r="DV17">
        <v>3.4029565414267493</v>
      </c>
    </row>
    <row r="18" spans="3:126">
      <c r="C18">
        <v>0.18276249668192079</v>
      </c>
      <c r="D18">
        <v>0.84009856426979235</v>
      </c>
      <c r="G18">
        <v>0.87429187502895467</v>
      </c>
      <c r="H18">
        <v>1.2914748356335439</v>
      </c>
      <c r="I18">
        <v>0.62715015024449372</v>
      </c>
      <c r="J18">
        <v>-0.59994504509467395</v>
      </c>
      <c r="K18">
        <v>0.76016828298740624</v>
      </c>
      <c r="L18">
        <v>-0.22790370712264502</v>
      </c>
      <c r="M18">
        <v>-7.0373526971600528E-2</v>
      </c>
      <c r="N18">
        <v>-1.6456827245308945</v>
      </c>
      <c r="O18">
        <v>0.77449131773936808</v>
      </c>
      <c r="P18">
        <v>-2.3052330329143329</v>
      </c>
      <c r="Q18">
        <v>0.27198301427299226</v>
      </c>
      <c r="R18">
        <v>-3.2121727940843443</v>
      </c>
      <c r="S18">
        <v>-0.1002445759008647</v>
      </c>
      <c r="T18">
        <v>1.2391107261986669</v>
      </c>
      <c r="U18">
        <v>-0.2424386249389005</v>
      </c>
      <c r="V18">
        <v>1.229062682134985</v>
      </c>
      <c r="W18">
        <v>-4.3402291283644631E-2</v>
      </c>
      <c r="X18">
        <v>5.4110586215070589</v>
      </c>
      <c r="Y18">
        <v>8.9135186148714921E-2</v>
      </c>
      <c r="Z18">
        <v>-0.82475752451491835</v>
      </c>
      <c r="AA18">
        <v>-0.27226961973626457</v>
      </c>
      <c r="AB18">
        <v>-0.60771977273585942</v>
      </c>
      <c r="AC18">
        <v>0.19458321567354991</v>
      </c>
      <c r="AD18">
        <v>0.14846828258519723</v>
      </c>
      <c r="AE18">
        <v>-0.48756899744152266</v>
      </c>
      <c r="AF18">
        <v>-2.6055317174148027</v>
      </c>
      <c r="AG18">
        <v>0.299496291555224</v>
      </c>
      <c r="AH18">
        <v>4.5264682825851965</v>
      </c>
      <c r="AI18">
        <v>0.11192277667414537</v>
      </c>
      <c r="AJ18">
        <v>0.31146828258519726</v>
      </c>
      <c r="AK18">
        <v>-2.4666638694725337E-2</v>
      </c>
      <c r="AL18">
        <v>0.34246828258519718</v>
      </c>
      <c r="AM18">
        <v>-8.9865057074433638E-2</v>
      </c>
      <c r="AN18">
        <v>-2.3531717414802755E-2</v>
      </c>
      <c r="AO18">
        <v>0.1587553560648996</v>
      </c>
      <c r="AP18">
        <v>0.36256684685498958</v>
      </c>
      <c r="AQ18">
        <v>-7.0854491920135418E-2</v>
      </c>
      <c r="AR18">
        <v>0.42816460477412627</v>
      </c>
      <c r="AS18">
        <v>-0.1228913837008178</v>
      </c>
      <c r="AT18">
        <v>0.65646828258519707</v>
      </c>
      <c r="AU18">
        <v>-5.1348013849867175E-3</v>
      </c>
      <c r="AV18">
        <v>3.7254682825851977</v>
      </c>
      <c r="AW18">
        <v>1.2761634038838015</v>
      </c>
      <c r="AX18">
        <v>2.8504682825851972</v>
      </c>
      <c r="AY18">
        <v>1.2823934833768762</v>
      </c>
      <c r="AZ18">
        <v>2.6654682825851972</v>
      </c>
      <c r="BA18">
        <v>-0.11906531392603618</v>
      </c>
      <c r="BB18">
        <v>-0.96743975022148798</v>
      </c>
      <c r="BC18">
        <v>0.16165946261058656</v>
      </c>
      <c r="BD18">
        <v>0.18846828258519727</v>
      </c>
      <c r="BE18">
        <v>0.25157846334366069</v>
      </c>
      <c r="BF18">
        <v>0.6924682825851971</v>
      </c>
      <c r="BG18">
        <v>0.33597229335534712</v>
      </c>
      <c r="BH18">
        <v>0.50146828258519727</v>
      </c>
      <c r="BI18">
        <v>-5.6189821385343494E-2</v>
      </c>
      <c r="BJ18">
        <v>3.5464682825851974</v>
      </c>
      <c r="BK18">
        <v>-2.1092653424325578E-2</v>
      </c>
      <c r="BL18">
        <v>3.4714682825851972</v>
      </c>
      <c r="BM18">
        <v>8.3190615394513293E-2</v>
      </c>
      <c r="BN18">
        <v>-1.2305317174148027</v>
      </c>
      <c r="BO18">
        <v>0.54660363944141255</v>
      </c>
      <c r="BP18">
        <v>-0.74453171741480273</v>
      </c>
      <c r="BQ18">
        <v>-0.42174550821761864</v>
      </c>
      <c r="BR18">
        <v>0.97620625627244495</v>
      </c>
      <c r="BS18">
        <v>0.54680272113082407</v>
      </c>
      <c r="BT18">
        <v>2.6184682825851975</v>
      </c>
      <c r="BU18">
        <v>0.17027873053731041</v>
      </c>
      <c r="BV18">
        <v>2.1294682825851976</v>
      </c>
      <c r="BW18">
        <v>-0.1095574189675758</v>
      </c>
      <c r="BX18">
        <v>2.8624682825851973</v>
      </c>
      <c r="BY18">
        <v>-2.0604587121064208E-2</v>
      </c>
      <c r="BZ18">
        <v>2.9894682825851975</v>
      </c>
      <c r="CA18">
        <v>-0.12990730178398197</v>
      </c>
      <c r="CB18">
        <v>0.5464682825851972</v>
      </c>
      <c r="CC18">
        <v>-0.30960810671199995</v>
      </c>
      <c r="CD18">
        <v>2.1604682825851973</v>
      </c>
      <c r="CE18">
        <v>6.0124829916564052E-2</v>
      </c>
      <c r="CF18">
        <v>1.2815472681996751</v>
      </c>
      <c r="CG18">
        <v>-0.11355380771683692</v>
      </c>
      <c r="CH18">
        <v>2.4784682825851974</v>
      </c>
      <c r="CI18">
        <v>-5.539694734669702E-2</v>
      </c>
      <c r="CJ18">
        <v>2.5344682825851974</v>
      </c>
      <c r="CK18">
        <v>-3.0584161130120011E-2</v>
      </c>
      <c r="CL18">
        <v>1.3824682825851973</v>
      </c>
      <c r="CM18">
        <v>4.0182783092468879E-2</v>
      </c>
      <c r="CN18">
        <v>2.5084682825851976</v>
      </c>
      <c r="CO18">
        <v>-0.25290625544750428</v>
      </c>
      <c r="CP18">
        <v>1.2084682825851971</v>
      </c>
      <c r="CQ18">
        <v>-0.1483956867252107</v>
      </c>
      <c r="CR18">
        <v>1.3674682825851971</v>
      </c>
      <c r="CS18">
        <v>-7.6400424815043361E-3</v>
      </c>
      <c r="CT18">
        <v>-4.179531717414803</v>
      </c>
      <c r="CU18">
        <v>-0.16336890635871798</v>
      </c>
      <c r="CV18">
        <v>2.6544682825851975</v>
      </c>
      <c r="CW18">
        <v>4.768561236566711E-2</v>
      </c>
      <c r="CX18">
        <v>1.2254682825851972</v>
      </c>
      <c r="CY18">
        <v>-3.4490849477830141E-2</v>
      </c>
      <c r="CZ18">
        <v>1.1844682825851971</v>
      </c>
      <c r="DA18">
        <v>-5.7348684689106408E-2</v>
      </c>
      <c r="DB18">
        <v>0.94946828258519722</v>
      </c>
      <c r="DC18">
        <v>-9.6258504239676343E-2</v>
      </c>
      <c r="DD18">
        <v>2.4944682825851974</v>
      </c>
      <c r="DE18">
        <v>9.0769177490280198E-2</v>
      </c>
      <c r="DF18">
        <v>-1.0146403936418869</v>
      </c>
      <c r="DG18">
        <v>-0.10586919468159543</v>
      </c>
      <c r="DH18">
        <v>4.6293312660675934</v>
      </c>
      <c r="DI18">
        <v>-5.7763116827047087E-2</v>
      </c>
      <c r="DJ18">
        <v>3.1650602165015589</v>
      </c>
      <c r="DK18">
        <v>-0.48525032510583438</v>
      </c>
      <c r="DL18">
        <v>4.9411419584615368</v>
      </c>
      <c r="DM18">
        <v>0.14047307026120498</v>
      </c>
      <c r="DN18">
        <v>1.7952366591533988</v>
      </c>
      <c r="DO18">
        <v>-0.160451133580441</v>
      </c>
      <c r="DP18">
        <v>2.1385298489533748</v>
      </c>
      <c r="DQ18">
        <v>-8.511186556471266E-2</v>
      </c>
      <c r="DR18">
        <v>2.0195990856618398</v>
      </c>
      <c r="DS18">
        <v>-2.673205626447743E-2</v>
      </c>
      <c r="DT18">
        <v>2.7174682825851972</v>
      </c>
      <c r="DU18">
        <v>-0.12285808529223179</v>
      </c>
      <c r="DV18">
        <v>2.9254248240119467</v>
      </c>
    </row>
    <row r="19" spans="3:126">
      <c r="C19">
        <v>-4.6847351303114237E-2</v>
      </c>
      <c r="D19">
        <v>0.90569632218892904</v>
      </c>
      <c r="G19">
        <v>0.87568478366946456</v>
      </c>
      <c r="H19">
        <v>0.83229439431612118</v>
      </c>
      <c r="I19">
        <v>0.62854305888500361</v>
      </c>
      <c r="J19">
        <v>-1.0591254864120967</v>
      </c>
      <c r="K19">
        <v>0.76156119162791613</v>
      </c>
      <c r="L19">
        <v>-0.68708414844006782</v>
      </c>
      <c r="M19">
        <v>-6.8980618331090565E-2</v>
      </c>
      <c r="N19">
        <v>-2.1048631658483172</v>
      </c>
      <c r="O19">
        <v>0.77588422637987797</v>
      </c>
      <c r="P19">
        <v>-2.7644134742317559</v>
      </c>
      <c r="Q19">
        <v>0.27337592291350221</v>
      </c>
      <c r="R19">
        <v>-3.6713532354017673</v>
      </c>
      <c r="S19">
        <v>-9.8851667260354742E-2</v>
      </c>
      <c r="T19">
        <v>0.77993028488124416</v>
      </c>
      <c r="U19">
        <v>-0.24104571629839053</v>
      </c>
      <c r="V19">
        <v>0.76988224081756229</v>
      </c>
      <c r="W19">
        <v>-4.2009382643134668E-2</v>
      </c>
      <c r="X19">
        <v>4.9518781801896363</v>
      </c>
      <c r="Y19">
        <v>9.0528094789224883E-2</v>
      </c>
      <c r="Z19">
        <v>-1.2839379658323411</v>
      </c>
      <c r="AA19">
        <v>-0.27087671109575462</v>
      </c>
      <c r="AB19">
        <v>-1.0669002140532822</v>
      </c>
      <c r="AC19">
        <v>0.19597612431405989</v>
      </c>
      <c r="AD19">
        <v>-0.31071215873222557</v>
      </c>
      <c r="AE19">
        <v>-0.48617608880101271</v>
      </c>
      <c r="AF19">
        <v>-3.0647121587322257</v>
      </c>
      <c r="AG19">
        <v>0.30088920019573395</v>
      </c>
      <c r="AH19">
        <v>4.067287841267774</v>
      </c>
      <c r="AI19">
        <v>0.11331568531465533</v>
      </c>
      <c r="AJ19">
        <v>-0.14771215873222554</v>
      </c>
      <c r="AK19">
        <v>-2.3273730054215378E-2</v>
      </c>
      <c r="AL19">
        <v>-0.11671215873222562</v>
      </c>
      <c r="AM19">
        <v>-8.8472148433923675E-2</v>
      </c>
      <c r="AN19">
        <v>-0.48271215873222556</v>
      </c>
      <c r="AO19">
        <v>0.16014826470540958</v>
      </c>
      <c r="AP19">
        <v>-9.6613594462433228E-2</v>
      </c>
      <c r="AQ19">
        <v>-6.9461583279625455E-2</v>
      </c>
      <c r="AR19">
        <v>-3.1015836543296538E-2</v>
      </c>
      <c r="AS19">
        <v>-0.12149847506030784</v>
      </c>
      <c r="AT19">
        <v>0.19728784126777432</v>
      </c>
      <c r="AU19">
        <v>-3.7418927444767582E-3</v>
      </c>
      <c r="AV19">
        <v>3.2662878412677747</v>
      </c>
      <c r="AW19">
        <v>1.2775563125243115</v>
      </c>
      <c r="AX19">
        <v>2.3912878412677743</v>
      </c>
      <c r="AY19">
        <v>1.2837863920173862</v>
      </c>
      <c r="AZ19">
        <v>2.2062878412677742</v>
      </c>
      <c r="BA19">
        <v>-0.11767240528552622</v>
      </c>
      <c r="BB19">
        <v>-1.4266201915389107</v>
      </c>
      <c r="BC19">
        <v>0.16305237125109653</v>
      </c>
      <c r="BD19">
        <v>-0.27071215873222554</v>
      </c>
      <c r="BE19">
        <v>0.25297137198417063</v>
      </c>
      <c r="BF19">
        <v>0.23328784126777435</v>
      </c>
      <c r="BG19">
        <v>0.33736520199585707</v>
      </c>
      <c r="BH19">
        <v>4.2287841267774406E-2</v>
      </c>
      <c r="BI19">
        <v>-5.4796912744833531E-2</v>
      </c>
      <c r="BJ19">
        <v>3.0872878412677744</v>
      </c>
      <c r="BK19">
        <v>-1.9699744783815618E-2</v>
      </c>
      <c r="BL19">
        <v>3.0122878412677743</v>
      </c>
      <c r="BM19">
        <v>8.4583524035023255E-2</v>
      </c>
      <c r="BN19">
        <v>-1.6897121587322257</v>
      </c>
      <c r="BO19">
        <v>0.54799654808192244</v>
      </c>
      <c r="BP19">
        <v>-1.2037121587322255</v>
      </c>
      <c r="BQ19">
        <v>-0.42035259957710869</v>
      </c>
      <c r="BR19">
        <v>0.5170258149550222</v>
      </c>
      <c r="BS19">
        <v>0.54819562977133396</v>
      </c>
      <c r="BT19">
        <v>2.1592878412677745</v>
      </c>
      <c r="BU19">
        <v>0.17167163917782038</v>
      </c>
      <c r="BV19">
        <v>1.6702878412677746</v>
      </c>
      <c r="BW19">
        <v>-0.10816451032706584</v>
      </c>
      <c r="BX19">
        <v>2.4032878412677743</v>
      </c>
      <c r="BY19">
        <v>-1.9211678480554249E-2</v>
      </c>
      <c r="BZ19">
        <v>2.5302878412677745</v>
      </c>
      <c r="CA19">
        <v>-0.12851439314347199</v>
      </c>
      <c r="CB19">
        <v>8.7287841267774446E-2</v>
      </c>
      <c r="CC19">
        <v>-0.30821519807149</v>
      </c>
      <c r="CD19">
        <v>1.7012878412677743</v>
      </c>
      <c r="CE19">
        <v>6.1517738557074014E-2</v>
      </c>
      <c r="CF19">
        <v>0.82236682688225238</v>
      </c>
      <c r="CG19">
        <v>-0.11216089907632695</v>
      </c>
      <c r="CH19">
        <v>2.0192878412677744</v>
      </c>
      <c r="CI19">
        <v>-5.4004038706187057E-2</v>
      </c>
      <c r="CJ19">
        <v>2.0752878412677744</v>
      </c>
      <c r="CK19">
        <v>-2.9191252489610051E-2</v>
      </c>
      <c r="CL19">
        <v>0.92328784126777452</v>
      </c>
      <c r="CM19">
        <v>4.1575691732978842E-2</v>
      </c>
      <c r="CN19">
        <v>2.0492878412677746</v>
      </c>
      <c r="CO19">
        <v>-0.25151334680699433</v>
      </c>
      <c r="CP19">
        <v>0.74928784126777437</v>
      </c>
      <c r="CQ19">
        <v>-0.14700277808470072</v>
      </c>
      <c r="CR19">
        <v>0.9082878412677744</v>
      </c>
      <c r="CS19">
        <v>-6.2471338409943768E-3</v>
      </c>
      <c r="CT19">
        <v>-4.6387121587322255</v>
      </c>
      <c r="CU19">
        <v>-0.161975997718208</v>
      </c>
      <c r="CV19">
        <v>2.1952878412677745</v>
      </c>
      <c r="CW19">
        <v>4.9078521006177073E-2</v>
      </c>
      <c r="CX19">
        <v>0.76628784126777449</v>
      </c>
      <c r="CY19">
        <v>-3.3097940837320178E-2</v>
      </c>
      <c r="CZ19">
        <v>0.72528784126777435</v>
      </c>
      <c r="DA19">
        <v>-5.5955776048596445E-2</v>
      </c>
      <c r="DB19">
        <v>0.49028784126777447</v>
      </c>
      <c r="DC19">
        <v>-9.486559559916638E-2</v>
      </c>
      <c r="DD19">
        <v>2.0352878412677744</v>
      </c>
      <c r="DE19">
        <v>9.2162086130790161E-2</v>
      </c>
      <c r="DF19">
        <v>-1.4738208349593096</v>
      </c>
      <c r="DG19">
        <v>-0.10447628604108547</v>
      </c>
      <c r="DH19">
        <v>4.1701508247501708</v>
      </c>
      <c r="DI19">
        <v>-5.6370208186537124E-2</v>
      </c>
      <c r="DJ19">
        <v>2.7058797751841359</v>
      </c>
      <c r="DK19">
        <v>-0.48385741646532443</v>
      </c>
      <c r="DL19">
        <v>4.4819615171441143</v>
      </c>
      <c r="DM19">
        <v>0.14186597890171496</v>
      </c>
      <c r="DN19">
        <v>1.3360562178359761</v>
      </c>
      <c r="DO19">
        <v>-0.15905822493993102</v>
      </c>
      <c r="DP19">
        <v>1.6793494076359519</v>
      </c>
      <c r="DQ19">
        <v>-8.3718956924202698E-2</v>
      </c>
      <c r="DR19">
        <v>1.5604186443444168</v>
      </c>
      <c r="DS19">
        <v>-2.5339147623967471E-2</v>
      </c>
      <c r="DT19">
        <v>2.2582878412677743</v>
      </c>
      <c r="DU19">
        <v>-0.12146517665172182</v>
      </c>
      <c r="DV19">
        <v>2.4662443826945237</v>
      </c>
    </row>
    <row r="20" spans="3:126">
      <c r="C20">
        <v>-9.8884243083796619E-2</v>
      </c>
      <c r="D20">
        <v>1.1339999999999999</v>
      </c>
      <c r="G20">
        <v>0.87794674456262445</v>
      </c>
      <c r="H20">
        <v>0.40911127594454699</v>
      </c>
      <c r="I20">
        <v>0.6308050197781635</v>
      </c>
      <c r="J20">
        <v>-1.4823086047836709</v>
      </c>
      <c r="K20">
        <v>0.76382315252107602</v>
      </c>
      <c r="L20">
        <v>-1.110267266811642</v>
      </c>
      <c r="M20">
        <v>-6.6718657437930692E-2</v>
      </c>
      <c r="N20">
        <v>-2.5280462842198914</v>
      </c>
      <c r="O20">
        <v>0.77814618727303786</v>
      </c>
      <c r="P20">
        <v>-3.1875965926033301</v>
      </c>
      <c r="Q20">
        <v>0.2756378838066621</v>
      </c>
      <c r="R20">
        <v>-4.094536353773341</v>
      </c>
      <c r="S20">
        <v>-9.6589706367194869E-2</v>
      </c>
      <c r="T20">
        <v>0.35674716650966998</v>
      </c>
      <c r="U20">
        <v>-0.23878375540523064</v>
      </c>
      <c r="V20">
        <v>0.34669912244598811</v>
      </c>
      <c r="W20">
        <v>-3.9747421749974796E-2</v>
      </c>
      <c r="X20">
        <v>4.5286950618180626</v>
      </c>
      <c r="Y20">
        <v>9.2790055682384756E-2</v>
      </c>
      <c r="Z20">
        <v>-1.7071210842039153</v>
      </c>
      <c r="AA20">
        <v>-0.26861475020259473</v>
      </c>
      <c r="AB20">
        <v>-1.4900833324248564</v>
      </c>
      <c r="AC20">
        <v>0.19823808520721978</v>
      </c>
      <c r="AD20">
        <v>-0.73389527710379976</v>
      </c>
      <c r="AE20">
        <v>-0.48391412790785282</v>
      </c>
      <c r="AF20">
        <v>-3.4878952771037999</v>
      </c>
      <c r="AG20">
        <v>0.30315116108889384</v>
      </c>
      <c r="AH20">
        <v>3.6441047228961998</v>
      </c>
      <c r="AI20">
        <v>0.1155776462078152</v>
      </c>
      <c r="AJ20">
        <v>-0.57089527710379973</v>
      </c>
      <c r="AK20">
        <v>-2.1011769161055498E-2</v>
      </c>
      <c r="AL20">
        <v>-0.53989527710379981</v>
      </c>
      <c r="AM20">
        <v>-8.6210187540763802E-2</v>
      </c>
      <c r="AN20">
        <v>-0.9058952771037998</v>
      </c>
      <c r="AO20">
        <v>0.16241022559856946</v>
      </c>
      <c r="AP20">
        <v>-0.51979671283400741</v>
      </c>
      <c r="AQ20">
        <v>-6.7199622386465582E-2</v>
      </c>
      <c r="AR20">
        <v>-0.45419895491487072</v>
      </c>
      <c r="AS20">
        <v>-0.11923651416714796</v>
      </c>
      <c r="AT20">
        <v>-0.22589527710379986</v>
      </c>
      <c r="AU20">
        <v>-1.4799318513168784E-3</v>
      </c>
      <c r="AV20">
        <v>2.8431047228962005</v>
      </c>
      <c r="AW20">
        <v>1.2798182734174715</v>
      </c>
      <c r="AX20">
        <v>1.9681047228962001</v>
      </c>
      <c r="AY20">
        <v>1.2860483529105462</v>
      </c>
      <c r="AZ20">
        <v>1.7831047228962</v>
      </c>
      <c r="BA20">
        <v>-0.11541044439236635</v>
      </c>
      <c r="BB20">
        <v>-1.8498033099104849</v>
      </c>
      <c r="BC20">
        <v>0.16531433214425642</v>
      </c>
      <c r="BD20">
        <v>-0.69389527710379972</v>
      </c>
      <c r="BE20">
        <v>0.25523333287733052</v>
      </c>
      <c r="BF20">
        <v>-0.18989527710379983</v>
      </c>
      <c r="BG20">
        <v>0.33962716288901695</v>
      </c>
      <c r="BH20">
        <v>-0.38089527710379978</v>
      </c>
      <c r="BI20">
        <v>-5.2534951851673659E-2</v>
      </c>
      <c r="BJ20">
        <v>2.6641047228962003</v>
      </c>
      <c r="BK20">
        <v>-1.7437783890655739E-2</v>
      </c>
      <c r="BL20">
        <v>2.5891047228962001</v>
      </c>
      <c r="BM20">
        <v>8.6845484928183128E-2</v>
      </c>
      <c r="BN20">
        <v>-2.1128952771037999</v>
      </c>
      <c r="BO20">
        <v>0.55025850897508233</v>
      </c>
      <c r="BP20">
        <v>-1.6268952771037997</v>
      </c>
      <c r="BQ20">
        <v>-0.4180906386839488</v>
      </c>
      <c r="BR20">
        <v>9.3842696583448015E-2</v>
      </c>
      <c r="BS20">
        <v>0.55045759066449385</v>
      </c>
      <c r="BT20">
        <v>1.7361047228962003</v>
      </c>
      <c r="BU20">
        <v>0.17393360007098027</v>
      </c>
      <c r="BV20">
        <v>1.2471047228962004</v>
      </c>
      <c r="BW20">
        <v>-0.10590254943390597</v>
      </c>
      <c r="BX20">
        <v>1.9801047228962001</v>
      </c>
      <c r="BY20">
        <v>-1.6949717587394369E-2</v>
      </c>
      <c r="BZ20">
        <v>2.1071047228962003</v>
      </c>
      <c r="CA20">
        <v>-0.1262524322503121</v>
      </c>
      <c r="CB20">
        <v>-0.33589527710379974</v>
      </c>
      <c r="CC20">
        <v>-0.30595323717833012</v>
      </c>
      <c r="CD20">
        <v>1.2781047228962001</v>
      </c>
      <c r="CE20">
        <v>6.3779699450233887E-2</v>
      </c>
      <c r="CF20">
        <v>0.39918370851067819</v>
      </c>
      <c r="CG20">
        <v>-0.10989893818316708</v>
      </c>
      <c r="CH20">
        <v>1.5961047228962002</v>
      </c>
      <c r="CI20">
        <v>-5.1742077813027185E-2</v>
      </c>
      <c r="CJ20">
        <v>1.6521047228962003</v>
      </c>
      <c r="CK20">
        <v>-2.6929291596450172E-2</v>
      </c>
      <c r="CL20">
        <v>0.50010472289620034</v>
      </c>
      <c r="CM20">
        <v>4.3837652626138715E-2</v>
      </c>
      <c r="CN20">
        <v>1.6261047228962004</v>
      </c>
      <c r="CO20">
        <v>-0.24925138591383442</v>
      </c>
      <c r="CP20">
        <v>0.32610472289620018</v>
      </c>
      <c r="CQ20">
        <v>-0.14474081719154083</v>
      </c>
      <c r="CR20">
        <v>0.48510472289620021</v>
      </c>
      <c r="CS20">
        <v>-3.985172947834497E-3</v>
      </c>
      <c r="CT20">
        <v>-5.0618952771037993</v>
      </c>
      <c r="CU20">
        <v>-0.15971403682504812</v>
      </c>
      <c r="CV20">
        <v>1.7721047228962004</v>
      </c>
      <c r="CW20">
        <v>5.1340481899336946E-2</v>
      </c>
      <c r="CX20">
        <v>0.34310472289620031</v>
      </c>
      <c r="CY20">
        <v>-3.0835979944160301E-2</v>
      </c>
      <c r="CZ20">
        <v>0.30210472289620016</v>
      </c>
      <c r="DA20">
        <v>-5.3693815155436572E-2</v>
      </c>
      <c r="DB20">
        <v>6.7104722896200286E-2</v>
      </c>
      <c r="DC20">
        <v>-9.2603634706006507E-2</v>
      </c>
      <c r="DD20">
        <v>1.6121047228962002</v>
      </c>
      <c r="DE20">
        <v>9.4424047023950033E-2</v>
      </c>
      <c r="DF20">
        <v>-1.8970039533308838</v>
      </c>
      <c r="DG20">
        <v>-0.1022143251479256</v>
      </c>
      <c r="DH20">
        <v>3.7469677063785967</v>
      </c>
      <c r="DI20">
        <v>-5.4108247293377251E-2</v>
      </c>
      <c r="DJ20">
        <v>2.2826966568125617</v>
      </c>
      <c r="DK20">
        <v>-0.48159545557216454</v>
      </c>
      <c r="DL20">
        <v>4.0587783987725405</v>
      </c>
      <c r="DM20">
        <v>0.14412793979487484</v>
      </c>
      <c r="DN20">
        <v>0.91287309946440187</v>
      </c>
      <c r="DO20">
        <v>-0.15679626404677113</v>
      </c>
      <c r="DP20">
        <v>1.2561662892643777</v>
      </c>
      <c r="DQ20">
        <v>-8.1456996031042825E-2</v>
      </c>
      <c r="DR20">
        <v>1.1372355259728426</v>
      </c>
      <c r="DS20">
        <v>-2.3077186730807591E-2</v>
      </c>
      <c r="DT20">
        <v>1.8351047228962001</v>
      </c>
      <c r="DU20">
        <v>-0.11920321575856195</v>
      </c>
      <c r="DV20">
        <v>2.0430612643229495</v>
      </c>
    </row>
    <row r="21" spans="3:126">
      <c r="C21">
        <v>1.8872339232034463E-2</v>
      </c>
      <c r="D21">
        <v>4.2030000000000003</v>
      </c>
      <c r="G21">
        <v>0.88099083181983251</v>
      </c>
      <c r="H21">
        <v>3.8188170434002133E-2</v>
      </c>
      <c r="I21">
        <v>0.63384910703537156</v>
      </c>
      <c r="J21">
        <v>-1.8532317102942157</v>
      </c>
      <c r="K21">
        <v>0.76686723977828408</v>
      </c>
      <c r="L21">
        <v>-1.4811903723221869</v>
      </c>
      <c r="M21">
        <v>-6.3674570180722617E-2</v>
      </c>
      <c r="N21">
        <v>-2.8989693897304365</v>
      </c>
      <c r="O21">
        <v>0.78119027453024592</v>
      </c>
      <c r="P21">
        <v>-3.5585196981138747</v>
      </c>
      <c r="Q21">
        <v>0.27868197106387016</v>
      </c>
      <c r="R21">
        <v>-4.4654594592838865</v>
      </c>
      <c r="S21">
        <v>-9.3545619109986794E-2</v>
      </c>
      <c r="T21">
        <v>-1.4175939000874882E-2</v>
      </c>
      <c r="U21">
        <v>-0.23573966814802258</v>
      </c>
      <c r="V21">
        <v>-2.4223983064556753E-2</v>
      </c>
      <c r="W21">
        <v>-3.670333449276672E-2</v>
      </c>
      <c r="X21">
        <v>4.1577719563075171</v>
      </c>
      <c r="Y21">
        <v>9.5834142939592831E-2</v>
      </c>
      <c r="Z21">
        <v>-2.0780441897144604</v>
      </c>
      <c r="AA21">
        <v>-0.26557066294538667</v>
      </c>
      <c r="AB21">
        <v>-1.8610064379354012</v>
      </c>
      <c r="AC21">
        <v>0.20128217246442784</v>
      </c>
      <c r="AD21">
        <v>-1.1048183826143445</v>
      </c>
      <c r="AE21">
        <v>-0.48087004065064476</v>
      </c>
      <c r="AF21">
        <v>-3.858818382614345</v>
      </c>
      <c r="AG21">
        <v>0.3061952483461019</v>
      </c>
      <c r="AH21">
        <v>3.2731816173856547</v>
      </c>
      <c r="AI21">
        <v>0.11862173346502328</v>
      </c>
      <c r="AJ21">
        <v>-0.94181838261434458</v>
      </c>
      <c r="AK21">
        <v>-1.796768190384743E-2</v>
      </c>
      <c r="AL21">
        <v>-0.91081838261434467</v>
      </c>
      <c r="AM21">
        <v>-8.3166100283555727E-2</v>
      </c>
      <c r="AN21">
        <v>-1.2768183826143447</v>
      </c>
      <c r="AO21">
        <v>0.16545431285577752</v>
      </c>
      <c r="AP21">
        <v>-0.89071981834455227</v>
      </c>
      <c r="AQ21">
        <v>-6.4155535129257507E-2</v>
      </c>
      <c r="AR21">
        <v>-0.82512206042541558</v>
      </c>
      <c r="AS21">
        <v>-0.11619242690993989</v>
      </c>
      <c r="AT21">
        <v>-0.59681838261434472</v>
      </c>
      <c r="AU21">
        <v>1.5641554058911898E-3</v>
      </c>
      <c r="AV21">
        <v>2.4721816173856554</v>
      </c>
      <c r="AW21">
        <v>1.2828623606746794</v>
      </c>
      <c r="AX21">
        <v>1.5971816173856552</v>
      </c>
      <c r="AY21">
        <v>1.2890924401677541</v>
      </c>
      <c r="AZ21">
        <v>1.4121816173856552</v>
      </c>
      <c r="BA21">
        <v>-0.11236635713515827</v>
      </c>
      <c r="BB21">
        <v>-2.22072641542103</v>
      </c>
      <c r="BC21">
        <v>0.16835841940146448</v>
      </c>
      <c r="BD21">
        <v>-1.0648183826143445</v>
      </c>
      <c r="BE21">
        <v>0.25827742013453858</v>
      </c>
      <c r="BF21">
        <v>-0.56081838261434469</v>
      </c>
      <c r="BG21">
        <v>0.34267125014622501</v>
      </c>
      <c r="BH21">
        <v>-0.75181838261434464</v>
      </c>
      <c r="BI21">
        <v>-4.9490864594465583E-2</v>
      </c>
      <c r="BJ21">
        <v>2.2931816173856552</v>
      </c>
      <c r="BK21">
        <v>-1.439369663344767E-2</v>
      </c>
      <c r="BL21">
        <v>2.218181617385655</v>
      </c>
      <c r="BM21">
        <v>8.9889572185391203E-2</v>
      </c>
      <c r="BN21">
        <v>-2.4838183826143445</v>
      </c>
      <c r="BO21">
        <v>0.55330259623229039</v>
      </c>
      <c r="BP21">
        <v>-1.9978183826143447</v>
      </c>
      <c r="BQ21">
        <v>-0.41504655142674074</v>
      </c>
      <c r="BR21">
        <v>-0.27708040892709684</v>
      </c>
      <c r="BS21">
        <v>0.55350167792170191</v>
      </c>
      <c r="BT21">
        <v>1.3651816173856555</v>
      </c>
      <c r="BU21">
        <v>0.17697768732818833</v>
      </c>
      <c r="BV21">
        <v>0.87618161738565559</v>
      </c>
      <c r="BW21">
        <v>-0.10285846217669789</v>
      </c>
      <c r="BX21">
        <v>1.6091816173856552</v>
      </c>
      <c r="BY21">
        <v>-1.3905630330186301E-2</v>
      </c>
      <c r="BZ21">
        <v>1.7361816173856555</v>
      </c>
      <c r="CA21">
        <v>-0.12320834499310404</v>
      </c>
      <c r="CB21">
        <v>-0.7068183826143446</v>
      </c>
      <c r="CC21">
        <v>-0.30290914992112206</v>
      </c>
      <c r="CD21">
        <v>0.90718161738565528</v>
      </c>
      <c r="CE21">
        <v>6.6823786707441962E-2</v>
      </c>
      <c r="CF21">
        <v>2.8260603000133333E-2</v>
      </c>
      <c r="CG21">
        <v>-0.10685485092595901</v>
      </c>
      <c r="CH21">
        <v>1.2251816173856553</v>
      </c>
      <c r="CI21">
        <v>-4.869799055581911E-2</v>
      </c>
      <c r="CJ21">
        <v>1.2811816173856554</v>
      </c>
      <c r="CK21">
        <v>-2.3885204339242103E-2</v>
      </c>
      <c r="CL21">
        <v>0.12918161738565548</v>
      </c>
      <c r="CM21">
        <v>4.688173988334679E-2</v>
      </c>
      <c r="CN21">
        <v>1.2551816173856556</v>
      </c>
      <c r="CO21">
        <v>-0.24620729865662636</v>
      </c>
      <c r="CP21">
        <v>-4.4818382614344676E-2</v>
      </c>
      <c r="CQ21">
        <v>-0.14169672993433277</v>
      </c>
      <c r="CR21">
        <v>0.11418161738565535</v>
      </c>
      <c r="CS21">
        <v>-9.410856906264288E-4</v>
      </c>
      <c r="CT21">
        <v>-5.4328183826143448</v>
      </c>
      <c r="CU21">
        <v>-0.15666994956784006</v>
      </c>
      <c r="CV21">
        <v>1.4011816173856555</v>
      </c>
      <c r="CW21">
        <v>5.4384569156545021E-2</v>
      </c>
      <c r="CX21">
        <v>-2.781838261434455E-2</v>
      </c>
      <c r="CY21">
        <v>-2.7791892686952233E-2</v>
      </c>
      <c r="CZ21">
        <v>-6.8818382614344698E-2</v>
      </c>
      <c r="DA21">
        <v>-5.0649727898228497E-2</v>
      </c>
      <c r="DB21">
        <v>-0.30381838261434457</v>
      </c>
      <c r="DC21">
        <v>-8.9559547448798432E-2</v>
      </c>
      <c r="DD21">
        <v>1.2411816173856554</v>
      </c>
      <c r="DE21">
        <v>9.7468134281158109E-2</v>
      </c>
      <c r="DF21">
        <v>-2.2679270588414289</v>
      </c>
      <c r="DG21">
        <v>-9.9170237890717522E-2</v>
      </c>
      <c r="DH21">
        <v>3.3760446008680516</v>
      </c>
      <c r="DI21">
        <v>-5.1064160036169176E-2</v>
      </c>
      <c r="DJ21">
        <v>1.9117735513020169</v>
      </c>
      <c r="DK21">
        <v>-0.47855136831495648</v>
      </c>
      <c r="DL21">
        <v>3.687855293261995</v>
      </c>
      <c r="DM21">
        <v>0.1471720270520829</v>
      </c>
      <c r="DN21">
        <v>0.54194999395385701</v>
      </c>
      <c r="DO21">
        <v>-0.15375217678956307</v>
      </c>
      <c r="DP21">
        <v>0.88524318375383282</v>
      </c>
      <c r="DQ21">
        <v>-7.841290877383475E-2</v>
      </c>
      <c r="DR21">
        <v>0.76631242046229775</v>
      </c>
      <c r="DS21">
        <v>-2.0033099473599523E-2</v>
      </c>
      <c r="DT21">
        <v>1.4641816173856552</v>
      </c>
      <c r="DU21">
        <v>-0.11615912850135388</v>
      </c>
      <c r="DV21">
        <v>1.6721381588124047</v>
      </c>
    </row>
    <row r="22" spans="3:126">
      <c r="C22">
        <v>1.3001705445008227</v>
      </c>
      <c r="D22">
        <v>3.3279999999999998</v>
      </c>
      <c r="G22">
        <v>0.88470006287493785</v>
      </c>
      <c r="H22">
        <v>-0.26622055528678867</v>
      </c>
      <c r="I22">
        <v>0.63755833809047691</v>
      </c>
      <c r="J22">
        <v>-2.1576404360150065</v>
      </c>
      <c r="K22">
        <v>0.77057647083338943</v>
      </c>
      <c r="L22">
        <v>-1.7855990980429777</v>
      </c>
      <c r="M22">
        <v>-5.9965339125617328E-2</v>
      </c>
      <c r="N22">
        <v>-3.2033781154512271</v>
      </c>
      <c r="O22">
        <v>0.78489950558535126</v>
      </c>
      <c r="P22">
        <v>-3.8629284238346657</v>
      </c>
      <c r="Q22">
        <v>0.2823912021189755</v>
      </c>
      <c r="R22">
        <v>-4.7698681850046771</v>
      </c>
      <c r="S22">
        <v>-8.9836388054881505E-2</v>
      </c>
      <c r="T22">
        <v>-0.31858466472166569</v>
      </c>
      <c r="U22">
        <v>-0.23203043709291729</v>
      </c>
      <c r="V22">
        <v>-0.32863270878534756</v>
      </c>
      <c r="W22">
        <v>-3.2994103437661432E-2</v>
      </c>
      <c r="X22">
        <v>3.8533632305867265</v>
      </c>
      <c r="Y22">
        <v>9.954337399469812E-2</v>
      </c>
      <c r="Z22">
        <v>-2.382452915435251</v>
      </c>
      <c r="AA22">
        <v>-0.26186143189028133</v>
      </c>
      <c r="AB22">
        <v>-2.165415163656192</v>
      </c>
      <c r="AC22">
        <v>0.20499140351953313</v>
      </c>
      <c r="AD22">
        <v>-1.4092271083351355</v>
      </c>
      <c r="AE22">
        <v>-0.47716080959553941</v>
      </c>
      <c r="AF22">
        <v>-4.1632271083351355</v>
      </c>
      <c r="AG22">
        <v>0.30990447940120724</v>
      </c>
      <c r="AH22">
        <v>2.9687728916648641</v>
      </c>
      <c r="AI22">
        <v>0.12233096452012857</v>
      </c>
      <c r="AJ22">
        <v>-1.2462271083351353</v>
      </c>
      <c r="AK22">
        <v>-1.4258450848742135E-2</v>
      </c>
      <c r="AL22">
        <v>-1.2152271083351356</v>
      </c>
      <c r="AM22">
        <v>-7.9456869228450439E-2</v>
      </c>
      <c r="AN22">
        <v>-1.5812271083351355</v>
      </c>
      <c r="AO22">
        <v>0.16916354391088281</v>
      </c>
      <c r="AP22">
        <v>-1.195128544065343</v>
      </c>
      <c r="AQ22">
        <v>-6.0446304074152218E-2</v>
      </c>
      <c r="AR22">
        <v>-1.1295307861462063</v>
      </c>
      <c r="AS22">
        <v>-0.1124831958548346</v>
      </c>
      <c r="AT22">
        <v>-0.90122710833513553</v>
      </c>
      <c r="AU22">
        <v>5.2733864609964855E-3</v>
      </c>
      <c r="AV22">
        <v>2.1677728916648649</v>
      </c>
      <c r="AW22">
        <v>1.2865715917297846</v>
      </c>
      <c r="AX22">
        <v>1.2927728916648644</v>
      </c>
      <c r="AY22">
        <v>1.2928016712228594</v>
      </c>
      <c r="AZ22">
        <v>1.1077728916648644</v>
      </c>
      <c r="BA22">
        <v>-0.10865712608005298</v>
      </c>
      <c r="BB22">
        <v>-2.5251351411418206</v>
      </c>
      <c r="BC22">
        <v>0.17206765045656977</v>
      </c>
      <c r="BD22">
        <v>-1.3692271083351355</v>
      </c>
      <c r="BE22">
        <v>0.26198665118964393</v>
      </c>
      <c r="BF22">
        <v>-0.8652271083351355</v>
      </c>
      <c r="BG22">
        <v>0.34638048120133036</v>
      </c>
      <c r="BH22">
        <v>-1.0562271083351353</v>
      </c>
      <c r="BI22">
        <v>-4.5781633539360295E-2</v>
      </c>
      <c r="BJ22">
        <v>1.9887728916648646</v>
      </c>
      <c r="BK22">
        <v>-1.0684465578342375E-2</v>
      </c>
      <c r="BL22">
        <v>1.9137728916648644</v>
      </c>
      <c r="BM22">
        <v>9.3598803240496492E-2</v>
      </c>
      <c r="BN22">
        <v>-2.7882271083351355</v>
      </c>
      <c r="BO22">
        <v>0.55701182728739573</v>
      </c>
      <c r="BP22">
        <v>-2.3022271083351353</v>
      </c>
      <c r="BQ22">
        <v>-0.4113373203716354</v>
      </c>
      <c r="BR22">
        <v>-0.58148913464788765</v>
      </c>
      <c r="BS22">
        <v>0.55721090897680725</v>
      </c>
      <c r="BT22">
        <v>1.0607728916648647</v>
      </c>
      <c r="BU22">
        <v>0.18068691838329362</v>
      </c>
      <c r="BV22">
        <v>0.57177289166486478</v>
      </c>
      <c r="BW22">
        <v>-9.9149231121592601E-2</v>
      </c>
      <c r="BX22">
        <v>1.3047728916648644</v>
      </c>
      <c r="BY22">
        <v>-1.0196399275081005E-2</v>
      </c>
      <c r="BZ22">
        <v>1.4317728916648647</v>
      </c>
      <c r="CA22">
        <v>-0.11949911393799875</v>
      </c>
      <c r="CB22">
        <v>-1.0112271083351354</v>
      </c>
      <c r="CC22">
        <v>-0.29919991886601671</v>
      </c>
      <c r="CD22">
        <v>0.60277289166486447</v>
      </c>
      <c r="CE22">
        <v>7.0533017762547251E-2</v>
      </c>
      <c r="CF22">
        <v>-0.27614812272065747</v>
      </c>
      <c r="CG22">
        <v>-0.10314561987085372</v>
      </c>
      <c r="CH22">
        <v>0.92077289166486453</v>
      </c>
      <c r="CI22">
        <v>-4.4988759500713821E-2</v>
      </c>
      <c r="CJ22">
        <v>0.97677289166486458</v>
      </c>
      <c r="CK22">
        <v>-2.0175973284136808E-2</v>
      </c>
      <c r="CL22">
        <v>-0.17522710833513533</v>
      </c>
      <c r="CM22">
        <v>5.0590970938452079E-2</v>
      </c>
      <c r="CN22">
        <v>0.95077289166486478</v>
      </c>
      <c r="CO22">
        <v>-0.24249806760152107</v>
      </c>
      <c r="CP22">
        <v>-0.34922710833513548</v>
      </c>
      <c r="CQ22">
        <v>-0.13798749887922748</v>
      </c>
      <c r="CR22">
        <v>-0.19022710833513545</v>
      </c>
      <c r="CS22">
        <v>2.7681453644788669E-3</v>
      </c>
      <c r="CT22">
        <v>-5.7372271083351354</v>
      </c>
      <c r="CU22">
        <v>-0.15296071851273477</v>
      </c>
      <c r="CV22">
        <v>1.0967728916648647</v>
      </c>
      <c r="CW22">
        <v>5.8093800211650309E-2</v>
      </c>
      <c r="CX22">
        <v>-0.33222710833513536</v>
      </c>
      <c r="CY22">
        <v>-2.4082661631846938E-2</v>
      </c>
      <c r="CZ22">
        <v>-0.3732271083351355</v>
      </c>
      <c r="DA22">
        <v>-4.6940496843123208E-2</v>
      </c>
      <c r="DB22">
        <v>-0.60822710833513538</v>
      </c>
      <c r="DC22">
        <v>-8.5850316393693143E-2</v>
      </c>
      <c r="DD22">
        <v>0.93677289166486455</v>
      </c>
      <c r="DE22">
        <v>0.1011773653362634</v>
      </c>
      <c r="DF22">
        <v>-2.5723357845622195</v>
      </c>
      <c r="DG22">
        <v>-9.5461006835612233E-2</v>
      </c>
      <c r="DH22">
        <v>3.071635875147261</v>
      </c>
      <c r="DI22">
        <v>-4.7354928981063887E-2</v>
      </c>
      <c r="DJ22">
        <v>1.6073648255812261</v>
      </c>
      <c r="DK22">
        <v>-0.47484213725985114</v>
      </c>
      <c r="DL22">
        <v>3.3834465675412044</v>
      </c>
      <c r="DM22">
        <v>0.15088125810718819</v>
      </c>
      <c r="DN22">
        <v>0.23754126823306621</v>
      </c>
      <c r="DO22">
        <v>-0.15004294573445778</v>
      </c>
      <c r="DP22">
        <v>0.58083445803304201</v>
      </c>
      <c r="DQ22">
        <v>-7.4703677718729461E-2</v>
      </c>
      <c r="DR22">
        <v>0.46190369474150694</v>
      </c>
      <c r="DS22">
        <v>-1.6323868418494227E-2</v>
      </c>
      <c r="DT22">
        <v>1.1597728916648644</v>
      </c>
      <c r="DU22">
        <v>-0.11244989744624859</v>
      </c>
      <c r="DV22">
        <v>1.3677294330916139</v>
      </c>
    </row>
    <row r="23" spans="3:126">
      <c r="C23">
        <v>1.3064006239938974</v>
      </c>
      <c r="D23">
        <v>3.1429999999999998</v>
      </c>
      <c r="G23">
        <v>0.88893189405865369</v>
      </c>
      <c r="H23">
        <v>-0.49241664460278223</v>
      </c>
      <c r="I23">
        <v>0.64179016927419275</v>
      </c>
      <c r="J23">
        <v>-2.3838365253310001</v>
      </c>
      <c r="K23">
        <v>0.77480830201710527</v>
      </c>
      <c r="L23">
        <v>-2.0117951873589712</v>
      </c>
      <c r="M23">
        <v>-5.573350794190144E-2</v>
      </c>
      <c r="N23">
        <v>-3.4295742047672206</v>
      </c>
      <c r="O23">
        <v>0.7891313367690671</v>
      </c>
      <c r="P23">
        <v>-4.0891245131506597</v>
      </c>
      <c r="Q23">
        <v>0.28662303330269134</v>
      </c>
      <c r="R23">
        <v>-4.9960642743206707</v>
      </c>
      <c r="S23">
        <v>-8.560455687116561E-2</v>
      </c>
      <c r="T23">
        <v>-0.54478075403765924</v>
      </c>
      <c r="U23">
        <v>-0.2277986059092014</v>
      </c>
      <c r="V23">
        <v>-0.55482879810134111</v>
      </c>
      <c r="W23">
        <v>-2.8762272253945544E-2</v>
      </c>
      <c r="X23">
        <v>3.6271671412707329</v>
      </c>
      <c r="Y23">
        <v>0.10377520517841402</v>
      </c>
      <c r="Z23">
        <v>-2.6086490047512445</v>
      </c>
      <c r="AA23">
        <v>-0.25762960070656549</v>
      </c>
      <c r="AB23">
        <v>-2.3916112529721856</v>
      </c>
      <c r="AC23">
        <v>0.20922323470324902</v>
      </c>
      <c r="AD23">
        <v>-1.6354231976511291</v>
      </c>
      <c r="AE23">
        <v>-0.47292897841182358</v>
      </c>
      <c r="AF23">
        <v>-4.3894231976511291</v>
      </c>
      <c r="AG23">
        <v>0.31413631058492308</v>
      </c>
      <c r="AH23">
        <v>2.7425768023488706</v>
      </c>
      <c r="AI23">
        <v>0.12656279570384446</v>
      </c>
      <c r="AJ23">
        <v>-1.4724231976511288</v>
      </c>
      <c r="AK23">
        <v>-1.002661966502625E-2</v>
      </c>
      <c r="AL23">
        <v>-1.4414231976511291</v>
      </c>
      <c r="AM23">
        <v>-7.5225038044734543E-2</v>
      </c>
      <c r="AN23">
        <v>-1.807423197651129</v>
      </c>
      <c r="AO23">
        <v>0.17339537509459871</v>
      </c>
      <c r="AP23">
        <v>-1.4213246333813365</v>
      </c>
      <c r="AQ23">
        <v>-5.621447289043633E-2</v>
      </c>
      <c r="AR23">
        <v>-1.3557268754621998</v>
      </c>
      <c r="AS23">
        <v>-0.1082513646711187</v>
      </c>
      <c r="AT23">
        <v>-1.1274231976511291</v>
      </c>
      <c r="AU23">
        <v>9.5052176447123701E-3</v>
      </c>
      <c r="AV23">
        <v>1.9415768023488713</v>
      </c>
      <c r="AW23">
        <v>1.2908034229135006</v>
      </c>
      <c r="AX23">
        <v>1.0665768023488709</v>
      </c>
      <c r="AY23">
        <v>1.2970335024065753</v>
      </c>
      <c r="AZ23">
        <v>0.88157680234887081</v>
      </c>
      <c r="BA23">
        <v>-0.10442529489633709</v>
      </c>
      <c r="BB23">
        <v>-2.7513312304578141</v>
      </c>
      <c r="BC23">
        <v>0.17629948164028567</v>
      </c>
      <c r="BD23">
        <v>-1.5954231976511291</v>
      </c>
      <c r="BE23">
        <v>0.26621848237335977</v>
      </c>
      <c r="BF23">
        <v>-1.0914231976511291</v>
      </c>
      <c r="BG23">
        <v>0.3506123123850462</v>
      </c>
      <c r="BH23">
        <v>-1.2824231976511289</v>
      </c>
      <c r="BI23">
        <v>-4.1549802355644407E-2</v>
      </c>
      <c r="BJ23">
        <v>1.762576802348871</v>
      </c>
      <c r="BK23">
        <v>-6.45263439462649E-3</v>
      </c>
      <c r="BL23">
        <v>1.6875768023488709</v>
      </c>
      <c r="BM23">
        <v>9.7830634424212387E-2</v>
      </c>
      <c r="BN23">
        <v>-3.0144231976511291</v>
      </c>
      <c r="BO23">
        <v>0.56124365847111157</v>
      </c>
      <c r="BP23">
        <v>-2.5284231976511289</v>
      </c>
      <c r="BQ23">
        <v>-0.40710548918791956</v>
      </c>
      <c r="BR23">
        <v>-0.8076852239638812</v>
      </c>
      <c r="BS23">
        <v>0.56144274016052309</v>
      </c>
      <c r="BT23">
        <v>0.83457680234887111</v>
      </c>
      <c r="BU23">
        <v>0.18491874956700952</v>
      </c>
      <c r="BV23">
        <v>0.34557680234887123</v>
      </c>
      <c r="BW23">
        <v>-9.4917399937876706E-2</v>
      </c>
      <c r="BX23">
        <v>1.0785768023488709</v>
      </c>
      <c r="BY23">
        <v>-5.9645680913651203E-3</v>
      </c>
      <c r="BZ23">
        <v>1.2055768023488711</v>
      </c>
      <c r="CA23">
        <v>-0.11526728275428286</v>
      </c>
      <c r="CB23">
        <v>-1.237423197651129</v>
      </c>
      <c r="CC23">
        <v>-0.29496808768230087</v>
      </c>
      <c r="CD23">
        <v>0.37657680234887092</v>
      </c>
      <c r="CE23">
        <v>7.4764848946263146E-2</v>
      </c>
      <c r="CF23">
        <v>-0.50234421203665103</v>
      </c>
      <c r="CG23">
        <v>-9.8913788687137821E-2</v>
      </c>
      <c r="CH23">
        <v>0.69457680234887098</v>
      </c>
      <c r="CI23">
        <v>-4.0756928316997933E-2</v>
      </c>
      <c r="CJ23">
        <v>0.75057680234887103</v>
      </c>
      <c r="CK23">
        <v>-1.5944142100420923E-2</v>
      </c>
      <c r="CL23">
        <v>-0.40142319765112888</v>
      </c>
      <c r="CM23">
        <v>5.4822802122167967E-2</v>
      </c>
      <c r="CN23">
        <v>0.72457680234887123</v>
      </c>
      <c r="CO23">
        <v>-0.23826623641780517</v>
      </c>
      <c r="CP23">
        <v>-0.57542319765112904</v>
      </c>
      <c r="CQ23">
        <v>-0.13375566769551159</v>
      </c>
      <c r="CR23">
        <v>-0.41642319765112901</v>
      </c>
      <c r="CS23">
        <v>6.9999765481947515E-3</v>
      </c>
      <c r="CT23">
        <v>-5.9634231976511289</v>
      </c>
      <c r="CU23">
        <v>-0.14872888732901887</v>
      </c>
      <c r="CV23">
        <v>0.87057680234887114</v>
      </c>
      <c r="CW23">
        <v>6.2325631395366198E-2</v>
      </c>
      <c r="CX23">
        <v>-0.55842319765112891</v>
      </c>
      <c r="CY23">
        <v>-1.9850830448131053E-2</v>
      </c>
      <c r="CZ23">
        <v>-0.59942319765112906</v>
      </c>
      <c r="DA23">
        <v>-4.270866565940732E-2</v>
      </c>
      <c r="DB23">
        <v>-0.83442319765112893</v>
      </c>
      <c r="DC23">
        <v>-8.1618485209977248E-2</v>
      </c>
      <c r="DD23">
        <v>0.710576802348871</v>
      </c>
      <c r="DE23">
        <v>0.10540919651997929</v>
      </c>
      <c r="DF23">
        <v>-2.798531873878213</v>
      </c>
      <c r="DG23">
        <v>-9.1229175651896338E-2</v>
      </c>
      <c r="DH23">
        <v>2.8454397858312674</v>
      </c>
      <c r="DI23">
        <v>-4.3123097797347999E-2</v>
      </c>
      <c r="DJ23">
        <v>1.3811687362652325</v>
      </c>
      <c r="DK23">
        <v>-0.4706103060761353</v>
      </c>
      <c r="DL23">
        <v>3.1572504782252109</v>
      </c>
      <c r="DM23">
        <v>0.15511308929090409</v>
      </c>
      <c r="DN23">
        <v>1.1345178917072651E-2</v>
      </c>
      <c r="DO23">
        <v>-0.14581111455074189</v>
      </c>
      <c r="DP23">
        <v>0.35463836871704846</v>
      </c>
      <c r="DQ23">
        <v>-7.0471846535013566E-2</v>
      </c>
      <c r="DR23">
        <v>0.23570760542551339</v>
      </c>
      <c r="DS23">
        <v>-1.2092037234778343E-2</v>
      </c>
      <c r="DT23">
        <v>0.93357680234887086</v>
      </c>
      <c r="DU23">
        <v>-0.10821806626253269</v>
      </c>
      <c r="DV23">
        <v>1.1415333437756203</v>
      </c>
    </row>
    <row r="24" spans="3:126">
      <c r="C24">
        <v>-9.5058173309015004E-2</v>
      </c>
      <c r="D24">
        <v>-0.48990803280668516</v>
      </c>
      <c r="G24">
        <v>0.89352369847182767</v>
      </c>
      <c r="H24">
        <v>-0.63170750865376935</v>
      </c>
      <c r="I24">
        <v>0.64638197368736672</v>
      </c>
      <c r="J24">
        <v>-2.5231273893819872</v>
      </c>
      <c r="K24">
        <v>0.77940010643027924</v>
      </c>
      <c r="L24">
        <v>-2.1510860514099583</v>
      </c>
      <c r="M24">
        <v>-5.1141703528727489E-2</v>
      </c>
      <c r="N24">
        <v>-3.5688650688182078</v>
      </c>
      <c r="O24">
        <v>0.79372314118224108</v>
      </c>
      <c r="P24">
        <v>-4.228415377201646</v>
      </c>
      <c r="Q24">
        <v>0.29121483771586532</v>
      </c>
      <c r="R24">
        <v>-5.1353551383716578</v>
      </c>
      <c r="S24">
        <v>-8.1012752457991666E-2</v>
      </c>
      <c r="T24">
        <v>-0.68407161808864636</v>
      </c>
      <c r="U24">
        <v>-0.22320680149602745</v>
      </c>
      <c r="V24">
        <v>-0.69411966215232823</v>
      </c>
      <c r="W24">
        <v>-2.4170467840771592E-2</v>
      </c>
      <c r="X24">
        <v>3.4878762772197458</v>
      </c>
      <c r="Y24">
        <v>0.10836700959158796</v>
      </c>
      <c r="Z24">
        <v>-2.7479398688022316</v>
      </c>
      <c r="AA24">
        <v>-0.25303779629339151</v>
      </c>
      <c r="AB24">
        <v>-2.5309021170231727</v>
      </c>
      <c r="AC24">
        <v>0.21381503911642297</v>
      </c>
      <c r="AD24">
        <v>-1.7747140617021162</v>
      </c>
      <c r="AE24">
        <v>-0.4683371739986496</v>
      </c>
      <c r="AF24">
        <v>-4.5287140617021162</v>
      </c>
      <c r="AG24">
        <v>0.31872811499809706</v>
      </c>
      <c r="AH24">
        <v>2.6032859382978835</v>
      </c>
      <c r="AI24">
        <v>0.13115460011701841</v>
      </c>
      <c r="AJ24">
        <v>-1.611714061702116</v>
      </c>
      <c r="AK24">
        <v>-5.4348152518522977E-3</v>
      </c>
      <c r="AL24">
        <v>-1.5807140617021163</v>
      </c>
      <c r="AM24">
        <v>-7.0633233631560599E-2</v>
      </c>
      <c r="AN24">
        <v>-1.9467140617021161</v>
      </c>
      <c r="AO24">
        <v>0.17798717950777265</v>
      </c>
      <c r="AP24">
        <v>-1.5606154974323236</v>
      </c>
      <c r="AQ24">
        <v>-5.1622668477262379E-2</v>
      </c>
      <c r="AR24">
        <v>-1.4950177395131869</v>
      </c>
      <c r="AS24">
        <v>-0.10365956025794476</v>
      </c>
      <c r="AT24">
        <v>-1.2667140617021162</v>
      </c>
      <c r="AU24">
        <v>1.4097022057886321E-2</v>
      </c>
      <c r="AV24">
        <v>1.8022859382978842</v>
      </c>
      <c r="AW24">
        <v>1.2953952273266747</v>
      </c>
      <c r="AX24">
        <v>0.92728593829788375</v>
      </c>
      <c r="AY24">
        <v>1.3016253068197494</v>
      </c>
      <c r="AZ24">
        <v>0.7422859382978837</v>
      </c>
      <c r="BA24">
        <v>-9.9833490483163145E-2</v>
      </c>
      <c r="BB24">
        <v>-2.8906220945088013</v>
      </c>
      <c r="BC24">
        <v>0.18089128605345961</v>
      </c>
      <c r="BD24">
        <v>-1.7347140617021162</v>
      </c>
      <c r="BE24">
        <v>0.27081028678653374</v>
      </c>
      <c r="BF24">
        <v>-1.2307140617021162</v>
      </c>
      <c r="BG24">
        <v>0.35520411679822017</v>
      </c>
      <c r="BH24">
        <v>-1.421714061702116</v>
      </c>
      <c r="BI24">
        <v>-3.6957997942470455E-2</v>
      </c>
      <c r="BJ24">
        <v>1.6232859382978839</v>
      </c>
      <c r="BK24">
        <v>-1.8608299814525378E-3</v>
      </c>
      <c r="BL24">
        <v>1.5482859382978837</v>
      </c>
      <c r="BM24">
        <v>0.10242243883738633</v>
      </c>
      <c r="BN24">
        <v>-3.1537140617021162</v>
      </c>
      <c r="BO24">
        <v>0.56583546288428554</v>
      </c>
      <c r="BP24">
        <v>-2.667714061702116</v>
      </c>
      <c r="BQ24">
        <v>-0.40251368477474558</v>
      </c>
      <c r="BR24">
        <v>-0.94697608801486832</v>
      </c>
      <c r="BS24">
        <v>0.56603454457369706</v>
      </c>
      <c r="BT24">
        <v>0.69528593829788399</v>
      </c>
      <c r="BU24">
        <v>0.18951055398018346</v>
      </c>
      <c r="BV24">
        <v>0.20628593829788411</v>
      </c>
      <c r="BW24">
        <v>-9.0325595524702762E-2</v>
      </c>
      <c r="BX24">
        <v>0.93928593829788376</v>
      </c>
      <c r="BY24">
        <v>-1.3727636781911681E-3</v>
      </c>
      <c r="BZ24">
        <v>1.066285938297884</v>
      </c>
      <c r="CA24">
        <v>-0.11067547834110891</v>
      </c>
      <c r="CB24">
        <v>-1.3767140617021161</v>
      </c>
      <c r="CC24">
        <v>-0.2903762832691269</v>
      </c>
      <c r="CD24">
        <v>0.2372859382978838</v>
      </c>
      <c r="CE24">
        <v>7.935665335943709E-2</v>
      </c>
      <c r="CF24">
        <v>-0.64163507608763815</v>
      </c>
      <c r="CG24">
        <v>-9.4321984273963877E-2</v>
      </c>
      <c r="CH24">
        <v>0.55528593829788386</v>
      </c>
      <c r="CI24">
        <v>-3.6165123903823981E-2</v>
      </c>
      <c r="CJ24">
        <v>0.61128593829788391</v>
      </c>
      <c r="CK24">
        <v>-1.1352337687246972E-2</v>
      </c>
      <c r="CL24">
        <v>-0.540714061702116</v>
      </c>
      <c r="CM24">
        <v>5.9414606535341918E-2</v>
      </c>
      <c r="CN24">
        <v>0.58528593829788411</v>
      </c>
      <c r="CO24">
        <v>-0.23367443200463123</v>
      </c>
      <c r="CP24">
        <v>-0.71471406170211615</v>
      </c>
      <c r="CQ24">
        <v>-0.12916386328233764</v>
      </c>
      <c r="CR24">
        <v>-0.55571406170211612</v>
      </c>
      <c r="CS24">
        <v>1.1591780961368703E-2</v>
      </c>
      <c r="CT24">
        <v>-6.1027140617021161</v>
      </c>
      <c r="CU24">
        <v>-0.14413708291584493</v>
      </c>
      <c r="CV24">
        <v>0.73128593829788402</v>
      </c>
      <c r="CW24">
        <v>6.6917435808540149E-2</v>
      </c>
      <c r="CX24">
        <v>-0.69771406170211603</v>
      </c>
      <c r="CY24">
        <v>-1.5259026034957102E-2</v>
      </c>
      <c r="CZ24">
        <v>-0.73871406170211618</v>
      </c>
      <c r="DA24">
        <v>-3.8116861246233369E-2</v>
      </c>
      <c r="DB24">
        <v>-0.97371406170211605</v>
      </c>
      <c r="DC24">
        <v>-7.7026680796803304E-2</v>
      </c>
      <c r="DD24">
        <v>0.57128593829788388</v>
      </c>
      <c r="DE24">
        <v>0.11000100093315324</v>
      </c>
      <c r="DF24">
        <v>-2.9378227379292001</v>
      </c>
      <c r="DG24">
        <v>-8.6637371238722394E-2</v>
      </c>
      <c r="DH24">
        <v>2.7061489217802803</v>
      </c>
      <c r="DI24">
        <v>-3.8531293384174048E-2</v>
      </c>
      <c r="DJ24">
        <v>1.2418778722142454</v>
      </c>
      <c r="DK24">
        <v>-0.46601850166296133</v>
      </c>
      <c r="DL24">
        <v>3.0179596141742238</v>
      </c>
      <c r="DM24">
        <v>0.15970489370407803</v>
      </c>
      <c r="DN24">
        <v>-0.12794568513391447</v>
      </c>
      <c r="DO24">
        <v>-0.14121931013756794</v>
      </c>
      <c r="DP24">
        <v>0.21534750466606134</v>
      </c>
      <c r="DQ24">
        <v>-6.5880042121839621E-2</v>
      </c>
      <c r="DR24">
        <v>9.6416741374526271E-2</v>
      </c>
      <c r="DS24">
        <v>-7.5002328216043903E-3</v>
      </c>
      <c r="DT24">
        <v>0.79428593829788374</v>
      </c>
      <c r="DU24">
        <v>-0.10362626184935875</v>
      </c>
      <c r="DV24">
        <v>1.0022424797246332</v>
      </c>
    </row>
    <row r="25" spans="3:126">
      <c r="C25">
        <v>0.18566660322760775</v>
      </c>
      <c r="D25">
        <v>0.66600000000000004</v>
      </c>
      <c r="G25">
        <v>0.89829901564597592</v>
      </c>
      <c r="H25">
        <v>-0.67874027764951217</v>
      </c>
      <c r="I25">
        <v>0.65115729086151497</v>
      </c>
      <c r="J25">
        <v>-2.57016015837773</v>
      </c>
      <c r="K25">
        <v>0.78417542360442749</v>
      </c>
      <c r="L25">
        <v>-2.1981188204057012</v>
      </c>
      <c r="M25">
        <v>-4.6366386354579195E-2</v>
      </c>
      <c r="N25">
        <v>-3.6158978378139506</v>
      </c>
      <c r="O25">
        <v>0.79849845835638933</v>
      </c>
      <c r="P25">
        <v>-4.2754481461973892</v>
      </c>
      <c r="Q25">
        <v>0.29599015489001362</v>
      </c>
      <c r="R25">
        <v>-5.1823879073674011</v>
      </c>
      <c r="S25">
        <v>-7.6237435283843372E-2</v>
      </c>
      <c r="T25">
        <v>-0.73110438708438918</v>
      </c>
      <c r="U25">
        <v>-0.21843148432187917</v>
      </c>
      <c r="V25">
        <v>-0.74115243114807106</v>
      </c>
      <c r="W25">
        <v>-1.9395150666623302E-2</v>
      </c>
      <c r="X25">
        <v>3.440843508224003</v>
      </c>
      <c r="Y25">
        <v>0.11314232676573625</v>
      </c>
      <c r="Z25">
        <v>-2.7949726377979744</v>
      </c>
      <c r="AA25">
        <v>-0.24826247911924323</v>
      </c>
      <c r="AB25">
        <v>-2.5779348860189155</v>
      </c>
      <c r="AC25">
        <v>0.21859035629057125</v>
      </c>
      <c r="AD25">
        <v>-1.821746830697859</v>
      </c>
      <c r="AE25">
        <v>-0.46356185682450129</v>
      </c>
      <c r="AF25">
        <v>-4.5757468306978595</v>
      </c>
      <c r="AG25">
        <v>0.32350343217224536</v>
      </c>
      <c r="AH25">
        <v>2.5562531693021406</v>
      </c>
      <c r="AI25">
        <v>0.13592991729116669</v>
      </c>
      <c r="AJ25">
        <v>-1.6587468306978588</v>
      </c>
      <c r="AK25">
        <v>-6.5949807770400719E-4</v>
      </c>
      <c r="AL25">
        <v>-1.6277468306978591</v>
      </c>
      <c r="AM25">
        <v>-6.5857916457412305E-2</v>
      </c>
      <c r="AN25">
        <v>-1.993746830697859</v>
      </c>
      <c r="AO25">
        <v>0.18276249668192093</v>
      </c>
      <c r="AP25">
        <v>-1.6076482664280665</v>
      </c>
      <c r="AQ25">
        <v>-4.6847351303114085E-2</v>
      </c>
      <c r="AR25">
        <v>-1.5420505085089298</v>
      </c>
      <c r="AS25">
        <v>-9.8884243083796466E-2</v>
      </c>
      <c r="AT25">
        <v>-1.313746830697859</v>
      </c>
      <c r="AU25">
        <v>1.8872339232034612E-2</v>
      </c>
      <c r="AV25">
        <v>1.7552531693021414</v>
      </c>
      <c r="AW25">
        <v>1.3001705445008229</v>
      </c>
      <c r="AX25">
        <v>0.88025316930214093</v>
      </c>
      <c r="AY25">
        <v>1.3064006239938977</v>
      </c>
      <c r="AZ25">
        <v>0.69525316930214087</v>
      </c>
      <c r="BA25">
        <v>-9.5058173309014851E-2</v>
      </c>
      <c r="BB25">
        <v>-2.9376548635045441</v>
      </c>
      <c r="BC25">
        <v>0.18566660322760789</v>
      </c>
      <c r="BD25">
        <v>-1.781746830697859</v>
      </c>
      <c r="BE25">
        <v>0.27558560396068205</v>
      </c>
      <c r="BF25">
        <v>-1.277746830697859</v>
      </c>
      <c r="BG25">
        <v>0.35997943397236848</v>
      </c>
      <c r="BH25">
        <v>-1.4687468306978588</v>
      </c>
      <c r="BI25">
        <v>-3.2182680768322161E-2</v>
      </c>
      <c r="BJ25">
        <v>1.5762531693021411</v>
      </c>
      <c r="BK25">
        <v>2.9144871926957529E-3</v>
      </c>
      <c r="BL25">
        <v>1.5012531693021409</v>
      </c>
      <c r="BM25">
        <v>0.10719775601153463</v>
      </c>
      <c r="BN25">
        <v>-3.200746830697859</v>
      </c>
      <c r="BO25">
        <v>0.5706107800584338</v>
      </c>
      <c r="BP25">
        <v>-2.7147468306978588</v>
      </c>
      <c r="BQ25">
        <v>-0.39773836760059728</v>
      </c>
      <c r="BR25">
        <v>-0.99400885701061115</v>
      </c>
      <c r="BS25">
        <v>0.57080986174784532</v>
      </c>
      <c r="BT25">
        <v>0.64825316930214116</v>
      </c>
      <c r="BU25">
        <v>0.19428587115433174</v>
      </c>
      <c r="BV25">
        <v>0.15925316930214128</v>
      </c>
      <c r="BW25">
        <v>-8.5550278350554468E-2</v>
      </c>
      <c r="BX25">
        <v>0.89225316930214094</v>
      </c>
      <c r="BY25">
        <v>3.4025534959571226E-3</v>
      </c>
      <c r="BZ25">
        <v>1.0192531693021412</v>
      </c>
      <c r="CA25">
        <v>-0.10590016116696062</v>
      </c>
      <c r="CB25">
        <v>-1.4237468306978589</v>
      </c>
      <c r="CC25">
        <v>-0.28560096609497859</v>
      </c>
      <c r="CD25">
        <v>0.19025316930214098</v>
      </c>
      <c r="CE25">
        <v>8.4131970533585385E-2</v>
      </c>
      <c r="CF25">
        <v>-0.68866784508338097</v>
      </c>
      <c r="CG25">
        <v>-8.9546667099815583E-2</v>
      </c>
      <c r="CH25">
        <v>0.50825316930214104</v>
      </c>
      <c r="CI25">
        <v>-3.1389806729675687E-2</v>
      </c>
      <c r="CJ25">
        <v>0.56425316930214109</v>
      </c>
      <c r="CK25">
        <v>-6.5770205130986801E-3</v>
      </c>
      <c r="CL25">
        <v>-0.58774683069785882</v>
      </c>
      <c r="CM25">
        <v>6.4189923709490213E-2</v>
      </c>
      <c r="CN25">
        <v>0.53825316930214129</v>
      </c>
      <c r="CO25">
        <v>-0.22889911483048295</v>
      </c>
      <c r="CP25">
        <v>-0.76174683069785898</v>
      </c>
      <c r="CQ25">
        <v>-0.12438854610818935</v>
      </c>
      <c r="CR25">
        <v>-0.60274683069785895</v>
      </c>
      <c r="CS25">
        <v>1.6367098135516994E-2</v>
      </c>
      <c r="CT25">
        <v>-6.1497468306978593</v>
      </c>
      <c r="CU25">
        <v>-0.13936176574169665</v>
      </c>
      <c r="CV25">
        <v>0.6842531693021412</v>
      </c>
      <c r="CW25">
        <v>7.1692752982688443E-2</v>
      </c>
      <c r="CX25">
        <v>-0.74474683069785885</v>
      </c>
      <c r="CY25">
        <v>-1.0483708860808811E-2</v>
      </c>
      <c r="CZ25">
        <v>-0.785746830697859</v>
      </c>
      <c r="DA25">
        <v>-3.3341544072085075E-2</v>
      </c>
      <c r="DB25">
        <v>-1.0207468306978589</v>
      </c>
      <c r="DC25">
        <v>-7.225136362265501E-2</v>
      </c>
      <c r="DD25">
        <v>0.52425316930214105</v>
      </c>
      <c r="DE25">
        <v>0.11477631810730153</v>
      </c>
      <c r="DF25">
        <v>-2.9848555069249429</v>
      </c>
      <c r="DG25">
        <v>-8.18620540645741E-2</v>
      </c>
      <c r="DH25">
        <v>2.6591161527845375</v>
      </c>
      <c r="DI25">
        <v>-3.3755976210025754E-2</v>
      </c>
      <c r="DJ25">
        <v>1.1948451032185026</v>
      </c>
      <c r="DK25">
        <v>-0.46124318448881302</v>
      </c>
      <c r="DL25">
        <v>2.9709268451784809</v>
      </c>
      <c r="DM25">
        <v>0.16448021087822631</v>
      </c>
      <c r="DN25">
        <v>-0.17497845412965729</v>
      </c>
      <c r="DO25">
        <v>-0.13644399296341966</v>
      </c>
      <c r="DP25">
        <v>0.16831473567031852</v>
      </c>
      <c r="DQ25">
        <v>-6.1104724947691327E-2</v>
      </c>
      <c r="DR25">
        <v>4.9383972378783447E-2</v>
      </c>
      <c r="DS25">
        <v>-2.7249156474560996E-3</v>
      </c>
      <c r="DT25">
        <v>0.74725316930214092</v>
      </c>
      <c r="DU25">
        <v>-9.8850944675210453E-2</v>
      </c>
      <c r="DV25">
        <v>0.95520971072889038</v>
      </c>
    </row>
    <row r="26" spans="3:126">
      <c r="C26">
        <v>0.27558560396068188</v>
      </c>
      <c r="D26">
        <v>1.17</v>
      </c>
      <c r="G26">
        <v>0.90307433282012395</v>
      </c>
      <c r="H26">
        <v>-0.63170750865376935</v>
      </c>
      <c r="I26">
        <v>0.655932608035663</v>
      </c>
      <c r="J26">
        <v>-2.5231273893819872</v>
      </c>
      <c r="K26">
        <v>0.78895074077857552</v>
      </c>
      <c r="L26">
        <v>-2.1510860514099583</v>
      </c>
      <c r="M26">
        <v>-4.1591069180431206E-2</v>
      </c>
      <c r="N26">
        <v>-3.5688650688182078</v>
      </c>
      <c r="O26">
        <v>0.80327377553053736</v>
      </c>
      <c r="P26">
        <v>-4.228415377201646</v>
      </c>
      <c r="Q26">
        <v>0.3007654720641616</v>
      </c>
      <c r="R26">
        <v>-5.1353551383716578</v>
      </c>
      <c r="S26">
        <v>-7.1462118109695383E-2</v>
      </c>
      <c r="T26">
        <v>-0.68407161808864636</v>
      </c>
      <c r="U26">
        <v>-0.21365616714773117</v>
      </c>
      <c r="V26">
        <v>-0.69411966215232823</v>
      </c>
      <c r="W26">
        <v>-1.4619833492475309E-2</v>
      </c>
      <c r="X26">
        <v>3.4878762772197458</v>
      </c>
      <c r="Y26">
        <v>0.11791764393988424</v>
      </c>
      <c r="Z26">
        <v>-2.7479398688022316</v>
      </c>
      <c r="AA26">
        <v>-0.24348716194509523</v>
      </c>
      <c r="AB26">
        <v>-2.5309021170231727</v>
      </c>
      <c r="AC26">
        <v>0.22336567346471925</v>
      </c>
      <c r="AD26">
        <v>-1.7747140617021162</v>
      </c>
      <c r="AE26">
        <v>-0.45878653965035332</v>
      </c>
      <c r="AF26">
        <v>-4.5287140617021162</v>
      </c>
      <c r="AG26">
        <v>0.32827874934639334</v>
      </c>
      <c r="AH26">
        <v>2.6032859382978835</v>
      </c>
      <c r="AI26">
        <v>0.14070523446531469</v>
      </c>
      <c r="AJ26">
        <v>-1.611714061702116</v>
      </c>
      <c r="AK26">
        <v>4.1158190964439836E-3</v>
      </c>
      <c r="AL26">
        <v>-1.5807140617021163</v>
      </c>
      <c r="AM26">
        <v>-6.1082599283264316E-2</v>
      </c>
      <c r="AN26">
        <v>-1.9467140617021161</v>
      </c>
      <c r="AO26">
        <v>0.18753781385606894</v>
      </c>
      <c r="AP26">
        <v>-1.5606154974323236</v>
      </c>
      <c r="AQ26">
        <v>-4.2072034128966096E-2</v>
      </c>
      <c r="AR26">
        <v>-1.4950177395131869</v>
      </c>
      <c r="AS26">
        <v>-9.4108925909648478E-2</v>
      </c>
      <c r="AT26">
        <v>-1.2667140617021162</v>
      </c>
      <c r="AU26">
        <v>2.3647656406182604E-2</v>
      </c>
      <c r="AV26">
        <v>1.8022859382978842</v>
      </c>
      <c r="AW26">
        <v>1.3049458616749707</v>
      </c>
      <c r="AX26">
        <v>0.92728593829788375</v>
      </c>
      <c r="AY26">
        <v>1.3111759411680455</v>
      </c>
      <c r="AZ26">
        <v>0.7422859382978837</v>
      </c>
      <c r="BA26">
        <v>-9.0282856134866862E-2</v>
      </c>
      <c r="BB26">
        <v>-2.8906220945088013</v>
      </c>
      <c r="BC26">
        <v>0.19044192040175589</v>
      </c>
      <c r="BD26">
        <v>-1.7347140617021162</v>
      </c>
      <c r="BE26">
        <v>0.28036092113483002</v>
      </c>
      <c r="BF26">
        <v>-1.2307140617021162</v>
      </c>
      <c r="BG26">
        <v>0.36475475114651645</v>
      </c>
      <c r="BH26">
        <v>-1.421714061702116</v>
      </c>
      <c r="BI26">
        <v>-2.7407363594174172E-2</v>
      </c>
      <c r="BJ26">
        <v>1.6232859382978839</v>
      </c>
      <c r="BK26">
        <v>7.6898043668437435E-3</v>
      </c>
      <c r="BL26">
        <v>1.5482859382978837</v>
      </c>
      <c r="BM26">
        <v>0.11197307318568261</v>
      </c>
      <c r="BN26">
        <v>-3.1537140617021162</v>
      </c>
      <c r="BO26">
        <v>0.57538609723258183</v>
      </c>
      <c r="BP26">
        <v>-2.667714061702116</v>
      </c>
      <c r="BQ26">
        <v>-0.3929630504264493</v>
      </c>
      <c r="BR26">
        <v>-0.94697608801486832</v>
      </c>
      <c r="BS26">
        <v>0.57558517892199335</v>
      </c>
      <c r="BT26">
        <v>0.69528593829788399</v>
      </c>
      <c r="BU26">
        <v>0.19906118832847974</v>
      </c>
      <c r="BV26">
        <v>0.20628593829788411</v>
      </c>
      <c r="BW26">
        <v>-8.0774961176406479E-2</v>
      </c>
      <c r="BX26">
        <v>0.93928593829788376</v>
      </c>
      <c r="BY26">
        <v>8.177870670105114E-3</v>
      </c>
      <c r="BZ26">
        <v>1.066285938297884</v>
      </c>
      <c r="CA26">
        <v>-0.10112484399281263</v>
      </c>
      <c r="CB26">
        <v>-1.3767140617021161</v>
      </c>
      <c r="CC26">
        <v>-0.28082564892083062</v>
      </c>
      <c r="CD26">
        <v>0.2372859382978838</v>
      </c>
      <c r="CE26">
        <v>8.8907287707733373E-2</v>
      </c>
      <c r="CF26">
        <v>-0.64163507608763815</v>
      </c>
      <c r="CG26">
        <v>-8.4771349925667594E-2</v>
      </c>
      <c r="CH26">
        <v>0.55528593829788386</v>
      </c>
      <c r="CI26">
        <v>-2.6614489555527698E-2</v>
      </c>
      <c r="CJ26">
        <v>0.61128593829788391</v>
      </c>
      <c r="CK26">
        <v>-1.8017033389506895E-3</v>
      </c>
      <c r="CL26">
        <v>-0.540714061702116</v>
      </c>
      <c r="CM26">
        <v>6.8965240883638201E-2</v>
      </c>
      <c r="CN26">
        <v>0.58528593829788411</v>
      </c>
      <c r="CO26">
        <v>-0.22412379765633494</v>
      </c>
      <c r="CP26">
        <v>-0.71471406170211615</v>
      </c>
      <c r="CQ26">
        <v>-0.11961322893404136</v>
      </c>
      <c r="CR26">
        <v>-0.55571406170211612</v>
      </c>
      <c r="CS26">
        <v>2.1142415309664986E-2</v>
      </c>
      <c r="CT26">
        <v>-6.1027140617021161</v>
      </c>
      <c r="CU26">
        <v>-0.13458644856754864</v>
      </c>
      <c r="CV26">
        <v>0.73128593829788402</v>
      </c>
      <c r="CW26">
        <v>7.6468070156836432E-2</v>
      </c>
      <c r="CX26">
        <v>-0.69771406170211603</v>
      </c>
      <c r="CY26">
        <v>-5.7083916866608195E-3</v>
      </c>
      <c r="CZ26">
        <v>-0.73871406170211618</v>
      </c>
      <c r="DA26">
        <v>-2.8566226897937086E-2</v>
      </c>
      <c r="DB26">
        <v>-0.97371406170211605</v>
      </c>
      <c r="DC26">
        <v>-6.7476046448507021E-2</v>
      </c>
      <c r="DD26">
        <v>0.57128593829788388</v>
      </c>
      <c r="DE26">
        <v>0.11955163528144952</v>
      </c>
      <c r="DF26">
        <v>-2.9378227379292001</v>
      </c>
      <c r="DG26">
        <v>-7.7086736890426111E-2</v>
      </c>
      <c r="DH26">
        <v>2.7061489217802803</v>
      </c>
      <c r="DI26">
        <v>-2.8980659035877765E-2</v>
      </c>
      <c r="DJ26">
        <v>1.2418778722142454</v>
      </c>
      <c r="DK26">
        <v>-0.45646786731466504</v>
      </c>
      <c r="DL26">
        <v>3.0179596141742238</v>
      </c>
      <c r="DM26">
        <v>0.16925552805237432</v>
      </c>
      <c r="DN26">
        <v>-0.12794568513391447</v>
      </c>
      <c r="DO26">
        <v>-0.13166867578927166</v>
      </c>
      <c r="DP26">
        <v>0.21534750466606134</v>
      </c>
      <c r="DQ26">
        <v>-5.6329407773543339E-2</v>
      </c>
      <c r="DR26">
        <v>9.6416741374526271E-2</v>
      </c>
      <c r="DS26">
        <v>2.0504015266918909E-3</v>
      </c>
      <c r="DT26">
        <v>0.79428593829788374</v>
      </c>
      <c r="DU26">
        <v>-9.4075627501062464E-2</v>
      </c>
      <c r="DV26">
        <v>1.0022424797246332</v>
      </c>
    </row>
    <row r="27" spans="3:126">
      <c r="C27">
        <v>0.35997943397236831</v>
      </c>
      <c r="D27">
        <v>0.97899999999999998</v>
      </c>
      <c r="G27">
        <v>0.90766613723329792</v>
      </c>
      <c r="H27">
        <v>-0.49241664460278223</v>
      </c>
      <c r="I27">
        <v>0.66052441244883697</v>
      </c>
      <c r="J27">
        <v>-2.3838365253310001</v>
      </c>
      <c r="K27">
        <v>0.79354254519174949</v>
      </c>
      <c r="L27">
        <v>-2.0117951873589712</v>
      </c>
      <c r="M27">
        <v>-3.6999264767257255E-2</v>
      </c>
      <c r="N27">
        <v>-3.4295742047672206</v>
      </c>
      <c r="O27">
        <v>0.80786557994371133</v>
      </c>
      <c r="P27">
        <v>-4.0891245131506597</v>
      </c>
      <c r="Q27">
        <v>0.30535727647733557</v>
      </c>
      <c r="R27">
        <v>-4.9960642743206707</v>
      </c>
      <c r="S27">
        <v>-6.6870313696521438E-2</v>
      </c>
      <c r="T27">
        <v>-0.54478075403765924</v>
      </c>
      <c r="U27">
        <v>-0.20906436273455722</v>
      </c>
      <c r="V27">
        <v>-0.55482879810134111</v>
      </c>
      <c r="W27">
        <v>-1.0028029079301358E-2</v>
      </c>
      <c r="X27">
        <v>3.6271671412707329</v>
      </c>
      <c r="Y27">
        <v>0.12250944835305819</v>
      </c>
      <c r="Z27">
        <v>-2.6086490047512445</v>
      </c>
      <c r="AA27">
        <v>-0.23889535753192129</v>
      </c>
      <c r="AB27">
        <v>-2.3916112529721856</v>
      </c>
      <c r="AC27">
        <v>0.22795747787789319</v>
      </c>
      <c r="AD27">
        <v>-1.6354231976511291</v>
      </c>
      <c r="AE27">
        <v>-0.45419473523717935</v>
      </c>
      <c r="AF27">
        <v>-4.3894231976511291</v>
      </c>
      <c r="AG27">
        <v>0.33287055375956731</v>
      </c>
      <c r="AH27">
        <v>2.7425768023488706</v>
      </c>
      <c r="AI27">
        <v>0.14529703887848863</v>
      </c>
      <c r="AJ27">
        <v>-1.4724231976511288</v>
      </c>
      <c r="AK27">
        <v>8.7076235096179358E-3</v>
      </c>
      <c r="AL27">
        <v>-1.4414231976511291</v>
      </c>
      <c r="AM27">
        <v>-5.6490794870090365E-2</v>
      </c>
      <c r="AN27">
        <v>-1.807423197651129</v>
      </c>
      <c r="AO27">
        <v>0.19212961826924288</v>
      </c>
      <c r="AP27">
        <v>-1.4213246333813365</v>
      </c>
      <c r="AQ27">
        <v>-3.7480229715792145E-2</v>
      </c>
      <c r="AR27">
        <v>-1.3557268754621998</v>
      </c>
      <c r="AS27">
        <v>-8.9517121496474533E-2</v>
      </c>
      <c r="AT27">
        <v>-1.1274231976511291</v>
      </c>
      <c r="AU27">
        <v>2.8239460819356556E-2</v>
      </c>
      <c r="AV27">
        <v>1.9415768023488713</v>
      </c>
      <c r="AW27">
        <v>1.3095376660881448</v>
      </c>
      <c r="AX27">
        <v>1.0665768023488709</v>
      </c>
      <c r="AY27">
        <v>1.3157677455812196</v>
      </c>
      <c r="AZ27">
        <v>0.88157680234887081</v>
      </c>
      <c r="BA27">
        <v>-8.5691051721692918E-2</v>
      </c>
      <c r="BB27">
        <v>-2.7513312304578141</v>
      </c>
      <c r="BC27">
        <v>0.19503372481492984</v>
      </c>
      <c r="BD27">
        <v>-1.5954231976511291</v>
      </c>
      <c r="BE27">
        <v>0.28495272554800399</v>
      </c>
      <c r="BF27">
        <v>-1.0914231976511291</v>
      </c>
      <c r="BG27">
        <v>0.36934655555969043</v>
      </c>
      <c r="BH27">
        <v>-1.2824231976511289</v>
      </c>
      <c r="BI27">
        <v>-2.2815559181000221E-2</v>
      </c>
      <c r="BJ27">
        <v>1.762576802348871</v>
      </c>
      <c r="BK27">
        <v>1.2281608780017696E-2</v>
      </c>
      <c r="BL27">
        <v>1.6875768023488709</v>
      </c>
      <c r="BM27">
        <v>0.11656487759885656</v>
      </c>
      <c r="BN27">
        <v>-3.0144231976511291</v>
      </c>
      <c r="BO27">
        <v>0.5799779016457558</v>
      </c>
      <c r="BP27">
        <v>-2.5284231976511289</v>
      </c>
      <c r="BQ27">
        <v>-0.38837124601327533</v>
      </c>
      <c r="BR27">
        <v>-0.8076852239638812</v>
      </c>
      <c r="BS27">
        <v>0.58017698333516732</v>
      </c>
      <c r="BT27">
        <v>0.83457680234887111</v>
      </c>
      <c r="BU27">
        <v>0.20365299274165369</v>
      </c>
      <c r="BV27">
        <v>0.34557680234887123</v>
      </c>
      <c r="BW27">
        <v>-7.6183156763232535E-2</v>
      </c>
      <c r="BX27">
        <v>1.0785768023488709</v>
      </c>
      <c r="BY27">
        <v>1.2769675083279065E-2</v>
      </c>
      <c r="BZ27">
        <v>1.2055768023488711</v>
      </c>
      <c r="CA27">
        <v>-9.6533039579638685E-2</v>
      </c>
      <c r="CB27">
        <v>-1.237423197651129</v>
      </c>
      <c r="CC27">
        <v>-0.27623384450765665</v>
      </c>
      <c r="CD27">
        <v>0.37657680234887092</v>
      </c>
      <c r="CE27">
        <v>9.3499092120907318E-2</v>
      </c>
      <c r="CF27">
        <v>-0.50234421203665103</v>
      </c>
      <c r="CG27">
        <v>-8.017954551249365E-2</v>
      </c>
      <c r="CH27">
        <v>0.69457680234887098</v>
      </c>
      <c r="CI27">
        <v>-2.2022685142353747E-2</v>
      </c>
      <c r="CJ27">
        <v>0.75057680234887103</v>
      </c>
      <c r="CK27">
        <v>2.7901010742232626E-3</v>
      </c>
      <c r="CL27">
        <v>-0.40142319765112888</v>
      </c>
      <c r="CM27">
        <v>7.3557045296812146E-2</v>
      </c>
      <c r="CN27">
        <v>0.72457680234887123</v>
      </c>
      <c r="CO27">
        <v>-0.219531993243161</v>
      </c>
      <c r="CP27">
        <v>-0.57542319765112904</v>
      </c>
      <c r="CQ27">
        <v>-0.11502142452086742</v>
      </c>
      <c r="CR27">
        <v>-0.41642319765112901</v>
      </c>
      <c r="CS27">
        <v>2.5734219722838937E-2</v>
      </c>
      <c r="CT27">
        <v>-5.9634231976511289</v>
      </c>
      <c r="CU27">
        <v>-0.1299946441543747</v>
      </c>
      <c r="CV27">
        <v>0.87057680234887114</v>
      </c>
      <c r="CW27">
        <v>8.1059874570010376E-2</v>
      </c>
      <c r="CX27">
        <v>-0.55842319765112891</v>
      </c>
      <c r="CY27">
        <v>-1.1165872734868673E-3</v>
      </c>
      <c r="CZ27">
        <v>-0.59942319765112906</v>
      </c>
      <c r="DA27">
        <v>-2.3974422484763135E-2</v>
      </c>
      <c r="DB27">
        <v>-0.83442319765112893</v>
      </c>
      <c r="DC27">
        <v>-6.2884242035333077E-2</v>
      </c>
      <c r="DD27">
        <v>0.710576802348871</v>
      </c>
      <c r="DE27">
        <v>0.12414343969462346</v>
      </c>
      <c r="DF27">
        <v>-2.798531873878213</v>
      </c>
      <c r="DG27">
        <v>-7.2494932477252166E-2</v>
      </c>
      <c r="DH27">
        <v>2.8454397858312674</v>
      </c>
      <c r="DI27">
        <v>-2.4388854622703814E-2</v>
      </c>
      <c r="DJ27">
        <v>1.3811687362652325</v>
      </c>
      <c r="DK27">
        <v>-0.45187606290149107</v>
      </c>
      <c r="DL27">
        <v>3.1572504782252109</v>
      </c>
      <c r="DM27">
        <v>0.17384733246554826</v>
      </c>
      <c r="DN27">
        <v>1.1345178917072651E-2</v>
      </c>
      <c r="DO27">
        <v>-0.12707687137609772</v>
      </c>
      <c r="DP27">
        <v>0.35463836871704846</v>
      </c>
      <c r="DQ27">
        <v>-5.1737603360369387E-2</v>
      </c>
      <c r="DR27">
        <v>0.23570760542551339</v>
      </c>
      <c r="DS27">
        <v>6.6422059398658431E-3</v>
      </c>
      <c r="DT27">
        <v>0.93357680234887086</v>
      </c>
      <c r="DU27">
        <v>-8.948382308788852E-2</v>
      </c>
      <c r="DV27">
        <v>1.1415333437756203</v>
      </c>
    </row>
    <row r="28" spans="3:126">
      <c r="C28">
        <v>-3.2182680768322314E-2</v>
      </c>
      <c r="D28">
        <v>4.024</v>
      </c>
      <c r="G28">
        <v>0.91189796841701376</v>
      </c>
      <c r="H28">
        <v>-0.26622055528678867</v>
      </c>
      <c r="I28">
        <v>0.66475624363255281</v>
      </c>
      <c r="J28">
        <v>-2.1576404360150065</v>
      </c>
      <c r="K28">
        <v>0.79777437637546533</v>
      </c>
      <c r="L28">
        <v>-1.7855990980429777</v>
      </c>
      <c r="M28">
        <v>-3.2767433583541367E-2</v>
      </c>
      <c r="N28">
        <v>-3.2033781154512271</v>
      </c>
      <c r="O28">
        <v>0.81209741112742717</v>
      </c>
      <c r="P28">
        <v>-3.8629284238346657</v>
      </c>
      <c r="Q28">
        <v>0.30958910766105141</v>
      </c>
      <c r="R28">
        <v>-4.7698681850046771</v>
      </c>
      <c r="S28">
        <v>-6.2638482512805543E-2</v>
      </c>
      <c r="T28">
        <v>-0.31858466472166569</v>
      </c>
      <c r="U28">
        <v>-0.20483253155084133</v>
      </c>
      <c r="V28">
        <v>-0.32863270878534756</v>
      </c>
      <c r="W28">
        <v>-5.7961978955854733E-3</v>
      </c>
      <c r="X28">
        <v>3.8533632305867265</v>
      </c>
      <c r="Y28">
        <v>0.12674127953677408</v>
      </c>
      <c r="Z28">
        <v>-2.382452915435251</v>
      </c>
      <c r="AA28">
        <v>-0.23466352634820539</v>
      </c>
      <c r="AB28">
        <v>-2.165415163656192</v>
      </c>
      <c r="AC28">
        <v>0.23218930906160909</v>
      </c>
      <c r="AD28">
        <v>-1.4092271083351355</v>
      </c>
      <c r="AE28">
        <v>-0.44996290405346351</v>
      </c>
      <c r="AF28">
        <v>-4.1632271083351355</v>
      </c>
      <c r="AG28">
        <v>0.33710238494328315</v>
      </c>
      <c r="AH28">
        <v>2.9687728916648641</v>
      </c>
      <c r="AI28">
        <v>0.14952887006220453</v>
      </c>
      <c r="AJ28">
        <v>-1.2462271083351353</v>
      </c>
      <c r="AK28">
        <v>1.293945469333382E-2</v>
      </c>
      <c r="AL28">
        <v>-1.2152271083351356</v>
      </c>
      <c r="AM28">
        <v>-5.2258963686374477E-2</v>
      </c>
      <c r="AN28">
        <v>-1.5812271083351355</v>
      </c>
      <c r="AO28">
        <v>0.19636144945295878</v>
      </c>
      <c r="AP28">
        <v>-1.195128544065343</v>
      </c>
      <c r="AQ28">
        <v>-3.3248398532076257E-2</v>
      </c>
      <c r="AR28">
        <v>-1.1295307861462063</v>
      </c>
      <c r="AS28">
        <v>-8.5285290312758638E-2</v>
      </c>
      <c r="AT28">
        <v>-0.90122710833513553</v>
      </c>
      <c r="AU28">
        <v>3.2471292003072444E-2</v>
      </c>
      <c r="AV28">
        <v>2.1677728916648649</v>
      </c>
      <c r="AW28">
        <v>1.3137694972718608</v>
      </c>
      <c r="AX28">
        <v>1.2927728916648644</v>
      </c>
      <c r="AY28">
        <v>1.3199995767649355</v>
      </c>
      <c r="AZ28">
        <v>1.1077728916648644</v>
      </c>
      <c r="BA28">
        <v>-8.1459220537977023E-2</v>
      </c>
      <c r="BB28">
        <v>-2.5251351411418206</v>
      </c>
      <c r="BC28">
        <v>0.19926555599864573</v>
      </c>
      <c r="BD28">
        <v>-1.3692271083351355</v>
      </c>
      <c r="BE28">
        <v>0.28918455673171983</v>
      </c>
      <c r="BF28">
        <v>-0.8652271083351355</v>
      </c>
      <c r="BG28">
        <v>0.37357838674340627</v>
      </c>
      <c r="BH28">
        <v>-1.0562271083351353</v>
      </c>
      <c r="BI28">
        <v>-1.8583727997284336E-2</v>
      </c>
      <c r="BJ28">
        <v>1.9887728916648646</v>
      </c>
      <c r="BK28">
        <v>1.651343996373358E-2</v>
      </c>
      <c r="BL28">
        <v>1.9137728916648644</v>
      </c>
      <c r="BM28">
        <v>0.12079670878257245</v>
      </c>
      <c r="BN28">
        <v>-2.7882271083351355</v>
      </c>
      <c r="BO28">
        <v>0.58420973282947164</v>
      </c>
      <c r="BP28">
        <v>-2.3022271083351353</v>
      </c>
      <c r="BQ28">
        <v>-0.38413941482955949</v>
      </c>
      <c r="BR28">
        <v>-0.58148913464788765</v>
      </c>
      <c r="BS28">
        <v>0.58440881451888316</v>
      </c>
      <c r="BT28">
        <v>1.0607728916648647</v>
      </c>
      <c r="BU28">
        <v>0.20788482392536958</v>
      </c>
      <c r="BV28">
        <v>0.57177289166486478</v>
      </c>
      <c r="BW28">
        <v>-7.195132557951664E-2</v>
      </c>
      <c r="BX28">
        <v>1.3047728916648644</v>
      </c>
      <c r="BY28">
        <v>1.700150626699495E-2</v>
      </c>
      <c r="BZ28">
        <v>1.4317728916648647</v>
      </c>
      <c r="CA28">
        <v>-9.230120839592279E-2</v>
      </c>
      <c r="CB28">
        <v>-1.0112271083351354</v>
      </c>
      <c r="CC28">
        <v>-0.27200201332394081</v>
      </c>
      <c r="CD28">
        <v>0.60277289166486447</v>
      </c>
      <c r="CE28">
        <v>9.7730923304623213E-2</v>
      </c>
      <c r="CF28">
        <v>-0.27614812272065747</v>
      </c>
      <c r="CG28">
        <v>-7.5947714328777755E-2</v>
      </c>
      <c r="CH28">
        <v>0.92077289166486453</v>
      </c>
      <c r="CI28">
        <v>-1.7790853958637862E-2</v>
      </c>
      <c r="CJ28">
        <v>0.97677289166486458</v>
      </c>
      <c r="CK28">
        <v>7.0219322579391473E-3</v>
      </c>
      <c r="CL28">
        <v>-0.17522710833513533</v>
      </c>
      <c r="CM28">
        <v>7.7788876480528041E-2</v>
      </c>
      <c r="CN28">
        <v>0.95077289166486478</v>
      </c>
      <c r="CO28">
        <v>-0.2153001620594451</v>
      </c>
      <c r="CP28">
        <v>-0.34922710833513548</v>
      </c>
      <c r="CQ28">
        <v>-0.11078959333715152</v>
      </c>
      <c r="CR28">
        <v>-0.19022710833513545</v>
      </c>
      <c r="CS28">
        <v>2.9966050906554822E-2</v>
      </c>
      <c r="CT28">
        <v>-5.7372271083351354</v>
      </c>
      <c r="CU28">
        <v>-0.1257628129706588</v>
      </c>
      <c r="CV28">
        <v>1.0967728916648647</v>
      </c>
      <c r="CW28">
        <v>8.5291705753726271E-2</v>
      </c>
      <c r="CX28">
        <v>-0.33222710833513536</v>
      </c>
      <c r="CY28">
        <v>3.1152439102290173E-3</v>
      </c>
      <c r="CZ28">
        <v>-0.3732271083351355</v>
      </c>
      <c r="DA28">
        <v>-1.974259130104725E-2</v>
      </c>
      <c r="DB28">
        <v>-0.60822710833513538</v>
      </c>
      <c r="DC28">
        <v>-5.8652410851617182E-2</v>
      </c>
      <c r="DD28">
        <v>0.93677289166486455</v>
      </c>
      <c r="DE28">
        <v>0.12837527087833936</v>
      </c>
      <c r="DF28">
        <v>-2.5723357845622195</v>
      </c>
      <c r="DG28">
        <v>-6.8263101293536271E-2</v>
      </c>
      <c r="DH28">
        <v>3.071635875147261</v>
      </c>
      <c r="DI28">
        <v>-2.0157023438987929E-2</v>
      </c>
      <c r="DJ28">
        <v>1.6073648255812261</v>
      </c>
      <c r="DK28">
        <v>-0.44764423171777523</v>
      </c>
      <c r="DL28">
        <v>3.3834465675412044</v>
      </c>
      <c r="DM28">
        <v>0.17807916364926415</v>
      </c>
      <c r="DN28">
        <v>0.23754126823306621</v>
      </c>
      <c r="DO28">
        <v>-0.12284504019238182</v>
      </c>
      <c r="DP28">
        <v>0.58083445803304201</v>
      </c>
      <c r="DQ28">
        <v>-4.7505772176653499E-2</v>
      </c>
      <c r="DR28">
        <v>0.46190369474150694</v>
      </c>
      <c r="DS28">
        <v>1.0874037123581728E-2</v>
      </c>
      <c r="DT28">
        <v>1.1597728916648644</v>
      </c>
      <c r="DU28">
        <v>-8.5251991904172625E-2</v>
      </c>
      <c r="DV28">
        <v>1.3677294330916139</v>
      </c>
    </row>
    <row r="29" spans="3:126">
      <c r="C29">
        <v>2.9144871926956029E-3</v>
      </c>
      <c r="D29">
        <v>3.9489999999999998</v>
      </c>
      <c r="G29">
        <v>0.9156071994721191</v>
      </c>
      <c r="H29">
        <v>3.8188170434002133E-2</v>
      </c>
      <c r="I29">
        <v>0.66846547468765816</v>
      </c>
      <c r="J29">
        <v>-1.8532317102942157</v>
      </c>
      <c r="K29">
        <v>0.80148360743057068</v>
      </c>
      <c r="L29">
        <v>-1.4811903723221869</v>
      </c>
      <c r="M29">
        <v>-2.9058202528436074E-2</v>
      </c>
      <c r="N29">
        <v>-2.8989693897304365</v>
      </c>
      <c r="O29">
        <v>0.81580664218253252</v>
      </c>
      <c r="P29">
        <v>-3.5585196981138747</v>
      </c>
      <c r="Q29">
        <v>0.31329833871615675</v>
      </c>
      <c r="R29">
        <v>-4.4654594592838865</v>
      </c>
      <c r="S29">
        <v>-5.8929251457700255E-2</v>
      </c>
      <c r="T29">
        <v>-1.4175939000874882E-2</v>
      </c>
      <c r="U29">
        <v>-0.20112330049573604</v>
      </c>
      <c r="V29">
        <v>-2.4223983064556753E-2</v>
      </c>
      <c r="W29">
        <v>-2.0869668404801776E-3</v>
      </c>
      <c r="X29">
        <v>4.1577719563075171</v>
      </c>
      <c r="Y29">
        <v>0.13045051059187937</v>
      </c>
      <c r="Z29">
        <v>-2.0780441897144604</v>
      </c>
      <c r="AA29">
        <v>-0.2309542952931001</v>
      </c>
      <c r="AB29">
        <v>-1.8610064379354012</v>
      </c>
      <c r="AC29">
        <v>0.23589854011671438</v>
      </c>
      <c r="AD29">
        <v>-1.1048183826143445</v>
      </c>
      <c r="AE29">
        <v>-0.44625367299835816</v>
      </c>
      <c r="AF29">
        <v>-3.858818382614345</v>
      </c>
      <c r="AG29">
        <v>0.3408116159983885</v>
      </c>
      <c r="AH29">
        <v>3.2731816173856547</v>
      </c>
      <c r="AI29">
        <v>0.15323810111730982</v>
      </c>
      <c r="AJ29">
        <v>-0.94181838261434458</v>
      </c>
      <c r="AK29">
        <v>1.6648685748439116E-2</v>
      </c>
      <c r="AL29">
        <v>-0.91081838261434467</v>
      </c>
      <c r="AM29">
        <v>-4.8549732631269188E-2</v>
      </c>
      <c r="AN29">
        <v>-1.2768183826143447</v>
      </c>
      <c r="AO29">
        <v>0.20007068050806406</v>
      </c>
      <c r="AP29">
        <v>-0.89071981834455227</v>
      </c>
      <c r="AQ29">
        <v>-2.9539167476970964E-2</v>
      </c>
      <c r="AR29">
        <v>-0.82512206042541558</v>
      </c>
      <c r="AS29">
        <v>-8.1576059257653349E-2</v>
      </c>
      <c r="AT29">
        <v>-0.59681838261434472</v>
      </c>
      <c r="AU29">
        <v>3.6180523058177733E-2</v>
      </c>
      <c r="AV29">
        <v>2.4721816173856554</v>
      </c>
      <c r="AW29">
        <v>1.317478728326966</v>
      </c>
      <c r="AX29">
        <v>1.5971816173856552</v>
      </c>
      <c r="AY29">
        <v>1.3237088078200407</v>
      </c>
      <c r="AZ29">
        <v>1.4121816173856552</v>
      </c>
      <c r="BA29">
        <v>-7.7749989482871734E-2</v>
      </c>
      <c r="BB29">
        <v>-2.22072641542103</v>
      </c>
      <c r="BC29">
        <v>0.20297478705375102</v>
      </c>
      <c r="BD29">
        <v>-1.0648183826143445</v>
      </c>
      <c r="BE29">
        <v>0.29289378778682518</v>
      </c>
      <c r="BF29">
        <v>-0.56081838261434469</v>
      </c>
      <c r="BG29">
        <v>0.37728761779851161</v>
      </c>
      <c r="BH29">
        <v>-0.75181838261434464</v>
      </c>
      <c r="BI29">
        <v>-1.4874496942179041E-2</v>
      </c>
      <c r="BJ29">
        <v>2.2931816173856552</v>
      </c>
      <c r="BK29">
        <v>2.0222671018838876E-2</v>
      </c>
      <c r="BL29">
        <v>2.218181617385655</v>
      </c>
      <c r="BM29">
        <v>0.12450593983767774</v>
      </c>
      <c r="BN29">
        <v>-2.4838183826143445</v>
      </c>
      <c r="BO29">
        <v>0.58791896388457698</v>
      </c>
      <c r="BP29">
        <v>-1.9978183826143447</v>
      </c>
      <c r="BQ29">
        <v>-0.38043018377445414</v>
      </c>
      <c r="BR29">
        <v>-0.27708040892709684</v>
      </c>
      <c r="BS29">
        <v>0.5881180455739885</v>
      </c>
      <c r="BT29">
        <v>1.3651816173856555</v>
      </c>
      <c r="BU29">
        <v>0.21159405498047487</v>
      </c>
      <c r="BV29">
        <v>0.87618161738565559</v>
      </c>
      <c r="BW29">
        <v>-6.8242094524411351E-2</v>
      </c>
      <c r="BX29">
        <v>1.6091816173856552</v>
      </c>
      <c r="BY29">
        <v>2.0710737322100246E-2</v>
      </c>
      <c r="BZ29">
        <v>1.7361816173856555</v>
      </c>
      <c r="CA29">
        <v>-8.8591977340817502E-2</v>
      </c>
      <c r="CB29">
        <v>-0.7068183826143446</v>
      </c>
      <c r="CC29">
        <v>-0.26829278226883546</v>
      </c>
      <c r="CD29">
        <v>0.90718161738565528</v>
      </c>
      <c r="CE29">
        <v>0.1014401543597285</v>
      </c>
      <c r="CF29">
        <v>2.8260603000133333E-2</v>
      </c>
      <c r="CG29">
        <v>-7.2238483273672466E-2</v>
      </c>
      <c r="CH29">
        <v>1.2251816173856553</v>
      </c>
      <c r="CI29">
        <v>-1.4081622903532567E-2</v>
      </c>
      <c r="CJ29">
        <v>1.2811816173856554</v>
      </c>
      <c r="CK29">
        <v>1.0731163313044443E-2</v>
      </c>
      <c r="CL29">
        <v>0.12918161738565548</v>
      </c>
      <c r="CM29">
        <v>8.149810753563333E-2</v>
      </c>
      <c r="CN29">
        <v>1.2551816173856556</v>
      </c>
      <c r="CO29">
        <v>-0.21159093100433982</v>
      </c>
      <c r="CP29">
        <v>-4.4818382614344676E-2</v>
      </c>
      <c r="CQ29">
        <v>-0.10708036228204623</v>
      </c>
      <c r="CR29">
        <v>0.11418161738565535</v>
      </c>
      <c r="CS29">
        <v>3.3675281961660114E-2</v>
      </c>
      <c r="CT29">
        <v>-5.4328183826143448</v>
      </c>
      <c r="CU29">
        <v>-0.12205358191555352</v>
      </c>
      <c r="CV29">
        <v>1.4011816173856555</v>
      </c>
      <c r="CW29">
        <v>8.900093680883156E-2</v>
      </c>
      <c r="CX29">
        <v>-2.781838261434455E-2</v>
      </c>
      <c r="CY29">
        <v>6.824474965334313E-3</v>
      </c>
      <c r="CZ29">
        <v>-6.8818382614344698E-2</v>
      </c>
      <c r="DA29">
        <v>-1.6033360245941954E-2</v>
      </c>
      <c r="DB29">
        <v>-0.30381838261434457</v>
      </c>
      <c r="DC29">
        <v>-5.4943179796511893E-2</v>
      </c>
      <c r="DD29">
        <v>1.2411816173856554</v>
      </c>
      <c r="DE29">
        <v>0.13208450193344465</v>
      </c>
      <c r="DF29">
        <v>-2.2679270588414289</v>
      </c>
      <c r="DG29">
        <v>-6.4553870238430983E-2</v>
      </c>
      <c r="DH29">
        <v>3.3760446008680516</v>
      </c>
      <c r="DI29">
        <v>-1.6447792383882633E-2</v>
      </c>
      <c r="DJ29">
        <v>1.9117735513020169</v>
      </c>
      <c r="DK29">
        <v>-0.44393500066266989</v>
      </c>
      <c r="DL29">
        <v>3.687855293261995</v>
      </c>
      <c r="DM29">
        <v>0.18178839470436944</v>
      </c>
      <c r="DN29">
        <v>0.54194999395385701</v>
      </c>
      <c r="DO29">
        <v>-0.11913580913727653</v>
      </c>
      <c r="DP29">
        <v>0.88524318375383282</v>
      </c>
      <c r="DQ29">
        <v>-4.379654112154821E-2</v>
      </c>
      <c r="DR29">
        <v>0.76631242046229775</v>
      </c>
      <c r="DS29">
        <v>1.4583268178687023E-2</v>
      </c>
      <c r="DT29">
        <v>1.4641816173856552</v>
      </c>
      <c r="DU29">
        <v>-8.1542760849067336E-2</v>
      </c>
      <c r="DV29">
        <v>1.6721381588124047</v>
      </c>
    </row>
    <row r="30" spans="3:126">
      <c r="C30">
        <v>0.10719775601153447</v>
      </c>
      <c r="D30">
        <v>-0.753</v>
      </c>
      <c r="G30">
        <v>0.91865128672932717</v>
      </c>
      <c r="H30">
        <v>0.40911127594454699</v>
      </c>
      <c r="I30">
        <v>0.67150956194486622</v>
      </c>
      <c r="J30">
        <v>-1.4823086047836709</v>
      </c>
      <c r="K30">
        <v>0.80452769468777874</v>
      </c>
      <c r="L30">
        <v>-1.110267266811642</v>
      </c>
      <c r="M30">
        <v>-2.6014115271228006E-2</v>
      </c>
      <c r="N30">
        <v>-2.5280462842198914</v>
      </c>
      <c r="O30">
        <v>0.81885072943974058</v>
      </c>
      <c r="P30">
        <v>-3.1875965926033301</v>
      </c>
      <c r="Q30">
        <v>0.31634242597336482</v>
      </c>
      <c r="R30">
        <v>-4.094536353773341</v>
      </c>
      <c r="S30">
        <v>-5.5885164200492179E-2</v>
      </c>
      <c r="T30">
        <v>0.35674716650966998</v>
      </c>
      <c r="U30">
        <v>-0.19807921323852798</v>
      </c>
      <c r="V30">
        <v>0.34669912244598811</v>
      </c>
      <c r="W30">
        <v>9.5712041672789058E-4</v>
      </c>
      <c r="X30">
        <v>4.5286950618180626</v>
      </c>
      <c r="Y30">
        <v>0.13349459784908743</v>
      </c>
      <c r="Z30">
        <v>-1.7071210842039153</v>
      </c>
      <c r="AA30">
        <v>-0.22791020803589204</v>
      </c>
      <c r="AB30">
        <v>-1.4900833324248564</v>
      </c>
      <c r="AC30">
        <v>0.23894262737392244</v>
      </c>
      <c r="AD30">
        <v>-0.73389527710379976</v>
      </c>
      <c r="AE30">
        <v>-0.4432095857411501</v>
      </c>
      <c r="AF30">
        <v>-3.4878952771037999</v>
      </c>
      <c r="AG30">
        <v>0.34385570325559656</v>
      </c>
      <c r="AH30">
        <v>3.6441047228961998</v>
      </c>
      <c r="AI30">
        <v>0.15628218837451788</v>
      </c>
      <c r="AJ30">
        <v>-0.57089527710379973</v>
      </c>
      <c r="AK30">
        <v>1.9692773005647184E-2</v>
      </c>
      <c r="AL30">
        <v>-0.53989527710379981</v>
      </c>
      <c r="AM30">
        <v>-4.5505645374061113E-2</v>
      </c>
      <c r="AN30">
        <v>-0.9058952771037998</v>
      </c>
      <c r="AO30">
        <v>0.20311476776527213</v>
      </c>
      <c r="AP30">
        <v>-0.51979671283400741</v>
      </c>
      <c r="AQ30">
        <v>-2.6495080219762896E-2</v>
      </c>
      <c r="AR30">
        <v>-0.45419895491487072</v>
      </c>
      <c r="AS30">
        <v>-7.8531972000445274E-2</v>
      </c>
      <c r="AT30">
        <v>-0.22589527710379986</v>
      </c>
      <c r="AU30">
        <v>3.9224610315385808E-2</v>
      </c>
      <c r="AV30">
        <v>2.8431047228962005</v>
      </c>
      <c r="AW30">
        <v>1.3205228155841739</v>
      </c>
      <c r="AX30">
        <v>1.9681047228962001</v>
      </c>
      <c r="AY30">
        <v>1.3267528950772487</v>
      </c>
      <c r="AZ30">
        <v>1.7831047228962</v>
      </c>
      <c r="BA30">
        <v>-7.4705902225663659E-2</v>
      </c>
      <c r="BB30">
        <v>-1.8498033099104849</v>
      </c>
      <c r="BC30">
        <v>0.20601887431095908</v>
      </c>
      <c r="BD30">
        <v>-0.69389527710379972</v>
      </c>
      <c r="BE30">
        <v>0.29593787504403324</v>
      </c>
      <c r="BF30">
        <v>-0.18989527710379983</v>
      </c>
      <c r="BG30">
        <v>0.38033170505571967</v>
      </c>
      <c r="BH30">
        <v>-0.38089527710379978</v>
      </c>
      <c r="BI30">
        <v>-1.1830409684970972E-2</v>
      </c>
      <c r="BJ30">
        <v>2.6641047228962003</v>
      </c>
      <c r="BK30">
        <v>2.3266758276046944E-2</v>
      </c>
      <c r="BL30">
        <v>2.5891047228962001</v>
      </c>
      <c r="BM30">
        <v>0.1275500270948858</v>
      </c>
      <c r="BN30">
        <v>-2.1128952771037999</v>
      </c>
      <c r="BO30">
        <v>0.59096305114178505</v>
      </c>
      <c r="BP30">
        <v>-1.6268952771037997</v>
      </c>
      <c r="BQ30">
        <v>-0.37738609651724608</v>
      </c>
      <c r="BR30">
        <v>9.3842696583448015E-2</v>
      </c>
      <c r="BS30">
        <v>0.59116213283119656</v>
      </c>
      <c r="BT30">
        <v>1.7361047228962003</v>
      </c>
      <c r="BU30">
        <v>0.21463814223768293</v>
      </c>
      <c r="BV30">
        <v>1.2471047228962004</v>
      </c>
      <c r="BW30">
        <v>-6.5198007267203276E-2</v>
      </c>
      <c r="BX30">
        <v>1.9801047228962001</v>
      </c>
      <c r="BY30">
        <v>2.3754824579308314E-2</v>
      </c>
      <c r="BZ30">
        <v>2.1071047228962003</v>
      </c>
      <c r="CA30">
        <v>-8.5547890083609426E-2</v>
      </c>
      <c r="CB30">
        <v>-0.33589527710379974</v>
      </c>
      <c r="CC30">
        <v>-0.2652486950116274</v>
      </c>
      <c r="CD30">
        <v>1.2781047228962001</v>
      </c>
      <c r="CE30">
        <v>0.10448424161693658</v>
      </c>
      <c r="CF30">
        <v>0.39918370851067819</v>
      </c>
      <c r="CG30">
        <v>-6.9194396016464391E-2</v>
      </c>
      <c r="CH30">
        <v>1.5961047228962002</v>
      </c>
      <c r="CI30">
        <v>-1.1037535646324498E-2</v>
      </c>
      <c r="CJ30">
        <v>1.6521047228962003</v>
      </c>
      <c r="CK30">
        <v>1.3775250570252511E-2</v>
      </c>
      <c r="CL30">
        <v>0.50010472289620034</v>
      </c>
      <c r="CM30">
        <v>8.4542194792841405E-2</v>
      </c>
      <c r="CN30">
        <v>1.6261047228962004</v>
      </c>
      <c r="CO30">
        <v>-0.20854684374713175</v>
      </c>
      <c r="CP30">
        <v>0.32610472289620018</v>
      </c>
      <c r="CQ30">
        <v>-0.10403627502483816</v>
      </c>
      <c r="CR30">
        <v>0.48510472289620021</v>
      </c>
      <c r="CS30">
        <v>3.6719369218868189E-2</v>
      </c>
      <c r="CT30">
        <v>-5.0618952771037993</v>
      </c>
      <c r="CU30">
        <v>-0.11900949465834544</v>
      </c>
      <c r="CV30">
        <v>1.7721047228962004</v>
      </c>
      <c r="CW30">
        <v>9.2045024066039635E-2</v>
      </c>
      <c r="CX30">
        <v>0.34310472289620031</v>
      </c>
      <c r="CY30">
        <v>9.8685622225423812E-3</v>
      </c>
      <c r="CZ30">
        <v>0.30210472289620016</v>
      </c>
      <c r="DA30">
        <v>-1.2989272988733886E-2</v>
      </c>
      <c r="DB30">
        <v>6.7104722896200286E-2</v>
      </c>
      <c r="DC30">
        <v>-5.1899092539303818E-2</v>
      </c>
      <c r="DD30">
        <v>1.6121047228962002</v>
      </c>
      <c r="DE30">
        <v>0.13512858919065271</v>
      </c>
      <c r="DF30">
        <v>-1.8970039533308838</v>
      </c>
      <c r="DG30">
        <v>-6.1509782981222907E-2</v>
      </c>
      <c r="DH30">
        <v>3.7469677063785967</v>
      </c>
      <c r="DI30">
        <v>-1.3403705126674565E-2</v>
      </c>
      <c r="DJ30">
        <v>2.2826966568125617</v>
      </c>
      <c r="DK30">
        <v>-0.44089091340546183</v>
      </c>
      <c r="DL30">
        <v>4.0587783987725405</v>
      </c>
      <c r="DM30">
        <v>0.1848324819615775</v>
      </c>
      <c r="DN30">
        <v>0.91287309946440187</v>
      </c>
      <c r="DO30">
        <v>-0.11609172188006846</v>
      </c>
      <c r="DP30">
        <v>1.2561662892643777</v>
      </c>
      <c r="DQ30">
        <v>-4.0752453864340135E-2</v>
      </c>
      <c r="DR30">
        <v>1.1372355259728426</v>
      </c>
      <c r="DS30">
        <v>1.7627355435895092E-2</v>
      </c>
      <c r="DT30">
        <v>1.8351047228962001</v>
      </c>
      <c r="DU30">
        <v>-7.8498673591859261E-2</v>
      </c>
      <c r="DV30">
        <v>2.0430612643229495</v>
      </c>
    </row>
    <row r="31" spans="3:126">
      <c r="C31">
        <v>0.57061078005843369</v>
      </c>
      <c r="D31">
        <v>-0.26700000000000002</v>
      </c>
      <c r="G31">
        <v>0.92091324762248705</v>
      </c>
      <c r="H31">
        <v>0.83229439431612118</v>
      </c>
      <c r="I31">
        <v>0.6737715228380261</v>
      </c>
      <c r="J31">
        <v>-1.0591254864120967</v>
      </c>
      <c r="K31">
        <v>0.80678965558093862</v>
      </c>
      <c r="L31">
        <v>-0.68708414844006782</v>
      </c>
      <c r="M31">
        <v>-2.3752154378068126E-2</v>
      </c>
      <c r="N31">
        <v>-2.1048631658483172</v>
      </c>
      <c r="O31">
        <v>0.82111269033290046</v>
      </c>
      <c r="P31">
        <v>-2.7644134742317559</v>
      </c>
      <c r="Q31">
        <v>0.3186043868665247</v>
      </c>
      <c r="R31">
        <v>-3.6713532354017673</v>
      </c>
      <c r="S31">
        <v>-5.3623203307332307E-2</v>
      </c>
      <c r="T31">
        <v>0.77993028488124416</v>
      </c>
      <c r="U31">
        <v>-0.19581725234536809</v>
      </c>
      <c r="V31">
        <v>0.76988224081756229</v>
      </c>
      <c r="W31">
        <v>3.2190813098877703E-3</v>
      </c>
      <c r="X31">
        <v>4.9518781801896363</v>
      </c>
      <c r="Y31">
        <v>0.13575655874224732</v>
      </c>
      <c r="Z31">
        <v>-1.2839379658323411</v>
      </c>
      <c r="AA31">
        <v>-0.22564824714273216</v>
      </c>
      <c r="AB31">
        <v>-1.0669002140532822</v>
      </c>
      <c r="AC31">
        <v>0.24120458826708233</v>
      </c>
      <c r="AD31">
        <v>-0.31071215873222557</v>
      </c>
      <c r="AE31">
        <v>-0.44094762484799022</v>
      </c>
      <c r="AF31">
        <v>-3.0647121587322257</v>
      </c>
      <c r="AG31">
        <v>0.34611766414875644</v>
      </c>
      <c r="AH31">
        <v>4.067287841267774</v>
      </c>
      <c r="AI31">
        <v>0.15854414926767776</v>
      </c>
      <c r="AJ31">
        <v>-0.14771215873222554</v>
      </c>
      <c r="AK31">
        <v>2.1954733898807064E-2</v>
      </c>
      <c r="AL31">
        <v>-0.11671215873222562</v>
      </c>
      <c r="AM31">
        <v>-4.324368448090124E-2</v>
      </c>
      <c r="AN31">
        <v>-0.48271215873222556</v>
      </c>
      <c r="AO31">
        <v>0.20537672865843201</v>
      </c>
      <c r="AP31">
        <v>-9.6613594462433228E-2</v>
      </c>
      <c r="AQ31">
        <v>-2.4233119326603016E-2</v>
      </c>
      <c r="AR31">
        <v>-3.1015836543296538E-2</v>
      </c>
      <c r="AS31">
        <v>-7.6270011107285401E-2</v>
      </c>
      <c r="AT31">
        <v>0.19728784126777432</v>
      </c>
      <c r="AU31">
        <v>4.1486571208545681E-2</v>
      </c>
      <c r="AV31">
        <v>3.2662878412677747</v>
      </c>
      <c r="AW31">
        <v>1.3227847764773339</v>
      </c>
      <c r="AX31">
        <v>2.3912878412677743</v>
      </c>
      <c r="AY31">
        <v>1.3290148559704087</v>
      </c>
      <c r="AZ31">
        <v>2.2062878412677742</v>
      </c>
      <c r="BA31">
        <v>-7.2443941332503786E-2</v>
      </c>
      <c r="BB31">
        <v>-1.4266201915389107</v>
      </c>
      <c r="BC31">
        <v>0.20828083520411897</v>
      </c>
      <c r="BD31">
        <v>-0.27071215873222554</v>
      </c>
      <c r="BE31">
        <v>0.29819983593719313</v>
      </c>
      <c r="BF31">
        <v>0.23328784126777435</v>
      </c>
      <c r="BG31">
        <v>0.38259366594887956</v>
      </c>
      <c r="BH31">
        <v>4.2287841267774406E-2</v>
      </c>
      <c r="BI31">
        <v>-9.5684487918110926E-3</v>
      </c>
      <c r="BJ31">
        <v>3.0872878412677744</v>
      </c>
      <c r="BK31">
        <v>2.5528719169206824E-2</v>
      </c>
      <c r="BL31">
        <v>3.0122878412677743</v>
      </c>
      <c r="BM31">
        <v>0.12981198798804569</v>
      </c>
      <c r="BN31">
        <v>-1.6897121587322257</v>
      </c>
      <c r="BO31">
        <v>0.59322501203494493</v>
      </c>
      <c r="BP31">
        <v>-1.2037121587322255</v>
      </c>
      <c r="BQ31">
        <v>-0.3751241356240862</v>
      </c>
      <c r="BR31">
        <v>0.5170258149550222</v>
      </c>
      <c r="BS31">
        <v>0.59342409372435645</v>
      </c>
      <c r="BT31">
        <v>2.1592878412677745</v>
      </c>
      <c r="BU31">
        <v>0.21690010313084282</v>
      </c>
      <c r="BV31">
        <v>1.6702878412677746</v>
      </c>
      <c r="BW31">
        <v>-6.2936046374043403E-2</v>
      </c>
      <c r="BX31">
        <v>2.4032878412677743</v>
      </c>
      <c r="BY31">
        <v>2.6016785472468194E-2</v>
      </c>
      <c r="BZ31">
        <v>2.5302878412677745</v>
      </c>
      <c r="CA31">
        <v>-8.3285929190449554E-2</v>
      </c>
      <c r="CB31">
        <v>8.7287841267774446E-2</v>
      </c>
      <c r="CC31">
        <v>-0.26298673411846751</v>
      </c>
      <c r="CD31">
        <v>1.7012878412677743</v>
      </c>
      <c r="CE31">
        <v>0.10674620251009645</v>
      </c>
      <c r="CF31">
        <v>0.82236682688225238</v>
      </c>
      <c r="CG31">
        <v>-6.6932435123304518E-2</v>
      </c>
      <c r="CH31">
        <v>2.0192878412677744</v>
      </c>
      <c r="CI31">
        <v>-8.7755747531646187E-3</v>
      </c>
      <c r="CJ31">
        <v>2.0752878412677744</v>
      </c>
      <c r="CK31">
        <v>1.6037211463412391E-2</v>
      </c>
      <c r="CL31">
        <v>0.92328784126777452</v>
      </c>
      <c r="CM31">
        <v>8.6804155686001278E-2</v>
      </c>
      <c r="CN31">
        <v>2.0492878412677746</v>
      </c>
      <c r="CO31">
        <v>-0.20628488285397187</v>
      </c>
      <c r="CP31">
        <v>0.74928784126777437</v>
      </c>
      <c r="CQ31">
        <v>-0.10177431413167828</v>
      </c>
      <c r="CR31">
        <v>0.9082878412677744</v>
      </c>
      <c r="CS31">
        <v>3.8981330112028062E-2</v>
      </c>
      <c r="CT31">
        <v>-4.6387121587322255</v>
      </c>
      <c r="CU31">
        <v>-0.11674753376518557</v>
      </c>
      <c r="CV31">
        <v>2.1952878412677745</v>
      </c>
      <c r="CW31">
        <v>9.4306984959199508E-2</v>
      </c>
      <c r="CX31">
        <v>0.76628784126777449</v>
      </c>
      <c r="CY31">
        <v>1.2130523115702261E-2</v>
      </c>
      <c r="CZ31">
        <v>0.72528784126777435</v>
      </c>
      <c r="DA31">
        <v>-1.0727312095574006E-2</v>
      </c>
      <c r="DB31">
        <v>0.49028784126777447</v>
      </c>
      <c r="DC31">
        <v>-4.9637131646143945E-2</v>
      </c>
      <c r="DD31">
        <v>2.0352878412677744</v>
      </c>
      <c r="DE31">
        <v>0.1373905500838126</v>
      </c>
      <c r="DF31">
        <v>-1.4738208349593096</v>
      </c>
      <c r="DG31">
        <v>-5.9247822088063035E-2</v>
      </c>
      <c r="DH31">
        <v>4.1701508247501708</v>
      </c>
      <c r="DI31">
        <v>-1.1141744233514685E-2</v>
      </c>
      <c r="DJ31">
        <v>2.7058797751841359</v>
      </c>
      <c r="DK31">
        <v>-0.43862895251230194</v>
      </c>
      <c r="DL31">
        <v>4.4819615171441143</v>
      </c>
      <c r="DM31">
        <v>0.18709444285473739</v>
      </c>
      <c r="DN31">
        <v>1.3360562178359761</v>
      </c>
      <c r="DO31">
        <v>-0.11382976098690858</v>
      </c>
      <c r="DP31">
        <v>1.6793494076359519</v>
      </c>
      <c r="DQ31">
        <v>-3.8490492971180262E-2</v>
      </c>
      <c r="DR31">
        <v>1.5604186443444168</v>
      </c>
      <c r="DS31">
        <v>1.9889316329054971E-2</v>
      </c>
      <c r="DT31">
        <v>2.2582878412677743</v>
      </c>
      <c r="DU31">
        <v>-7.6236712698699388E-2</v>
      </c>
      <c r="DV31">
        <v>2.4662443826945237</v>
      </c>
    </row>
    <row r="32" spans="3:126">
      <c r="C32">
        <v>-0.39773836760059744</v>
      </c>
      <c r="D32">
        <v>1.4537379736872478</v>
      </c>
      <c r="G32">
        <v>0.92230615626299695</v>
      </c>
      <c r="H32">
        <v>1.2914748356335413</v>
      </c>
      <c r="I32">
        <v>0.675164431478536</v>
      </c>
      <c r="J32">
        <v>-0.59994504509467661</v>
      </c>
      <c r="K32">
        <v>0.80818256422144852</v>
      </c>
      <c r="L32">
        <v>-0.22790370712264779</v>
      </c>
      <c r="M32">
        <v>-2.2359245737558174E-2</v>
      </c>
      <c r="N32">
        <v>-1.6456827245308971</v>
      </c>
      <c r="O32">
        <v>0.82250559897341036</v>
      </c>
      <c r="P32">
        <v>-2.305233032914336</v>
      </c>
      <c r="Q32">
        <v>0.31999729550703465</v>
      </c>
      <c r="R32">
        <v>-3.2121727940843474</v>
      </c>
      <c r="S32">
        <v>-5.2230294666822351E-2</v>
      </c>
      <c r="T32">
        <v>1.2391107261986642</v>
      </c>
      <c r="U32">
        <v>-0.19442434370485814</v>
      </c>
      <c r="V32">
        <v>1.2290626821349824</v>
      </c>
      <c r="W32">
        <v>4.6119899503977227E-3</v>
      </c>
      <c r="X32">
        <v>5.4110586215070562</v>
      </c>
      <c r="Y32">
        <v>0.13714946738275727</v>
      </c>
      <c r="Z32">
        <v>-0.82475752451492101</v>
      </c>
      <c r="AA32">
        <v>-0.22425533850222221</v>
      </c>
      <c r="AB32">
        <v>-0.60771977273586208</v>
      </c>
      <c r="AC32">
        <v>0.24259749690759227</v>
      </c>
      <c r="AD32">
        <v>0.14846828258519446</v>
      </c>
      <c r="AE32">
        <v>-0.43955471620748027</v>
      </c>
      <c r="AF32">
        <v>-2.6055317174148058</v>
      </c>
      <c r="AG32">
        <v>0.34751057278926639</v>
      </c>
      <c r="AH32">
        <v>4.5264682825851938</v>
      </c>
      <c r="AI32">
        <v>0.15993705790818771</v>
      </c>
      <c r="AJ32">
        <v>0.31146828258519449</v>
      </c>
      <c r="AK32">
        <v>2.3347642539317016E-2</v>
      </c>
      <c r="AL32">
        <v>0.34246828258519441</v>
      </c>
      <c r="AM32">
        <v>-4.1850775840391284E-2</v>
      </c>
      <c r="AN32">
        <v>-2.3531717414805531E-2</v>
      </c>
      <c r="AO32">
        <v>0.20676963729894196</v>
      </c>
      <c r="AP32">
        <v>0.3625668468549868</v>
      </c>
      <c r="AQ32">
        <v>-2.2840210686093064E-2</v>
      </c>
      <c r="AR32">
        <v>0.42816460477412349</v>
      </c>
      <c r="AS32">
        <v>-7.4877102466775453E-2</v>
      </c>
      <c r="AT32">
        <v>0.65646828258519441</v>
      </c>
      <c r="AU32">
        <v>4.2879479849055636E-2</v>
      </c>
      <c r="AV32">
        <v>3.7254682825851946</v>
      </c>
      <c r="AW32">
        <v>1.324177685117844</v>
      </c>
      <c r="AX32">
        <v>2.8504682825851941</v>
      </c>
      <c r="AY32">
        <v>1.3304077646109187</v>
      </c>
      <c r="AZ32">
        <v>2.6654682825851941</v>
      </c>
      <c r="BA32">
        <v>-7.1051032691993837E-2</v>
      </c>
      <c r="BB32">
        <v>-0.96743975022149065</v>
      </c>
      <c r="BC32">
        <v>0.20967374384462892</v>
      </c>
      <c r="BD32">
        <v>0.18846828258519449</v>
      </c>
      <c r="BE32">
        <v>0.29959274457770307</v>
      </c>
      <c r="BF32">
        <v>0.69246828258519444</v>
      </c>
      <c r="BG32">
        <v>0.38398657458938951</v>
      </c>
      <c r="BH32">
        <v>0.50146828258519438</v>
      </c>
      <c r="BI32">
        <v>-8.1755401513011403E-3</v>
      </c>
      <c r="BJ32">
        <v>3.5464682825851943</v>
      </c>
      <c r="BK32">
        <v>2.6921627809716776E-2</v>
      </c>
      <c r="BL32">
        <v>3.4714682825851941</v>
      </c>
      <c r="BM32">
        <v>0.13120489662855564</v>
      </c>
      <c r="BN32">
        <v>-1.2305317174148056</v>
      </c>
      <c r="BO32">
        <v>0.59461792067545483</v>
      </c>
      <c r="BP32">
        <v>-0.74453171741480562</v>
      </c>
      <c r="BQ32">
        <v>-0.37373122698357625</v>
      </c>
      <c r="BR32">
        <v>0.97620625627244229</v>
      </c>
      <c r="BS32">
        <v>0.59481700236486634</v>
      </c>
      <c r="BT32">
        <v>2.6184682825851944</v>
      </c>
      <c r="BU32">
        <v>0.21829301177135277</v>
      </c>
      <c r="BV32">
        <v>2.1294682825851945</v>
      </c>
      <c r="BW32">
        <v>-6.1543137733533447E-2</v>
      </c>
      <c r="BX32">
        <v>2.8624682825851941</v>
      </c>
      <c r="BY32">
        <v>2.7409694112978146E-2</v>
      </c>
      <c r="BZ32">
        <v>2.9894682825851944</v>
      </c>
      <c r="CA32">
        <v>-8.1893020549939605E-2</v>
      </c>
      <c r="CB32">
        <v>0.54646828258519453</v>
      </c>
      <c r="CC32">
        <v>-0.26159382547795756</v>
      </c>
      <c r="CD32">
        <v>2.1604682825851942</v>
      </c>
      <c r="CE32">
        <v>0.1081391111506064</v>
      </c>
      <c r="CF32">
        <v>1.2815472681996725</v>
      </c>
      <c r="CG32">
        <v>-6.5539526482794569E-2</v>
      </c>
      <c r="CH32">
        <v>2.4784682825851942</v>
      </c>
      <c r="CI32">
        <v>-7.3826661126546664E-3</v>
      </c>
      <c r="CJ32">
        <v>2.5344682825851943</v>
      </c>
      <c r="CK32">
        <v>1.7430120103922343E-2</v>
      </c>
      <c r="CL32">
        <v>1.3824682825851946</v>
      </c>
      <c r="CM32">
        <v>8.8197064326511226E-2</v>
      </c>
      <c r="CN32">
        <v>2.5084682825851945</v>
      </c>
      <c r="CO32">
        <v>-0.20489197421346192</v>
      </c>
      <c r="CP32">
        <v>1.2084682825851945</v>
      </c>
      <c r="CQ32">
        <v>-0.10038140549116834</v>
      </c>
      <c r="CR32">
        <v>1.3674682825851945</v>
      </c>
      <c r="CS32">
        <v>4.0374238752538018E-2</v>
      </c>
      <c r="CT32">
        <v>-4.1795317174148057</v>
      </c>
      <c r="CU32">
        <v>-0.11535462512467562</v>
      </c>
      <c r="CV32">
        <v>2.6544682825851944</v>
      </c>
      <c r="CW32">
        <v>9.5699893599709457E-2</v>
      </c>
      <c r="CX32">
        <v>1.2254682825851946</v>
      </c>
      <c r="CY32">
        <v>1.3523431756212213E-2</v>
      </c>
      <c r="CZ32">
        <v>1.1844682825851944</v>
      </c>
      <c r="DA32">
        <v>-9.3344034550640539E-3</v>
      </c>
      <c r="DB32">
        <v>0.94946828258519456</v>
      </c>
      <c r="DC32">
        <v>-4.8244223005633989E-2</v>
      </c>
      <c r="DD32">
        <v>2.4944682825851943</v>
      </c>
      <c r="DE32">
        <v>0.13878345872432254</v>
      </c>
      <c r="DF32">
        <v>-1.0146403936418895</v>
      </c>
      <c r="DG32">
        <v>-5.7854913447553079E-2</v>
      </c>
      <c r="DH32">
        <v>4.6293312660675907</v>
      </c>
      <c r="DI32">
        <v>-9.748835593004733E-3</v>
      </c>
      <c r="DJ32">
        <v>3.1650602165015558</v>
      </c>
      <c r="DK32">
        <v>-0.43723604387179199</v>
      </c>
      <c r="DL32">
        <v>4.9411419584615341</v>
      </c>
      <c r="DM32">
        <v>0.18848735149524734</v>
      </c>
      <c r="DN32">
        <v>1.7952366591533961</v>
      </c>
      <c r="DO32">
        <v>-0.11243685234639864</v>
      </c>
      <c r="DP32">
        <v>2.1385298489533717</v>
      </c>
      <c r="DQ32">
        <v>-3.7097584330670307E-2</v>
      </c>
      <c r="DR32">
        <v>2.0195990856618367</v>
      </c>
      <c r="DS32">
        <v>2.1282224969564924E-2</v>
      </c>
      <c r="DT32">
        <v>2.7174682825851941</v>
      </c>
      <c r="DU32">
        <v>-7.4843804058189439E-2</v>
      </c>
      <c r="DV32">
        <v>2.9254248240119436</v>
      </c>
    </row>
    <row r="33" spans="3:126">
      <c r="C33">
        <v>0.5708098617478452</v>
      </c>
      <c r="D33">
        <v>3.0960000000000001</v>
      </c>
      <c r="G33">
        <v>0.92277648395295442</v>
      </c>
      <c r="H33">
        <v>1.7690065530483468</v>
      </c>
      <c r="I33">
        <v>0.67563475916849347</v>
      </c>
      <c r="J33">
        <v>-0.12241332767987112</v>
      </c>
      <c r="K33">
        <v>0.80865289191140599</v>
      </c>
      <c r="L33">
        <v>0.24962801029215775</v>
      </c>
      <c r="M33">
        <v>-2.188891804760076E-2</v>
      </c>
      <c r="N33">
        <v>-1.1681510071160917</v>
      </c>
      <c r="O33">
        <v>0.82297592666336783</v>
      </c>
      <c r="P33">
        <v>-1.8277013154995303</v>
      </c>
      <c r="Q33">
        <v>0.32046762319699207</v>
      </c>
      <c r="R33">
        <v>-2.7346410766695417</v>
      </c>
      <c r="S33">
        <v>-5.1759966976864941E-2</v>
      </c>
      <c r="T33">
        <v>1.7166424436134697</v>
      </c>
      <c r="U33">
        <v>-0.19395401601490073</v>
      </c>
      <c r="V33">
        <v>1.7065943995497879</v>
      </c>
      <c r="W33">
        <v>5.0823176403551364E-3</v>
      </c>
      <c r="X33">
        <v>5.8885903389218619</v>
      </c>
      <c r="Y33">
        <v>0.13761979507271468</v>
      </c>
      <c r="Z33">
        <v>-0.34722580710011552</v>
      </c>
      <c r="AA33">
        <v>-0.22378501081226479</v>
      </c>
      <c r="AB33">
        <v>-0.13018805532105659</v>
      </c>
      <c r="AC33">
        <v>0.24306782459754969</v>
      </c>
      <c r="AD33">
        <v>0.626</v>
      </c>
      <c r="AE33">
        <v>-0.43908438851752285</v>
      </c>
      <c r="AF33">
        <v>-2.1280000000000001</v>
      </c>
      <c r="AG33">
        <v>0.34798090047922381</v>
      </c>
      <c r="AH33">
        <v>5.0039999999999996</v>
      </c>
      <c r="AI33">
        <v>0.16040738559814513</v>
      </c>
      <c r="AJ33">
        <v>0.78900000000000003</v>
      </c>
      <c r="AK33">
        <v>2.381797022927443E-2</v>
      </c>
      <c r="AL33">
        <v>0.82</v>
      </c>
      <c r="AM33">
        <v>-4.1380448150433874E-2</v>
      </c>
      <c r="AN33">
        <v>0.45400000000000001</v>
      </c>
      <c r="AO33">
        <v>0.20723996498889938</v>
      </c>
      <c r="AP33">
        <v>0.84009856426979235</v>
      </c>
      <c r="AQ33">
        <v>-2.236988299613565E-2</v>
      </c>
      <c r="AR33">
        <v>0.90569632218892904</v>
      </c>
      <c r="AS33">
        <v>-7.4406774776818035E-2</v>
      </c>
      <c r="AT33">
        <v>1.1339999999999999</v>
      </c>
      <c r="AU33">
        <v>4.3349807539013047E-2</v>
      </c>
      <c r="AV33">
        <v>4.2030000000000003</v>
      </c>
      <c r="AW33">
        <v>1.3246480128078013</v>
      </c>
      <c r="AX33">
        <v>3.3279999999999998</v>
      </c>
      <c r="AY33">
        <v>1.3308780923008761</v>
      </c>
      <c r="AZ33">
        <v>3.1429999999999998</v>
      </c>
      <c r="BA33">
        <v>-7.058070500203642E-2</v>
      </c>
      <c r="BB33">
        <v>-0.48990803280668516</v>
      </c>
      <c r="BC33">
        <v>0.21014407153458634</v>
      </c>
      <c r="BD33">
        <v>0.66600000000000004</v>
      </c>
      <c r="BE33">
        <v>0.30006307226766049</v>
      </c>
      <c r="BF33">
        <v>1.17</v>
      </c>
      <c r="BG33">
        <v>0.38445690227934692</v>
      </c>
      <c r="BH33">
        <v>0.97899999999999998</v>
      </c>
      <c r="BI33">
        <v>-7.7052124613437266E-3</v>
      </c>
      <c r="BJ33">
        <v>4.024</v>
      </c>
      <c r="BK33">
        <v>2.739195549967419E-2</v>
      </c>
      <c r="BL33">
        <v>3.9489999999999998</v>
      </c>
      <c r="BM33">
        <v>0.13167522431851306</v>
      </c>
      <c r="BN33">
        <v>-0.753</v>
      </c>
      <c r="BO33">
        <v>0.5950882483654123</v>
      </c>
      <c r="BP33">
        <v>-0.26700000000000002</v>
      </c>
      <c r="BQ33">
        <v>-0.37326089929361883</v>
      </c>
      <c r="BR33">
        <v>1.4537379736872478</v>
      </c>
      <c r="BS33">
        <v>0.59528733005482382</v>
      </c>
      <c r="BT33">
        <v>3.0960000000000001</v>
      </c>
      <c r="BU33">
        <v>0.21876333946131019</v>
      </c>
      <c r="BV33">
        <v>2.6070000000000002</v>
      </c>
      <c r="BW33">
        <v>-6.1072810043576037E-2</v>
      </c>
      <c r="BX33">
        <v>3.34</v>
      </c>
      <c r="BY33">
        <v>2.788002180293556E-2</v>
      </c>
      <c r="BZ33">
        <v>3.4670000000000001</v>
      </c>
      <c r="CA33">
        <v>-8.1422692859982188E-2</v>
      </c>
      <c r="CB33">
        <v>1.024</v>
      </c>
      <c r="CC33">
        <v>-0.26112349778800015</v>
      </c>
      <c r="CD33">
        <v>2.6379999999999999</v>
      </c>
      <c r="CE33">
        <v>0.10860943884056382</v>
      </c>
      <c r="CF33">
        <v>1.759078985614478</v>
      </c>
      <c r="CG33">
        <v>-6.5069198792837152E-2</v>
      </c>
      <c r="CH33">
        <v>2.956</v>
      </c>
      <c r="CI33">
        <v>-6.9123384226972527E-3</v>
      </c>
      <c r="CJ33">
        <v>3.012</v>
      </c>
      <c r="CK33">
        <v>1.7900447793879757E-2</v>
      </c>
      <c r="CL33">
        <v>1.86</v>
      </c>
      <c r="CM33">
        <v>8.8667392016468644E-2</v>
      </c>
      <c r="CN33">
        <v>2.9860000000000002</v>
      </c>
      <c r="CO33">
        <v>-0.2044216465235045</v>
      </c>
      <c r="CP33">
        <v>1.6859999999999999</v>
      </c>
      <c r="CQ33">
        <v>-9.9911077801210918E-2</v>
      </c>
      <c r="CR33">
        <v>1.845</v>
      </c>
      <c r="CS33">
        <v>4.0844566442495428E-2</v>
      </c>
      <c r="CT33">
        <v>-3.702</v>
      </c>
      <c r="CU33">
        <v>-0.1148842974347182</v>
      </c>
      <c r="CV33">
        <v>3.1320000000000001</v>
      </c>
      <c r="CW33">
        <v>9.6170221289666874E-2</v>
      </c>
      <c r="CX33">
        <v>1.7030000000000001</v>
      </c>
      <c r="CY33">
        <v>1.3993759446169627E-2</v>
      </c>
      <c r="CZ33">
        <v>1.6619999999999999</v>
      </c>
      <c r="DA33">
        <v>-8.8640757651066403E-3</v>
      </c>
      <c r="DB33">
        <v>1.427</v>
      </c>
      <c r="DC33">
        <v>-4.7773895315676579E-2</v>
      </c>
      <c r="DD33">
        <v>2.972</v>
      </c>
      <c r="DE33">
        <v>0.13925378641427996</v>
      </c>
      <c r="DF33">
        <v>-0.53710867622708403</v>
      </c>
      <c r="DG33">
        <v>-5.7384585757595669E-2</v>
      </c>
      <c r="DH33">
        <v>5.1068629834823964</v>
      </c>
      <c r="DI33">
        <v>-9.2785079030473193E-3</v>
      </c>
      <c r="DJ33">
        <v>3.6425919339163615</v>
      </c>
      <c r="DK33">
        <v>-0.43676571618183457</v>
      </c>
      <c r="DL33">
        <v>5.4186736758763399</v>
      </c>
      <c r="DM33">
        <v>0.18895767918520476</v>
      </c>
      <c r="DN33">
        <v>2.2727683765682016</v>
      </c>
      <c r="DO33">
        <v>-0.11196652465644122</v>
      </c>
      <c r="DP33">
        <v>2.6160615663681774</v>
      </c>
      <c r="DQ33">
        <v>-3.6627256640712896E-2</v>
      </c>
      <c r="DR33">
        <v>2.4971308030766424</v>
      </c>
      <c r="DS33">
        <v>2.1752552659522337E-2</v>
      </c>
      <c r="DT33">
        <v>3.1949999999999998</v>
      </c>
      <c r="DU33">
        <v>-7.4373476368232022E-2</v>
      </c>
      <c r="DV33">
        <v>3.4029565414267493</v>
      </c>
    </row>
    <row r="34" spans="3:126">
      <c r="C34">
        <v>0.1942858711543316</v>
      </c>
      <c r="D34">
        <v>2.6070000000000002</v>
      </c>
      <c r="G34" t="s">
        <v>2390</v>
      </c>
      <c r="H34" t="s">
        <v>2390</v>
      </c>
      <c r="I34" t="s">
        <v>2390</v>
      </c>
      <c r="J34" t="s">
        <v>2390</v>
      </c>
      <c r="K34" t="s">
        <v>2390</v>
      </c>
      <c r="L34" t="s">
        <v>2390</v>
      </c>
      <c r="M34" t="s">
        <v>2390</v>
      </c>
      <c r="N34" t="s">
        <v>2390</v>
      </c>
      <c r="O34" t="s">
        <v>2390</v>
      </c>
      <c r="P34" t="s">
        <v>2390</v>
      </c>
      <c r="Q34" t="s">
        <v>2390</v>
      </c>
      <c r="R34" t="s">
        <v>2390</v>
      </c>
      <c r="S34" t="s">
        <v>2390</v>
      </c>
      <c r="T34" t="s">
        <v>2390</v>
      </c>
      <c r="U34" t="s">
        <v>2390</v>
      </c>
      <c r="V34" t="s">
        <v>2390</v>
      </c>
      <c r="W34" t="s">
        <v>2390</v>
      </c>
      <c r="X34" t="s">
        <v>2390</v>
      </c>
      <c r="Y34" t="s">
        <v>2390</v>
      </c>
      <c r="Z34" t="s">
        <v>2390</v>
      </c>
      <c r="AA34" t="s">
        <v>2390</v>
      </c>
      <c r="AB34" t="s">
        <v>2390</v>
      </c>
      <c r="AC34" t="s">
        <v>2390</v>
      </c>
      <c r="AD34" t="s">
        <v>2390</v>
      </c>
      <c r="AE34" t="s">
        <v>2390</v>
      </c>
      <c r="AF34" t="s">
        <v>2390</v>
      </c>
      <c r="AG34" t="s">
        <v>2390</v>
      </c>
      <c r="AH34" t="s">
        <v>2390</v>
      </c>
      <c r="AI34" t="s">
        <v>2390</v>
      </c>
      <c r="AJ34" t="s">
        <v>2390</v>
      </c>
      <c r="AK34" t="s">
        <v>2390</v>
      </c>
      <c r="AL34" t="s">
        <v>2390</v>
      </c>
      <c r="AM34" t="s">
        <v>2390</v>
      </c>
      <c r="AN34" t="s">
        <v>2390</v>
      </c>
      <c r="AO34" t="s">
        <v>2390</v>
      </c>
      <c r="AP34" t="s">
        <v>2390</v>
      </c>
      <c r="AQ34" t="s">
        <v>2390</v>
      </c>
      <c r="AR34" t="s">
        <v>2390</v>
      </c>
      <c r="AS34" t="s">
        <v>2390</v>
      </c>
      <c r="AT34" t="s">
        <v>2390</v>
      </c>
      <c r="AU34" t="s">
        <v>2390</v>
      </c>
      <c r="AV34" t="s">
        <v>2390</v>
      </c>
      <c r="AW34" t="s">
        <v>2390</v>
      </c>
      <c r="AX34" t="s">
        <v>2390</v>
      </c>
      <c r="AY34" t="s">
        <v>2390</v>
      </c>
      <c r="AZ34" t="s">
        <v>2390</v>
      </c>
      <c r="BA34" t="s">
        <v>2390</v>
      </c>
      <c r="BB34" t="s">
        <v>2390</v>
      </c>
      <c r="BC34" t="s">
        <v>2390</v>
      </c>
      <c r="BD34" t="s">
        <v>2390</v>
      </c>
      <c r="BE34" t="s">
        <v>2390</v>
      </c>
      <c r="BF34" t="s">
        <v>2390</v>
      </c>
      <c r="BG34" t="s">
        <v>2390</v>
      </c>
      <c r="BH34" t="s">
        <v>2390</v>
      </c>
      <c r="BI34" t="s">
        <v>2390</v>
      </c>
      <c r="BJ34" t="s">
        <v>2390</v>
      </c>
      <c r="BK34" t="s">
        <v>2390</v>
      </c>
      <c r="BL34" t="s">
        <v>2390</v>
      </c>
      <c r="BM34" t="s">
        <v>2390</v>
      </c>
      <c r="BN34" t="s">
        <v>2390</v>
      </c>
      <c r="BO34" t="s">
        <v>2390</v>
      </c>
      <c r="BP34" t="s">
        <v>2390</v>
      </c>
      <c r="BQ34" t="s">
        <v>2390</v>
      </c>
      <c r="BR34" t="s">
        <v>2390</v>
      </c>
      <c r="BS34" t="s">
        <v>2390</v>
      </c>
      <c r="BT34" t="s">
        <v>2390</v>
      </c>
      <c r="BU34" t="s">
        <v>2390</v>
      </c>
      <c r="BV34" t="s">
        <v>2390</v>
      </c>
      <c r="BW34" t="s">
        <v>2390</v>
      </c>
      <c r="BX34" t="s">
        <v>2390</v>
      </c>
      <c r="BY34" t="s">
        <v>2390</v>
      </c>
      <c r="BZ34" t="s">
        <v>2390</v>
      </c>
      <c r="CA34" t="s">
        <v>2390</v>
      </c>
      <c r="CB34" t="s">
        <v>2390</v>
      </c>
      <c r="CC34" t="s">
        <v>2390</v>
      </c>
      <c r="CD34" t="s">
        <v>2390</v>
      </c>
      <c r="CE34" t="s">
        <v>2390</v>
      </c>
      <c r="CF34" t="s">
        <v>2390</v>
      </c>
      <c r="CG34" t="s">
        <v>2390</v>
      </c>
      <c r="CH34" t="s">
        <v>2390</v>
      </c>
      <c r="CI34" t="s">
        <v>2390</v>
      </c>
      <c r="CJ34" t="s">
        <v>2390</v>
      </c>
      <c r="CK34" t="s">
        <v>2390</v>
      </c>
      <c r="CL34" t="s">
        <v>2390</v>
      </c>
      <c r="CM34" t="s">
        <v>2390</v>
      </c>
      <c r="CN34" t="s">
        <v>2390</v>
      </c>
      <c r="CO34" t="s">
        <v>2390</v>
      </c>
      <c r="CP34" t="s">
        <v>2390</v>
      </c>
      <c r="CQ34" t="s">
        <v>2390</v>
      </c>
      <c r="CR34" t="s">
        <v>2390</v>
      </c>
      <c r="CS34" t="s">
        <v>2390</v>
      </c>
      <c r="CT34" t="s">
        <v>2390</v>
      </c>
      <c r="CU34" t="s">
        <v>2390</v>
      </c>
      <c r="CV34" t="s">
        <v>2390</v>
      </c>
      <c r="CW34" t="s">
        <v>2390</v>
      </c>
      <c r="CX34" t="s">
        <v>2390</v>
      </c>
      <c r="CY34" t="s">
        <v>2390</v>
      </c>
      <c r="CZ34" t="s">
        <v>2390</v>
      </c>
      <c r="DA34" t="s">
        <v>2390</v>
      </c>
      <c r="DB34" t="s">
        <v>2390</v>
      </c>
      <c r="DC34" t="s">
        <v>2390</v>
      </c>
      <c r="DD34" t="s">
        <v>2390</v>
      </c>
      <c r="DE34" t="s">
        <v>2390</v>
      </c>
      <c r="DF34" t="s">
        <v>2390</v>
      </c>
      <c r="DG34" t="s">
        <v>2390</v>
      </c>
      <c r="DH34" t="s">
        <v>2390</v>
      </c>
      <c r="DI34" t="s">
        <v>2390</v>
      </c>
      <c r="DJ34" t="s">
        <v>2390</v>
      </c>
      <c r="DK34" t="s">
        <v>2390</v>
      </c>
      <c r="DL34" t="s">
        <v>2390</v>
      </c>
      <c r="DM34" t="s">
        <v>2390</v>
      </c>
      <c r="DN34" t="s">
        <v>2390</v>
      </c>
      <c r="DO34" t="s">
        <v>2390</v>
      </c>
      <c r="DP34" t="s">
        <v>2390</v>
      </c>
      <c r="DQ34" t="s">
        <v>2390</v>
      </c>
      <c r="DR34" t="s">
        <v>2390</v>
      </c>
      <c r="DS34" t="s">
        <v>2390</v>
      </c>
      <c r="DT34" t="s">
        <v>2390</v>
      </c>
      <c r="DU34" t="s">
        <v>2390</v>
      </c>
      <c r="DV34" t="s">
        <v>2390</v>
      </c>
    </row>
    <row r="35" spans="3:126">
      <c r="C35">
        <v>-8.555027835055462E-2</v>
      </c>
      <c r="D35">
        <v>3.34</v>
      </c>
    </row>
    <row r="36" spans="3:126">
      <c r="C36">
        <v>3.4025534959569725E-3</v>
      </c>
      <c r="D36">
        <v>3.4670000000000001</v>
      </c>
    </row>
    <row r="37" spans="3:126">
      <c r="C37">
        <v>-0.10590016116696077</v>
      </c>
      <c r="D37">
        <v>1.024</v>
      </c>
    </row>
    <row r="38" spans="3:126">
      <c r="C38">
        <v>-0.28560096609497876</v>
      </c>
      <c r="D38">
        <v>2.6379999999999999</v>
      </c>
    </row>
    <row r="39" spans="3:126">
      <c r="C39">
        <v>8.4131970533585232E-2</v>
      </c>
      <c r="D39">
        <v>1.759078985614478</v>
      </c>
    </row>
    <row r="40" spans="3:126">
      <c r="C40">
        <v>-8.9546667099815735E-2</v>
      </c>
      <c r="D40">
        <v>2.956</v>
      </c>
    </row>
    <row r="41" spans="3:126">
      <c r="C41">
        <v>-3.138980672967584E-2</v>
      </c>
      <c r="D41">
        <v>3.012</v>
      </c>
    </row>
    <row r="42" spans="3:126">
      <c r="C42">
        <v>-6.5770205130988302E-3</v>
      </c>
      <c r="D42">
        <v>1.86</v>
      </c>
    </row>
    <row r="43" spans="3:126">
      <c r="C43">
        <v>6.418992370949006E-2</v>
      </c>
      <c r="D43">
        <v>2.9860000000000002</v>
      </c>
    </row>
    <row r="44" spans="3:126">
      <c r="C44">
        <v>-0.22889911483048309</v>
      </c>
      <c r="D44">
        <v>1.6859999999999999</v>
      </c>
    </row>
    <row r="45" spans="3:126">
      <c r="C45">
        <v>-0.1243885461081895</v>
      </c>
      <c r="D45">
        <v>1.845</v>
      </c>
    </row>
    <row r="46" spans="3:126">
      <c r="C46">
        <v>1.6367098135516844E-2</v>
      </c>
      <c r="D46">
        <v>-3.702</v>
      </c>
    </row>
    <row r="47" spans="3:126">
      <c r="C47">
        <v>-0.13936176574169679</v>
      </c>
      <c r="D47">
        <v>3.1320000000000001</v>
      </c>
    </row>
    <row r="48" spans="3:126">
      <c r="C48">
        <v>7.169275298268829E-2</v>
      </c>
      <c r="D48">
        <v>1.7030000000000001</v>
      </c>
    </row>
    <row r="49" spans="3:4">
      <c r="C49">
        <v>-1.048370886080896E-2</v>
      </c>
      <c r="D49">
        <v>1.6619999999999999</v>
      </c>
    </row>
    <row r="50" spans="3:4">
      <c r="C50">
        <v>-3.3341544072085227E-2</v>
      </c>
      <c r="D50">
        <v>1.427</v>
      </c>
    </row>
    <row r="51" spans="3:4">
      <c r="C51">
        <v>-7.2251363622655163E-2</v>
      </c>
      <c r="D51">
        <v>2.972</v>
      </c>
    </row>
    <row r="52" spans="3:4">
      <c r="C52">
        <v>0.11477631810730138</v>
      </c>
      <c r="D52">
        <v>-0.53710867622708403</v>
      </c>
    </row>
    <row r="53" spans="3:4">
      <c r="C53">
        <v>-8.1862054064574252E-2</v>
      </c>
      <c r="D53">
        <v>5.1068629834823964</v>
      </c>
    </row>
    <row r="54" spans="3:4">
      <c r="C54">
        <v>-3.3755976210025906E-2</v>
      </c>
      <c r="D54">
        <v>3.6425919339163615</v>
      </c>
    </row>
    <row r="55" spans="3:4">
      <c r="C55">
        <v>-0.46124318448881318</v>
      </c>
      <c r="D55">
        <v>5.4186736758763399</v>
      </c>
    </row>
    <row r="56" spans="3:4">
      <c r="C56">
        <v>0.16448021087822617</v>
      </c>
      <c r="D56">
        <v>2.2727683765682016</v>
      </c>
    </row>
    <row r="57" spans="3:4">
      <c r="C57">
        <v>-0.1364439929634198</v>
      </c>
      <c r="D57">
        <v>2.6160615663681774</v>
      </c>
    </row>
    <row r="58" spans="3:4">
      <c r="C58">
        <v>-6.110472494769148E-2</v>
      </c>
      <c r="D58">
        <v>2.4971308030766424</v>
      </c>
    </row>
    <row r="59" spans="3:4">
      <c r="C59">
        <v>-2.7249156474562497E-3</v>
      </c>
      <c r="D59">
        <v>3.1949999999999998</v>
      </c>
    </row>
    <row r="60" spans="3:4">
      <c r="C60">
        <v>-9.8850944675210606E-2</v>
      </c>
      <c r="D60">
        <v>3.4029565414267493</v>
      </c>
    </row>
    <row r="61" spans="3:4">
      <c r="C61" t="s">
        <v>2389</v>
      </c>
      <c r="D61" t="s">
        <v>2389</v>
      </c>
    </row>
  </sheetData>
  <phoneticPr fontId="9"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69"/>
  <sheetViews>
    <sheetView topLeftCell="A136" workbookViewId="0">
      <selection activeCell="D154" sqref="D154"/>
    </sheetView>
  </sheetViews>
  <sheetFormatPr defaultColWidth="8.85546875" defaultRowHeight="12.75"/>
  <cols>
    <col min="1" max="4" width="8.85546875" customWidth="1"/>
    <col min="5" max="5" width="30.140625" customWidth="1"/>
    <col min="6" max="6" width="28.85546875" customWidth="1"/>
    <col min="7" max="9" width="8.85546875" customWidth="1"/>
    <col min="10" max="10" width="9.140625" style="2" customWidth="1"/>
  </cols>
  <sheetData>
    <row r="1" spans="1:26">
      <c r="A1" t="s">
        <v>2277</v>
      </c>
      <c r="F1" t="s">
        <v>1355</v>
      </c>
      <c r="G1" t="s">
        <v>1356</v>
      </c>
      <c r="H1" t="s">
        <v>1357</v>
      </c>
      <c r="I1" t="s">
        <v>1358</v>
      </c>
      <c r="J1" t="s">
        <v>1406</v>
      </c>
      <c r="K1" t="s">
        <v>1492</v>
      </c>
      <c r="L1" t="s">
        <v>2164</v>
      </c>
      <c r="M1" t="s">
        <v>1811</v>
      </c>
      <c r="N1" t="s">
        <v>2187</v>
      </c>
    </row>
    <row r="2" spans="1:26">
      <c r="F2" t="s">
        <v>2165</v>
      </c>
      <c r="J2"/>
    </row>
    <row r="3" spans="1:26">
      <c r="E3" t="s">
        <v>2276</v>
      </c>
      <c r="F3" t="s">
        <v>2166</v>
      </c>
      <c r="G3">
        <v>1.49</v>
      </c>
      <c r="H3">
        <v>5.16</v>
      </c>
      <c r="I3">
        <v>11</v>
      </c>
      <c r="J3">
        <v>-1.18</v>
      </c>
      <c r="K3">
        <v>1.1000000000000001</v>
      </c>
      <c r="M3">
        <v>3435</v>
      </c>
      <c r="N3">
        <f>H3</f>
        <v>5.16</v>
      </c>
      <c r="O3">
        <f>G3-1000*((1+H3/1000)^0.515-1)</f>
        <v>-1.1640832614889709</v>
      </c>
      <c r="P3">
        <f>I3-1000*((1+H3/1000)^1.83-1)</f>
        <v>1.5369850917413732</v>
      </c>
      <c r="R3">
        <f>M3</f>
        <v>3435</v>
      </c>
      <c r="S3">
        <f t="shared" ref="S3:U6" si="0">N3</f>
        <v>5.16</v>
      </c>
      <c r="T3">
        <f t="shared" si="0"/>
        <v>-1.1640832614889709</v>
      </c>
      <c r="U3">
        <f t="shared" si="0"/>
        <v>1.5369850917413732</v>
      </c>
    </row>
    <row r="4" spans="1:26">
      <c r="A4">
        <v>500</v>
      </c>
      <c r="B4">
        <v>35.17</v>
      </c>
      <c r="C4">
        <v>7.9295001676079835E-2</v>
      </c>
      <c r="D4">
        <v>-2.8993461973476968</v>
      </c>
      <c r="E4">
        <f>D4-D63</f>
        <v>-2.580713737781565</v>
      </c>
      <c r="F4" t="s">
        <v>1360</v>
      </c>
      <c r="G4">
        <v>1.67</v>
      </c>
      <c r="H4">
        <v>4.1500000000000004</v>
      </c>
      <c r="I4">
        <v>8.1999999999999993</v>
      </c>
      <c r="J4">
        <v>-0.48</v>
      </c>
      <c r="K4">
        <v>0.2</v>
      </c>
      <c r="M4">
        <v>3435</v>
      </c>
      <c r="N4">
        <f t="shared" ref="N4:N22" si="1">H4</f>
        <v>4.1500000000000004</v>
      </c>
      <c r="O4">
        <f t="shared" ref="O4:O22" si="2">G4-1000*((1+H4/1000)^0.515-1)</f>
        <v>-0.46510353210755184</v>
      </c>
      <c r="P4">
        <f t="shared" ref="P4:P22" si="3">I4-1000*((1+H4/1000)^1.83-1)</f>
        <v>0.59242344454026075</v>
      </c>
      <c r="R4">
        <f>M4</f>
        <v>3435</v>
      </c>
      <c r="S4">
        <f t="shared" si="0"/>
        <v>4.1500000000000004</v>
      </c>
      <c r="T4">
        <f t="shared" si="0"/>
        <v>-0.46510353210755184</v>
      </c>
      <c r="U4">
        <f t="shared" si="0"/>
        <v>0.59242344454026075</v>
      </c>
    </row>
    <row r="5" spans="1:26">
      <c r="A5">
        <v>700</v>
      </c>
      <c r="B5">
        <v>33.18</v>
      </c>
      <c r="C5">
        <v>8.7577541621197241E-2</v>
      </c>
      <c r="D5">
        <v>-1.4822484151710853</v>
      </c>
      <c r="E5">
        <f t="shared" ref="E5:E52" si="4">D5-D64</f>
        <v>-2.4283174648054313</v>
      </c>
      <c r="F5" t="s">
        <v>1361</v>
      </c>
      <c r="G5">
        <v>0.13</v>
      </c>
      <c r="H5">
        <v>1.07</v>
      </c>
      <c r="I5">
        <v>2.4</v>
      </c>
      <c r="J5">
        <v>-0.43</v>
      </c>
      <c r="K5">
        <v>0.3</v>
      </c>
      <c r="M5">
        <v>3435</v>
      </c>
      <c r="N5">
        <f t="shared" si="1"/>
        <v>1.07</v>
      </c>
      <c r="O5">
        <f t="shared" si="2"/>
        <v>-0.42090709198224452</v>
      </c>
      <c r="P5">
        <f t="shared" si="3"/>
        <v>0.44103055839910033</v>
      </c>
      <c r="R5">
        <f>M5</f>
        <v>3435</v>
      </c>
      <c r="S5">
        <f t="shared" si="0"/>
        <v>1.07</v>
      </c>
      <c r="T5">
        <f t="shared" si="0"/>
        <v>-0.42090709198224452</v>
      </c>
      <c r="U5">
        <f t="shared" si="0"/>
        <v>0.44103055839910033</v>
      </c>
    </row>
    <row r="6" spans="1:26">
      <c r="A6">
        <v>700</v>
      </c>
      <c r="B6">
        <v>31.61</v>
      </c>
      <c r="C6">
        <v>-1.6278408442801151E-2</v>
      </c>
      <c r="D6">
        <v>-2.712416810947829</v>
      </c>
      <c r="E6">
        <f t="shared" si="4"/>
        <v>-2.3086272257617466</v>
      </c>
      <c r="F6" t="s">
        <v>1362</v>
      </c>
      <c r="G6">
        <v>0.5</v>
      </c>
      <c r="H6">
        <v>3.45</v>
      </c>
      <c r="I6">
        <v>9.6999999999999993</v>
      </c>
      <c r="J6">
        <v>-1.29</v>
      </c>
      <c r="K6">
        <v>3.1</v>
      </c>
      <c r="L6" t="s">
        <v>2167</v>
      </c>
      <c r="M6">
        <v>3435</v>
      </c>
      <c r="N6">
        <f t="shared" si="1"/>
        <v>3.45</v>
      </c>
      <c r="O6">
        <f t="shared" si="2"/>
        <v>-1.2752660596284109</v>
      </c>
      <c r="P6">
        <f t="shared" si="3"/>
        <v>3.3774624117881142</v>
      </c>
      <c r="R6">
        <f>M6</f>
        <v>3435</v>
      </c>
      <c r="S6">
        <f t="shared" si="0"/>
        <v>3.45</v>
      </c>
      <c r="T6">
        <f t="shared" si="0"/>
        <v>-1.2752660596284109</v>
      </c>
      <c r="U6">
        <f t="shared" si="0"/>
        <v>3.3774624117881142</v>
      </c>
    </row>
    <row r="7" spans="1:26">
      <c r="A7">
        <v>700</v>
      </c>
      <c r="B7">
        <v>43.31</v>
      </c>
      <c r="C7">
        <v>9.4717527008715052E-2</v>
      </c>
      <c r="D7">
        <v>-0.29048323936743259</v>
      </c>
      <c r="E7">
        <f t="shared" si="4"/>
        <v>-3.2120929540142527</v>
      </c>
      <c r="F7" t="s">
        <v>1363</v>
      </c>
      <c r="G7">
        <v>1.5</v>
      </c>
      <c r="H7">
        <v>4.72</v>
      </c>
      <c r="I7">
        <v>9.8000000000000007</v>
      </c>
      <c r="J7">
        <v>-0.95</v>
      </c>
      <c r="K7">
        <v>0.8</v>
      </c>
      <c r="M7">
        <v>3435</v>
      </c>
      <c r="N7">
        <f t="shared" si="1"/>
        <v>4.72</v>
      </c>
      <c r="O7">
        <f t="shared" si="2"/>
        <v>-0.9280241878718023</v>
      </c>
      <c r="P7">
        <f t="shared" si="3"/>
        <v>1.145485188241949</v>
      </c>
      <c r="R7">
        <f>AVERAGE(M7:M11)</f>
        <v>3435</v>
      </c>
      <c r="S7">
        <f>AVERAGE(N7:N11)</f>
        <v>5.1719999999999997</v>
      </c>
      <c r="T7">
        <f>AVERAGE(O7:O11)</f>
        <v>-0.95823905431982404</v>
      </c>
      <c r="U7">
        <f>AVERAGE(P7:P11)</f>
        <v>1.2948772084059865</v>
      </c>
    </row>
    <row r="8" spans="1:26">
      <c r="A8">
        <v>1670</v>
      </c>
      <c r="B8">
        <v>20.14</v>
      </c>
      <c r="C8">
        <v>8.0580361066449058E-3</v>
      </c>
      <c r="D8">
        <v>-1.0125732150930347</v>
      </c>
      <c r="E8">
        <f t="shared" si="4"/>
        <v>-1.4486749214270844</v>
      </c>
      <c r="F8" t="s">
        <v>1364</v>
      </c>
      <c r="G8">
        <v>1.9</v>
      </c>
      <c r="H8">
        <v>5.45</v>
      </c>
      <c r="I8">
        <v>11.4</v>
      </c>
      <c r="J8">
        <v>-0.91</v>
      </c>
      <c r="K8">
        <v>1</v>
      </c>
      <c r="M8">
        <v>3435</v>
      </c>
      <c r="N8">
        <f t="shared" si="1"/>
        <v>5.45</v>
      </c>
      <c r="O8">
        <f t="shared" si="2"/>
        <v>-0.9030505025020692</v>
      </c>
      <c r="P8">
        <f t="shared" si="3"/>
        <v>1.4039493918233461</v>
      </c>
      <c r="R8">
        <f>AVERAGE(M12:M15)</f>
        <v>3435</v>
      </c>
      <c r="S8">
        <f>AVERAGE(N12:N15)</f>
        <v>4.5674999999999999</v>
      </c>
      <c r="T8">
        <f>AVERAGE(O12:O15)</f>
        <v>-0.95715391898317437</v>
      </c>
      <c r="U8">
        <f>AVERAGE(P12:P15)</f>
        <v>1.4005800716150536</v>
      </c>
    </row>
    <row r="9" spans="1:26">
      <c r="A9">
        <v>1670</v>
      </c>
      <c r="B9">
        <v>20.76</v>
      </c>
      <c r="C9">
        <v>1.877643572418819E-3</v>
      </c>
      <c r="D9">
        <v>-1.612232298985333</v>
      </c>
      <c r="E9">
        <f t="shared" si="4"/>
        <v>-1.4945090861138084</v>
      </c>
      <c r="F9" t="s">
        <v>1365</v>
      </c>
      <c r="G9">
        <v>1.68</v>
      </c>
      <c r="H9">
        <v>5.26</v>
      </c>
      <c r="I9">
        <v>11.4</v>
      </c>
      <c r="J9">
        <v>-1.04</v>
      </c>
      <c r="K9">
        <v>1.3</v>
      </c>
      <c r="M9">
        <v>3435</v>
      </c>
      <c r="N9">
        <f t="shared" si="1"/>
        <v>5.26</v>
      </c>
      <c r="O9">
        <f t="shared" si="2"/>
        <v>-1.0254536299753185</v>
      </c>
      <c r="P9">
        <f t="shared" si="3"/>
        <v>1.7531940945899951</v>
      </c>
      <c r="R9">
        <f>M16</f>
        <v>3350</v>
      </c>
      <c r="S9">
        <f t="shared" ref="S9:U15" si="5">N16</f>
        <v>4.33</v>
      </c>
      <c r="T9">
        <f t="shared" si="5"/>
        <v>-0.4176135019525522</v>
      </c>
      <c r="U9">
        <f t="shared" si="5"/>
        <v>0.46186463721812743</v>
      </c>
      <c r="V9" t="s">
        <v>1372</v>
      </c>
    </row>
    <row r="10" spans="1:26">
      <c r="A10">
        <v>1900</v>
      </c>
      <c r="B10">
        <v>4.7300000000000004</v>
      </c>
      <c r="C10">
        <v>3.683757275355104E-2</v>
      </c>
      <c r="D10">
        <v>0.1938741825636825</v>
      </c>
      <c r="E10">
        <f t="shared" si="4"/>
        <v>-0.33323926642436774</v>
      </c>
      <c r="F10" t="s">
        <v>1366</v>
      </c>
      <c r="G10">
        <v>1.84</v>
      </c>
      <c r="H10">
        <v>5.39</v>
      </c>
      <c r="I10">
        <v>10.9</v>
      </c>
      <c r="J10">
        <v>-0.95</v>
      </c>
      <c r="K10">
        <v>0.6</v>
      </c>
      <c r="M10">
        <v>3435</v>
      </c>
      <c r="N10">
        <f t="shared" si="1"/>
        <v>5.39</v>
      </c>
      <c r="O10">
        <f t="shared" si="2"/>
        <v>-0.93223140390425718</v>
      </c>
      <c r="P10">
        <f t="shared" si="3"/>
        <v>1.0142431110194767</v>
      </c>
      <c r="R10">
        <f t="shared" ref="R10:U25" si="6">M17</f>
        <v>3350</v>
      </c>
      <c r="S10">
        <f t="shared" si="5"/>
        <v>3.62</v>
      </c>
      <c r="T10">
        <f t="shared" si="5"/>
        <v>-0.54266635024656673</v>
      </c>
      <c r="U10">
        <f t="shared" si="5"/>
        <v>0.56544990277686491</v>
      </c>
      <c r="V10" t="s">
        <v>1206</v>
      </c>
    </row>
    <row r="11" spans="1:26">
      <c r="A11">
        <v>2090</v>
      </c>
      <c r="B11">
        <v>-8.9700000000000006</v>
      </c>
      <c r="C11">
        <v>0.24964342796423633</v>
      </c>
      <c r="D11">
        <v>-2.5814689858389528E-2</v>
      </c>
      <c r="E11">
        <f t="shared" si="4"/>
        <v>0.62022248265403235</v>
      </c>
      <c r="F11" t="s">
        <v>1367</v>
      </c>
      <c r="G11">
        <v>1.59</v>
      </c>
      <c r="H11">
        <v>5.04</v>
      </c>
      <c r="I11">
        <v>10.4</v>
      </c>
      <c r="J11">
        <v>-1.02</v>
      </c>
      <c r="K11">
        <v>0.8</v>
      </c>
      <c r="M11">
        <v>3435</v>
      </c>
      <c r="N11">
        <f t="shared" si="1"/>
        <v>5.04</v>
      </c>
      <c r="O11">
        <f t="shared" si="2"/>
        <v>-1.0024355473456728</v>
      </c>
      <c r="P11">
        <f t="shared" si="3"/>
        <v>1.1575142563551655</v>
      </c>
      <c r="R11">
        <f t="shared" si="6"/>
        <v>3350</v>
      </c>
      <c r="S11">
        <f t="shared" si="5"/>
        <v>3.61</v>
      </c>
      <c r="T11">
        <f t="shared" si="5"/>
        <v>-0.55752535544891901</v>
      </c>
      <c r="U11">
        <f t="shared" si="5"/>
        <v>0.783804794163661</v>
      </c>
      <c r="V11" t="s">
        <v>1207</v>
      </c>
    </row>
    <row r="12" spans="1:26">
      <c r="A12">
        <v>2090</v>
      </c>
      <c r="B12">
        <v>6.33</v>
      </c>
      <c r="C12">
        <v>4.5038486526624233E-2</v>
      </c>
      <c r="D12">
        <v>-6.1251693419983155E-2</v>
      </c>
      <c r="E12">
        <f t="shared" si="4"/>
        <v>-0.44693226251824036</v>
      </c>
      <c r="F12" t="s">
        <v>1368</v>
      </c>
      <c r="G12">
        <v>1.32</v>
      </c>
      <c r="H12">
        <v>4.3099999999999996</v>
      </c>
      <c r="I12">
        <v>9.5</v>
      </c>
      <c r="J12">
        <v>-0.91</v>
      </c>
      <c r="K12">
        <v>1.3</v>
      </c>
      <c r="M12">
        <v>3435</v>
      </c>
      <c r="N12">
        <f t="shared" si="1"/>
        <v>4.3099999999999996</v>
      </c>
      <c r="O12">
        <f t="shared" si="2"/>
        <v>-0.89733501353749134</v>
      </c>
      <c r="P12">
        <f t="shared" si="3"/>
        <v>1.5985958220702727</v>
      </c>
      <c r="R12">
        <f t="shared" si="6"/>
        <v>3350</v>
      </c>
      <c r="S12">
        <f t="shared" si="5"/>
        <v>4.2300000000000004</v>
      </c>
      <c r="T12">
        <f t="shared" si="5"/>
        <v>-0.52622006710804792</v>
      </c>
      <c r="U12">
        <f t="shared" si="5"/>
        <v>-5.4485509701147627E-2</v>
      </c>
      <c r="V12" t="s">
        <v>1208</v>
      </c>
      <c r="W12" t="s">
        <v>2193</v>
      </c>
      <c r="X12">
        <v>-0.28000000000000003</v>
      </c>
      <c r="Y12">
        <v>1.2</v>
      </c>
      <c r="Z12">
        <v>-1.5</v>
      </c>
    </row>
    <row r="13" spans="1:26">
      <c r="A13">
        <v>2250</v>
      </c>
      <c r="B13">
        <v>2.67</v>
      </c>
      <c r="C13">
        <v>0.15583913576807862</v>
      </c>
      <c r="D13">
        <v>0.82090533257582265</v>
      </c>
      <c r="E13">
        <f t="shared" si="4"/>
        <v>-0.18758144282493561</v>
      </c>
      <c r="F13" t="s">
        <v>1369</v>
      </c>
      <c r="G13">
        <v>1.23</v>
      </c>
      <c r="H13">
        <v>4.3099999999999996</v>
      </c>
      <c r="I13">
        <v>9.4</v>
      </c>
      <c r="J13">
        <v>-1</v>
      </c>
      <c r="K13">
        <v>1.2</v>
      </c>
      <c r="M13">
        <v>3435</v>
      </c>
      <c r="N13">
        <f t="shared" si="1"/>
        <v>4.3099999999999996</v>
      </c>
      <c r="O13">
        <f t="shared" si="2"/>
        <v>-0.98733501353749142</v>
      </c>
      <c r="P13">
        <f t="shared" si="3"/>
        <v>1.4985958220702731</v>
      </c>
      <c r="R13">
        <f t="shared" si="6"/>
        <v>3000</v>
      </c>
      <c r="S13">
        <f t="shared" si="5"/>
        <v>4.26</v>
      </c>
      <c r="T13">
        <f t="shared" si="5"/>
        <v>-0.46163835816948984</v>
      </c>
      <c r="U13">
        <f t="shared" si="5"/>
        <v>2.3904211280638812</v>
      </c>
      <c r="V13" t="s">
        <v>1209</v>
      </c>
      <c r="W13" t="s">
        <v>2196</v>
      </c>
      <c r="X13">
        <v>-1.28</v>
      </c>
      <c r="Y13">
        <v>2.0699999999999998</v>
      </c>
      <c r="Z13">
        <v>-2.2999999999999998</v>
      </c>
    </row>
    <row r="14" spans="1:26">
      <c r="A14">
        <v>2250</v>
      </c>
      <c r="B14">
        <v>2.81</v>
      </c>
      <c r="C14">
        <v>0.34383475492920379</v>
      </c>
      <c r="D14">
        <v>-2.3457505336289568</v>
      </c>
      <c r="E14">
        <f t="shared" si="4"/>
        <v>-0.19745479457355941</v>
      </c>
      <c r="F14" t="s">
        <v>1370</v>
      </c>
      <c r="G14">
        <v>1.6</v>
      </c>
      <c r="H14">
        <v>4.9400000000000004</v>
      </c>
      <c r="I14">
        <v>10.199999999999999</v>
      </c>
      <c r="J14">
        <v>-0.96</v>
      </c>
      <c r="K14">
        <v>0.8</v>
      </c>
      <c r="M14">
        <v>3435</v>
      </c>
      <c r="N14">
        <f t="shared" si="1"/>
        <v>4.9400000000000004</v>
      </c>
      <c r="O14">
        <f t="shared" si="2"/>
        <v>-0.94105972516382996</v>
      </c>
      <c r="P14">
        <f t="shared" si="3"/>
        <v>1.1412718665919765</v>
      </c>
      <c r="R14">
        <f t="shared" si="6"/>
        <v>3000</v>
      </c>
      <c r="S14">
        <f t="shared" si="5"/>
        <v>-5.55</v>
      </c>
      <c r="T14">
        <f t="shared" si="5"/>
        <v>-0.33789254794993351</v>
      </c>
      <c r="U14">
        <f t="shared" si="5"/>
        <v>-0.16690032768254248</v>
      </c>
      <c r="V14" t="s">
        <v>1210</v>
      </c>
      <c r="W14" t="s">
        <v>2197</v>
      </c>
      <c r="X14">
        <v>12.83</v>
      </c>
      <c r="Y14">
        <v>0.12</v>
      </c>
      <c r="Z14">
        <v>-1.2</v>
      </c>
    </row>
    <row r="15" spans="1:26">
      <c r="A15">
        <v>2250</v>
      </c>
      <c r="B15">
        <v>5.81</v>
      </c>
      <c r="C15">
        <v>8.2053634338757231E-2</v>
      </c>
      <c r="D15">
        <v>-2.6678558849053307</v>
      </c>
      <c r="E15">
        <f t="shared" si="4"/>
        <v>-0.40992824070151812</v>
      </c>
      <c r="F15" t="s">
        <v>1371</v>
      </c>
      <c r="G15">
        <v>1.42</v>
      </c>
      <c r="H15">
        <v>4.71</v>
      </c>
      <c r="I15">
        <v>10</v>
      </c>
      <c r="J15">
        <v>-1.02</v>
      </c>
      <c r="K15">
        <v>1</v>
      </c>
      <c r="M15">
        <v>3435</v>
      </c>
      <c r="N15">
        <f t="shared" si="1"/>
        <v>4.71</v>
      </c>
      <c r="O15">
        <f t="shared" si="2"/>
        <v>-1.002885923693885</v>
      </c>
      <c r="P15">
        <f t="shared" si="3"/>
        <v>1.363856775727692</v>
      </c>
      <c r="R15">
        <f t="shared" si="6"/>
        <v>500</v>
      </c>
      <c r="S15">
        <f t="shared" si="5"/>
        <v>35.17</v>
      </c>
      <c r="T15">
        <f t="shared" si="5"/>
        <v>7.9295001676079835E-2</v>
      </c>
      <c r="U15">
        <f t="shared" si="5"/>
        <v>-0.31863245956613184</v>
      </c>
      <c r="V15" t="s">
        <v>2168</v>
      </c>
      <c r="W15" t="s">
        <v>2199</v>
      </c>
      <c r="X15">
        <v>5.21</v>
      </c>
      <c r="Y15">
        <v>-0.96</v>
      </c>
      <c r="Z15">
        <v>0.9</v>
      </c>
    </row>
    <row r="16" spans="1:26">
      <c r="A16">
        <v>2400</v>
      </c>
      <c r="B16">
        <v>2.96</v>
      </c>
      <c r="C16">
        <v>5.669261401916792E-2</v>
      </c>
      <c r="D16">
        <v>-5.6314904294725299</v>
      </c>
      <c r="E16">
        <f t="shared" si="4"/>
        <v>-0.20803754748444092</v>
      </c>
      <c r="F16" t="s">
        <v>1372</v>
      </c>
      <c r="G16">
        <v>1.81</v>
      </c>
      <c r="H16">
        <v>4.33</v>
      </c>
      <c r="I16">
        <v>8.4</v>
      </c>
      <c r="J16">
        <v>-0.43</v>
      </c>
      <c r="K16">
        <v>0.1</v>
      </c>
      <c r="M16">
        <v>3350</v>
      </c>
      <c r="N16">
        <f t="shared" si="1"/>
        <v>4.33</v>
      </c>
      <c r="O16">
        <f t="shared" si="2"/>
        <v>-0.4176135019525522</v>
      </c>
      <c r="P16">
        <f t="shared" si="3"/>
        <v>0.46186463721812743</v>
      </c>
      <c r="V16" t="s">
        <v>1377</v>
      </c>
      <c r="W16" t="s">
        <v>2203</v>
      </c>
      <c r="X16">
        <v>4.67</v>
      </c>
      <c r="Y16">
        <v>-0.98</v>
      </c>
      <c r="Z16">
        <v>1</v>
      </c>
    </row>
    <row r="17" spans="1:35">
      <c r="A17">
        <v>2450</v>
      </c>
      <c r="B17">
        <v>-0.41</v>
      </c>
      <c r="C17">
        <v>1.1811709978505072</v>
      </c>
      <c r="D17">
        <v>-1.4211437274644005</v>
      </c>
      <c r="E17">
        <f t="shared" si="4"/>
        <v>2.8683939046980633E-2</v>
      </c>
      <c r="F17" t="s">
        <v>1206</v>
      </c>
      <c r="G17">
        <v>1.32</v>
      </c>
      <c r="H17">
        <v>3.62</v>
      </c>
      <c r="I17">
        <v>7.2</v>
      </c>
      <c r="J17">
        <v>-0.56000000000000005</v>
      </c>
      <c r="K17">
        <v>0.3</v>
      </c>
      <c r="M17">
        <v>3350</v>
      </c>
      <c r="N17">
        <f t="shared" si="1"/>
        <v>3.62</v>
      </c>
      <c r="O17">
        <f t="shared" si="2"/>
        <v>-0.54266635024656673</v>
      </c>
      <c r="P17">
        <f t="shared" si="3"/>
        <v>0.56544990277686491</v>
      </c>
      <c r="Q17" t="str">
        <f>F24</f>
        <v>pprg 022 pyrite</v>
      </c>
      <c r="R17">
        <f t="shared" si="6"/>
        <v>3200</v>
      </c>
      <c r="S17">
        <f t="shared" si="6"/>
        <v>4.96</v>
      </c>
      <c r="T17">
        <f t="shared" si="6"/>
        <v>3.8664912048421485E-2</v>
      </c>
      <c r="U17">
        <f t="shared" si="6"/>
        <v>1.7046617822396932</v>
      </c>
      <c r="V17" t="s">
        <v>2169</v>
      </c>
    </row>
    <row r="18" spans="1:35">
      <c r="A18">
        <v>2450</v>
      </c>
      <c r="B18">
        <v>-1.35</v>
      </c>
      <c r="C18">
        <v>2.0354777596951399</v>
      </c>
      <c r="D18">
        <v>-2.2365583076467699</v>
      </c>
      <c r="E18">
        <f t="shared" si="4"/>
        <v>9.4325895903635271E-2</v>
      </c>
      <c r="F18" t="s">
        <v>1207</v>
      </c>
      <c r="G18">
        <v>1.3</v>
      </c>
      <c r="H18">
        <v>3.61</v>
      </c>
      <c r="I18">
        <v>7.4</v>
      </c>
      <c r="J18">
        <v>-0.56999999999999995</v>
      </c>
      <c r="K18">
        <v>0.5</v>
      </c>
      <c r="M18">
        <v>3350</v>
      </c>
      <c r="N18">
        <f t="shared" si="1"/>
        <v>3.61</v>
      </c>
      <c r="O18">
        <f t="shared" si="2"/>
        <v>-0.55752535544891901</v>
      </c>
      <c r="P18">
        <f t="shared" si="3"/>
        <v>0.783804794163661</v>
      </c>
      <c r="Q18" t="str">
        <f t="shared" ref="Q18:Q52" si="7">F25</f>
        <v>pprg 023 pyrite</v>
      </c>
      <c r="R18">
        <f t="shared" si="6"/>
        <v>3200</v>
      </c>
      <c r="S18">
        <f t="shared" si="6"/>
        <v>4.2300000000000004</v>
      </c>
      <c r="T18">
        <f t="shared" si="6"/>
        <v>0.40377993289195224</v>
      </c>
      <c r="U18">
        <f t="shared" si="6"/>
        <v>1.3455144902988518</v>
      </c>
      <c r="V18" t="s">
        <v>2170</v>
      </c>
    </row>
    <row r="19" spans="1:35">
      <c r="A19">
        <v>2500</v>
      </c>
      <c r="B19">
        <v>14.75</v>
      </c>
      <c r="C19">
        <v>0.16072425501455179</v>
      </c>
      <c r="D19">
        <v>-0.51092484835907825</v>
      </c>
      <c r="E19">
        <f>D19-D78</f>
        <v>-1.0533345186276577</v>
      </c>
      <c r="F19" t="s">
        <v>1208</v>
      </c>
      <c r="G19">
        <v>1.65</v>
      </c>
      <c r="H19">
        <v>4.2300000000000004</v>
      </c>
      <c r="I19">
        <v>7.7</v>
      </c>
      <c r="J19">
        <v>-0.53</v>
      </c>
      <c r="K19">
        <v>-0.4</v>
      </c>
      <c r="M19">
        <v>3350</v>
      </c>
      <c r="N19">
        <f t="shared" si="1"/>
        <v>4.2300000000000004</v>
      </c>
      <c r="O19">
        <f t="shared" si="2"/>
        <v>-0.52622006710804792</v>
      </c>
      <c r="P19">
        <f t="shared" si="3"/>
        <v>-5.4485509701147627E-2</v>
      </c>
      <c r="Q19" t="str">
        <f t="shared" si="7"/>
        <v>pprg 199 monosulfide</v>
      </c>
      <c r="R19">
        <f t="shared" si="6"/>
        <v>3350</v>
      </c>
      <c r="S19">
        <f t="shared" si="6"/>
        <v>2.63</v>
      </c>
      <c r="T19">
        <f t="shared" si="6"/>
        <v>0.9064127116001508</v>
      </c>
      <c r="U19">
        <f t="shared" si="6"/>
        <v>-0.41815225742843154</v>
      </c>
      <c r="V19" t="s">
        <v>1378</v>
      </c>
    </row>
    <row r="20" spans="1:35">
      <c r="A20">
        <v>2500</v>
      </c>
      <c r="B20">
        <v>12.83</v>
      </c>
      <c r="C20">
        <v>0.12</v>
      </c>
      <c r="D20">
        <v>-1.2</v>
      </c>
      <c r="E20">
        <f>D20-D79</f>
        <v>-0.6528396037994717</v>
      </c>
      <c r="F20" t="s">
        <v>1209</v>
      </c>
      <c r="G20">
        <v>1.73</v>
      </c>
      <c r="H20">
        <v>4.26</v>
      </c>
      <c r="I20">
        <v>10.199999999999999</v>
      </c>
      <c r="J20">
        <v>-0.47</v>
      </c>
      <c r="K20">
        <v>2.1</v>
      </c>
      <c r="M20">
        <v>3000</v>
      </c>
      <c r="N20">
        <f t="shared" si="1"/>
        <v>4.26</v>
      </c>
      <c r="O20">
        <f t="shared" si="2"/>
        <v>-0.46163835816948984</v>
      </c>
      <c r="P20">
        <f t="shared" si="3"/>
        <v>2.3904211280638812</v>
      </c>
      <c r="Q20" t="str">
        <f t="shared" si="7"/>
        <v>pprg 199 sulfate</v>
      </c>
      <c r="R20">
        <f t="shared" si="6"/>
        <v>3350</v>
      </c>
      <c r="S20">
        <f t="shared" si="6"/>
        <v>0.74</v>
      </c>
      <c r="T20">
        <f t="shared" si="6"/>
        <v>1.058968363355842</v>
      </c>
      <c r="U20">
        <f t="shared" si="6"/>
        <v>-5.4615857384722188E-2</v>
      </c>
      <c r="V20" t="s">
        <v>1379</v>
      </c>
    </row>
    <row r="21" spans="1:35">
      <c r="A21">
        <v>2500</v>
      </c>
      <c r="B21">
        <v>1.33</v>
      </c>
      <c r="C21">
        <v>-0.68472923181972511</v>
      </c>
      <c r="D21">
        <v>1.2714876575254683</v>
      </c>
      <c r="E21">
        <f t="shared" si="4"/>
        <v>-9.326905257700524E-2</v>
      </c>
      <c r="F21" t="s">
        <v>1210</v>
      </c>
      <c r="G21">
        <v>-3.2</v>
      </c>
      <c r="H21">
        <v>-5.55</v>
      </c>
      <c r="I21">
        <v>-10.3</v>
      </c>
      <c r="J21">
        <v>-0.32</v>
      </c>
      <c r="K21">
        <v>0.3</v>
      </c>
      <c r="M21">
        <v>3000</v>
      </c>
      <c r="N21">
        <f t="shared" si="1"/>
        <v>-5.55</v>
      </c>
      <c r="O21">
        <f t="shared" si="2"/>
        <v>-0.33789254794993351</v>
      </c>
      <c r="P21">
        <f t="shared" si="3"/>
        <v>-0.16690032768254248</v>
      </c>
      <c r="Q21" t="str">
        <f t="shared" si="7"/>
        <v>pprg 199 pyrite</v>
      </c>
      <c r="R21">
        <f t="shared" si="6"/>
        <v>3350</v>
      </c>
      <c r="S21">
        <f t="shared" si="6"/>
        <v>2.29</v>
      </c>
      <c r="T21">
        <f t="shared" si="6"/>
        <v>1.281304181205738</v>
      </c>
      <c r="U21">
        <f t="shared" si="6"/>
        <v>-0.39468211527784813</v>
      </c>
      <c r="V21" t="s">
        <v>2171</v>
      </c>
    </row>
    <row r="22" spans="1:35">
      <c r="A22">
        <v>2500</v>
      </c>
      <c r="B22">
        <v>6.35</v>
      </c>
      <c r="C22">
        <v>-0.81522999031664245</v>
      </c>
      <c r="D22">
        <v>0.7005315471551814</v>
      </c>
      <c r="E22">
        <f t="shared" si="4"/>
        <v>-0.44835652895747202</v>
      </c>
      <c r="F22" t="s">
        <v>2168</v>
      </c>
      <c r="G22">
        <v>18.04</v>
      </c>
      <c r="H22">
        <v>35.17</v>
      </c>
      <c r="I22">
        <v>64.98</v>
      </c>
      <c r="J22">
        <v>-0.02</v>
      </c>
      <c r="K22">
        <v>-3.3</v>
      </c>
      <c r="L22">
        <v>35</v>
      </c>
      <c r="M22">
        <v>500</v>
      </c>
      <c r="N22">
        <f t="shared" si="1"/>
        <v>35.17</v>
      </c>
      <c r="O22">
        <f t="shared" si="2"/>
        <v>7.9295001676079835E-2</v>
      </c>
      <c r="P22">
        <f t="shared" si="3"/>
        <v>-0.31863245956613184</v>
      </c>
      <c r="Q22" t="str">
        <f t="shared" si="7"/>
        <v xml:space="preserve">pprg 212 sulfate </v>
      </c>
      <c r="R22">
        <f t="shared" si="6"/>
        <v>3350</v>
      </c>
      <c r="S22">
        <f t="shared" si="6"/>
        <v>1.07</v>
      </c>
      <c r="T22">
        <f t="shared" si="6"/>
        <v>0.56909290801775558</v>
      </c>
      <c r="U22">
        <f t="shared" si="6"/>
        <v>-0.45896944160089959</v>
      </c>
      <c r="V22" t="s">
        <v>1380</v>
      </c>
    </row>
    <row r="23" spans="1:35">
      <c r="A23">
        <v>2650</v>
      </c>
      <c r="B23">
        <v>0.3</v>
      </c>
      <c r="C23">
        <v>1.8855112382063082</v>
      </c>
      <c r="D23">
        <v>-1.4700769492305024</v>
      </c>
      <c r="E23">
        <f t="shared" si="4"/>
        <v>-2.1008599892402557E-2</v>
      </c>
      <c r="F23" t="s">
        <v>1377</v>
      </c>
      <c r="I23">
        <f>1000*((1+H22/1000)^1.9-1)</f>
        <v>67.879346197347701</v>
      </c>
      <c r="J23">
        <f>I23/I22</f>
        <v>1.0446190550530579</v>
      </c>
      <c r="K23">
        <f>LN(1+I22/1000)/LN(1+H22/1000)</f>
        <v>1.8213455655253858</v>
      </c>
      <c r="Q23" t="str">
        <f t="shared" si="7"/>
        <v>pprg 212 pyrite</v>
      </c>
      <c r="R23">
        <f t="shared" si="6"/>
        <v>3350</v>
      </c>
      <c r="S23">
        <f t="shared" si="6"/>
        <v>1.04</v>
      </c>
      <c r="T23">
        <f t="shared" si="6"/>
        <v>0.19453500882670438</v>
      </c>
      <c r="U23">
        <f t="shared" si="6"/>
        <v>0.19597862727450499</v>
      </c>
      <c r="V23" t="s">
        <v>2172</v>
      </c>
    </row>
    <row r="24" spans="1:35">
      <c r="A24">
        <v>2650</v>
      </c>
      <c r="B24">
        <v>-0.68</v>
      </c>
      <c r="C24">
        <v>1.6102577674261431</v>
      </c>
      <c r="E24">
        <f t="shared" si="4"/>
        <v>0</v>
      </c>
      <c r="F24" t="s">
        <v>2169</v>
      </c>
      <c r="G24">
        <v>2.59</v>
      </c>
      <c r="H24">
        <v>4.96</v>
      </c>
      <c r="I24">
        <v>10.9</v>
      </c>
      <c r="J24">
        <v>0.03</v>
      </c>
      <c r="K24">
        <v>1.4</v>
      </c>
      <c r="M24">
        <v>3200</v>
      </c>
      <c r="N24">
        <f t="shared" ref="N24:N59" si="8">H24</f>
        <v>4.96</v>
      </c>
      <c r="O24">
        <f t="shared" ref="O24:O59" si="9">G24-1000*((1+H24/1000)^0.515-1)</f>
        <v>3.8664912048421485E-2</v>
      </c>
      <c r="P24">
        <f>I24-1000*((1+H24/1000)^1.85-1)</f>
        <v>1.7046617822396932</v>
      </c>
      <c r="Q24" t="str">
        <f t="shared" si="7"/>
        <v>pprg 216 pyrite</v>
      </c>
      <c r="R24">
        <f t="shared" si="6"/>
        <v>3350</v>
      </c>
      <c r="S24">
        <f t="shared" si="6"/>
        <v>2</v>
      </c>
      <c r="T24">
        <f t="shared" si="6"/>
        <v>0.77049905605905811</v>
      </c>
      <c r="U24">
        <f t="shared" si="6"/>
        <v>-0.46303745591722834</v>
      </c>
      <c r="V24" t="s">
        <v>2173</v>
      </c>
      <c r="AE24">
        <v>500</v>
      </c>
      <c r="AF24">
        <v>35.17</v>
      </c>
      <c r="AG24">
        <v>7.9295001676079835E-2</v>
      </c>
      <c r="AH24">
        <v>-0.31863245956613184</v>
      </c>
      <c r="AI24" t="s">
        <v>2168</v>
      </c>
    </row>
    <row r="25" spans="1:35">
      <c r="A25">
        <v>2670</v>
      </c>
      <c r="B25">
        <v>2.1</v>
      </c>
      <c r="C25">
        <v>-9.0949817887866269E-2</v>
      </c>
      <c r="D25">
        <v>6.2297137861619944E-3</v>
      </c>
      <c r="E25">
        <f t="shared" si="4"/>
        <v>-0.14742151002100634</v>
      </c>
      <c r="F25" t="s">
        <v>2170</v>
      </c>
      <c r="G25">
        <v>2.58</v>
      </c>
      <c r="H25">
        <v>4.2300000000000004</v>
      </c>
      <c r="I25">
        <v>9.1</v>
      </c>
      <c r="J25">
        <v>0.39</v>
      </c>
      <c r="K25">
        <v>1</v>
      </c>
      <c r="M25">
        <v>3200</v>
      </c>
      <c r="N25">
        <f t="shared" si="8"/>
        <v>4.2300000000000004</v>
      </c>
      <c r="O25">
        <f t="shared" si="9"/>
        <v>0.40377993289195224</v>
      </c>
      <c r="P25">
        <f t="shared" ref="P25:P59" si="10">I25-1000*((1+H25/1000)^1.83-1)</f>
        <v>1.3455144902988518</v>
      </c>
      <c r="Q25" t="str">
        <f t="shared" si="7"/>
        <v>pprg 480 sulfate</v>
      </c>
      <c r="R25">
        <f t="shared" si="6"/>
        <v>2500</v>
      </c>
      <c r="S25">
        <f t="shared" si="6"/>
        <v>14.75</v>
      </c>
      <c r="T25">
        <f t="shared" si="6"/>
        <v>0.16072425501455179</v>
      </c>
      <c r="U25">
        <f t="shared" si="6"/>
        <v>0.54240967026857945</v>
      </c>
      <c r="V25" t="s">
        <v>1381</v>
      </c>
      <c r="AE25">
        <v>700</v>
      </c>
      <c r="AF25">
        <v>33.18</v>
      </c>
      <c r="AG25">
        <v>8.7577541621197241E-2</v>
      </c>
      <c r="AH25">
        <v>0.94606904963434602</v>
      </c>
      <c r="AI25" t="s">
        <v>1387</v>
      </c>
    </row>
    <row r="26" spans="1:35">
      <c r="A26">
        <v>2705</v>
      </c>
      <c r="B26">
        <v>2.98</v>
      </c>
      <c r="C26">
        <v>0.71640741801628849</v>
      </c>
      <c r="D26">
        <v>-0.56959198840488767</v>
      </c>
      <c r="E26">
        <f t="shared" si="4"/>
        <v>-0.20944890650742565</v>
      </c>
      <c r="F26" t="s">
        <v>1378</v>
      </c>
      <c r="G26">
        <v>2.2599999999999998</v>
      </c>
      <c r="H26">
        <v>2.63</v>
      </c>
      <c r="I26">
        <v>4.4000000000000004</v>
      </c>
      <c r="J26">
        <v>0.9</v>
      </c>
      <c r="K26">
        <v>-0.7</v>
      </c>
      <c r="M26">
        <v>3350</v>
      </c>
      <c r="N26">
        <f t="shared" si="8"/>
        <v>2.63</v>
      </c>
      <c r="O26">
        <f t="shared" si="9"/>
        <v>0.9064127116001508</v>
      </c>
      <c r="P26">
        <f t="shared" si="10"/>
        <v>-0.41815225742843154</v>
      </c>
      <c r="Q26" t="str">
        <f t="shared" si="7"/>
        <v>pprg 480 pyrite</v>
      </c>
      <c r="R26">
        <f t="shared" ref="R26:U41" si="11">M33</f>
        <v>2500</v>
      </c>
      <c r="S26">
        <v>12.83</v>
      </c>
      <c r="T26">
        <v>0.12</v>
      </c>
      <c r="U26">
        <v>-1.2</v>
      </c>
      <c r="V26" t="s">
        <v>2174</v>
      </c>
      <c r="AE26">
        <v>700</v>
      </c>
      <c r="AF26">
        <v>31.61</v>
      </c>
      <c r="AG26">
        <v>-1.6278408442801151E-2</v>
      </c>
      <c r="AH26">
        <v>-0.40378958518608243</v>
      </c>
      <c r="AI26" t="s">
        <v>1388</v>
      </c>
    </row>
    <row r="27" spans="1:35">
      <c r="A27">
        <v>2710</v>
      </c>
      <c r="B27">
        <v>6.01</v>
      </c>
      <c r="C27">
        <v>0.10934757903781911</v>
      </c>
      <c r="D27">
        <v>-0.64987650886841664</v>
      </c>
      <c r="E27">
        <f t="shared" si="4"/>
        <v>-0.42415442476695375</v>
      </c>
      <c r="F27" t="s">
        <v>1379</v>
      </c>
      <c r="G27">
        <v>1.44</v>
      </c>
      <c r="H27">
        <v>0.74</v>
      </c>
      <c r="I27">
        <v>1.3</v>
      </c>
      <c r="J27">
        <v>1.06</v>
      </c>
      <c r="K27">
        <v>-0.1</v>
      </c>
      <c r="M27">
        <v>3350</v>
      </c>
      <c r="N27">
        <f t="shared" si="8"/>
        <v>0.74</v>
      </c>
      <c r="O27">
        <f t="shared" si="9"/>
        <v>1.058968363355842</v>
      </c>
      <c r="P27">
        <f t="shared" si="10"/>
        <v>-5.4615857384722188E-2</v>
      </c>
      <c r="Q27" t="str">
        <f t="shared" si="7"/>
        <v>pprg 486 sulfate</v>
      </c>
      <c r="R27">
        <f t="shared" si="11"/>
        <v>2500</v>
      </c>
      <c r="S27">
        <f t="shared" si="11"/>
        <v>1.33</v>
      </c>
      <c r="T27">
        <f t="shared" si="11"/>
        <v>-0.68472923181972511</v>
      </c>
      <c r="U27">
        <f t="shared" si="11"/>
        <v>1.3647567101024736</v>
      </c>
      <c r="V27" t="s">
        <v>1382</v>
      </c>
      <c r="AE27">
        <v>700</v>
      </c>
      <c r="AF27">
        <v>43.31</v>
      </c>
      <c r="AG27">
        <v>9.4717527008715052E-2</v>
      </c>
      <c r="AH27">
        <v>2.9216097146468201</v>
      </c>
      <c r="AI27" t="s">
        <v>1389</v>
      </c>
    </row>
    <row r="28" spans="1:35">
      <c r="A28">
        <v>2740</v>
      </c>
      <c r="B28">
        <v>-1.31</v>
      </c>
      <c r="C28">
        <v>0.99486445852738004</v>
      </c>
      <c r="D28">
        <v>-0.51246732959364394</v>
      </c>
      <c r="E28">
        <f t="shared" si="4"/>
        <v>9.1536059336094766E-2</v>
      </c>
      <c r="F28" t="s">
        <v>2171</v>
      </c>
      <c r="G28">
        <v>2.46</v>
      </c>
      <c r="H28">
        <v>2.29</v>
      </c>
      <c r="I28">
        <v>3.8</v>
      </c>
      <c r="J28">
        <v>1.27</v>
      </c>
      <c r="K28">
        <v>-0.6</v>
      </c>
      <c r="M28">
        <v>3350</v>
      </c>
      <c r="N28">
        <f t="shared" si="8"/>
        <v>2.29</v>
      </c>
      <c r="O28">
        <f t="shared" si="9"/>
        <v>1.281304181205738</v>
      </c>
      <c r="P28">
        <f t="shared" si="10"/>
        <v>-0.39468211527784813</v>
      </c>
      <c r="Q28" t="str">
        <f t="shared" si="7"/>
        <v>pprg 486 pyrite</v>
      </c>
      <c r="R28">
        <f t="shared" si="11"/>
        <v>2500</v>
      </c>
      <c r="S28">
        <f t="shared" si="11"/>
        <v>6.35</v>
      </c>
      <c r="T28">
        <f t="shared" si="11"/>
        <v>-0.81522999031664245</v>
      </c>
      <c r="U28">
        <f t="shared" si="11"/>
        <v>1.1488880761126534</v>
      </c>
      <c r="V28" t="s">
        <v>2175</v>
      </c>
      <c r="AE28">
        <v>1670</v>
      </c>
      <c r="AF28">
        <v>20.14</v>
      </c>
      <c r="AG28">
        <v>8.0580361066449058E-3</v>
      </c>
      <c r="AH28">
        <v>0.43610170633404977</v>
      </c>
      <c r="AI28" t="s">
        <v>2176</v>
      </c>
    </row>
    <row r="29" spans="1:35">
      <c r="A29">
        <v>2740</v>
      </c>
      <c r="B29">
        <v>-0.81</v>
      </c>
      <c r="C29">
        <v>0.81723197155862926</v>
      </c>
      <c r="D29">
        <v>-0.76156098064953159</v>
      </c>
      <c r="E29">
        <f t="shared" si="4"/>
        <v>5.6637317371710516E-2</v>
      </c>
      <c r="F29" t="s">
        <v>1380</v>
      </c>
      <c r="G29">
        <v>1.1200000000000001</v>
      </c>
      <c r="H29">
        <v>1.07</v>
      </c>
      <c r="I29">
        <v>1.5</v>
      </c>
      <c r="J29">
        <v>0.56000000000000005</v>
      </c>
      <c r="K29">
        <v>-0.5</v>
      </c>
      <c r="M29">
        <v>3350</v>
      </c>
      <c r="N29">
        <f t="shared" si="8"/>
        <v>1.07</v>
      </c>
      <c r="O29">
        <f t="shared" si="9"/>
        <v>0.56909290801775558</v>
      </c>
      <c r="P29">
        <f t="shared" si="10"/>
        <v>-0.45896944160089959</v>
      </c>
      <c r="Q29" t="str">
        <f t="shared" si="7"/>
        <v>pprg 1274 sulfate</v>
      </c>
      <c r="R29">
        <f t="shared" si="11"/>
        <v>1670</v>
      </c>
      <c r="S29">
        <f t="shared" si="11"/>
        <v>20.14</v>
      </c>
      <c r="T29">
        <f t="shared" si="11"/>
        <v>8.0580361066449058E-3</v>
      </c>
      <c r="U29">
        <f t="shared" si="11"/>
        <v>0.43610170633404977</v>
      </c>
      <c r="V29" t="s">
        <v>2176</v>
      </c>
      <c r="AE29">
        <v>1670</v>
      </c>
      <c r="AF29">
        <v>20.76</v>
      </c>
      <c r="AG29">
        <v>1.877643572418819E-3</v>
      </c>
      <c r="AH29">
        <v>-0.11772321287152465</v>
      </c>
      <c r="AI29" t="s">
        <v>2177</v>
      </c>
    </row>
    <row r="30" spans="1:35">
      <c r="A30">
        <v>3200</v>
      </c>
      <c r="B30">
        <v>4.26</v>
      </c>
      <c r="C30">
        <v>-0.46163835816948984</v>
      </c>
      <c r="D30">
        <v>2.0904860027237806</v>
      </c>
      <c r="E30">
        <f t="shared" si="4"/>
        <v>-0.29993512534010058</v>
      </c>
      <c r="F30" t="s">
        <v>2172</v>
      </c>
      <c r="G30">
        <v>0.73</v>
      </c>
      <c r="H30">
        <v>1.04</v>
      </c>
      <c r="I30">
        <v>2.1</v>
      </c>
      <c r="J30">
        <v>0.19</v>
      </c>
      <c r="K30">
        <v>0.1</v>
      </c>
      <c r="M30">
        <v>3350</v>
      </c>
      <c r="N30">
        <f t="shared" si="8"/>
        <v>1.04</v>
      </c>
      <c r="O30">
        <f t="shared" si="9"/>
        <v>0.19453500882670438</v>
      </c>
      <c r="P30">
        <f t="shared" si="10"/>
        <v>0.19597862727450499</v>
      </c>
      <c r="Q30" t="str">
        <f t="shared" si="7"/>
        <v>pprg 1274 pyrite</v>
      </c>
      <c r="R30">
        <f t="shared" si="11"/>
        <v>1670</v>
      </c>
      <c r="S30">
        <f t="shared" si="11"/>
        <v>20.76</v>
      </c>
      <c r="T30">
        <f t="shared" si="11"/>
        <v>1.877643572418819E-3</v>
      </c>
      <c r="U30">
        <f t="shared" si="11"/>
        <v>-0.11772321287152465</v>
      </c>
      <c r="V30" t="s">
        <v>2177</v>
      </c>
      <c r="AE30">
        <v>1900</v>
      </c>
      <c r="AF30">
        <v>4.7300000000000004</v>
      </c>
      <c r="AG30">
        <v>3.683757275355104E-2</v>
      </c>
      <c r="AH30">
        <v>0.52711344898805024</v>
      </c>
      <c r="AI30" t="s">
        <v>2181</v>
      </c>
    </row>
    <row r="31" spans="1:35">
      <c r="A31">
        <v>3200</v>
      </c>
      <c r="B31">
        <v>-5.55</v>
      </c>
      <c r="C31">
        <v>-0.33789254794993351</v>
      </c>
      <c r="D31">
        <v>0.21865898286108276</v>
      </c>
      <c r="E31">
        <f t="shared" si="4"/>
        <v>0.38555931054362524</v>
      </c>
      <c r="F31" t="s">
        <v>2173</v>
      </c>
      <c r="G31">
        <v>1.8</v>
      </c>
      <c r="H31">
        <v>2</v>
      </c>
      <c r="I31">
        <v>3.2</v>
      </c>
      <c r="J31">
        <v>0.77</v>
      </c>
      <c r="K31">
        <v>-0.6</v>
      </c>
      <c r="M31">
        <v>3350</v>
      </c>
      <c r="N31">
        <f t="shared" si="8"/>
        <v>2</v>
      </c>
      <c r="O31">
        <f t="shared" si="9"/>
        <v>0.77049905605905811</v>
      </c>
      <c r="P31">
        <f t="shared" si="10"/>
        <v>-0.46303745591722834</v>
      </c>
      <c r="Q31" t="str">
        <f t="shared" si="7"/>
        <v>pprg 1410 pyrite</v>
      </c>
      <c r="R31">
        <f t="shared" si="11"/>
        <v>2710</v>
      </c>
      <c r="S31">
        <f t="shared" si="11"/>
        <v>6.01</v>
      </c>
      <c r="T31">
        <f t="shared" si="11"/>
        <v>0.10934757903781911</v>
      </c>
      <c r="U31">
        <f t="shared" si="11"/>
        <v>-0.22572208410146288</v>
      </c>
      <c r="V31" t="s">
        <v>2178</v>
      </c>
      <c r="AE31">
        <v>2090</v>
      </c>
      <c r="AF31">
        <v>-8.9700000000000006</v>
      </c>
      <c r="AG31">
        <v>0.24964342796423633</v>
      </c>
      <c r="AH31">
        <v>-0.64603717251242188</v>
      </c>
      <c r="AI31" t="s">
        <v>1394</v>
      </c>
    </row>
    <row r="32" spans="1:35">
      <c r="A32">
        <v>3200</v>
      </c>
      <c r="B32">
        <v>4.96</v>
      </c>
      <c r="C32">
        <v>3.8664912048421485E-2</v>
      </c>
      <c r="D32">
        <v>1.4549691049482245</v>
      </c>
      <c r="E32">
        <f t="shared" si="4"/>
        <v>-0.24969267729146871</v>
      </c>
      <c r="F32" t="s">
        <v>1381</v>
      </c>
      <c r="G32">
        <v>7.73</v>
      </c>
      <c r="H32">
        <v>14.75</v>
      </c>
      <c r="I32">
        <v>27.7</v>
      </c>
      <c r="J32">
        <v>0.11</v>
      </c>
      <c r="K32">
        <v>-0.7</v>
      </c>
      <c r="M32">
        <v>2500</v>
      </c>
      <c r="N32">
        <f t="shared" si="8"/>
        <v>14.75</v>
      </c>
      <c r="O32">
        <f t="shared" si="9"/>
        <v>0.16072425501455179</v>
      </c>
      <c r="P32">
        <f t="shared" si="10"/>
        <v>0.54240967026857945</v>
      </c>
      <c r="Q32" t="str">
        <f t="shared" si="7"/>
        <v>pprg 1411 t5z p9pyrite</v>
      </c>
      <c r="R32">
        <f t="shared" si="11"/>
        <v>2670</v>
      </c>
      <c r="S32">
        <f t="shared" si="11"/>
        <v>2.1</v>
      </c>
      <c r="T32">
        <f t="shared" si="11"/>
        <v>-9.0949817887866269E-2</v>
      </c>
      <c r="U32">
        <f t="shared" si="11"/>
        <v>0.15365122380716834</v>
      </c>
      <c r="V32" t="s">
        <v>2179</v>
      </c>
      <c r="AE32">
        <v>2090</v>
      </c>
      <c r="AF32">
        <v>6.33</v>
      </c>
      <c r="AG32">
        <v>4.5038486526624233E-2</v>
      </c>
      <c r="AH32">
        <v>0.38568056909825721</v>
      </c>
      <c r="AI32" t="s">
        <v>1395</v>
      </c>
    </row>
    <row r="33" spans="1:35">
      <c r="A33">
        <v>3200</v>
      </c>
      <c r="B33">
        <v>4.2300000000000004</v>
      </c>
      <c r="C33">
        <v>0.40377993289195224</v>
      </c>
      <c r="D33">
        <v>1.0477037250739034</v>
      </c>
      <c r="E33">
        <f t="shared" si="4"/>
        <v>-0.29781076522494843</v>
      </c>
      <c r="F33" t="s">
        <v>2174</v>
      </c>
      <c r="G33">
        <v>6.74</v>
      </c>
      <c r="H33">
        <v>12.81</v>
      </c>
      <c r="I33">
        <v>24.1</v>
      </c>
      <c r="J33">
        <v>0.13</v>
      </c>
      <c r="K33">
        <v>-0.5</v>
      </c>
      <c r="L33">
        <v>6</v>
      </c>
      <c r="M33">
        <v>2500</v>
      </c>
      <c r="N33">
        <f t="shared" si="8"/>
        <v>12.81</v>
      </c>
      <c r="O33">
        <f t="shared" si="9"/>
        <v>0.16321462811455945</v>
      </c>
      <c r="P33">
        <f t="shared" si="10"/>
        <v>0.53316734344454275</v>
      </c>
      <c r="Q33" t="str">
        <f t="shared" si="7"/>
        <v>pprg 1419 pyrite</v>
      </c>
      <c r="R33">
        <f t="shared" si="11"/>
        <v>2705</v>
      </c>
      <c r="S33">
        <f t="shared" si="11"/>
        <v>2.98</v>
      </c>
      <c r="T33">
        <f t="shared" si="11"/>
        <v>0.71640741801628849</v>
      </c>
      <c r="U33">
        <f t="shared" si="11"/>
        <v>-0.36014308189746203</v>
      </c>
      <c r="V33" t="s">
        <v>2180</v>
      </c>
      <c r="AE33">
        <v>2250</v>
      </c>
      <c r="AF33">
        <v>2.67</v>
      </c>
      <c r="AG33">
        <v>0.15583913576807862</v>
      </c>
      <c r="AH33">
        <v>1.0084867754007583</v>
      </c>
      <c r="AI33" t="s">
        <v>1390</v>
      </c>
    </row>
    <row r="34" spans="1:35">
      <c r="A34">
        <v>3350</v>
      </c>
      <c r="B34">
        <v>4.33</v>
      </c>
      <c r="C34">
        <v>-0.4176135019525522</v>
      </c>
      <c r="D34">
        <v>0.15697200145807066</v>
      </c>
      <c r="E34">
        <f t="shared" si="4"/>
        <v>-0.30489263576005676</v>
      </c>
      <c r="F34" t="s">
        <v>1382</v>
      </c>
      <c r="G34">
        <v>0</v>
      </c>
      <c r="H34">
        <v>1.33</v>
      </c>
      <c r="I34">
        <v>3.8</v>
      </c>
      <c r="J34">
        <v>-0.7</v>
      </c>
      <c r="K34">
        <v>1.2</v>
      </c>
      <c r="M34">
        <v>2500</v>
      </c>
      <c r="N34">
        <f t="shared" si="8"/>
        <v>1.33</v>
      </c>
      <c r="O34">
        <f t="shared" si="9"/>
        <v>-0.68472923181972511</v>
      </c>
      <c r="P34">
        <f t="shared" si="10"/>
        <v>1.3647567101024736</v>
      </c>
      <c r="Q34" t="str">
        <f t="shared" si="7"/>
        <v>pprg 1588 sulfate</v>
      </c>
      <c r="R34">
        <f t="shared" si="11"/>
        <v>1900</v>
      </c>
      <c r="S34">
        <f t="shared" si="11"/>
        <v>4.7300000000000004</v>
      </c>
      <c r="T34">
        <f t="shared" si="11"/>
        <v>3.683757275355104E-2</v>
      </c>
      <c r="U34">
        <f t="shared" si="11"/>
        <v>0.52711344898805024</v>
      </c>
      <c r="V34" t="s">
        <v>2181</v>
      </c>
      <c r="AE34">
        <v>2250</v>
      </c>
      <c r="AF34">
        <v>2.81</v>
      </c>
      <c r="AG34">
        <v>0.34383475492920379</v>
      </c>
      <c r="AH34">
        <v>-2.1482957390553974</v>
      </c>
      <c r="AI34" t="s">
        <v>1391</v>
      </c>
    </row>
    <row r="35" spans="1:35">
      <c r="A35">
        <v>3350</v>
      </c>
      <c r="B35">
        <v>3.62</v>
      </c>
      <c r="C35">
        <v>-0.54266635024656673</v>
      </c>
      <c r="D35">
        <v>0.31079708863725397</v>
      </c>
      <c r="E35">
        <f t="shared" si="4"/>
        <v>-0.25465281413961094</v>
      </c>
      <c r="F35" t="s">
        <v>2175</v>
      </c>
      <c r="G35">
        <v>2.4500000000000002</v>
      </c>
      <c r="H35">
        <v>6.35</v>
      </c>
      <c r="I35">
        <v>12.8</v>
      </c>
      <c r="J35">
        <v>-0.84</v>
      </c>
      <c r="K35">
        <v>0.7</v>
      </c>
      <c r="L35">
        <v>-4.2</v>
      </c>
      <c r="M35">
        <v>2500</v>
      </c>
      <c r="N35">
        <f t="shared" si="8"/>
        <v>6.35</v>
      </c>
      <c r="O35">
        <f t="shared" si="9"/>
        <v>-0.81522999031664245</v>
      </c>
      <c r="P35">
        <f t="shared" si="10"/>
        <v>1.1488880761126534</v>
      </c>
      <c r="Q35" t="str">
        <f t="shared" si="7"/>
        <v>pprg 1652 sulfate</v>
      </c>
      <c r="R35">
        <f t="shared" si="11"/>
        <v>700</v>
      </c>
      <c r="S35">
        <f t="shared" si="11"/>
        <v>33.18</v>
      </c>
      <c r="T35">
        <f t="shared" si="11"/>
        <v>8.7577541621197241E-2</v>
      </c>
      <c r="U35">
        <f t="shared" si="11"/>
        <v>0.94606904963434602</v>
      </c>
      <c r="V35" t="s">
        <v>1387</v>
      </c>
      <c r="AE35">
        <v>2250</v>
      </c>
      <c r="AF35">
        <v>5.81</v>
      </c>
      <c r="AG35">
        <v>8.2053634338757231E-2</v>
      </c>
      <c r="AH35">
        <v>-2.2579276442038125</v>
      </c>
      <c r="AI35" t="s">
        <v>1392</v>
      </c>
    </row>
    <row r="36" spans="1:35">
      <c r="A36">
        <v>3350</v>
      </c>
      <c r="B36">
        <v>3.61</v>
      </c>
      <c r="C36">
        <v>-0.55752535544891901</v>
      </c>
      <c r="D36">
        <v>0.52985889397875674</v>
      </c>
      <c r="E36">
        <f t="shared" si="4"/>
        <v>-0.25394590018490426</v>
      </c>
      <c r="F36" t="s">
        <v>2176</v>
      </c>
      <c r="G36">
        <v>10.33</v>
      </c>
      <c r="H36">
        <v>20.14</v>
      </c>
      <c r="I36">
        <v>37.6</v>
      </c>
      <c r="J36">
        <v>-0.05</v>
      </c>
      <c r="K36">
        <v>-1.2</v>
      </c>
      <c r="M36">
        <v>1670</v>
      </c>
      <c r="N36">
        <f t="shared" si="8"/>
        <v>20.14</v>
      </c>
      <c r="O36">
        <f t="shared" si="9"/>
        <v>8.0580361066449058E-3</v>
      </c>
      <c r="P36">
        <f t="shared" si="10"/>
        <v>0.43610170633404977</v>
      </c>
      <c r="Q36" t="str">
        <f t="shared" si="7"/>
        <v>pprg 1652 pyrite</v>
      </c>
      <c r="R36">
        <f t="shared" si="11"/>
        <v>700</v>
      </c>
      <c r="S36">
        <f t="shared" si="11"/>
        <v>31.61</v>
      </c>
      <c r="T36">
        <f t="shared" si="11"/>
        <v>-1.6278408442801151E-2</v>
      </c>
      <c r="U36">
        <f t="shared" si="11"/>
        <v>-0.40378958518608243</v>
      </c>
      <c r="V36" t="s">
        <v>1388</v>
      </c>
      <c r="AE36">
        <v>2400</v>
      </c>
      <c r="AF36">
        <v>2.96</v>
      </c>
      <c r="AG36">
        <v>5.669261401916792E-2</v>
      </c>
      <c r="AH36">
        <v>-5.4234528819880889</v>
      </c>
      <c r="AI36" t="s">
        <v>1393</v>
      </c>
    </row>
    <row r="37" spans="1:35">
      <c r="A37">
        <v>3350</v>
      </c>
      <c r="B37">
        <v>4.2300000000000004</v>
      </c>
      <c r="C37">
        <v>-0.52622006710804792</v>
      </c>
      <c r="D37">
        <v>-0.35229627492609605</v>
      </c>
      <c r="E37">
        <f t="shared" si="4"/>
        <v>-0.29781076522494843</v>
      </c>
      <c r="F37" t="s">
        <v>2177</v>
      </c>
      <c r="G37">
        <v>10.64</v>
      </c>
      <c r="H37">
        <v>20.76</v>
      </c>
      <c r="I37">
        <v>38.200000000000003</v>
      </c>
      <c r="J37">
        <v>-0.06</v>
      </c>
      <c r="K37">
        <v>-1.8</v>
      </c>
      <c r="L37">
        <v>26.4</v>
      </c>
      <c r="M37">
        <v>1670</v>
      </c>
      <c r="N37">
        <f t="shared" si="8"/>
        <v>20.76</v>
      </c>
      <c r="O37">
        <f t="shared" si="9"/>
        <v>1.877643572418819E-3</v>
      </c>
      <c r="P37">
        <f t="shared" si="10"/>
        <v>-0.11772321287152465</v>
      </c>
      <c r="Q37" t="str">
        <f t="shared" si="7"/>
        <v>pprg 1655 sulfate</v>
      </c>
      <c r="R37">
        <f t="shared" si="11"/>
        <v>700</v>
      </c>
      <c r="S37">
        <f t="shared" si="11"/>
        <v>43.31</v>
      </c>
      <c r="T37">
        <f t="shared" si="11"/>
        <v>9.4717527008715052E-2</v>
      </c>
      <c r="U37">
        <f t="shared" si="11"/>
        <v>2.9216097146468201</v>
      </c>
      <c r="V37" t="s">
        <v>1389</v>
      </c>
      <c r="AE37">
        <v>2450</v>
      </c>
      <c r="AF37">
        <v>-0.41</v>
      </c>
      <c r="AG37">
        <v>1.1811709978505072</v>
      </c>
      <c r="AH37">
        <v>-1.4498276665113812</v>
      </c>
      <c r="AI37" t="s">
        <v>1385</v>
      </c>
    </row>
    <row r="38" spans="1:35">
      <c r="A38">
        <v>3350</v>
      </c>
      <c r="B38">
        <v>2.63</v>
      </c>
      <c r="C38">
        <v>0.9064127116001508</v>
      </c>
      <c r="D38">
        <v>-0.60291343141823184</v>
      </c>
      <c r="E38">
        <f t="shared" si="4"/>
        <v>-0.1847611739898003</v>
      </c>
      <c r="F38" t="s">
        <v>2178</v>
      </c>
      <c r="G38">
        <v>3.2</v>
      </c>
      <c r="H38">
        <v>6.01</v>
      </c>
      <c r="I38">
        <v>10.8</v>
      </c>
      <c r="J38">
        <v>0.09</v>
      </c>
      <c r="K38">
        <v>-0.7</v>
      </c>
      <c r="L38">
        <v>3.3</v>
      </c>
      <c r="M38">
        <v>2710</v>
      </c>
      <c r="N38">
        <f t="shared" si="8"/>
        <v>6.01</v>
      </c>
      <c r="O38">
        <f t="shared" si="9"/>
        <v>0.10934757903781911</v>
      </c>
      <c r="P38">
        <f t="shared" si="10"/>
        <v>-0.22572208410146288</v>
      </c>
      <c r="Q38" t="str">
        <f t="shared" si="7"/>
        <v>pprg 1848 sulfate</v>
      </c>
      <c r="R38">
        <f t="shared" si="11"/>
        <v>2250</v>
      </c>
      <c r="S38">
        <f t="shared" si="11"/>
        <v>2.67</v>
      </c>
      <c r="T38">
        <f t="shared" si="11"/>
        <v>0.15583913576807862</v>
      </c>
      <c r="U38">
        <f t="shared" si="11"/>
        <v>1.0084867754007583</v>
      </c>
      <c r="V38" t="s">
        <v>1390</v>
      </c>
      <c r="AE38">
        <v>2450</v>
      </c>
      <c r="AF38">
        <v>-1.35</v>
      </c>
      <c r="AG38">
        <v>2.0354777596951399</v>
      </c>
      <c r="AH38">
        <v>-2.3308842035504052</v>
      </c>
      <c r="AI38" t="s">
        <v>2184</v>
      </c>
    </row>
    <row r="39" spans="1:35">
      <c r="A39">
        <v>3350</v>
      </c>
      <c r="B39">
        <v>0.74</v>
      </c>
      <c r="C39">
        <v>1.058968363355842</v>
      </c>
      <c r="D39">
        <v>-0.10646818645340228</v>
      </c>
      <c r="E39">
        <f t="shared" si="4"/>
        <v>-5.1852329068680092E-2</v>
      </c>
      <c r="F39" t="s">
        <v>2179</v>
      </c>
      <c r="G39">
        <v>0.99</v>
      </c>
      <c r="H39">
        <v>2.1</v>
      </c>
      <c r="I39">
        <v>4</v>
      </c>
      <c r="J39">
        <v>-0.1</v>
      </c>
      <c r="K39">
        <v>0</v>
      </c>
      <c r="L39">
        <v>1.1000000000000001</v>
      </c>
      <c r="M39">
        <v>2670</v>
      </c>
      <c r="N39">
        <f t="shared" si="8"/>
        <v>2.1</v>
      </c>
      <c r="O39">
        <f t="shared" si="9"/>
        <v>-9.0949817887866269E-2</v>
      </c>
      <c r="P39">
        <f t="shared" si="10"/>
        <v>0.15365122380716834</v>
      </c>
      <c r="Q39" t="str">
        <f t="shared" si="7"/>
        <v>pprg 1854 sulfate</v>
      </c>
      <c r="R39">
        <f t="shared" si="11"/>
        <v>2250</v>
      </c>
      <c r="S39">
        <f t="shared" si="11"/>
        <v>2.81</v>
      </c>
      <c r="T39">
        <f t="shared" si="11"/>
        <v>0.34383475492920379</v>
      </c>
      <c r="U39">
        <f t="shared" si="11"/>
        <v>-2.1482957390553974</v>
      </c>
      <c r="V39" t="s">
        <v>1391</v>
      </c>
      <c r="AE39">
        <v>2500</v>
      </c>
      <c r="AF39">
        <v>14.75</v>
      </c>
      <c r="AG39">
        <v>0.16072425501455179</v>
      </c>
      <c r="AH39">
        <v>0.54240967026857945</v>
      </c>
      <c r="AI39" t="s">
        <v>1381</v>
      </c>
    </row>
    <row r="40" spans="1:35">
      <c r="A40">
        <v>3350</v>
      </c>
      <c r="B40">
        <v>2.29</v>
      </c>
      <c r="C40">
        <v>1.281304181205738</v>
      </c>
      <c r="D40">
        <v>-0.55548336345892313</v>
      </c>
      <c r="E40">
        <f t="shared" si="4"/>
        <v>-0.160801248181075</v>
      </c>
      <c r="F40" t="s">
        <v>2180</v>
      </c>
      <c r="G40">
        <v>2.25</v>
      </c>
      <c r="H40">
        <v>2.98</v>
      </c>
      <c r="I40">
        <v>5.0999999999999996</v>
      </c>
      <c r="J40">
        <v>0.7</v>
      </c>
      <c r="K40">
        <v>-0.6</v>
      </c>
      <c r="L40">
        <v>-0.9</v>
      </c>
      <c r="M40">
        <v>2705</v>
      </c>
      <c r="N40">
        <f t="shared" si="8"/>
        <v>2.98</v>
      </c>
      <c r="O40">
        <f t="shared" si="9"/>
        <v>0.71640741801628849</v>
      </c>
      <c r="P40">
        <f t="shared" si="10"/>
        <v>-0.36014308189746203</v>
      </c>
      <c r="Q40" t="str">
        <f t="shared" si="7"/>
        <v>pprg 1858 sulfate</v>
      </c>
      <c r="R40">
        <f t="shared" si="11"/>
        <v>2250</v>
      </c>
      <c r="S40">
        <f t="shared" si="11"/>
        <v>5.81</v>
      </c>
      <c r="T40">
        <f t="shared" si="11"/>
        <v>8.2053634338757231E-2</v>
      </c>
      <c r="U40">
        <f t="shared" si="11"/>
        <v>-2.2579276442038125</v>
      </c>
      <c r="V40" t="s">
        <v>1392</v>
      </c>
      <c r="AE40">
        <v>2500</v>
      </c>
      <c r="AF40">
        <v>12.83</v>
      </c>
      <c r="AG40">
        <v>0.12</v>
      </c>
      <c r="AH40">
        <v>-1.2</v>
      </c>
      <c r="AI40" t="s">
        <v>2174</v>
      </c>
    </row>
    <row r="41" spans="1:35">
      <c r="A41">
        <v>3350</v>
      </c>
      <c r="B41">
        <v>1.07</v>
      </c>
      <c r="C41">
        <v>0.56909290801775558</v>
      </c>
      <c r="D41">
        <v>-0.53397885459644101</v>
      </c>
      <c r="E41">
        <f t="shared" si="4"/>
        <v>-7.5009412995541425E-2</v>
      </c>
      <c r="F41" t="s">
        <v>2181</v>
      </c>
      <c r="G41">
        <v>2.4700000000000002</v>
      </c>
      <c r="H41">
        <v>4.7300000000000004</v>
      </c>
      <c r="I41">
        <v>9.1999999999999993</v>
      </c>
      <c r="J41">
        <v>0.03</v>
      </c>
      <c r="K41">
        <v>0.1</v>
      </c>
      <c r="M41">
        <v>1900</v>
      </c>
      <c r="N41">
        <f t="shared" si="8"/>
        <v>4.7300000000000004</v>
      </c>
      <c r="O41">
        <f t="shared" si="9"/>
        <v>3.683757275355104E-2</v>
      </c>
      <c r="P41">
        <f t="shared" si="10"/>
        <v>0.52711344898805024</v>
      </c>
      <c r="Q41" t="str">
        <f t="shared" si="7"/>
        <v>pprg 1869 sulfate</v>
      </c>
      <c r="R41">
        <f t="shared" si="11"/>
        <v>2400</v>
      </c>
      <c r="S41">
        <f t="shared" si="11"/>
        <v>2.96</v>
      </c>
      <c r="T41">
        <f t="shared" si="11"/>
        <v>5.669261401916792E-2</v>
      </c>
      <c r="U41">
        <f t="shared" si="11"/>
        <v>-5.4234528819880889</v>
      </c>
      <c r="V41" t="s">
        <v>1393</v>
      </c>
      <c r="AE41">
        <v>2500</v>
      </c>
      <c r="AF41">
        <v>1.33</v>
      </c>
      <c r="AG41">
        <v>-0.68472923181972511</v>
      </c>
      <c r="AH41">
        <v>1.3647567101024736</v>
      </c>
      <c r="AI41" t="s">
        <v>1382</v>
      </c>
    </row>
    <row r="42" spans="1:35">
      <c r="A42">
        <v>3350</v>
      </c>
      <c r="B42">
        <v>1.04</v>
      </c>
      <c r="C42">
        <v>0.19453500882670438</v>
      </c>
      <c r="D42">
        <v>0.12307526404954183</v>
      </c>
      <c r="E42">
        <f t="shared" si="4"/>
        <v>-7.2903363224963158E-2</v>
      </c>
      <c r="F42" t="s">
        <v>1387</v>
      </c>
      <c r="G42">
        <v>17.04</v>
      </c>
      <c r="H42">
        <v>33.18</v>
      </c>
      <c r="I42">
        <v>62.5</v>
      </c>
      <c r="J42">
        <v>-0.01</v>
      </c>
      <c r="K42">
        <v>-1.8</v>
      </c>
      <c r="M42">
        <v>700</v>
      </c>
      <c r="N42">
        <f t="shared" si="8"/>
        <v>33.18</v>
      </c>
      <c r="O42">
        <f t="shared" si="9"/>
        <v>8.7577541621197241E-2</v>
      </c>
      <c r="P42">
        <f t="shared" si="10"/>
        <v>0.94606904963434602</v>
      </c>
      <c r="Q42" t="str">
        <f t="shared" si="7"/>
        <v>pprg 1932 sulfate</v>
      </c>
      <c r="R42">
        <f t="shared" ref="R42:U52" si="12">M49</f>
        <v>2650</v>
      </c>
      <c r="S42">
        <f t="shared" si="12"/>
        <v>0.3</v>
      </c>
      <c r="T42">
        <f t="shared" si="12"/>
        <v>1.8855112382063082</v>
      </c>
      <c r="U42">
        <f t="shared" si="12"/>
        <v>-1.4490683493380998</v>
      </c>
      <c r="V42" t="s">
        <v>1383</v>
      </c>
      <c r="AE42">
        <v>2500</v>
      </c>
      <c r="AF42">
        <v>6.35</v>
      </c>
      <c r="AG42">
        <v>-0.81522999031664245</v>
      </c>
      <c r="AH42">
        <v>1.1488880761126534</v>
      </c>
      <c r="AI42" t="s">
        <v>2175</v>
      </c>
    </row>
    <row r="43" spans="1:35">
      <c r="A43">
        <v>3350</v>
      </c>
      <c r="B43">
        <v>2</v>
      </c>
      <c r="C43">
        <v>0.77049905605905811</v>
      </c>
      <c r="D43">
        <v>-0.60341977212528253</v>
      </c>
      <c r="E43">
        <f t="shared" si="4"/>
        <v>-0.14038231620805419</v>
      </c>
      <c r="F43" t="s">
        <v>1388</v>
      </c>
      <c r="G43">
        <v>16.14</v>
      </c>
      <c r="H43">
        <v>31.61</v>
      </c>
      <c r="I43">
        <v>58.2</v>
      </c>
      <c r="J43">
        <v>-0.11</v>
      </c>
      <c r="K43">
        <v>-3</v>
      </c>
      <c r="L43">
        <v>31.5</v>
      </c>
      <c r="M43">
        <v>700</v>
      </c>
      <c r="N43">
        <f t="shared" si="8"/>
        <v>31.61</v>
      </c>
      <c r="O43">
        <f t="shared" si="9"/>
        <v>-1.6278408442801151E-2</v>
      </c>
      <c r="P43">
        <f t="shared" si="10"/>
        <v>-0.40378958518608243</v>
      </c>
      <c r="Q43" t="str">
        <f t="shared" si="7"/>
        <v>j-376 pprg 1932 pyrite</v>
      </c>
      <c r="R43">
        <f t="shared" si="12"/>
        <v>2650</v>
      </c>
      <c r="S43">
        <f t="shared" si="12"/>
        <v>-0.68</v>
      </c>
      <c r="T43">
        <f t="shared" si="12"/>
        <v>1.6102577674261431</v>
      </c>
      <c r="V43" t="s">
        <v>2182</v>
      </c>
      <c r="AE43">
        <v>2650</v>
      </c>
      <c r="AF43">
        <v>0.3</v>
      </c>
      <c r="AG43">
        <v>1.8855112382063082</v>
      </c>
      <c r="AH43">
        <v>-1.4490683493380998</v>
      </c>
      <c r="AI43" t="s">
        <v>1383</v>
      </c>
    </row>
    <row r="44" spans="1:35">
      <c r="A44">
        <v>3435</v>
      </c>
      <c r="B44">
        <v>5.16</v>
      </c>
      <c r="C44">
        <v>-1.1640832614889709</v>
      </c>
      <c r="D44">
        <v>1.1732390220163715</v>
      </c>
      <c r="E44">
        <f t="shared" si="4"/>
        <v>-0.36374606972500168</v>
      </c>
      <c r="F44" t="s">
        <v>1389</v>
      </c>
      <c r="G44">
        <v>22.17</v>
      </c>
      <c r="H44">
        <v>43.31</v>
      </c>
      <c r="I44">
        <v>83.6</v>
      </c>
      <c r="J44">
        <v>-0.04</v>
      </c>
      <c r="K44">
        <v>-0.8</v>
      </c>
      <c r="L44">
        <v>30.3</v>
      </c>
      <c r="M44">
        <v>700</v>
      </c>
      <c r="N44">
        <f t="shared" si="8"/>
        <v>43.31</v>
      </c>
      <c r="O44">
        <f t="shared" si="9"/>
        <v>9.4717527008715052E-2</v>
      </c>
      <c r="P44">
        <f t="shared" si="10"/>
        <v>2.9216097146468201</v>
      </c>
      <c r="Q44" t="str">
        <f t="shared" si="7"/>
        <v>pprg 1944 sulfate</v>
      </c>
      <c r="R44">
        <f t="shared" si="12"/>
        <v>2740</v>
      </c>
      <c r="S44">
        <f t="shared" si="12"/>
        <v>-1.31</v>
      </c>
      <c r="T44">
        <f t="shared" si="12"/>
        <v>0.99486445852738004</v>
      </c>
      <c r="U44">
        <f t="shared" si="12"/>
        <v>-0.6040033889297387</v>
      </c>
      <c r="V44" t="s">
        <v>1384</v>
      </c>
      <c r="AE44">
        <v>2650</v>
      </c>
      <c r="AF44">
        <v>-0.68</v>
      </c>
      <c r="AG44">
        <v>1.6102577674261431</v>
      </c>
      <c r="AH44">
        <v>1.2440488167856367</v>
      </c>
      <c r="AI44" t="s">
        <v>2182</v>
      </c>
    </row>
    <row r="45" spans="1:35">
      <c r="A45">
        <v>3435</v>
      </c>
      <c r="B45">
        <v>4.1500000000000004</v>
      </c>
      <c r="C45">
        <v>-0.46510353210755184</v>
      </c>
      <c r="D45">
        <v>0.30027679717027667</v>
      </c>
      <c r="E45">
        <f t="shared" si="4"/>
        <v>-0.29214664736998408</v>
      </c>
      <c r="F45" t="s">
        <v>1390</v>
      </c>
      <c r="G45">
        <v>1.53</v>
      </c>
      <c r="H45">
        <v>2.67</v>
      </c>
      <c r="I45">
        <v>5.9</v>
      </c>
      <c r="J45">
        <v>0.15</v>
      </c>
      <c r="K45">
        <v>0.8</v>
      </c>
      <c r="M45">
        <v>2250</v>
      </c>
      <c r="N45">
        <f t="shared" si="8"/>
        <v>2.67</v>
      </c>
      <c r="O45">
        <f t="shared" si="9"/>
        <v>0.15583913576807862</v>
      </c>
      <c r="P45">
        <f t="shared" si="10"/>
        <v>1.0084867754007583</v>
      </c>
      <c r="Q45" t="str">
        <f t="shared" si="7"/>
        <v>pprg 1944 pyrite</v>
      </c>
      <c r="R45">
        <f t="shared" si="12"/>
        <v>2740</v>
      </c>
      <c r="S45">
        <f t="shared" si="12"/>
        <v>-0.81</v>
      </c>
      <c r="T45">
        <f t="shared" si="12"/>
        <v>0.81723197155862926</v>
      </c>
      <c r="U45">
        <f t="shared" si="12"/>
        <v>-0.81819829802124211</v>
      </c>
      <c r="V45" t="s">
        <v>2183</v>
      </c>
      <c r="AE45">
        <v>2670</v>
      </c>
      <c r="AF45">
        <v>2.1</v>
      </c>
      <c r="AG45">
        <v>-9.0949817887866269E-2</v>
      </c>
      <c r="AH45">
        <v>0.15365122380716834</v>
      </c>
      <c r="AI45" t="s">
        <v>2179</v>
      </c>
    </row>
    <row r="46" spans="1:35">
      <c r="A46">
        <v>3435</v>
      </c>
      <c r="B46">
        <v>1.07</v>
      </c>
      <c r="C46">
        <v>-0.42090709198224452</v>
      </c>
      <c r="D46">
        <v>0.3660211454035589</v>
      </c>
      <c r="E46">
        <f t="shared" si="4"/>
        <v>-7.5009412995541425E-2</v>
      </c>
      <c r="F46" t="s">
        <v>1391</v>
      </c>
      <c r="G46">
        <v>1.79</v>
      </c>
      <c r="H46">
        <v>2.81</v>
      </c>
      <c r="I46">
        <v>3</v>
      </c>
      <c r="J46">
        <v>0.34</v>
      </c>
      <c r="K46">
        <v>-2.2999999999999998</v>
      </c>
      <c r="M46">
        <v>2250</v>
      </c>
      <c r="N46">
        <f t="shared" si="8"/>
        <v>2.81</v>
      </c>
      <c r="O46">
        <f t="shared" si="9"/>
        <v>0.34383475492920379</v>
      </c>
      <c r="P46">
        <f t="shared" si="10"/>
        <v>-2.1482957390553974</v>
      </c>
      <c r="Q46" t="str">
        <f t="shared" si="7"/>
        <v>pprg 2429 pyrite</v>
      </c>
      <c r="R46">
        <f t="shared" si="12"/>
        <v>2090</v>
      </c>
      <c r="S46">
        <f t="shared" si="12"/>
        <v>-8.9700000000000006</v>
      </c>
      <c r="T46">
        <f t="shared" si="12"/>
        <v>0.24964342796423633</v>
      </c>
      <c r="U46">
        <f t="shared" si="12"/>
        <v>-0.64603717251242188</v>
      </c>
      <c r="V46" t="s">
        <v>1394</v>
      </c>
      <c r="AE46">
        <v>2705</v>
      </c>
      <c r="AF46">
        <v>2.98</v>
      </c>
      <c r="AG46">
        <v>0.71640741801628849</v>
      </c>
      <c r="AH46">
        <v>-0.36014308189746203</v>
      </c>
      <c r="AI46" t="s">
        <v>2180</v>
      </c>
    </row>
    <row r="47" spans="1:35">
      <c r="A47">
        <v>3435</v>
      </c>
      <c r="B47">
        <v>3.45</v>
      </c>
      <c r="C47">
        <v>-1.2752660596284109</v>
      </c>
      <c r="D47">
        <v>3.1348245317046182</v>
      </c>
      <c r="E47">
        <f t="shared" si="4"/>
        <v>-0.24263788008349607</v>
      </c>
      <c r="F47" t="s">
        <v>1392</v>
      </c>
      <c r="G47">
        <v>3.07</v>
      </c>
      <c r="H47">
        <v>5.81</v>
      </c>
      <c r="I47">
        <v>8.4</v>
      </c>
      <c r="J47">
        <v>7.0000000000000007E-2</v>
      </c>
      <c r="K47">
        <v>-2.8</v>
      </c>
      <c r="M47">
        <v>2250</v>
      </c>
      <c r="N47">
        <f t="shared" si="8"/>
        <v>5.81</v>
      </c>
      <c r="O47">
        <f t="shared" si="9"/>
        <v>8.2053634338757231E-2</v>
      </c>
      <c r="P47">
        <f t="shared" si="10"/>
        <v>-2.2579276442038125</v>
      </c>
      <c r="Q47" t="str">
        <f t="shared" si="7"/>
        <v>pprg 2447 pyrite</v>
      </c>
      <c r="R47">
        <f t="shared" si="12"/>
        <v>2090</v>
      </c>
      <c r="S47">
        <f t="shared" si="12"/>
        <v>6.33</v>
      </c>
      <c r="T47">
        <f t="shared" si="12"/>
        <v>4.5038486526624233E-2</v>
      </c>
      <c r="U47">
        <f t="shared" si="12"/>
        <v>0.38568056909825721</v>
      </c>
      <c r="V47" t="s">
        <v>1395</v>
      </c>
      <c r="AE47">
        <v>2710</v>
      </c>
      <c r="AF47">
        <v>6.01</v>
      </c>
      <c r="AG47">
        <v>0.10934757903781911</v>
      </c>
      <c r="AH47">
        <v>-0.22572208410146288</v>
      </c>
      <c r="AI47" t="s">
        <v>2178</v>
      </c>
    </row>
    <row r="48" spans="1:35">
      <c r="A48">
        <v>3435</v>
      </c>
      <c r="B48">
        <v>5.1719999999999997</v>
      </c>
      <c r="C48">
        <v>-0.95823905431982404</v>
      </c>
      <c r="D48">
        <v>0.93027249203826412</v>
      </c>
      <c r="E48">
        <f t="shared" si="4"/>
        <v>-0.3646047163677224</v>
      </c>
      <c r="F48" t="s">
        <v>1393</v>
      </c>
      <c r="G48">
        <v>1.58</v>
      </c>
      <c r="H48">
        <v>2.96</v>
      </c>
      <c r="J48">
        <v>0.04</v>
      </c>
      <c r="M48">
        <v>2400</v>
      </c>
      <c r="N48">
        <f t="shared" si="8"/>
        <v>2.96</v>
      </c>
      <c r="O48">
        <f t="shared" si="9"/>
        <v>5.669261401916792E-2</v>
      </c>
      <c r="P48">
        <f t="shared" si="10"/>
        <v>-5.4234528819880889</v>
      </c>
      <c r="Q48" t="str">
        <f t="shared" si="7"/>
        <v>pprg2777 sulfate</v>
      </c>
      <c r="R48">
        <f t="shared" si="12"/>
        <v>2450</v>
      </c>
      <c r="S48">
        <f t="shared" si="12"/>
        <v>-0.41</v>
      </c>
      <c r="T48">
        <f t="shared" si="12"/>
        <v>1.1811709978505072</v>
      </c>
      <c r="U48">
        <f t="shared" si="12"/>
        <v>-1.4498276665113812</v>
      </c>
      <c r="V48" t="s">
        <v>1385</v>
      </c>
      <c r="AE48">
        <v>2740</v>
      </c>
      <c r="AF48">
        <v>-1.31</v>
      </c>
      <c r="AG48">
        <v>0.99486445852738004</v>
      </c>
      <c r="AH48">
        <v>-0.6040033889297387</v>
      </c>
      <c r="AI48" t="s">
        <v>1384</v>
      </c>
    </row>
    <row r="49" spans="1:35">
      <c r="A49">
        <v>3435</v>
      </c>
      <c r="B49">
        <v>4.5674999999999999</v>
      </c>
      <c r="C49">
        <v>-0.95715391898317437</v>
      </c>
      <c r="D49">
        <v>1.0788533372122706</v>
      </c>
      <c r="E49">
        <f t="shared" si="4"/>
        <v>-0.32172673440278299</v>
      </c>
      <c r="F49" t="s">
        <v>1383</v>
      </c>
      <c r="G49">
        <v>2.04</v>
      </c>
      <c r="H49">
        <v>0.3</v>
      </c>
      <c r="I49">
        <v>-0.9</v>
      </c>
      <c r="J49">
        <v>1.89</v>
      </c>
      <c r="K49">
        <v>-1.5</v>
      </c>
      <c r="M49">
        <v>2650</v>
      </c>
      <c r="N49">
        <f t="shared" si="8"/>
        <v>0.3</v>
      </c>
      <c r="O49">
        <f t="shared" si="9"/>
        <v>1.8855112382063082</v>
      </c>
      <c r="P49">
        <f t="shared" si="10"/>
        <v>-1.4490683493380998</v>
      </c>
      <c r="Q49" t="str">
        <f t="shared" si="7"/>
        <v>pprg 2777 pyrite</v>
      </c>
      <c r="R49">
        <f t="shared" si="12"/>
        <v>2450</v>
      </c>
      <c r="S49">
        <f t="shared" si="12"/>
        <v>-1.35</v>
      </c>
      <c r="T49">
        <f t="shared" si="12"/>
        <v>2.0354777596951399</v>
      </c>
      <c r="U49">
        <f t="shared" si="12"/>
        <v>-2.3308842035504052</v>
      </c>
      <c r="V49" t="s">
        <v>2184</v>
      </c>
      <c r="AE49">
        <v>2740</v>
      </c>
      <c r="AF49">
        <v>-0.81</v>
      </c>
      <c r="AG49">
        <v>0.81723197155862926</v>
      </c>
      <c r="AH49">
        <v>-0.81819829802124211</v>
      </c>
      <c r="AI49" t="s">
        <v>2183</v>
      </c>
    </row>
    <row r="50" spans="1:35">
      <c r="A50">
        <v>3800</v>
      </c>
      <c r="B50">
        <v>0.83</v>
      </c>
      <c r="C50">
        <v>-0.66736400033049903</v>
      </c>
      <c r="D50">
        <v>0.92241100679207655</v>
      </c>
      <c r="E50">
        <f t="shared" si="4"/>
        <v>-5.8165832703904741E-2</v>
      </c>
      <c r="F50" t="s">
        <v>2182</v>
      </c>
      <c r="G50">
        <v>1.26</v>
      </c>
      <c r="H50">
        <v>-0.68</v>
      </c>
      <c r="J50">
        <v>1.62</v>
      </c>
      <c r="L50">
        <v>9.4</v>
      </c>
      <c r="M50">
        <v>2650</v>
      </c>
      <c r="N50">
        <f t="shared" si="8"/>
        <v>-0.68</v>
      </c>
      <c r="O50">
        <f t="shared" si="9"/>
        <v>1.6102577674261431</v>
      </c>
      <c r="Q50" t="str">
        <f t="shared" si="7"/>
        <v>an 29284 gneiss pyrite</v>
      </c>
      <c r="R50">
        <f t="shared" si="12"/>
        <v>3800</v>
      </c>
      <c r="S50">
        <f t="shared" si="12"/>
        <v>0.83</v>
      </c>
      <c r="T50">
        <f t="shared" si="12"/>
        <v>-0.66736400033049903</v>
      </c>
      <c r="U50">
        <f t="shared" si="12"/>
        <v>0.98057683949598129</v>
      </c>
      <c r="V50" t="s">
        <v>1386</v>
      </c>
      <c r="AE50">
        <v>3000</v>
      </c>
      <c r="AF50">
        <v>4.26</v>
      </c>
      <c r="AG50">
        <v>-0.46163835816948984</v>
      </c>
      <c r="AH50">
        <v>2.3904211280638812</v>
      </c>
      <c r="AI50" t="s">
        <v>1209</v>
      </c>
    </row>
    <row r="51" spans="1:35">
      <c r="A51">
        <v>3800</v>
      </c>
      <c r="B51">
        <v>-4.16</v>
      </c>
      <c r="C51">
        <v>-4.5434284892317489E-2</v>
      </c>
      <c r="D51">
        <v>0.28920165789686081</v>
      </c>
      <c r="E51">
        <f t="shared" si="4"/>
        <v>0.28954749777487798</v>
      </c>
      <c r="F51" t="s">
        <v>1384</v>
      </c>
      <c r="G51">
        <v>0.32</v>
      </c>
      <c r="H51">
        <v>-1.31</v>
      </c>
      <c r="I51">
        <v>-3</v>
      </c>
      <c r="J51">
        <v>1</v>
      </c>
      <c r="K51">
        <v>-0.5</v>
      </c>
      <c r="M51">
        <v>2740</v>
      </c>
      <c r="N51">
        <f t="shared" si="8"/>
        <v>-1.31</v>
      </c>
      <c r="O51">
        <f t="shared" si="9"/>
        <v>0.99486445852738004</v>
      </c>
      <c r="P51">
        <f t="shared" si="10"/>
        <v>-0.6040033889297387</v>
      </c>
      <c r="Q51" t="str">
        <f t="shared" si="7"/>
        <v>SJM/GR/97/7 total sulfur</v>
      </c>
      <c r="R51">
        <f t="shared" si="12"/>
        <v>3920</v>
      </c>
      <c r="S51">
        <f t="shared" si="12"/>
        <v>1.3</v>
      </c>
      <c r="T51">
        <f t="shared" si="12"/>
        <v>0.12071092416758678</v>
      </c>
      <c r="U51">
        <f t="shared" si="12"/>
        <v>1.971662401283103E-2</v>
      </c>
      <c r="V51" t="s">
        <v>2185</v>
      </c>
      <c r="AE51">
        <v>3000</v>
      </c>
      <c r="AF51">
        <v>-5.55</v>
      </c>
      <c r="AG51">
        <v>-0.33789254794993351</v>
      </c>
      <c r="AH51">
        <v>-0.16690032768254248</v>
      </c>
      <c r="AI51" t="s">
        <v>1210</v>
      </c>
    </row>
    <row r="52" spans="1:35">
      <c r="A52">
        <v>3920</v>
      </c>
      <c r="B52">
        <v>1.3</v>
      </c>
      <c r="C52">
        <v>0.12071092416758678</v>
      </c>
      <c r="D52">
        <v>-7.1444887407914326E-2</v>
      </c>
      <c r="E52">
        <f t="shared" si="4"/>
        <v>-9.1161511420745356E-2</v>
      </c>
      <c r="F52" t="s">
        <v>2183</v>
      </c>
      <c r="G52">
        <v>0.4</v>
      </c>
      <c r="H52">
        <v>-0.81</v>
      </c>
      <c r="I52">
        <v>-2.2999999999999998</v>
      </c>
      <c r="J52">
        <v>0.82</v>
      </c>
      <c r="K52">
        <v>-0.7</v>
      </c>
      <c r="L52">
        <v>0.3</v>
      </c>
      <c r="M52">
        <v>2740</v>
      </c>
      <c r="N52">
        <f t="shared" si="8"/>
        <v>-0.81</v>
      </c>
      <c r="O52">
        <f t="shared" si="9"/>
        <v>0.81723197155862926</v>
      </c>
      <c r="P52">
        <f t="shared" si="10"/>
        <v>-0.81819829802124211</v>
      </c>
      <c r="Q52" t="str">
        <f t="shared" si="7"/>
        <v>152769 Akilia metapelite total sulfur</v>
      </c>
      <c r="R52">
        <f t="shared" si="12"/>
        <v>3800</v>
      </c>
      <c r="S52">
        <f t="shared" si="12"/>
        <v>-4.16</v>
      </c>
      <c r="T52">
        <f t="shared" si="12"/>
        <v>-4.5434284892317489E-2</v>
      </c>
      <c r="U52">
        <f t="shared" si="12"/>
        <v>-3.4583987801717342E-4</v>
      </c>
      <c r="V52" t="s">
        <v>2186</v>
      </c>
      <c r="AE52">
        <v>3200</v>
      </c>
      <c r="AF52">
        <v>4.96</v>
      </c>
      <c r="AG52">
        <v>3.8664912048421485E-2</v>
      </c>
      <c r="AH52">
        <v>1.7046617822396932</v>
      </c>
      <c r="AI52" t="s">
        <v>2169</v>
      </c>
    </row>
    <row r="53" spans="1:35">
      <c r="F53" t="s">
        <v>1394</v>
      </c>
      <c r="G53">
        <v>-4.38</v>
      </c>
      <c r="H53">
        <v>-8.9700000000000006</v>
      </c>
      <c r="I53">
        <v>-17</v>
      </c>
      <c r="J53">
        <v>0.27</v>
      </c>
      <c r="K53">
        <v>0</v>
      </c>
      <c r="M53">
        <v>2090</v>
      </c>
      <c r="N53">
        <f t="shared" si="8"/>
        <v>-8.9700000000000006</v>
      </c>
      <c r="O53">
        <f t="shared" si="9"/>
        <v>0.24964342796423633</v>
      </c>
      <c r="P53">
        <f t="shared" si="10"/>
        <v>-0.64603717251242188</v>
      </c>
      <c r="AE53">
        <v>3200</v>
      </c>
      <c r="AF53">
        <v>4.2300000000000004</v>
      </c>
      <c r="AG53">
        <v>0.40377993289195224</v>
      </c>
      <c r="AH53">
        <v>1.3455144902988518</v>
      </c>
      <c r="AI53" t="s">
        <v>2170</v>
      </c>
    </row>
    <row r="54" spans="1:35">
      <c r="F54" t="s">
        <v>1395</v>
      </c>
      <c r="G54">
        <v>3.3</v>
      </c>
      <c r="H54">
        <v>6.33</v>
      </c>
      <c r="I54">
        <v>12</v>
      </c>
      <c r="J54">
        <v>0.02</v>
      </c>
      <c r="K54">
        <v>-0.1</v>
      </c>
      <c r="L54">
        <v>5.6</v>
      </c>
      <c r="M54">
        <v>2090</v>
      </c>
      <c r="N54">
        <f t="shared" si="8"/>
        <v>6.33</v>
      </c>
      <c r="O54">
        <f t="shared" si="9"/>
        <v>4.5038486526624233E-2</v>
      </c>
      <c r="P54">
        <f t="shared" si="10"/>
        <v>0.38568056909825721</v>
      </c>
      <c r="AE54">
        <v>3350</v>
      </c>
      <c r="AF54">
        <v>4.33</v>
      </c>
      <c r="AG54">
        <v>-0.4176135019525522</v>
      </c>
      <c r="AH54">
        <v>0.46186463721812743</v>
      </c>
      <c r="AI54" t="s">
        <v>1372</v>
      </c>
    </row>
    <row r="55" spans="1:35">
      <c r="F55" t="s">
        <v>1385</v>
      </c>
      <c r="G55">
        <v>0.97</v>
      </c>
      <c r="H55">
        <v>-0.41</v>
      </c>
      <c r="I55">
        <v>-2.2000000000000002</v>
      </c>
      <c r="J55">
        <v>1.18</v>
      </c>
      <c r="K55">
        <v>-1.5</v>
      </c>
      <c r="M55">
        <v>2450</v>
      </c>
      <c r="N55">
        <f t="shared" si="8"/>
        <v>-0.41</v>
      </c>
      <c r="O55">
        <f t="shared" si="9"/>
        <v>1.1811709978505072</v>
      </c>
      <c r="P55">
        <f t="shared" si="10"/>
        <v>-1.4498276665113812</v>
      </c>
      <c r="AE55">
        <v>3350</v>
      </c>
      <c r="AF55">
        <v>3.62</v>
      </c>
      <c r="AG55">
        <v>-0.54266635024656673</v>
      </c>
      <c r="AH55">
        <v>0.56544990277686491</v>
      </c>
      <c r="AI55" t="s">
        <v>1206</v>
      </c>
    </row>
    <row r="56" spans="1:35">
      <c r="F56" t="s">
        <v>2184</v>
      </c>
      <c r="G56">
        <v>1.34</v>
      </c>
      <c r="H56">
        <v>-1.35</v>
      </c>
      <c r="I56">
        <v>-4.8</v>
      </c>
      <c r="J56">
        <v>2.04</v>
      </c>
      <c r="K56">
        <v>-2.2000000000000002</v>
      </c>
      <c r="L56">
        <v>1.8</v>
      </c>
      <c r="M56">
        <v>2450</v>
      </c>
      <c r="N56">
        <f t="shared" si="8"/>
        <v>-1.35</v>
      </c>
      <c r="O56">
        <f t="shared" si="9"/>
        <v>2.0354777596951399</v>
      </c>
      <c r="P56">
        <f t="shared" si="10"/>
        <v>-2.3308842035504052</v>
      </c>
      <c r="AE56">
        <v>3350</v>
      </c>
      <c r="AF56">
        <v>3.61</v>
      </c>
      <c r="AG56">
        <v>-0.55752535544891901</v>
      </c>
      <c r="AH56">
        <v>0.783804794163661</v>
      </c>
      <c r="AI56" t="s">
        <v>1207</v>
      </c>
    </row>
    <row r="57" spans="1:35">
      <c r="F57" t="s">
        <v>1386</v>
      </c>
      <c r="G57">
        <v>-0.24</v>
      </c>
      <c r="H57">
        <v>0.83</v>
      </c>
      <c r="I57">
        <v>2.5</v>
      </c>
      <c r="J57">
        <v>-0.67</v>
      </c>
      <c r="K57">
        <v>0.9</v>
      </c>
      <c r="M57">
        <v>3800</v>
      </c>
      <c r="N57">
        <f t="shared" si="8"/>
        <v>0.83</v>
      </c>
      <c r="O57">
        <f t="shared" si="9"/>
        <v>-0.66736400033049903</v>
      </c>
      <c r="P57">
        <f t="shared" si="10"/>
        <v>0.98057683949598129</v>
      </c>
      <c r="AE57">
        <v>3350</v>
      </c>
      <c r="AF57">
        <v>4.2300000000000004</v>
      </c>
      <c r="AG57">
        <v>-0.52622006710804792</v>
      </c>
      <c r="AH57">
        <v>-5.4485509701147627E-2</v>
      </c>
      <c r="AI57" t="s">
        <v>1208</v>
      </c>
    </row>
    <row r="58" spans="1:35">
      <c r="F58" t="s">
        <v>2185</v>
      </c>
      <c r="G58">
        <v>0.79</v>
      </c>
      <c r="H58">
        <v>1.3</v>
      </c>
      <c r="I58">
        <v>2.4</v>
      </c>
      <c r="J58">
        <v>0.12</v>
      </c>
      <c r="K58">
        <v>-0.1</v>
      </c>
      <c r="M58">
        <v>3920</v>
      </c>
      <c r="N58">
        <f t="shared" si="8"/>
        <v>1.3</v>
      </c>
      <c r="O58">
        <f t="shared" si="9"/>
        <v>0.12071092416758678</v>
      </c>
      <c r="P58">
        <f t="shared" si="10"/>
        <v>1.971662401283103E-2</v>
      </c>
      <c r="AE58">
        <v>3350</v>
      </c>
      <c r="AF58">
        <v>2.63</v>
      </c>
      <c r="AG58">
        <v>0.9064127116001508</v>
      </c>
      <c r="AH58">
        <v>-0.41815225742843154</v>
      </c>
      <c r="AI58" t="s">
        <v>1378</v>
      </c>
    </row>
    <row r="59" spans="1:35">
      <c r="F59" t="s">
        <v>2186</v>
      </c>
      <c r="G59">
        <v>-2.19</v>
      </c>
      <c r="H59">
        <v>-4.16</v>
      </c>
      <c r="I59">
        <v>-7.6</v>
      </c>
      <c r="J59">
        <v>-0.04</v>
      </c>
      <c r="K59">
        <v>0.3</v>
      </c>
      <c r="M59">
        <v>3800</v>
      </c>
      <c r="N59">
        <f t="shared" si="8"/>
        <v>-4.16</v>
      </c>
      <c r="O59">
        <f t="shared" si="9"/>
        <v>-4.5434284892317489E-2</v>
      </c>
      <c r="P59">
        <f t="shared" si="10"/>
        <v>-3.4583987801717342E-4</v>
      </c>
      <c r="AE59">
        <v>3350</v>
      </c>
      <c r="AF59">
        <v>0.74</v>
      </c>
      <c r="AG59">
        <v>1.058968363355842</v>
      </c>
      <c r="AH59">
        <v>-5.4615857384722188E-2</v>
      </c>
      <c r="AI59" t="s">
        <v>1379</v>
      </c>
    </row>
    <row r="60" spans="1:35">
      <c r="J60"/>
      <c r="AE60">
        <v>3350</v>
      </c>
      <c r="AF60">
        <v>2.29</v>
      </c>
      <c r="AG60">
        <v>1.281304181205738</v>
      </c>
      <c r="AH60">
        <v>-0.39468211527784813</v>
      </c>
      <c r="AI60" t="s">
        <v>2171</v>
      </c>
    </row>
    <row r="61" spans="1:35">
      <c r="A61" t="s">
        <v>2275</v>
      </c>
      <c r="J61"/>
      <c r="AE61">
        <v>3350</v>
      </c>
      <c r="AF61">
        <v>1.07</v>
      </c>
      <c r="AG61">
        <v>0.56909290801775558</v>
      </c>
      <c r="AH61">
        <v>-0.45896944160089959</v>
      </c>
      <c r="AI61" t="s">
        <v>1380</v>
      </c>
    </row>
    <row r="62" spans="1:35">
      <c r="J62"/>
      <c r="AE62">
        <v>3350</v>
      </c>
      <c r="AF62">
        <v>1.04</v>
      </c>
      <c r="AG62">
        <v>0.19453500882670438</v>
      </c>
      <c r="AH62">
        <v>0.19597862727450499</v>
      </c>
      <c r="AI62" t="s">
        <v>2172</v>
      </c>
    </row>
    <row r="63" spans="1:35">
      <c r="A63">
        <v>500</v>
      </c>
      <c r="B63">
        <v>35.17</v>
      </c>
      <c r="C63">
        <v>7.9295001676079835E-2</v>
      </c>
      <c r="D63">
        <v>-0.31863245956613184</v>
      </c>
      <c r="F63" t="s">
        <v>2224</v>
      </c>
      <c r="J63"/>
      <c r="AE63">
        <v>3350</v>
      </c>
      <c r="AF63">
        <v>2</v>
      </c>
      <c r="AG63">
        <v>0.77049905605905811</v>
      </c>
      <c r="AH63">
        <v>-0.46303745591722834</v>
      </c>
      <c r="AI63" t="s">
        <v>2173</v>
      </c>
    </row>
    <row r="64" spans="1:35">
      <c r="A64">
        <v>700</v>
      </c>
      <c r="B64">
        <v>33.18</v>
      </c>
      <c r="C64">
        <v>8.7577541621197241E-2</v>
      </c>
      <c r="D64">
        <v>0.94606904963434602</v>
      </c>
      <c r="J64"/>
      <c r="AE64">
        <v>3800</v>
      </c>
      <c r="AF64">
        <v>0.83</v>
      </c>
      <c r="AG64">
        <v>-0.66736400033049903</v>
      </c>
      <c r="AH64">
        <v>0.98057683949598129</v>
      </c>
      <c r="AI64" t="s">
        <v>1386</v>
      </c>
    </row>
    <row r="65" spans="1:35">
      <c r="A65">
        <v>700</v>
      </c>
      <c r="B65">
        <v>31.61</v>
      </c>
      <c r="C65">
        <v>-1.6278408442801151E-2</v>
      </c>
      <c r="D65">
        <v>-0.40378958518608243</v>
      </c>
      <c r="F65" t="s">
        <v>2188</v>
      </c>
      <c r="G65" t="s">
        <v>2189</v>
      </c>
      <c r="H65" t="s">
        <v>2190</v>
      </c>
      <c r="I65" t="s">
        <v>2191</v>
      </c>
      <c r="J65"/>
      <c r="AE65">
        <v>3800</v>
      </c>
      <c r="AF65">
        <v>-4.16</v>
      </c>
      <c r="AG65">
        <v>-4.5434284892317489E-2</v>
      </c>
      <c r="AH65">
        <v>-3.4583987801717342E-4</v>
      </c>
      <c r="AI65" t="s">
        <v>2186</v>
      </c>
    </row>
    <row r="66" spans="1:35">
      <c r="A66">
        <v>700</v>
      </c>
      <c r="B66">
        <v>43.31</v>
      </c>
      <c r="C66">
        <v>9.4717527008715052E-2</v>
      </c>
      <c r="D66">
        <v>2.9216097146468201</v>
      </c>
      <c r="F66" t="s">
        <v>2192</v>
      </c>
      <c r="J66"/>
      <c r="AE66">
        <v>3920</v>
      </c>
      <c r="AF66">
        <v>1.3</v>
      </c>
      <c r="AG66">
        <v>0.12071092416758678</v>
      </c>
      <c r="AH66">
        <v>1.971662401283103E-2</v>
      </c>
      <c r="AI66" t="s">
        <v>2185</v>
      </c>
    </row>
    <row r="67" spans="1:35">
      <c r="A67">
        <v>1670</v>
      </c>
      <c r="B67">
        <v>20.14</v>
      </c>
      <c r="C67">
        <v>8.0580361066449058E-3</v>
      </c>
      <c r="D67">
        <v>0.43610170633404977</v>
      </c>
      <c r="F67" t="s">
        <v>2193</v>
      </c>
      <c r="G67">
        <v>-0.41</v>
      </c>
      <c r="H67">
        <v>1.18</v>
      </c>
      <c r="I67">
        <v>-1.5</v>
      </c>
      <c r="J67"/>
      <c r="AI67" t="s">
        <v>1377</v>
      </c>
    </row>
    <row r="68" spans="1:35">
      <c r="A68">
        <v>1670</v>
      </c>
      <c r="B68">
        <v>20.76</v>
      </c>
      <c r="C68">
        <v>1.877643572418819E-3</v>
      </c>
      <c r="D68">
        <v>-0.11772321287152465</v>
      </c>
      <c r="F68" t="s">
        <v>2193</v>
      </c>
      <c r="G68">
        <v>-0.39</v>
      </c>
      <c r="H68">
        <v>1.21</v>
      </c>
      <c r="I68">
        <v>-1.5</v>
      </c>
      <c r="J68"/>
    </row>
    <row r="69" spans="1:35">
      <c r="A69">
        <v>1900</v>
      </c>
      <c r="B69">
        <v>4.7300000000000004</v>
      </c>
      <c r="C69">
        <v>3.683757275355104E-2</v>
      </c>
      <c r="D69">
        <v>0.52711344898805024</v>
      </c>
      <c r="F69" t="s">
        <v>2193</v>
      </c>
      <c r="G69">
        <v>-0.03</v>
      </c>
      <c r="H69">
        <v>1.21</v>
      </c>
      <c r="I69">
        <v>-1.7</v>
      </c>
      <c r="J69"/>
    </row>
    <row r="70" spans="1:35">
      <c r="A70">
        <v>2090</v>
      </c>
      <c r="B70">
        <v>-8.9700000000000006</v>
      </c>
      <c r="C70">
        <v>0.24964342796423633</v>
      </c>
      <c r="D70">
        <v>-0.64603717251242188</v>
      </c>
      <c r="F70" t="s">
        <v>2194</v>
      </c>
      <c r="G70">
        <v>-0.28000000000000003</v>
      </c>
      <c r="H70">
        <v>1.2</v>
      </c>
      <c r="I70">
        <v>-1.5</v>
      </c>
      <c r="J70"/>
    </row>
    <row r="71" spans="1:35">
      <c r="A71">
        <v>2090</v>
      </c>
      <c r="B71">
        <v>6.33</v>
      </c>
      <c r="C71">
        <v>4.5038486526624233E-2</v>
      </c>
      <c r="D71">
        <v>0.38568056909825721</v>
      </c>
      <c r="F71" t="s">
        <v>2195</v>
      </c>
      <c r="G71">
        <v>0.21</v>
      </c>
      <c r="H71">
        <v>0.02</v>
      </c>
      <c r="I71">
        <v>0.1</v>
      </c>
      <c r="J71"/>
    </row>
    <row r="72" spans="1:35">
      <c r="A72">
        <v>2250</v>
      </c>
      <c r="B72">
        <v>2.67</v>
      </c>
      <c r="C72">
        <v>0.15583913576807862</v>
      </c>
      <c r="D72">
        <v>1.0084867754007583</v>
      </c>
      <c r="F72" t="s">
        <v>2196</v>
      </c>
      <c r="G72">
        <v>-1.35</v>
      </c>
      <c r="H72">
        <v>2.04</v>
      </c>
      <c r="I72">
        <v>-2.2000000000000002</v>
      </c>
      <c r="J72"/>
    </row>
    <row r="73" spans="1:35">
      <c r="A73">
        <v>2250</v>
      </c>
      <c r="B73">
        <v>2.81</v>
      </c>
      <c r="C73">
        <v>0.34383475492920379</v>
      </c>
      <c r="D73">
        <v>-2.1482957390553974</v>
      </c>
      <c r="F73" t="s">
        <v>2196</v>
      </c>
      <c r="G73">
        <v>-1.1000000000000001</v>
      </c>
      <c r="H73">
        <v>2.06</v>
      </c>
      <c r="I73">
        <v>-2.6</v>
      </c>
      <c r="J73"/>
    </row>
    <row r="74" spans="1:35">
      <c r="A74">
        <v>2250</v>
      </c>
      <c r="B74">
        <v>5.81</v>
      </c>
      <c r="C74">
        <v>8.2053634338757231E-2</v>
      </c>
      <c r="D74">
        <v>-2.2579276442038125</v>
      </c>
      <c r="F74" t="s">
        <v>2196</v>
      </c>
      <c r="G74">
        <v>-1.4</v>
      </c>
      <c r="H74">
        <v>2.1</v>
      </c>
      <c r="I74">
        <v>-2</v>
      </c>
      <c r="J74"/>
    </row>
    <row r="75" spans="1:35">
      <c r="A75">
        <v>2400</v>
      </c>
      <c r="B75">
        <v>2.96</v>
      </c>
      <c r="C75">
        <v>5.669261401916792E-2</v>
      </c>
      <c r="D75">
        <v>-5.4234528819880889</v>
      </c>
      <c r="F75" t="s">
        <v>2194</v>
      </c>
      <c r="G75">
        <v>-1.28</v>
      </c>
      <c r="H75">
        <v>2.0699999999999998</v>
      </c>
      <c r="I75">
        <v>-2.2999999999999998</v>
      </c>
      <c r="J75"/>
    </row>
    <row r="76" spans="1:35">
      <c r="A76">
        <v>2450</v>
      </c>
      <c r="B76">
        <v>-0.41</v>
      </c>
      <c r="C76">
        <v>1.1811709978505072</v>
      </c>
      <c r="D76">
        <v>-1.4498276665113812</v>
      </c>
      <c r="F76" t="s">
        <v>2195</v>
      </c>
      <c r="G76">
        <v>0.17</v>
      </c>
      <c r="H76">
        <v>0.03</v>
      </c>
      <c r="I76">
        <v>0.3</v>
      </c>
      <c r="J76"/>
    </row>
    <row r="77" spans="1:35">
      <c r="A77">
        <v>2450</v>
      </c>
      <c r="B77">
        <v>-1.35</v>
      </c>
      <c r="C77">
        <v>2.0354777596951399</v>
      </c>
      <c r="D77">
        <v>-2.3308842035504052</v>
      </c>
      <c r="F77" t="s">
        <v>2197</v>
      </c>
      <c r="G77">
        <v>12.81</v>
      </c>
      <c r="H77">
        <v>0.12</v>
      </c>
      <c r="I77">
        <v>-0.5</v>
      </c>
      <c r="J77"/>
    </row>
    <row r="78" spans="1:35">
      <c r="A78">
        <v>2500</v>
      </c>
      <c r="B78">
        <v>14.75</v>
      </c>
      <c r="C78">
        <v>0.16072425501455179</v>
      </c>
      <c r="D78">
        <v>0.54240967026857945</v>
      </c>
      <c r="F78" t="s">
        <v>2197</v>
      </c>
      <c r="G78">
        <v>12.94</v>
      </c>
      <c r="H78">
        <v>0.12</v>
      </c>
      <c r="I78">
        <v>-1.5</v>
      </c>
      <c r="J78"/>
    </row>
    <row r="79" spans="1:35">
      <c r="A79">
        <v>2500</v>
      </c>
      <c r="B79">
        <v>12.83</v>
      </c>
      <c r="C79">
        <v>0.12</v>
      </c>
      <c r="D79">
        <v>-0.54716039620052825</v>
      </c>
      <c r="F79" t="s">
        <v>2197</v>
      </c>
      <c r="G79">
        <v>12.75</v>
      </c>
      <c r="H79">
        <v>0.12</v>
      </c>
      <c r="I79">
        <v>-1.7</v>
      </c>
      <c r="J79"/>
    </row>
    <row r="80" spans="1:35">
      <c r="A80">
        <v>2500</v>
      </c>
      <c r="B80">
        <v>1.33</v>
      </c>
      <c r="C80">
        <v>-0.68472923181972511</v>
      </c>
      <c r="D80">
        <v>1.3647567101024736</v>
      </c>
      <c r="F80" t="s">
        <v>2194</v>
      </c>
      <c r="G80">
        <v>12.83</v>
      </c>
      <c r="H80">
        <v>0.12</v>
      </c>
      <c r="I80">
        <v>-1.2</v>
      </c>
      <c r="J80"/>
    </row>
    <row r="81" spans="1:10">
      <c r="A81">
        <v>2500</v>
      </c>
      <c r="B81">
        <v>6.35</v>
      </c>
      <c r="C81">
        <v>-0.81522999031664245</v>
      </c>
      <c r="D81">
        <v>1.1488880761126534</v>
      </c>
      <c r="F81" t="s">
        <v>2195</v>
      </c>
      <c r="G81">
        <v>0.1</v>
      </c>
      <c r="H81">
        <v>0.01</v>
      </c>
      <c r="I81">
        <v>0.6</v>
      </c>
      <c r="J81"/>
    </row>
    <row r="82" spans="1:10">
      <c r="A82">
        <v>2650</v>
      </c>
      <c r="B82">
        <v>0.3</v>
      </c>
      <c r="C82">
        <v>1.8855112382063082</v>
      </c>
      <c r="D82">
        <v>-1.4490683493380998</v>
      </c>
      <c r="F82" t="s">
        <v>2198</v>
      </c>
      <c r="J82"/>
    </row>
    <row r="83" spans="1:10">
      <c r="A83">
        <v>2650</v>
      </c>
      <c r="B83">
        <v>-0.68</v>
      </c>
      <c r="C83">
        <v>1.6102577674261431</v>
      </c>
      <c r="F83" t="s">
        <v>2199</v>
      </c>
      <c r="G83">
        <v>4.72</v>
      </c>
      <c r="H83">
        <v>-0.95</v>
      </c>
      <c r="I83">
        <v>0.8</v>
      </c>
      <c r="J83"/>
    </row>
    <row r="84" spans="1:10">
      <c r="A84">
        <v>2670</v>
      </c>
      <c r="B84">
        <v>2.1</v>
      </c>
      <c r="C84">
        <v>-9.0949817887866269E-2</v>
      </c>
      <c r="D84">
        <v>0.15365122380716834</v>
      </c>
      <c r="F84" t="s">
        <v>2200</v>
      </c>
      <c r="G84">
        <v>5.45</v>
      </c>
      <c r="H84">
        <v>-0.91</v>
      </c>
      <c r="I84">
        <v>1</v>
      </c>
      <c r="J84"/>
    </row>
    <row r="85" spans="1:10">
      <c r="A85">
        <v>2705</v>
      </c>
      <c r="B85">
        <v>2.98</v>
      </c>
      <c r="C85">
        <v>0.71640741801628849</v>
      </c>
      <c r="D85">
        <v>-0.36014308189746203</v>
      </c>
      <c r="F85" t="s">
        <v>2201</v>
      </c>
      <c r="G85">
        <v>5.26</v>
      </c>
      <c r="H85">
        <v>-1.04</v>
      </c>
      <c r="I85">
        <v>1.3</v>
      </c>
      <c r="J85"/>
    </row>
    <row r="86" spans="1:10">
      <c r="A86">
        <v>2710</v>
      </c>
      <c r="B86">
        <v>6.01</v>
      </c>
      <c r="C86">
        <v>0.10934757903781911</v>
      </c>
      <c r="D86">
        <v>-0.22572208410146288</v>
      </c>
      <c r="F86" t="s">
        <v>2202</v>
      </c>
      <c r="G86">
        <v>5.39</v>
      </c>
      <c r="H86">
        <v>-0.95</v>
      </c>
      <c r="I86">
        <v>0.6</v>
      </c>
      <c r="J86"/>
    </row>
    <row r="87" spans="1:10">
      <c r="A87">
        <v>2740</v>
      </c>
      <c r="B87">
        <v>-1.31</v>
      </c>
      <c r="C87">
        <v>0.99486445852738004</v>
      </c>
      <c r="D87">
        <v>-0.6040033889297387</v>
      </c>
      <c r="F87" t="s">
        <v>2194</v>
      </c>
      <c r="G87">
        <v>5.21</v>
      </c>
      <c r="H87">
        <v>-0.96</v>
      </c>
      <c r="I87">
        <v>0.9</v>
      </c>
      <c r="J87"/>
    </row>
    <row r="88" spans="1:10">
      <c r="A88">
        <v>2740</v>
      </c>
      <c r="B88">
        <v>-0.81</v>
      </c>
      <c r="C88">
        <v>0.81723197155862926</v>
      </c>
      <c r="D88">
        <v>-0.81819829802124211</v>
      </c>
      <c r="F88" t="s">
        <v>2195</v>
      </c>
      <c r="G88">
        <v>0.33</v>
      </c>
      <c r="H88">
        <v>-0.06</v>
      </c>
      <c r="I88">
        <v>0.3</v>
      </c>
      <c r="J88"/>
    </row>
    <row r="89" spans="1:10">
      <c r="A89">
        <v>3200</v>
      </c>
      <c r="B89">
        <v>4.26</v>
      </c>
      <c r="C89">
        <v>-0.46163835816948984</v>
      </c>
      <c r="D89">
        <v>2.3904211280638812</v>
      </c>
      <c r="F89" t="s">
        <v>2203</v>
      </c>
      <c r="G89">
        <v>5.04</v>
      </c>
      <c r="H89">
        <v>-1.02</v>
      </c>
      <c r="I89">
        <v>0.8</v>
      </c>
      <c r="J89"/>
    </row>
    <row r="90" spans="1:10">
      <c r="A90">
        <v>3200</v>
      </c>
      <c r="B90">
        <v>-5.55</v>
      </c>
      <c r="C90">
        <v>-0.33789254794993351</v>
      </c>
      <c r="D90">
        <v>-0.16690032768254248</v>
      </c>
      <c r="F90" t="s">
        <v>2204</v>
      </c>
      <c r="G90">
        <v>4.3099999999999996</v>
      </c>
      <c r="H90">
        <v>-0.91</v>
      </c>
      <c r="I90">
        <v>1.3</v>
      </c>
      <c r="J90"/>
    </row>
    <row r="91" spans="1:10">
      <c r="A91">
        <v>3200</v>
      </c>
      <c r="B91">
        <v>4.96</v>
      </c>
      <c r="C91">
        <v>3.8664912048421485E-2</v>
      </c>
      <c r="D91">
        <v>1.7046617822396932</v>
      </c>
      <c r="F91" t="s">
        <v>2205</v>
      </c>
      <c r="G91">
        <v>4.3099999999999996</v>
      </c>
      <c r="H91">
        <v>-1</v>
      </c>
      <c r="I91">
        <v>1.2</v>
      </c>
      <c r="J91"/>
    </row>
    <row r="92" spans="1:10">
      <c r="A92">
        <v>3200</v>
      </c>
      <c r="B92">
        <v>4.2300000000000004</v>
      </c>
      <c r="C92">
        <v>0.40377993289195224</v>
      </c>
      <c r="D92">
        <v>1.3455144902988518</v>
      </c>
      <c r="F92" t="s">
        <v>2206</v>
      </c>
      <c r="G92">
        <v>4.9400000000000004</v>
      </c>
      <c r="H92">
        <v>-0.96</v>
      </c>
      <c r="I92">
        <v>0.8</v>
      </c>
      <c r="J92"/>
    </row>
    <row r="93" spans="1:10">
      <c r="A93">
        <v>3350</v>
      </c>
      <c r="B93">
        <v>4.33</v>
      </c>
      <c r="C93">
        <v>-0.4176135019525522</v>
      </c>
      <c r="D93">
        <v>0.46186463721812743</v>
      </c>
      <c r="F93" t="s">
        <v>2207</v>
      </c>
      <c r="G93">
        <v>4.71</v>
      </c>
      <c r="H93">
        <v>-1.02</v>
      </c>
      <c r="I93">
        <v>1</v>
      </c>
      <c r="J93"/>
    </row>
    <row r="94" spans="1:10">
      <c r="A94">
        <v>3350</v>
      </c>
      <c r="B94">
        <v>3.62</v>
      </c>
      <c r="C94">
        <v>-0.54266635024656673</v>
      </c>
      <c r="D94">
        <v>0.56544990277686491</v>
      </c>
      <c r="F94" t="s">
        <v>2194</v>
      </c>
      <c r="G94">
        <v>4.67</v>
      </c>
      <c r="H94">
        <v>-0.98</v>
      </c>
      <c r="I94">
        <v>1</v>
      </c>
      <c r="J94"/>
    </row>
    <row r="95" spans="1:10">
      <c r="A95">
        <v>3350</v>
      </c>
      <c r="B95">
        <v>3.61</v>
      </c>
      <c r="C95">
        <v>-0.55752535544891901</v>
      </c>
      <c r="D95">
        <v>0.783804794163661</v>
      </c>
      <c r="F95" t="s">
        <v>2195</v>
      </c>
      <c r="G95">
        <v>0.34</v>
      </c>
      <c r="H95">
        <v>0.05</v>
      </c>
      <c r="I95">
        <v>0.2</v>
      </c>
      <c r="J95"/>
    </row>
    <row r="96" spans="1:10">
      <c r="A96">
        <v>3350</v>
      </c>
      <c r="B96">
        <v>4.2300000000000004</v>
      </c>
      <c r="C96">
        <v>-0.52622006710804792</v>
      </c>
      <c r="D96">
        <v>-5.4485509701147627E-2</v>
      </c>
      <c r="F96" t="s">
        <v>2208</v>
      </c>
      <c r="J96"/>
    </row>
    <row r="97" spans="1:10">
      <c r="A97">
        <v>3350</v>
      </c>
      <c r="B97">
        <v>2.63</v>
      </c>
      <c r="C97">
        <v>0.9064127116001508</v>
      </c>
      <c r="D97">
        <v>-0.41815225742843154</v>
      </c>
      <c r="F97" t="s">
        <v>2209</v>
      </c>
      <c r="G97">
        <v>4.1500000000000004</v>
      </c>
      <c r="H97">
        <v>-0.48</v>
      </c>
      <c r="I97">
        <v>0.2</v>
      </c>
      <c r="J97"/>
    </row>
    <row r="98" spans="1:10">
      <c r="A98">
        <v>3350</v>
      </c>
      <c r="B98">
        <v>0.74</v>
      </c>
      <c r="C98">
        <v>1.058968363355842</v>
      </c>
      <c r="D98">
        <v>-5.4615857384722188E-2</v>
      </c>
      <c r="F98" t="s">
        <v>2210</v>
      </c>
      <c r="G98">
        <v>1.07</v>
      </c>
      <c r="H98">
        <v>-0.43</v>
      </c>
      <c r="I98">
        <v>0.3</v>
      </c>
      <c r="J98"/>
    </row>
    <row r="99" spans="1:10">
      <c r="A99">
        <v>3350</v>
      </c>
      <c r="B99">
        <v>2.29</v>
      </c>
      <c r="C99">
        <v>1.281304181205738</v>
      </c>
      <c r="D99">
        <v>-0.39468211527784813</v>
      </c>
      <c r="F99" t="s">
        <v>1359</v>
      </c>
      <c r="G99">
        <v>5.16</v>
      </c>
      <c r="H99">
        <v>-1.18</v>
      </c>
      <c r="I99">
        <v>1.1000000000000001</v>
      </c>
      <c r="J99"/>
    </row>
    <row r="100" spans="1:10">
      <c r="A100">
        <v>3350</v>
      </c>
      <c r="B100">
        <v>1.07</v>
      </c>
      <c r="C100">
        <v>0.56909290801775558</v>
      </c>
      <c r="D100">
        <v>-0.45896944160089959</v>
      </c>
      <c r="F100" t="s">
        <v>2211</v>
      </c>
      <c r="G100">
        <v>3.45</v>
      </c>
      <c r="H100">
        <v>-1.29</v>
      </c>
      <c r="I100">
        <v>3.1</v>
      </c>
      <c r="J100"/>
    </row>
    <row r="101" spans="1:10">
      <c r="A101">
        <v>3350</v>
      </c>
      <c r="B101">
        <v>1.04</v>
      </c>
      <c r="C101">
        <v>0.19453500882670438</v>
      </c>
      <c r="D101">
        <v>0.19597862727450499</v>
      </c>
      <c r="F101" t="s">
        <v>2212</v>
      </c>
      <c r="G101">
        <v>4.33</v>
      </c>
      <c r="H101">
        <v>-0.43</v>
      </c>
      <c r="I101">
        <v>0.1</v>
      </c>
      <c r="J101"/>
    </row>
    <row r="102" spans="1:10">
      <c r="A102">
        <v>3350</v>
      </c>
      <c r="B102">
        <v>2</v>
      </c>
      <c r="C102">
        <v>0.77049905605905811</v>
      </c>
      <c r="D102">
        <v>-0.46303745591722834</v>
      </c>
      <c r="F102" t="s">
        <v>2213</v>
      </c>
      <c r="G102">
        <v>3.62</v>
      </c>
      <c r="H102">
        <v>-0.56000000000000005</v>
      </c>
      <c r="I102">
        <v>0.3</v>
      </c>
      <c r="J102"/>
    </row>
    <row r="103" spans="1:10">
      <c r="A103">
        <v>3435</v>
      </c>
      <c r="B103">
        <v>5.16</v>
      </c>
      <c r="C103">
        <v>-1.1640832614889709</v>
      </c>
      <c r="D103">
        <v>1.5369850917413732</v>
      </c>
      <c r="F103" t="s">
        <v>2214</v>
      </c>
      <c r="G103">
        <v>3.61</v>
      </c>
      <c r="H103">
        <v>-0.56999999999999995</v>
      </c>
      <c r="I103">
        <v>0.5</v>
      </c>
      <c r="J103"/>
    </row>
    <row r="104" spans="1:10">
      <c r="A104">
        <v>3435</v>
      </c>
      <c r="B104">
        <v>4.1500000000000004</v>
      </c>
      <c r="C104">
        <v>-0.46510353210755184</v>
      </c>
      <c r="D104">
        <v>0.59242344454026075</v>
      </c>
      <c r="F104" t="s">
        <v>2215</v>
      </c>
      <c r="G104">
        <v>4.2300000000000004</v>
      </c>
      <c r="H104">
        <v>-0.53</v>
      </c>
      <c r="I104">
        <v>-0.4</v>
      </c>
      <c r="J104"/>
    </row>
    <row r="105" spans="1:10">
      <c r="A105">
        <v>3435</v>
      </c>
      <c r="B105">
        <v>1.07</v>
      </c>
      <c r="C105">
        <v>-0.42090709198224452</v>
      </c>
      <c r="D105">
        <v>0.44103055839910033</v>
      </c>
      <c r="F105" t="s">
        <v>2216</v>
      </c>
      <c r="G105">
        <v>4.26</v>
      </c>
      <c r="H105">
        <v>-0.47</v>
      </c>
      <c r="I105">
        <v>2.1</v>
      </c>
      <c r="J105"/>
    </row>
    <row r="106" spans="1:10">
      <c r="A106">
        <v>3435</v>
      </c>
      <c r="B106">
        <v>3.45</v>
      </c>
      <c r="C106">
        <v>-1.2752660596284109</v>
      </c>
      <c r="D106">
        <v>3.3774624117881142</v>
      </c>
      <c r="F106" t="s">
        <v>2217</v>
      </c>
      <c r="G106">
        <v>-5.55</v>
      </c>
      <c r="H106">
        <v>-0.32</v>
      </c>
      <c r="I106">
        <v>0.3</v>
      </c>
      <c r="J106"/>
    </row>
    <row r="107" spans="1:10">
      <c r="A107">
        <v>3435</v>
      </c>
      <c r="B107">
        <v>5.1719999999999997</v>
      </c>
      <c r="C107">
        <v>-0.95823905431982404</v>
      </c>
      <c r="D107">
        <v>1.2948772084059865</v>
      </c>
      <c r="F107" t="s">
        <v>2218</v>
      </c>
      <c r="G107">
        <v>-8.9700000000000006</v>
      </c>
      <c r="H107">
        <v>0.27</v>
      </c>
      <c r="I107">
        <v>0</v>
      </c>
      <c r="J107"/>
    </row>
    <row r="108" spans="1:10">
      <c r="A108">
        <v>3435</v>
      </c>
      <c r="B108">
        <v>4.5674999999999999</v>
      </c>
      <c r="C108">
        <v>-0.95715391898317437</v>
      </c>
      <c r="D108">
        <v>1.4005800716150536</v>
      </c>
      <c r="F108" t="s">
        <v>2219</v>
      </c>
      <c r="G108">
        <v>2.98</v>
      </c>
      <c r="H108">
        <v>0.7</v>
      </c>
      <c r="I108">
        <v>-0.6</v>
      </c>
      <c r="J108"/>
    </row>
    <row r="109" spans="1:10">
      <c r="A109">
        <v>3800</v>
      </c>
      <c r="B109">
        <v>0.83</v>
      </c>
      <c r="C109">
        <v>-0.66736400033049903</v>
      </c>
      <c r="D109">
        <v>0.98057683949598129</v>
      </c>
      <c r="F109" t="s">
        <v>2220</v>
      </c>
      <c r="G109">
        <v>0.83</v>
      </c>
      <c r="H109">
        <v>-0.67</v>
      </c>
      <c r="I109">
        <v>0.9</v>
      </c>
      <c r="J109"/>
    </row>
    <row r="110" spans="1:10">
      <c r="A110">
        <v>3800</v>
      </c>
      <c r="B110">
        <v>-4.16</v>
      </c>
      <c r="C110">
        <v>-4.5434284892317489E-2</v>
      </c>
      <c r="D110">
        <v>-3.4583987801717342E-4</v>
      </c>
      <c r="F110" t="s">
        <v>2221</v>
      </c>
      <c r="J110"/>
    </row>
    <row r="111" spans="1:10">
      <c r="A111">
        <v>3920</v>
      </c>
      <c r="B111">
        <v>1.3</v>
      </c>
      <c r="C111">
        <v>0.12071092416758678</v>
      </c>
      <c r="D111">
        <v>1.971662401283103E-2</v>
      </c>
      <c r="F111" t="s">
        <v>2222</v>
      </c>
      <c r="J111"/>
    </row>
    <row r="112" spans="1:10">
      <c r="F112" t="s">
        <v>2223</v>
      </c>
      <c r="J112"/>
    </row>
    <row r="113" spans="1:13">
      <c r="J113"/>
    </row>
    <row r="114" spans="1:13">
      <c r="J114"/>
    </row>
    <row r="115" spans="1:13">
      <c r="J115"/>
    </row>
    <row r="116" spans="1:13">
      <c r="J116"/>
    </row>
    <row r="117" spans="1:13">
      <c r="J117"/>
    </row>
    <row r="118" spans="1:13">
      <c r="J118"/>
    </row>
    <row r="119" spans="1:13">
      <c r="J119"/>
    </row>
    <row r="120" spans="1:13">
      <c r="J120"/>
    </row>
    <row r="121" spans="1:13">
      <c r="J121"/>
    </row>
    <row r="122" spans="1:13">
      <c r="J122"/>
    </row>
    <row r="123" spans="1:13">
      <c r="E123" t="s">
        <v>2276</v>
      </c>
      <c r="J123"/>
    </row>
    <row r="124" spans="1:13">
      <c r="A124">
        <v>500</v>
      </c>
      <c r="C124">
        <f>AVERAGE(C63,C4)</f>
        <v>7.9295001676079835E-2</v>
      </c>
      <c r="D124">
        <f>AVERAGE(D63,D4)</f>
        <v>-1.6089893284569143</v>
      </c>
      <c r="E124">
        <f>E4/2</f>
        <v>-1.2903568688907825</v>
      </c>
      <c r="F124" t="s">
        <v>2168</v>
      </c>
      <c r="J124"/>
    </row>
    <row r="125" spans="1:13">
      <c r="A125">
        <v>700</v>
      </c>
      <c r="C125">
        <f t="shared" ref="C125:C170" si="13">C64</f>
        <v>8.7577541621197241E-2</v>
      </c>
      <c r="D125">
        <f t="shared" ref="D125:D143" si="14">AVERAGE(D64,D5)</f>
        <v>-0.26808968276836964</v>
      </c>
      <c r="E125">
        <f t="shared" ref="E125:E172" si="15">E5/2</f>
        <v>-1.2141587324027157</v>
      </c>
      <c r="F125" t="s">
        <v>1387</v>
      </c>
      <c r="J125"/>
      <c r="M125">
        <v>1.85</v>
      </c>
    </row>
    <row r="126" spans="1:13">
      <c r="A126">
        <v>700</v>
      </c>
      <c r="C126">
        <f t="shared" si="13"/>
        <v>-1.6278408442801151E-2</v>
      </c>
      <c r="D126">
        <f t="shared" si="14"/>
        <v>-1.5581031980669557</v>
      </c>
      <c r="E126">
        <f t="shared" si="15"/>
        <v>-1.1543136128808733</v>
      </c>
      <c r="F126" t="s">
        <v>1388</v>
      </c>
      <c r="G126">
        <v>2500</v>
      </c>
      <c r="H126">
        <v>12.83</v>
      </c>
      <c r="I126">
        <v>0.12</v>
      </c>
      <c r="J126">
        <v>-1.2</v>
      </c>
      <c r="L126">
        <f>J126+1000*((1+H126/1000)^1.9-1)</f>
        <v>23.31768063066129</v>
      </c>
      <c r="M126">
        <f>L126-1000*((1+H126/1000)^M125-1)</f>
        <v>-0.54716039620052825</v>
      </c>
    </row>
    <row r="127" spans="1:13">
      <c r="A127">
        <v>700</v>
      </c>
      <c r="C127">
        <f t="shared" si="13"/>
        <v>9.4717527008715052E-2</v>
      </c>
      <c r="D127">
        <f t="shared" si="14"/>
        <v>1.3155632376396937</v>
      </c>
      <c r="E127">
        <f t="shared" si="15"/>
        <v>-1.6060464770071263</v>
      </c>
      <c r="F127" t="s">
        <v>1389</v>
      </c>
      <c r="J127"/>
    </row>
    <row r="128" spans="1:13">
      <c r="A128">
        <v>1670</v>
      </c>
      <c r="C128">
        <f t="shared" si="13"/>
        <v>8.0580361066449058E-3</v>
      </c>
      <c r="D128">
        <f t="shared" si="14"/>
        <v>-0.28823575437949245</v>
      </c>
      <c r="E128">
        <f t="shared" si="15"/>
        <v>-0.72433746071354221</v>
      </c>
      <c r="F128" t="s">
        <v>2176</v>
      </c>
      <c r="J128"/>
    </row>
    <row r="129" spans="1:10">
      <c r="A129">
        <v>1670</v>
      </c>
      <c r="C129">
        <f t="shared" si="13"/>
        <v>1.877643572418819E-3</v>
      </c>
      <c r="D129">
        <f t="shared" si="14"/>
        <v>-0.86497775592842885</v>
      </c>
      <c r="E129">
        <f t="shared" si="15"/>
        <v>-0.7472545430569042</v>
      </c>
      <c r="F129" t="s">
        <v>2177</v>
      </c>
      <c r="J129"/>
    </row>
    <row r="130" spans="1:10">
      <c r="A130">
        <v>1900</v>
      </c>
      <c r="C130">
        <f t="shared" si="13"/>
        <v>3.683757275355104E-2</v>
      </c>
      <c r="D130">
        <f t="shared" si="14"/>
        <v>0.36049381577586637</v>
      </c>
      <c r="E130">
        <f t="shared" si="15"/>
        <v>-0.16661963321218387</v>
      </c>
      <c r="F130" t="s">
        <v>2181</v>
      </c>
      <c r="J130"/>
    </row>
    <row r="131" spans="1:10">
      <c r="A131">
        <v>2090</v>
      </c>
      <c r="C131">
        <f t="shared" si="13"/>
        <v>0.24964342796423633</v>
      </c>
      <c r="D131">
        <f t="shared" si="14"/>
        <v>-0.3359259311854057</v>
      </c>
      <c r="E131">
        <f t="shared" si="15"/>
        <v>0.31011124132701617</v>
      </c>
      <c r="F131" t="s">
        <v>1394</v>
      </c>
      <c r="J131"/>
    </row>
    <row r="132" spans="1:10">
      <c r="A132">
        <v>2090</v>
      </c>
      <c r="C132">
        <f t="shared" si="13"/>
        <v>4.5038486526624233E-2</v>
      </c>
      <c r="D132">
        <f t="shared" si="14"/>
        <v>0.16221443783913703</v>
      </c>
      <c r="E132">
        <f t="shared" si="15"/>
        <v>-0.22346613125912018</v>
      </c>
      <c r="F132" t="s">
        <v>1395</v>
      </c>
      <c r="J132"/>
    </row>
    <row r="133" spans="1:10">
      <c r="A133">
        <v>2250</v>
      </c>
      <c r="C133">
        <f t="shared" si="13"/>
        <v>0.15583913576807862</v>
      </c>
      <c r="D133">
        <f t="shared" si="14"/>
        <v>0.91469605398829046</v>
      </c>
      <c r="E133">
        <f t="shared" si="15"/>
        <v>-9.3790721412467803E-2</v>
      </c>
      <c r="F133" t="s">
        <v>1390</v>
      </c>
      <c r="J133"/>
    </row>
    <row r="134" spans="1:10">
      <c r="A134">
        <v>2250</v>
      </c>
      <c r="C134">
        <f t="shared" si="13"/>
        <v>0.34383475492920379</v>
      </c>
      <c r="D134">
        <f t="shared" si="14"/>
        <v>-2.2470231363421771</v>
      </c>
      <c r="E134">
        <f t="shared" si="15"/>
        <v>-9.8727397286779706E-2</v>
      </c>
      <c r="F134" t="s">
        <v>1391</v>
      </c>
      <c r="J134"/>
    </row>
    <row r="135" spans="1:10">
      <c r="A135">
        <v>2250</v>
      </c>
      <c r="C135">
        <f t="shared" si="13"/>
        <v>8.2053634338757231E-2</v>
      </c>
      <c r="D135">
        <f t="shared" si="14"/>
        <v>-2.4628917645545716</v>
      </c>
      <c r="E135">
        <f t="shared" si="15"/>
        <v>-0.20496412035075906</v>
      </c>
      <c r="F135" t="s">
        <v>1392</v>
      </c>
      <c r="J135"/>
    </row>
    <row r="136" spans="1:10">
      <c r="A136">
        <v>2400</v>
      </c>
      <c r="C136">
        <f t="shared" si="13"/>
        <v>5.669261401916792E-2</v>
      </c>
      <c r="D136">
        <f t="shared" si="14"/>
        <v>-5.5274716557303094</v>
      </c>
      <c r="E136">
        <f t="shared" si="15"/>
        <v>-0.10401877374222046</v>
      </c>
      <c r="F136" t="s">
        <v>1393</v>
      </c>
      <c r="J136"/>
    </row>
    <row r="137" spans="1:10">
      <c r="A137">
        <v>2450</v>
      </c>
      <c r="C137">
        <f t="shared" si="13"/>
        <v>1.1811709978505072</v>
      </c>
      <c r="D137">
        <f t="shared" si="14"/>
        <v>-1.4354856969878909</v>
      </c>
      <c r="E137">
        <f t="shared" si="15"/>
        <v>1.4341969523490317E-2</v>
      </c>
      <c r="F137" t="s">
        <v>1385</v>
      </c>
      <c r="J137"/>
    </row>
    <row r="138" spans="1:10">
      <c r="A138">
        <v>2450</v>
      </c>
      <c r="C138">
        <f t="shared" si="13"/>
        <v>2.0354777596951399</v>
      </c>
      <c r="D138">
        <f t="shared" si="14"/>
        <v>-2.2837212555985875</v>
      </c>
      <c r="E138">
        <f t="shared" si="15"/>
        <v>4.7162947951817635E-2</v>
      </c>
      <c r="F138" t="s">
        <v>2184</v>
      </c>
      <c r="J138"/>
    </row>
    <row r="139" spans="1:10">
      <c r="A139">
        <v>2500</v>
      </c>
      <c r="C139">
        <f t="shared" si="13"/>
        <v>0.16072425501455179</v>
      </c>
      <c r="D139">
        <f t="shared" si="14"/>
        <v>1.5742410954750596E-2</v>
      </c>
      <c r="E139">
        <f t="shared" si="15"/>
        <v>-0.52666725931382885</v>
      </c>
      <c r="F139" t="s">
        <v>1381</v>
      </c>
      <c r="J139"/>
    </row>
    <row r="140" spans="1:10">
      <c r="A140">
        <v>2500</v>
      </c>
      <c r="C140" s="5">
        <v>0.16108211883610521</v>
      </c>
      <c r="D140" s="5">
        <v>-0.58138314639988431</v>
      </c>
      <c r="E140" s="5">
        <f t="shared" si="15"/>
        <v>-0.32641980189973585</v>
      </c>
      <c r="F140" s="5" t="s">
        <v>2174</v>
      </c>
      <c r="J140"/>
    </row>
    <row r="141" spans="1:10">
      <c r="A141">
        <v>2500</v>
      </c>
      <c r="C141">
        <f t="shared" si="13"/>
        <v>-0.68472923181972511</v>
      </c>
      <c r="D141">
        <f t="shared" si="14"/>
        <v>1.3181221838139709</v>
      </c>
      <c r="E141">
        <f t="shared" si="15"/>
        <v>-4.663452628850262E-2</v>
      </c>
      <c r="F141" t="s">
        <v>1382</v>
      </c>
      <c r="J141"/>
    </row>
    <row r="142" spans="1:10">
      <c r="A142">
        <v>2500</v>
      </c>
      <c r="C142">
        <f t="shared" si="13"/>
        <v>-0.81522999031664245</v>
      </c>
      <c r="D142">
        <f t="shared" si="14"/>
        <v>0.92470981163391741</v>
      </c>
      <c r="E142">
        <f t="shared" si="15"/>
        <v>-0.22417826447873601</v>
      </c>
      <c r="F142" t="s">
        <v>2175</v>
      </c>
      <c r="J142"/>
    </row>
    <row r="143" spans="1:10">
      <c r="A143">
        <v>2650</v>
      </c>
      <c r="C143">
        <f t="shared" si="13"/>
        <v>1.8855112382063082</v>
      </c>
      <c r="D143">
        <f t="shared" si="14"/>
        <v>-1.4595726492843011</v>
      </c>
      <c r="E143">
        <f t="shared" si="15"/>
        <v>-1.0504299946201279E-2</v>
      </c>
      <c r="F143" t="s">
        <v>1383</v>
      </c>
      <c r="J143"/>
    </row>
    <row r="144" spans="1:10">
      <c r="A144">
        <v>2650</v>
      </c>
      <c r="C144" s="5">
        <f t="shared" si="13"/>
        <v>1.6102577674261431</v>
      </c>
      <c r="D144" s="5"/>
      <c r="F144" t="s">
        <v>2182</v>
      </c>
      <c r="J144"/>
    </row>
    <row r="145" spans="1:10">
      <c r="A145">
        <v>2670</v>
      </c>
      <c r="C145">
        <f t="shared" si="13"/>
        <v>-9.0949817887866269E-2</v>
      </c>
      <c r="D145">
        <f>AVERAGE(D84,D25)</f>
        <v>7.9940468796665165E-2</v>
      </c>
      <c r="E145">
        <f t="shared" si="15"/>
        <v>-7.3710755010503171E-2</v>
      </c>
      <c r="F145" t="s">
        <v>2179</v>
      </c>
      <c r="J145"/>
    </row>
    <row r="146" spans="1:10">
      <c r="A146">
        <v>2705</v>
      </c>
      <c r="C146">
        <f t="shared" si="13"/>
        <v>0.71640741801628849</v>
      </c>
      <c r="D146">
        <f>AVERAGE(D85,D26)</f>
        <v>-0.46486753515117485</v>
      </c>
      <c r="E146">
        <f t="shared" si="15"/>
        <v>-0.10472445325371282</v>
      </c>
      <c r="F146" t="s">
        <v>2180</v>
      </c>
      <c r="J146"/>
    </row>
    <row r="147" spans="1:10">
      <c r="A147">
        <v>2710</v>
      </c>
      <c r="C147">
        <f t="shared" si="13"/>
        <v>0.10934757903781911</v>
      </c>
      <c r="D147">
        <f>AVERAGE(D86,D27)</f>
        <v>-0.43779929648493976</v>
      </c>
      <c r="E147">
        <f t="shared" si="15"/>
        <v>-0.21207721238347688</v>
      </c>
      <c r="F147" t="s">
        <v>2178</v>
      </c>
      <c r="J147"/>
    </row>
    <row r="148" spans="1:10">
      <c r="A148">
        <v>2740</v>
      </c>
      <c r="C148">
        <f t="shared" si="13"/>
        <v>0.99486445852738004</v>
      </c>
      <c r="D148">
        <f>AVERAGE(D87,D28)</f>
        <v>-0.55823535926169132</v>
      </c>
      <c r="E148">
        <f t="shared" si="15"/>
        <v>4.5768029668047383E-2</v>
      </c>
      <c r="F148" t="s">
        <v>1384</v>
      </c>
      <c r="J148"/>
    </row>
    <row r="149" spans="1:10">
      <c r="A149">
        <v>2740</v>
      </c>
      <c r="C149">
        <f t="shared" si="13"/>
        <v>0.81723197155862926</v>
      </c>
      <c r="D149">
        <f>AVERAGE(D88,D29)</f>
        <v>-0.78987963933538685</v>
      </c>
      <c r="E149">
        <f t="shared" si="15"/>
        <v>2.8318658685855258E-2</v>
      </c>
      <c r="F149" t="s">
        <v>2183</v>
      </c>
      <c r="J149"/>
    </row>
    <row r="150" spans="1:10">
      <c r="A150">
        <v>3200</v>
      </c>
      <c r="C150" s="5"/>
      <c r="D150" s="5"/>
      <c r="E150">
        <f t="shared" si="15"/>
        <v>-0.14996756267005029</v>
      </c>
      <c r="F150" t="s">
        <v>1209</v>
      </c>
      <c r="J150"/>
    </row>
    <row r="151" spans="1:10">
      <c r="A151">
        <v>3200</v>
      </c>
      <c r="E151">
        <f t="shared" si="15"/>
        <v>0.19277965527181262</v>
      </c>
      <c r="F151" t="s">
        <v>1210</v>
      </c>
      <c r="J151"/>
    </row>
    <row r="152" spans="1:10">
      <c r="A152">
        <v>3200</v>
      </c>
      <c r="C152" s="5">
        <f t="shared" si="13"/>
        <v>3.8664912048421485E-2</v>
      </c>
      <c r="D152" s="5">
        <f t="shared" ref="D152:D172" si="16">AVERAGE(D91,D32)</f>
        <v>1.5798154435939589</v>
      </c>
      <c r="E152">
        <f>0.3</f>
        <v>0.3</v>
      </c>
      <c r="F152" t="s">
        <v>2387</v>
      </c>
      <c r="J152"/>
    </row>
    <row r="153" spans="1:10">
      <c r="A153">
        <v>3200</v>
      </c>
      <c r="C153" s="5">
        <v>0.40393331056454151</v>
      </c>
      <c r="D153" s="5">
        <v>0.16119283649795868</v>
      </c>
      <c r="E153">
        <f t="shared" si="15"/>
        <v>-0.14890538261247421</v>
      </c>
      <c r="F153" t="s">
        <v>2388</v>
      </c>
      <c r="J153"/>
    </row>
    <row r="154" spans="1:10">
      <c r="A154">
        <v>3350</v>
      </c>
      <c r="C154">
        <f t="shared" si="13"/>
        <v>-0.4176135019525522</v>
      </c>
      <c r="D154">
        <f t="shared" si="16"/>
        <v>0.30941831933809905</v>
      </c>
      <c r="E154">
        <f t="shared" si="15"/>
        <v>-0.15244631788002838</v>
      </c>
      <c r="F154" t="s">
        <v>1372</v>
      </c>
      <c r="J154"/>
    </row>
    <row r="155" spans="1:10">
      <c r="A155">
        <v>3350</v>
      </c>
      <c r="C155">
        <f t="shared" si="13"/>
        <v>-0.54266635024656673</v>
      </c>
      <c r="D155">
        <f t="shared" si="16"/>
        <v>0.43812349570705944</v>
      </c>
      <c r="E155">
        <f t="shared" si="15"/>
        <v>-0.12732640706980547</v>
      </c>
      <c r="F155" t="s">
        <v>1206</v>
      </c>
      <c r="J155"/>
    </row>
    <row r="156" spans="1:10">
      <c r="A156">
        <v>3350</v>
      </c>
      <c r="C156">
        <f t="shared" si="13"/>
        <v>-0.55752535544891901</v>
      </c>
      <c r="D156">
        <f t="shared" si="16"/>
        <v>0.65683184407120887</v>
      </c>
      <c r="E156">
        <f t="shared" si="15"/>
        <v>-0.12697295009245213</v>
      </c>
      <c r="F156" t="s">
        <v>1207</v>
      </c>
      <c r="J156"/>
    </row>
    <row r="157" spans="1:10">
      <c r="A157">
        <v>3350</v>
      </c>
      <c r="C157" s="5">
        <f t="shared" si="13"/>
        <v>-0.52622006710804792</v>
      </c>
      <c r="D157" s="5">
        <f t="shared" si="16"/>
        <v>-0.20339089231362184</v>
      </c>
      <c r="E157" s="5">
        <f t="shared" si="15"/>
        <v>-0.14890538261247421</v>
      </c>
      <c r="F157" s="5" t="s">
        <v>1208</v>
      </c>
      <c r="J157"/>
    </row>
    <row r="158" spans="1:10">
      <c r="A158">
        <v>3350</v>
      </c>
      <c r="C158">
        <f t="shared" si="13"/>
        <v>0.9064127116001508</v>
      </c>
      <c r="D158">
        <f t="shared" si="16"/>
        <v>-0.51053284442333169</v>
      </c>
      <c r="E158">
        <f t="shared" si="15"/>
        <v>-9.2380586994900149E-2</v>
      </c>
      <c r="F158" t="s">
        <v>1378</v>
      </c>
      <c r="J158"/>
    </row>
    <row r="159" spans="1:10">
      <c r="A159">
        <v>3350</v>
      </c>
      <c r="C159" s="5"/>
      <c r="D159" s="5"/>
      <c r="E159">
        <f t="shared" si="15"/>
        <v>-2.5926164534340046E-2</v>
      </c>
      <c r="F159" t="s">
        <v>1379</v>
      </c>
      <c r="J159"/>
    </row>
    <row r="160" spans="1:10">
      <c r="A160">
        <v>3350</v>
      </c>
      <c r="C160">
        <v>0.86371832002796189</v>
      </c>
      <c r="D160">
        <v>-0.80177478536636038</v>
      </c>
      <c r="E160">
        <f t="shared" si="15"/>
        <v>-8.0400624090537498E-2</v>
      </c>
      <c r="F160" t="s">
        <v>2171</v>
      </c>
      <c r="J160"/>
    </row>
    <row r="161" spans="1:10">
      <c r="A161">
        <v>3350</v>
      </c>
      <c r="C161">
        <f t="shared" si="13"/>
        <v>0.56909290801775558</v>
      </c>
      <c r="D161">
        <f t="shared" si="16"/>
        <v>-0.4964741480986703</v>
      </c>
      <c r="E161">
        <f t="shared" si="15"/>
        <v>-3.7504706497770712E-2</v>
      </c>
      <c r="F161" t="s">
        <v>1380</v>
      </c>
      <c r="J161"/>
    </row>
    <row r="162" spans="1:10">
      <c r="A162">
        <v>3350</v>
      </c>
      <c r="C162">
        <f t="shared" si="13"/>
        <v>0.19453500882670438</v>
      </c>
      <c r="D162">
        <f t="shared" si="16"/>
        <v>0.15952694566202341</v>
      </c>
      <c r="E162">
        <f t="shared" si="15"/>
        <v>-3.6451681612481579E-2</v>
      </c>
      <c r="F162" t="s">
        <v>2172</v>
      </c>
      <c r="J162"/>
    </row>
    <row r="163" spans="1:10">
      <c r="A163">
        <v>3350</v>
      </c>
      <c r="C163">
        <f t="shared" si="13"/>
        <v>0.77049905605905811</v>
      </c>
      <c r="D163">
        <f t="shared" si="16"/>
        <v>-0.53322861402125543</v>
      </c>
      <c r="E163">
        <f t="shared" si="15"/>
        <v>-7.0191158104027096E-2</v>
      </c>
      <c r="F163" t="s">
        <v>2173</v>
      </c>
      <c r="J163"/>
    </row>
    <row r="164" spans="1:10">
      <c r="A164">
        <v>3435</v>
      </c>
      <c r="C164">
        <f t="shared" si="13"/>
        <v>-1.1640832614889709</v>
      </c>
      <c r="D164">
        <f t="shared" si="16"/>
        <v>1.3551120568788724</v>
      </c>
      <c r="E164">
        <f t="shared" si="15"/>
        <v>-0.18187303486250084</v>
      </c>
      <c r="J164"/>
    </row>
    <row r="165" spans="1:10">
      <c r="A165">
        <v>3435</v>
      </c>
      <c r="C165">
        <f t="shared" si="13"/>
        <v>-0.46510353210755184</v>
      </c>
      <c r="D165">
        <f t="shared" si="16"/>
        <v>0.44635012085526871</v>
      </c>
      <c r="E165">
        <f t="shared" si="15"/>
        <v>-0.14607332368499204</v>
      </c>
      <c r="J165"/>
    </row>
    <row r="166" spans="1:10">
      <c r="A166">
        <v>3435</v>
      </c>
      <c r="C166">
        <f t="shared" si="13"/>
        <v>-0.42090709198224452</v>
      </c>
      <c r="D166">
        <f t="shared" si="16"/>
        <v>0.40352585190132961</v>
      </c>
      <c r="E166">
        <f t="shared" si="15"/>
        <v>-3.7504706497770712E-2</v>
      </c>
      <c r="J166"/>
    </row>
    <row r="167" spans="1:10">
      <c r="A167">
        <v>3435</v>
      </c>
      <c r="C167">
        <v>-1.3223078562207835</v>
      </c>
      <c r="D167">
        <v>2.0885150621887671</v>
      </c>
      <c r="E167">
        <f t="shared" si="15"/>
        <v>-0.12131894004174804</v>
      </c>
      <c r="J167"/>
    </row>
    <row r="168" spans="1:10">
      <c r="A168">
        <v>3435</v>
      </c>
      <c r="C168">
        <f t="shared" si="13"/>
        <v>-0.95823905431982404</v>
      </c>
      <c r="D168">
        <f t="shared" si="16"/>
        <v>1.1125748502221253</v>
      </c>
      <c r="E168">
        <f t="shared" si="15"/>
        <v>-0.1823023581838612</v>
      </c>
      <c r="J168"/>
    </row>
    <row r="169" spans="1:10">
      <c r="A169">
        <v>3435</v>
      </c>
      <c r="C169">
        <f t="shared" si="13"/>
        <v>-0.95715391898317437</v>
      </c>
      <c r="D169">
        <f t="shared" si="16"/>
        <v>1.2397167044136621</v>
      </c>
      <c r="E169">
        <f t="shared" si="15"/>
        <v>-0.16086336720139149</v>
      </c>
      <c r="J169"/>
    </row>
    <row r="170" spans="1:10">
      <c r="A170">
        <v>3800</v>
      </c>
      <c r="C170">
        <f t="shared" si="13"/>
        <v>-0.66736400033049903</v>
      </c>
      <c r="D170">
        <f t="shared" si="16"/>
        <v>0.95149392314402892</v>
      </c>
      <c r="E170">
        <f t="shared" si="15"/>
        <v>-2.908291635195237E-2</v>
      </c>
      <c r="J170"/>
    </row>
    <row r="171" spans="1:10">
      <c r="A171">
        <v>3800</v>
      </c>
      <c r="C171">
        <f>AVERAGE(C110,C51)</f>
        <v>-4.5434284892317489E-2</v>
      </c>
      <c r="D171">
        <f t="shared" si="16"/>
        <v>0.14442790900942182</v>
      </c>
      <c r="E171">
        <f t="shared" si="15"/>
        <v>0.14477374888743899</v>
      </c>
      <c r="J171"/>
    </row>
    <row r="172" spans="1:10">
      <c r="A172">
        <v>3920</v>
      </c>
      <c r="C172">
        <f>AVERAGE(C111,C52)</f>
        <v>0.12071092416758678</v>
      </c>
      <c r="D172">
        <f t="shared" si="16"/>
        <v>-2.5864131697541648E-2</v>
      </c>
      <c r="E172">
        <f t="shared" si="15"/>
        <v>-4.5580755710372678E-2</v>
      </c>
      <c r="J172"/>
    </row>
    <row r="173" spans="1:10">
      <c r="J173"/>
    </row>
    <row r="174" spans="1:10">
      <c r="J174"/>
    </row>
    <row r="175" spans="1:10">
      <c r="J175"/>
    </row>
    <row r="176" spans="1:10">
      <c r="J176"/>
    </row>
    <row r="177" spans="10:10">
      <c r="J177"/>
    </row>
    <row r="178" spans="10:10">
      <c r="J178"/>
    </row>
    <row r="179" spans="10:10">
      <c r="J179"/>
    </row>
    <row r="180" spans="10:10">
      <c r="J180"/>
    </row>
    <row r="181" spans="10:10">
      <c r="J181"/>
    </row>
    <row r="182" spans="10:10">
      <c r="J182"/>
    </row>
    <row r="183" spans="10:10">
      <c r="J183"/>
    </row>
    <row r="184" spans="10:10">
      <c r="J184"/>
    </row>
    <row r="185" spans="10:10">
      <c r="J185"/>
    </row>
    <row r="186" spans="10:10">
      <c r="J186"/>
    </row>
    <row r="187" spans="10:10">
      <c r="J187"/>
    </row>
    <row r="188" spans="10:10">
      <c r="J188"/>
    </row>
    <row r="189" spans="10:10">
      <c r="J189"/>
    </row>
    <row r="190" spans="10:10">
      <c r="J190"/>
    </row>
    <row r="191" spans="10:10">
      <c r="J191"/>
    </row>
    <row r="192" spans="10:10">
      <c r="J192"/>
    </row>
    <row r="193" spans="10:10">
      <c r="J193"/>
    </row>
    <row r="194" spans="10:10">
      <c r="J194"/>
    </row>
    <row r="195" spans="10:10">
      <c r="J195"/>
    </row>
    <row r="196" spans="10:10">
      <c r="J196"/>
    </row>
    <row r="197" spans="10:10">
      <c r="J197"/>
    </row>
    <row r="198" spans="10:10">
      <c r="J198"/>
    </row>
    <row r="199" spans="10:10">
      <c r="J199"/>
    </row>
    <row r="200" spans="10:10">
      <c r="J200"/>
    </row>
    <row r="201" spans="10:10">
      <c r="J201"/>
    </row>
    <row r="202" spans="10:10">
      <c r="J202"/>
    </row>
    <row r="203" spans="10:10">
      <c r="J203"/>
    </row>
    <row r="204" spans="10:10">
      <c r="J204"/>
    </row>
    <row r="205" spans="10:10">
      <c r="J205"/>
    </row>
    <row r="206" spans="10:10">
      <c r="J206"/>
    </row>
    <row r="207" spans="10:10">
      <c r="J207"/>
    </row>
    <row r="208" spans="10:10">
      <c r="J208"/>
    </row>
    <row r="209" spans="10:10">
      <c r="J209"/>
    </row>
    <row r="210" spans="10:10">
      <c r="J210"/>
    </row>
    <row r="211" spans="10:10">
      <c r="J211"/>
    </row>
    <row r="212" spans="10:10">
      <c r="J212"/>
    </row>
    <row r="213" spans="10:10">
      <c r="J213"/>
    </row>
    <row r="214" spans="10:10">
      <c r="J214"/>
    </row>
    <row r="215" spans="10:10">
      <c r="J215"/>
    </row>
    <row r="216" spans="10:10">
      <c r="J216"/>
    </row>
    <row r="217" spans="10:10">
      <c r="J217"/>
    </row>
    <row r="218" spans="10:10">
      <c r="J218"/>
    </row>
    <row r="219" spans="10:10">
      <c r="J219"/>
    </row>
    <row r="220" spans="10:10">
      <c r="J220"/>
    </row>
    <row r="221" spans="10:10">
      <c r="J221"/>
    </row>
    <row r="222" spans="10:10">
      <c r="J222"/>
    </row>
    <row r="223" spans="10:10">
      <c r="J223"/>
    </row>
    <row r="224" spans="10:10">
      <c r="J224"/>
    </row>
    <row r="225" spans="10:10">
      <c r="J225"/>
    </row>
    <row r="226" spans="10:10">
      <c r="J226"/>
    </row>
    <row r="227" spans="10:10">
      <c r="J227"/>
    </row>
    <row r="228" spans="10:10">
      <c r="J228"/>
    </row>
    <row r="229" spans="10:10">
      <c r="J229"/>
    </row>
    <row r="230" spans="10:10">
      <c r="J230"/>
    </row>
    <row r="231" spans="10:10">
      <c r="J231"/>
    </row>
    <row r="232" spans="10:10">
      <c r="J232"/>
    </row>
    <row r="233" spans="10:10">
      <c r="J233"/>
    </row>
    <row r="234" spans="10:10">
      <c r="J234"/>
    </row>
    <row r="235" spans="10:10">
      <c r="J235"/>
    </row>
    <row r="236" spans="10:10">
      <c r="J236"/>
    </row>
    <row r="237" spans="10:10">
      <c r="J237"/>
    </row>
    <row r="238" spans="10:10">
      <c r="J238"/>
    </row>
    <row r="239" spans="10:10">
      <c r="J239"/>
    </row>
    <row r="240" spans="10:10">
      <c r="J240"/>
    </row>
    <row r="241" spans="10:10">
      <c r="J241"/>
    </row>
    <row r="242" spans="10:10">
      <c r="J242"/>
    </row>
    <row r="243" spans="10:10">
      <c r="J243"/>
    </row>
    <row r="244" spans="10:10">
      <c r="J244"/>
    </row>
    <row r="245" spans="10:10">
      <c r="J245"/>
    </row>
    <row r="246" spans="10:10">
      <c r="J246"/>
    </row>
    <row r="247" spans="10:10">
      <c r="J247"/>
    </row>
    <row r="248" spans="10:10">
      <c r="J248"/>
    </row>
    <row r="249" spans="10:10">
      <c r="J249"/>
    </row>
    <row r="250" spans="10:10">
      <c r="J250"/>
    </row>
    <row r="251" spans="10:10">
      <c r="J251"/>
    </row>
    <row r="252" spans="10:10">
      <c r="J252"/>
    </row>
    <row r="253" spans="10:10">
      <c r="J253"/>
    </row>
    <row r="254" spans="10:10">
      <c r="J254"/>
    </row>
    <row r="255" spans="10:10">
      <c r="J255"/>
    </row>
    <row r="256" spans="10:10">
      <c r="J256"/>
    </row>
    <row r="257" spans="10:10">
      <c r="J257"/>
    </row>
    <row r="258" spans="10:10">
      <c r="J258"/>
    </row>
    <row r="259" spans="10:10">
      <c r="J259"/>
    </row>
    <row r="260" spans="10:10">
      <c r="J260"/>
    </row>
    <row r="261" spans="10:10">
      <c r="J261"/>
    </row>
    <row r="262" spans="10:10">
      <c r="J262"/>
    </row>
    <row r="263" spans="10:10">
      <c r="J263"/>
    </row>
    <row r="264" spans="10:10">
      <c r="J264"/>
    </row>
    <row r="265" spans="10:10">
      <c r="J265"/>
    </row>
    <row r="266" spans="10:10">
      <c r="J266"/>
    </row>
    <row r="267" spans="10:10">
      <c r="J267"/>
    </row>
    <row r="268" spans="10:10">
      <c r="J268"/>
    </row>
    <row r="269" spans="10:10">
      <c r="J269"/>
    </row>
    <row r="270" spans="10:10">
      <c r="J270"/>
    </row>
    <row r="271" spans="10:10">
      <c r="J271"/>
    </row>
    <row r="272" spans="10:10">
      <c r="J272"/>
    </row>
    <row r="273" spans="10:10">
      <c r="J273"/>
    </row>
    <row r="274" spans="10:10">
      <c r="J274"/>
    </row>
    <row r="275" spans="10:10">
      <c r="J275"/>
    </row>
    <row r="276" spans="10:10">
      <c r="J276"/>
    </row>
    <row r="277" spans="10:10">
      <c r="J277"/>
    </row>
    <row r="278" spans="10:10">
      <c r="J278"/>
    </row>
    <row r="279" spans="10:10">
      <c r="J279"/>
    </row>
    <row r="280" spans="10:10">
      <c r="J280"/>
    </row>
    <row r="281" spans="10:10">
      <c r="J281"/>
    </row>
    <row r="282" spans="10:10">
      <c r="J282"/>
    </row>
    <row r="283" spans="10:10">
      <c r="J283"/>
    </row>
    <row r="284" spans="10:10">
      <c r="J284"/>
    </row>
    <row r="285" spans="10:10">
      <c r="J285"/>
    </row>
    <row r="286" spans="10:10">
      <c r="J286"/>
    </row>
    <row r="287" spans="10:10">
      <c r="J287"/>
    </row>
    <row r="288" spans="10:10">
      <c r="J288"/>
    </row>
    <row r="289" spans="10:10">
      <c r="J289"/>
    </row>
    <row r="290" spans="10:10">
      <c r="J290"/>
    </row>
    <row r="291" spans="10:10">
      <c r="J291"/>
    </row>
    <row r="292" spans="10:10">
      <c r="J292"/>
    </row>
    <row r="293" spans="10:10">
      <c r="J293"/>
    </row>
    <row r="294" spans="10:10">
      <c r="J294"/>
    </row>
    <row r="295" spans="10:10">
      <c r="J295"/>
    </row>
    <row r="296" spans="10:10">
      <c r="J296"/>
    </row>
    <row r="297" spans="10:10">
      <c r="J297"/>
    </row>
    <row r="298" spans="10:10">
      <c r="J298"/>
    </row>
    <row r="299" spans="10:10">
      <c r="J299"/>
    </row>
    <row r="300" spans="10:10">
      <c r="J300"/>
    </row>
    <row r="301" spans="10:10">
      <c r="J301"/>
    </row>
    <row r="302" spans="10:10">
      <c r="J302"/>
    </row>
    <row r="303" spans="10:10">
      <c r="J303"/>
    </row>
    <row r="304" spans="10:10">
      <c r="J304"/>
    </row>
    <row r="305" spans="10:10">
      <c r="J305"/>
    </row>
    <row r="306" spans="10:10">
      <c r="J306"/>
    </row>
    <row r="307" spans="10:10">
      <c r="J307"/>
    </row>
    <row r="308" spans="10:10">
      <c r="J308"/>
    </row>
    <row r="309" spans="10:10">
      <c r="J309"/>
    </row>
    <row r="310" spans="10:10">
      <c r="J310"/>
    </row>
    <row r="311" spans="10:10">
      <c r="J311"/>
    </row>
    <row r="312" spans="10:10">
      <c r="J312"/>
    </row>
    <row r="313" spans="10:10">
      <c r="J313"/>
    </row>
    <row r="314" spans="10:10">
      <c r="J314"/>
    </row>
    <row r="315" spans="10:10">
      <c r="J315"/>
    </row>
    <row r="316" spans="10:10">
      <c r="J316"/>
    </row>
    <row r="317" spans="10:10">
      <c r="J317"/>
    </row>
    <row r="318" spans="10:10">
      <c r="J318"/>
    </row>
    <row r="319" spans="10:10">
      <c r="J319"/>
    </row>
    <row r="320" spans="10:10">
      <c r="J320"/>
    </row>
    <row r="321" spans="10:10">
      <c r="J321"/>
    </row>
    <row r="322" spans="10:10">
      <c r="J322"/>
    </row>
    <row r="323" spans="10:10">
      <c r="J323"/>
    </row>
    <row r="324" spans="10:10">
      <c r="J324"/>
    </row>
    <row r="325" spans="10:10">
      <c r="J325"/>
    </row>
    <row r="326" spans="10:10">
      <c r="J326"/>
    </row>
    <row r="327" spans="10:10">
      <c r="J327"/>
    </row>
    <row r="328" spans="10:10">
      <c r="J328"/>
    </row>
    <row r="329" spans="10:10">
      <c r="J329"/>
    </row>
    <row r="330" spans="10:10">
      <c r="J330"/>
    </row>
    <row r="331" spans="10:10">
      <c r="J331"/>
    </row>
    <row r="332" spans="10:10">
      <c r="J332"/>
    </row>
    <row r="333" spans="10:10">
      <c r="J333"/>
    </row>
    <row r="334" spans="10:10">
      <c r="J334"/>
    </row>
    <row r="335" spans="10:10">
      <c r="J335"/>
    </row>
    <row r="336" spans="10:10">
      <c r="J336"/>
    </row>
    <row r="337" spans="10:10">
      <c r="J337"/>
    </row>
    <row r="338" spans="10:10">
      <c r="J338"/>
    </row>
    <row r="339" spans="10:10">
      <c r="J339"/>
    </row>
    <row r="340" spans="10:10">
      <c r="J340"/>
    </row>
    <row r="341" spans="10:10">
      <c r="J341"/>
    </row>
    <row r="342" spans="10:10">
      <c r="J342"/>
    </row>
    <row r="343" spans="10:10">
      <c r="J343"/>
    </row>
    <row r="344" spans="10:10">
      <c r="J344"/>
    </row>
    <row r="345" spans="10:10">
      <c r="J345"/>
    </row>
    <row r="346" spans="10:10">
      <c r="J346"/>
    </row>
    <row r="347" spans="10:10">
      <c r="J347"/>
    </row>
    <row r="348" spans="10:10">
      <c r="J348"/>
    </row>
    <row r="349" spans="10:10">
      <c r="J349"/>
    </row>
    <row r="350" spans="10:10">
      <c r="J350"/>
    </row>
    <row r="351" spans="10:10">
      <c r="J351"/>
    </row>
    <row r="352" spans="10:10">
      <c r="J352"/>
    </row>
    <row r="353" spans="10:10">
      <c r="J353"/>
    </row>
    <row r="354" spans="10:10">
      <c r="J354"/>
    </row>
    <row r="355" spans="10:10">
      <c r="J355"/>
    </row>
    <row r="356" spans="10:10">
      <c r="J356"/>
    </row>
    <row r="357" spans="10:10">
      <c r="J357"/>
    </row>
    <row r="358" spans="10:10">
      <c r="J358"/>
    </row>
    <row r="359" spans="10:10">
      <c r="J359"/>
    </row>
    <row r="360" spans="10:10">
      <c r="J360"/>
    </row>
    <row r="361" spans="10:10">
      <c r="J361"/>
    </row>
    <row r="362" spans="10:10">
      <c r="J362"/>
    </row>
    <row r="363" spans="10:10">
      <c r="J363"/>
    </row>
    <row r="364" spans="10:10">
      <c r="J364"/>
    </row>
    <row r="365" spans="10:10">
      <c r="J365"/>
    </row>
    <row r="366" spans="10:10">
      <c r="J366"/>
    </row>
    <row r="367" spans="10:10">
      <c r="J367"/>
    </row>
    <row r="368" spans="10:10">
      <c r="J368"/>
    </row>
    <row r="369" spans="10:10">
      <c r="J369"/>
    </row>
    <row r="370" spans="10:10">
      <c r="J370"/>
    </row>
    <row r="371" spans="10:10">
      <c r="J371"/>
    </row>
    <row r="372" spans="10:10">
      <c r="J372"/>
    </row>
    <row r="373" spans="10:10">
      <c r="J373"/>
    </row>
    <row r="374" spans="10:10">
      <c r="J374"/>
    </row>
    <row r="375" spans="10:10">
      <c r="J375"/>
    </row>
    <row r="376" spans="10:10">
      <c r="J376"/>
    </row>
    <row r="377" spans="10:10">
      <c r="J377"/>
    </row>
    <row r="378" spans="10:10">
      <c r="J378"/>
    </row>
    <row r="379" spans="10:10">
      <c r="J379"/>
    </row>
    <row r="380" spans="10:10">
      <c r="J380"/>
    </row>
    <row r="381" spans="10:10">
      <c r="J381"/>
    </row>
    <row r="382" spans="10:10">
      <c r="J382"/>
    </row>
    <row r="383" spans="10:10">
      <c r="J383"/>
    </row>
    <row r="384" spans="10:10">
      <c r="J384"/>
    </row>
    <row r="385" spans="10:10">
      <c r="J385"/>
    </row>
    <row r="386" spans="10:10">
      <c r="J386"/>
    </row>
    <row r="387" spans="10:10">
      <c r="J387"/>
    </row>
    <row r="388" spans="10:10">
      <c r="J388"/>
    </row>
    <row r="389" spans="10:10">
      <c r="J389"/>
    </row>
    <row r="390" spans="10:10">
      <c r="J390"/>
    </row>
    <row r="391" spans="10:10">
      <c r="J391"/>
    </row>
    <row r="392" spans="10:10">
      <c r="J392"/>
    </row>
    <row r="393" spans="10:10">
      <c r="J393"/>
    </row>
    <row r="394" spans="10:10">
      <c r="J394"/>
    </row>
    <row r="395" spans="10:10">
      <c r="J395"/>
    </row>
    <row r="396" spans="10:10">
      <c r="J396"/>
    </row>
    <row r="397" spans="10:10">
      <c r="J397"/>
    </row>
    <row r="398" spans="10:10">
      <c r="J398"/>
    </row>
    <row r="399" spans="10:10">
      <c r="J399"/>
    </row>
    <row r="400" spans="10:10">
      <c r="J400"/>
    </row>
    <row r="401" spans="10:10">
      <c r="J401"/>
    </row>
    <row r="402" spans="10:10">
      <c r="J402"/>
    </row>
    <row r="403" spans="10:10">
      <c r="J403"/>
    </row>
    <row r="404" spans="10:10">
      <c r="J404"/>
    </row>
    <row r="405" spans="10:10">
      <c r="J405"/>
    </row>
    <row r="406" spans="10:10">
      <c r="J406"/>
    </row>
    <row r="407" spans="10:10">
      <c r="J407"/>
    </row>
    <row r="408" spans="10:10">
      <c r="J408"/>
    </row>
    <row r="409" spans="10:10">
      <c r="J409"/>
    </row>
    <row r="410" spans="10:10">
      <c r="J410"/>
    </row>
    <row r="411" spans="10:10">
      <c r="J411"/>
    </row>
    <row r="412" spans="10:10">
      <c r="J412"/>
    </row>
    <row r="413" spans="10:10">
      <c r="J413"/>
    </row>
    <row r="414" spans="10:10">
      <c r="J414"/>
    </row>
    <row r="415" spans="10:10">
      <c r="J415"/>
    </row>
    <row r="416" spans="10:10">
      <c r="J416"/>
    </row>
    <row r="417" spans="10:10">
      <c r="J417"/>
    </row>
    <row r="418" spans="10:10">
      <c r="J418"/>
    </row>
    <row r="419" spans="10:10">
      <c r="J419"/>
    </row>
    <row r="420" spans="10:10">
      <c r="J420"/>
    </row>
    <row r="421" spans="10:10">
      <c r="J421"/>
    </row>
    <row r="422" spans="10:10">
      <c r="J422"/>
    </row>
    <row r="423" spans="10:10">
      <c r="J423"/>
    </row>
    <row r="424" spans="10:10">
      <c r="J424"/>
    </row>
    <row r="425" spans="10:10">
      <c r="J425"/>
    </row>
    <row r="426" spans="10:10">
      <c r="J426"/>
    </row>
    <row r="427" spans="10:10">
      <c r="J427"/>
    </row>
    <row r="428" spans="10:10">
      <c r="J428"/>
    </row>
    <row r="429" spans="10:10">
      <c r="J429"/>
    </row>
    <row r="430" spans="10:10">
      <c r="J430"/>
    </row>
    <row r="431" spans="10:10">
      <c r="J431"/>
    </row>
    <row r="432" spans="10:10">
      <c r="J432"/>
    </row>
    <row r="433" spans="10:10">
      <c r="J433"/>
    </row>
    <row r="434" spans="10:10">
      <c r="J434"/>
    </row>
    <row r="435" spans="10:10">
      <c r="J435"/>
    </row>
    <row r="436" spans="10:10">
      <c r="J436"/>
    </row>
    <row r="437" spans="10:10">
      <c r="J437"/>
    </row>
    <row r="438" spans="10:10">
      <c r="J438"/>
    </row>
    <row r="439" spans="10:10">
      <c r="J439"/>
    </row>
    <row r="440" spans="10:10">
      <c r="J440"/>
    </row>
    <row r="441" spans="10:10">
      <c r="J441"/>
    </row>
    <row r="442" spans="10:10">
      <c r="J442"/>
    </row>
    <row r="443" spans="10:10">
      <c r="J443"/>
    </row>
    <row r="444" spans="10:10">
      <c r="J444"/>
    </row>
    <row r="445" spans="10:10">
      <c r="J445"/>
    </row>
    <row r="446" spans="10:10">
      <c r="J446"/>
    </row>
    <row r="447" spans="10:10">
      <c r="J447"/>
    </row>
    <row r="448" spans="10:10">
      <c r="J448"/>
    </row>
    <row r="449" spans="10:10">
      <c r="J449"/>
    </row>
    <row r="450" spans="10:10">
      <c r="J450"/>
    </row>
    <row r="451" spans="10:10">
      <c r="J451"/>
    </row>
    <row r="452" spans="10:10">
      <c r="J452"/>
    </row>
    <row r="453" spans="10:10">
      <c r="J453"/>
    </row>
    <row r="454" spans="10:10">
      <c r="J454"/>
    </row>
    <row r="455" spans="10:10">
      <c r="J455"/>
    </row>
    <row r="456" spans="10:10">
      <c r="J456"/>
    </row>
    <row r="457" spans="10:10">
      <c r="J457"/>
    </row>
    <row r="458" spans="10:10">
      <c r="J458"/>
    </row>
    <row r="459" spans="10:10">
      <c r="J459"/>
    </row>
    <row r="460" spans="10:10">
      <c r="J460"/>
    </row>
    <row r="461" spans="10:10">
      <c r="J461"/>
    </row>
    <row r="462" spans="10:10">
      <c r="J462"/>
    </row>
    <row r="463" spans="10:10">
      <c r="J463"/>
    </row>
    <row r="464" spans="10:10">
      <c r="J464"/>
    </row>
    <row r="465" spans="10:10">
      <c r="J465"/>
    </row>
    <row r="466" spans="10:10">
      <c r="J466"/>
    </row>
    <row r="467" spans="10:10">
      <c r="J467"/>
    </row>
    <row r="468" spans="10:10">
      <c r="J468"/>
    </row>
    <row r="469" spans="10:10">
      <c r="J469"/>
    </row>
  </sheetData>
  <phoneticPr fontId="0" type="noConversion"/>
  <pageMargins left="0.75" right="0.75" top="1" bottom="1" header="0.5" footer="0.5"/>
  <headerFooter alignWithMargins="0"/>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4"/>
  <sheetViews>
    <sheetView topLeftCell="A81" workbookViewId="0">
      <selection activeCell="K128" sqref="K128"/>
    </sheetView>
  </sheetViews>
  <sheetFormatPr defaultColWidth="8.85546875" defaultRowHeight="12.75"/>
  <sheetData>
    <row r="1" spans="1:14">
      <c r="A1" t="s">
        <v>1303</v>
      </c>
      <c r="B1" t="s">
        <v>1357</v>
      </c>
      <c r="C1" t="s">
        <v>1406</v>
      </c>
      <c r="F1" t="s">
        <v>1225</v>
      </c>
      <c r="G1" t="s">
        <v>1226</v>
      </c>
      <c r="H1" t="s">
        <v>1227</v>
      </c>
      <c r="I1" t="s">
        <v>1228</v>
      </c>
      <c r="J1" t="s">
        <v>1227</v>
      </c>
      <c r="K1" t="s">
        <v>1229</v>
      </c>
      <c r="L1" t="s">
        <v>1230</v>
      </c>
      <c r="N1">
        <f>MAX(K2:K114)</f>
        <v>0.26215334907731247</v>
      </c>
    </row>
    <row r="2" spans="1:14">
      <c r="A2">
        <f>L2</f>
        <v>0</v>
      </c>
      <c r="B2">
        <f t="shared" ref="B2:B33" si="0">I2</f>
        <v>20.34</v>
      </c>
      <c r="C2">
        <f>K2</f>
        <v>7.5266742094047601E-2</v>
      </c>
      <c r="F2" t="s">
        <v>1231</v>
      </c>
      <c r="G2" t="s">
        <v>1232</v>
      </c>
      <c r="H2">
        <v>10.5</v>
      </c>
      <c r="I2">
        <v>20.34</v>
      </c>
      <c r="J2">
        <v>0.12</v>
      </c>
      <c r="K2">
        <f t="shared" ref="K2:K33" si="1">1000*LN(H2/1000+1)-515*LN(1+I2/1000)</f>
        <v>7.5266742094047601E-2</v>
      </c>
      <c r="L2">
        <v>0</v>
      </c>
      <c r="N2">
        <f>MIN(K2:K114)</f>
        <v>-2.763483690202051E-2</v>
      </c>
    </row>
    <row r="3" spans="1:14">
      <c r="A3">
        <f t="shared" ref="A3:A66" si="2">L3</f>
        <v>0</v>
      </c>
      <c r="B3">
        <f t="shared" si="0"/>
        <v>20.010000000000002</v>
      </c>
      <c r="C3">
        <f t="shared" ref="C3:C66" si="3">K3</f>
        <v>0.10330093624844494</v>
      </c>
      <c r="F3" t="s">
        <v>1233</v>
      </c>
      <c r="H3">
        <v>10.36</v>
      </c>
      <c r="I3">
        <v>20.010000000000002</v>
      </c>
      <c r="J3">
        <v>0.15</v>
      </c>
      <c r="K3">
        <f t="shared" si="1"/>
        <v>0.10330093624844494</v>
      </c>
      <c r="L3">
        <v>0</v>
      </c>
    </row>
    <row r="4" spans="1:14">
      <c r="A4">
        <f t="shared" si="2"/>
        <v>0</v>
      </c>
      <c r="B4">
        <f t="shared" si="0"/>
        <v>20.329999999999998</v>
      </c>
      <c r="C4">
        <f t="shared" si="3"/>
        <v>6.0521726034162171E-2</v>
      </c>
      <c r="F4" t="s">
        <v>1234</v>
      </c>
      <c r="H4">
        <v>10.48</v>
      </c>
      <c r="I4">
        <v>20.329999999999998</v>
      </c>
      <c r="J4">
        <v>0.11</v>
      </c>
      <c r="K4">
        <f t="shared" si="1"/>
        <v>6.0521726034162171E-2</v>
      </c>
      <c r="L4">
        <v>0</v>
      </c>
    </row>
    <row r="5" spans="1:14">
      <c r="A5">
        <f t="shared" si="2"/>
        <v>0</v>
      </c>
      <c r="B5">
        <f t="shared" si="0"/>
        <v>20.49</v>
      </c>
      <c r="C5">
        <f t="shared" si="3"/>
        <v>2.9250081621920998E-2</v>
      </c>
      <c r="F5" t="s">
        <v>1235</v>
      </c>
      <c r="H5">
        <v>10.53</v>
      </c>
      <c r="I5">
        <v>20.49</v>
      </c>
      <c r="J5">
        <v>7.0000000000000007E-2</v>
      </c>
      <c r="K5">
        <f t="shared" si="1"/>
        <v>2.9250081621920998E-2</v>
      </c>
      <c r="L5">
        <v>0</v>
      </c>
    </row>
    <row r="6" spans="1:14">
      <c r="A6">
        <f t="shared" si="2"/>
        <v>0</v>
      </c>
      <c r="B6">
        <f t="shared" si="0"/>
        <v>21.33</v>
      </c>
      <c r="C6">
        <f t="shared" si="3"/>
        <v>7.0504797205432013E-2</v>
      </c>
      <c r="F6" t="s">
        <v>1233</v>
      </c>
      <c r="H6">
        <v>11</v>
      </c>
      <c r="I6">
        <v>21.33</v>
      </c>
      <c r="J6">
        <v>0.11</v>
      </c>
      <c r="K6">
        <f t="shared" si="1"/>
        <v>7.0504797205432013E-2</v>
      </c>
      <c r="L6">
        <v>0</v>
      </c>
    </row>
    <row r="7" spans="1:14">
      <c r="A7">
        <f t="shared" si="2"/>
        <v>0</v>
      </c>
      <c r="B7">
        <f t="shared" si="0"/>
        <v>19.88</v>
      </c>
      <c r="C7">
        <f t="shared" si="3"/>
        <v>0.11945319470333438</v>
      </c>
      <c r="F7" t="s">
        <v>1234</v>
      </c>
      <c r="G7" t="s">
        <v>1236</v>
      </c>
      <c r="H7">
        <v>10.31</v>
      </c>
      <c r="I7">
        <v>19.88</v>
      </c>
      <c r="J7">
        <v>0.17</v>
      </c>
      <c r="K7">
        <f t="shared" si="1"/>
        <v>0.11945319470333438</v>
      </c>
      <c r="L7">
        <v>0</v>
      </c>
    </row>
    <row r="8" spans="1:14">
      <c r="A8">
        <f t="shared" si="2"/>
        <v>25</v>
      </c>
      <c r="B8">
        <f t="shared" si="0"/>
        <v>20.420000000000002</v>
      </c>
      <c r="C8">
        <f t="shared" si="3"/>
        <v>0.1338456417974605</v>
      </c>
      <c r="F8" t="s">
        <v>1237</v>
      </c>
      <c r="G8" s="1">
        <v>37989</v>
      </c>
      <c r="H8">
        <v>10.6</v>
      </c>
      <c r="I8">
        <v>20.420000000000002</v>
      </c>
      <c r="J8">
        <v>0.18</v>
      </c>
      <c r="K8">
        <f t="shared" si="1"/>
        <v>0.1338456417974605</v>
      </c>
      <c r="L8">
        <v>25</v>
      </c>
    </row>
    <row r="9" spans="1:14">
      <c r="A9">
        <f t="shared" si="2"/>
        <v>25</v>
      </c>
      <c r="B9">
        <f t="shared" si="0"/>
        <v>21.23</v>
      </c>
      <c r="C9">
        <f t="shared" si="3"/>
        <v>6.1582770366854334E-2</v>
      </c>
      <c r="F9" t="s">
        <v>1237</v>
      </c>
      <c r="G9" s="1">
        <v>38080</v>
      </c>
      <c r="H9">
        <v>10.94</v>
      </c>
      <c r="I9">
        <v>21.23</v>
      </c>
      <c r="J9">
        <v>0.11</v>
      </c>
      <c r="K9">
        <f t="shared" si="1"/>
        <v>6.1582770366854334E-2</v>
      </c>
      <c r="L9">
        <v>25</v>
      </c>
    </row>
    <row r="10" spans="1:14">
      <c r="A10">
        <f t="shared" si="2"/>
        <v>25</v>
      </c>
      <c r="B10">
        <f t="shared" si="0"/>
        <v>21.27</v>
      </c>
      <c r="C10">
        <f t="shared" si="3"/>
        <v>0.1403243585314673</v>
      </c>
      <c r="F10" t="s">
        <v>1237</v>
      </c>
      <c r="G10" s="1">
        <v>38202</v>
      </c>
      <c r="H10">
        <v>11.04</v>
      </c>
      <c r="I10">
        <v>21.27</v>
      </c>
      <c r="J10">
        <v>0.19</v>
      </c>
      <c r="K10">
        <f t="shared" si="1"/>
        <v>0.1403243585314673</v>
      </c>
      <c r="L10">
        <v>25</v>
      </c>
    </row>
    <row r="11" spans="1:14">
      <c r="A11">
        <f t="shared" si="2"/>
        <v>25</v>
      </c>
      <c r="B11">
        <f t="shared" si="0"/>
        <v>21.26</v>
      </c>
      <c r="C11">
        <f t="shared" si="3"/>
        <v>7.6129088673287271E-2</v>
      </c>
      <c r="F11" t="s">
        <v>1237</v>
      </c>
      <c r="G11" s="1">
        <v>38324</v>
      </c>
      <c r="H11">
        <v>10.97</v>
      </c>
      <c r="I11">
        <v>21.26</v>
      </c>
      <c r="J11">
        <v>0.12</v>
      </c>
      <c r="K11">
        <f t="shared" si="1"/>
        <v>7.6129088673287271E-2</v>
      </c>
      <c r="L11">
        <v>25</v>
      </c>
    </row>
    <row r="12" spans="1:14">
      <c r="A12">
        <f t="shared" si="2"/>
        <v>25</v>
      </c>
      <c r="B12">
        <f t="shared" si="0"/>
        <v>21.75</v>
      </c>
      <c r="C12">
        <f t="shared" si="3"/>
        <v>7.6348312818481645E-2</v>
      </c>
      <c r="F12" t="s">
        <v>1237</v>
      </c>
      <c r="G12" t="s">
        <v>1238</v>
      </c>
      <c r="H12">
        <v>11.22</v>
      </c>
      <c r="I12">
        <v>21.75</v>
      </c>
      <c r="J12">
        <v>0.12</v>
      </c>
      <c r="K12">
        <f t="shared" si="1"/>
        <v>7.6348312818481645E-2</v>
      </c>
      <c r="L12">
        <v>25</v>
      </c>
    </row>
    <row r="13" spans="1:14">
      <c r="A13">
        <f t="shared" si="2"/>
        <v>25</v>
      </c>
      <c r="B13">
        <f t="shared" si="0"/>
        <v>22</v>
      </c>
      <c r="C13">
        <f t="shared" si="3"/>
        <v>7.890374948844503E-2</v>
      </c>
      <c r="F13" t="s">
        <v>1239</v>
      </c>
      <c r="G13" s="1">
        <v>38019</v>
      </c>
      <c r="H13">
        <v>11.35</v>
      </c>
      <c r="I13">
        <v>22</v>
      </c>
      <c r="J13">
        <v>0.13</v>
      </c>
      <c r="K13">
        <f t="shared" si="1"/>
        <v>7.890374948844503E-2</v>
      </c>
      <c r="L13">
        <v>25</v>
      </c>
    </row>
    <row r="14" spans="1:14">
      <c r="A14">
        <f t="shared" si="2"/>
        <v>25</v>
      </c>
      <c r="B14">
        <f t="shared" si="0"/>
        <v>21.61</v>
      </c>
      <c r="C14">
        <f t="shared" si="3"/>
        <v>3.8132943434419531E-2</v>
      </c>
      <c r="F14" t="s">
        <v>1239</v>
      </c>
      <c r="G14" s="1">
        <v>38170</v>
      </c>
      <c r="H14">
        <v>11.11</v>
      </c>
      <c r="I14">
        <v>21.61</v>
      </c>
      <c r="J14">
        <v>0.09</v>
      </c>
      <c r="K14">
        <f t="shared" si="1"/>
        <v>3.8132943434419531E-2</v>
      </c>
      <c r="L14">
        <v>25</v>
      </c>
    </row>
    <row r="15" spans="1:14">
      <c r="A15">
        <f t="shared" si="2"/>
        <v>25</v>
      </c>
      <c r="B15">
        <f t="shared" si="0"/>
        <v>22.69</v>
      </c>
      <c r="C15">
        <f t="shared" si="3"/>
        <v>0.10698531636951358</v>
      </c>
      <c r="F15" t="s">
        <v>1239</v>
      </c>
      <c r="G15" s="1">
        <v>38323</v>
      </c>
      <c r="H15">
        <v>11.73</v>
      </c>
      <c r="I15">
        <v>22.69</v>
      </c>
      <c r="J15">
        <v>0.15</v>
      </c>
      <c r="K15">
        <f t="shared" si="1"/>
        <v>0.10698531636951358</v>
      </c>
      <c r="L15">
        <v>25</v>
      </c>
    </row>
    <row r="16" spans="1:14">
      <c r="A16">
        <f t="shared" si="2"/>
        <v>25</v>
      </c>
      <c r="B16">
        <f t="shared" si="0"/>
        <v>21.91</v>
      </c>
      <c r="C16">
        <f t="shared" si="3"/>
        <v>9.4594235745740107E-2</v>
      </c>
      <c r="F16" t="s">
        <v>1239</v>
      </c>
      <c r="G16" t="s">
        <v>1240</v>
      </c>
      <c r="H16">
        <v>11.32</v>
      </c>
      <c r="I16">
        <v>21.91</v>
      </c>
      <c r="J16">
        <v>0.14000000000000001</v>
      </c>
      <c r="K16">
        <f t="shared" si="1"/>
        <v>9.4594235745740107E-2</v>
      </c>
      <c r="L16">
        <v>25</v>
      </c>
    </row>
    <row r="17" spans="1:12">
      <c r="A17">
        <f t="shared" si="2"/>
        <v>25</v>
      </c>
      <c r="B17">
        <f t="shared" si="0"/>
        <v>22.56</v>
      </c>
      <c r="C17">
        <f t="shared" si="3"/>
        <v>9.3378479351677868E-2</v>
      </c>
      <c r="F17" t="s">
        <v>1239</v>
      </c>
      <c r="G17" t="s">
        <v>1241</v>
      </c>
      <c r="H17">
        <v>11.65</v>
      </c>
      <c r="I17">
        <v>22.56</v>
      </c>
      <c r="J17">
        <v>0.14000000000000001</v>
      </c>
      <c r="K17">
        <f t="shared" si="1"/>
        <v>9.3378479351677868E-2</v>
      </c>
      <c r="L17">
        <v>25</v>
      </c>
    </row>
    <row r="18" spans="1:12">
      <c r="A18">
        <f t="shared" si="2"/>
        <v>25</v>
      </c>
      <c r="B18">
        <f t="shared" si="0"/>
        <v>21.24</v>
      </c>
      <c r="C18">
        <f t="shared" si="3"/>
        <v>0.14556194901473063</v>
      </c>
      <c r="F18" t="s">
        <v>1242</v>
      </c>
      <c r="G18" s="1">
        <v>38020</v>
      </c>
      <c r="H18">
        <v>11.03</v>
      </c>
      <c r="I18">
        <v>21.24</v>
      </c>
      <c r="J18">
        <v>0.19</v>
      </c>
      <c r="K18">
        <f t="shared" si="1"/>
        <v>0.14556194901473063</v>
      </c>
      <c r="L18">
        <v>25</v>
      </c>
    </row>
    <row r="19" spans="1:12">
      <c r="A19">
        <f t="shared" si="2"/>
        <v>25</v>
      </c>
      <c r="B19">
        <f t="shared" si="0"/>
        <v>21.17</v>
      </c>
      <c r="C19">
        <f t="shared" si="3"/>
        <v>0.1116246618411445</v>
      </c>
      <c r="F19" t="s">
        <v>1242</v>
      </c>
      <c r="G19" s="1">
        <v>38110</v>
      </c>
      <c r="H19">
        <v>10.96</v>
      </c>
      <c r="I19">
        <v>21.17</v>
      </c>
      <c r="J19">
        <v>0.16</v>
      </c>
      <c r="K19">
        <f t="shared" si="1"/>
        <v>0.1116246618411445</v>
      </c>
      <c r="L19">
        <v>25</v>
      </c>
    </row>
    <row r="20" spans="1:12">
      <c r="A20">
        <f t="shared" si="2"/>
        <v>25</v>
      </c>
      <c r="B20">
        <f t="shared" si="0"/>
        <v>21.07</v>
      </c>
      <c r="C20">
        <f t="shared" si="3"/>
        <v>0.11260031450193964</v>
      </c>
      <c r="F20" t="s">
        <v>1242</v>
      </c>
      <c r="G20" s="1">
        <v>38171</v>
      </c>
      <c r="H20">
        <v>10.91</v>
      </c>
      <c r="I20">
        <v>21.07</v>
      </c>
      <c r="J20">
        <v>0.16</v>
      </c>
      <c r="K20">
        <f t="shared" si="1"/>
        <v>0.11260031450193964</v>
      </c>
      <c r="L20">
        <v>25</v>
      </c>
    </row>
    <row r="21" spans="1:12">
      <c r="A21">
        <f t="shared" si="2"/>
        <v>25</v>
      </c>
      <c r="B21">
        <f t="shared" si="0"/>
        <v>21.11</v>
      </c>
      <c r="C21">
        <f t="shared" si="3"/>
        <v>6.2749122459578643E-2</v>
      </c>
      <c r="F21" t="s">
        <v>1243</v>
      </c>
      <c r="G21" s="1">
        <v>38111</v>
      </c>
      <c r="H21">
        <v>10.88</v>
      </c>
      <c r="I21">
        <v>21.11</v>
      </c>
      <c r="J21">
        <v>0.11</v>
      </c>
      <c r="K21">
        <f t="shared" si="1"/>
        <v>6.2749122459578643E-2</v>
      </c>
      <c r="L21">
        <v>25</v>
      </c>
    </row>
    <row r="22" spans="1:12">
      <c r="A22">
        <f t="shared" si="2"/>
        <v>25</v>
      </c>
      <c r="B22">
        <f t="shared" si="0"/>
        <v>20.77</v>
      </c>
      <c r="C22">
        <f t="shared" si="3"/>
        <v>7.596727042727025E-2</v>
      </c>
      <c r="F22" t="s">
        <v>1243</v>
      </c>
      <c r="G22" s="1">
        <v>38294</v>
      </c>
      <c r="H22">
        <v>10.72</v>
      </c>
      <c r="I22">
        <v>20.77</v>
      </c>
      <c r="J22">
        <v>0.12</v>
      </c>
      <c r="K22">
        <f t="shared" si="1"/>
        <v>7.596727042727025E-2</v>
      </c>
      <c r="L22">
        <v>25</v>
      </c>
    </row>
    <row r="23" spans="1:12">
      <c r="A23">
        <f t="shared" si="2"/>
        <v>25</v>
      </c>
      <c r="B23">
        <f t="shared" si="0"/>
        <v>21.22</v>
      </c>
      <c r="C23">
        <f t="shared" si="3"/>
        <v>8.640910555150505E-2</v>
      </c>
      <c r="F23" t="s">
        <v>1243</v>
      </c>
      <c r="G23" t="s">
        <v>1244</v>
      </c>
      <c r="H23">
        <v>10.96</v>
      </c>
      <c r="I23">
        <v>21.22</v>
      </c>
      <c r="J23">
        <v>0.13</v>
      </c>
      <c r="K23">
        <f t="shared" si="1"/>
        <v>8.640910555150505E-2</v>
      </c>
      <c r="L23">
        <v>25</v>
      </c>
    </row>
    <row r="24" spans="1:12">
      <c r="A24">
        <f t="shared" si="2"/>
        <v>25</v>
      </c>
      <c r="B24">
        <f t="shared" si="0"/>
        <v>21.11</v>
      </c>
      <c r="C24">
        <f t="shared" si="3"/>
        <v>0.11220975427987767</v>
      </c>
      <c r="F24" t="s">
        <v>1243</v>
      </c>
      <c r="G24" t="s">
        <v>1245</v>
      </c>
      <c r="H24">
        <v>10.93</v>
      </c>
      <c r="I24">
        <v>21.11</v>
      </c>
      <c r="J24">
        <v>0.16</v>
      </c>
      <c r="K24">
        <f t="shared" si="1"/>
        <v>0.11220975427987767</v>
      </c>
      <c r="L24">
        <v>25</v>
      </c>
    </row>
    <row r="25" spans="1:12">
      <c r="A25">
        <f t="shared" si="2"/>
        <v>25</v>
      </c>
      <c r="B25">
        <f t="shared" si="0"/>
        <v>21.07</v>
      </c>
      <c r="C25">
        <f t="shared" si="3"/>
        <v>0.11260031450193964</v>
      </c>
      <c r="F25" t="s">
        <v>1243</v>
      </c>
      <c r="G25" t="s">
        <v>1246</v>
      </c>
      <c r="H25">
        <v>10.91</v>
      </c>
      <c r="I25">
        <v>21.07</v>
      </c>
      <c r="J25">
        <v>0.16</v>
      </c>
      <c r="K25">
        <f t="shared" si="1"/>
        <v>0.11260031450193964</v>
      </c>
      <c r="L25">
        <v>25</v>
      </c>
    </row>
    <row r="26" spans="1:12">
      <c r="A26">
        <f t="shared" si="2"/>
        <v>25</v>
      </c>
      <c r="B26">
        <f t="shared" si="0"/>
        <v>20.91</v>
      </c>
      <c r="C26">
        <f t="shared" si="3"/>
        <v>9.438062878216158E-2</v>
      </c>
      <c r="F26" t="s">
        <v>1243</v>
      </c>
      <c r="G26" t="s">
        <v>1247</v>
      </c>
      <c r="H26">
        <v>10.81</v>
      </c>
      <c r="I26">
        <v>20.91</v>
      </c>
      <c r="J26">
        <v>0.14000000000000001</v>
      </c>
      <c r="K26">
        <f t="shared" si="1"/>
        <v>9.438062878216158E-2</v>
      </c>
      <c r="L26">
        <v>25</v>
      </c>
    </row>
    <row r="27" spans="1:12">
      <c r="A27">
        <f t="shared" si="2"/>
        <v>25</v>
      </c>
      <c r="B27">
        <f t="shared" si="0"/>
        <v>20.95</v>
      </c>
      <c r="C27">
        <f t="shared" si="3"/>
        <v>0.26215334907731247</v>
      </c>
      <c r="F27" t="s">
        <v>1243</v>
      </c>
      <c r="G27" t="s">
        <v>1241</v>
      </c>
      <c r="H27">
        <v>11</v>
      </c>
      <c r="I27">
        <v>20.95</v>
      </c>
      <c r="J27">
        <v>0.31</v>
      </c>
      <c r="K27">
        <f t="shared" si="1"/>
        <v>0.26215334907731247</v>
      </c>
      <c r="L27">
        <v>25</v>
      </c>
    </row>
    <row r="28" spans="1:12">
      <c r="A28">
        <f t="shared" si="2"/>
        <v>25</v>
      </c>
      <c r="B28">
        <f t="shared" si="0"/>
        <v>20.27</v>
      </c>
      <c r="C28">
        <f t="shared" si="3"/>
        <v>0.10070317422044006</v>
      </c>
      <c r="F28" t="s">
        <v>1243</v>
      </c>
      <c r="G28" t="s">
        <v>1248</v>
      </c>
      <c r="H28">
        <v>10.49</v>
      </c>
      <c r="I28">
        <v>20.27</v>
      </c>
      <c r="J28">
        <v>0.15</v>
      </c>
      <c r="K28">
        <f t="shared" si="1"/>
        <v>0.10070317422044006</v>
      </c>
      <c r="L28">
        <v>25</v>
      </c>
    </row>
    <row r="29" spans="1:12">
      <c r="A29">
        <f t="shared" si="2"/>
        <v>25</v>
      </c>
      <c r="B29">
        <f t="shared" si="0"/>
        <v>20.73</v>
      </c>
      <c r="C29">
        <f t="shared" si="3"/>
        <v>8.6254523773918734E-2</v>
      </c>
      <c r="F29" t="s">
        <v>1243</v>
      </c>
      <c r="G29" t="s">
        <v>1249</v>
      </c>
      <c r="H29">
        <v>10.71</v>
      </c>
      <c r="I29">
        <v>20.73</v>
      </c>
      <c r="J29">
        <v>0.13</v>
      </c>
      <c r="K29">
        <f t="shared" si="1"/>
        <v>8.6254523773918734E-2</v>
      </c>
      <c r="L29">
        <v>25</v>
      </c>
    </row>
    <row r="30" spans="1:12">
      <c r="A30">
        <f t="shared" si="2"/>
        <v>25</v>
      </c>
      <c r="B30">
        <f t="shared" si="0"/>
        <v>21.21</v>
      </c>
      <c r="C30">
        <f t="shared" si="3"/>
        <v>7.1668745965057568E-2</v>
      </c>
      <c r="F30" t="s">
        <v>1243</v>
      </c>
      <c r="G30" t="s">
        <v>1250</v>
      </c>
      <c r="H30">
        <v>10.94</v>
      </c>
      <c r="I30">
        <v>21.21</v>
      </c>
      <c r="J30">
        <v>0.12</v>
      </c>
      <c r="K30">
        <f t="shared" si="1"/>
        <v>7.1668745965057568E-2</v>
      </c>
      <c r="L30">
        <v>25</v>
      </c>
    </row>
    <row r="31" spans="1:12">
      <c r="A31">
        <f t="shared" si="2"/>
        <v>25</v>
      </c>
      <c r="B31">
        <f t="shared" si="0"/>
        <v>21.02</v>
      </c>
      <c r="C31">
        <f t="shared" si="3"/>
        <v>8.8357964785265253E-2</v>
      </c>
      <c r="F31" t="s">
        <v>1243</v>
      </c>
      <c r="G31" t="s">
        <v>1251</v>
      </c>
      <c r="H31">
        <v>10.86</v>
      </c>
      <c r="I31">
        <v>21.02</v>
      </c>
      <c r="J31">
        <v>0.13</v>
      </c>
      <c r="K31">
        <f t="shared" si="1"/>
        <v>8.8357964785265253E-2</v>
      </c>
      <c r="L31">
        <v>25</v>
      </c>
    </row>
    <row r="32" spans="1:12">
      <c r="A32">
        <f t="shared" si="2"/>
        <v>25</v>
      </c>
      <c r="B32">
        <f t="shared" si="0"/>
        <v>21.67</v>
      </c>
      <c r="C32">
        <f t="shared" si="3"/>
        <v>6.7226419737377086E-2</v>
      </c>
      <c r="F32" t="s">
        <v>1243</v>
      </c>
      <c r="G32" t="s">
        <v>1252</v>
      </c>
      <c r="H32">
        <v>11.17</v>
      </c>
      <c r="I32">
        <v>21.67</v>
      </c>
      <c r="J32">
        <v>0.12</v>
      </c>
      <c r="K32">
        <f t="shared" si="1"/>
        <v>6.7226419737377086E-2</v>
      </c>
      <c r="L32">
        <v>25</v>
      </c>
    </row>
    <row r="33" spans="1:12">
      <c r="A33">
        <f t="shared" si="2"/>
        <v>25</v>
      </c>
      <c r="B33">
        <f t="shared" si="0"/>
        <v>22.04</v>
      </c>
      <c r="C33">
        <f t="shared" si="3"/>
        <v>7.8522940160324239E-2</v>
      </c>
      <c r="F33" t="s">
        <v>1243</v>
      </c>
      <c r="G33" t="s">
        <v>1253</v>
      </c>
      <c r="H33">
        <v>11.37</v>
      </c>
      <c r="I33">
        <v>22.04</v>
      </c>
      <c r="J33">
        <v>0.12</v>
      </c>
      <c r="K33">
        <f t="shared" si="1"/>
        <v>7.8522940160324239E-2</v>
      </c>
      <c r="L33">
        <v>25</v>
      </c>
    </row>
    <row r="34" spans="1:12">
      <c r="A34">
        <f t="shared" si="2"/>
        <v>25</v>
      </c>
      <c r="B34">
        <f t="shared" ref="B34:B65" si="4">I34</f>
        <v>21.17</v>
      </c>
      <c r="C34">
        <f t="shared" si="3"/>
        <v>0.10173302472559698</v>
      </c>
      <c r="F34" t="s">
        <v>1254</v>
      </c>
      <c r="G34" s="1">
        <v>38080</v>
      </c>
      <c r="H34">
        <v>10.95</v>
      </c>
      <c r="I34">
        <v>21.17</v>
      </c>
      <c r="J34">
        <v>0.14000000000000001</v>
      </c>
      <c r="K34">
        <f t="shared" ref="K34:K65" si="5">1000*LN(H34/1000+1)-515*LN(1+I34/1000)</f>
        <v>0.10173302472559698</v>
      </c>
      <c r="L34">
        <v>25</v>
      </c>
    </row>
    <row r="35" spans="1:12">
      <c r="A35">
        <f t="shared" si="2"/>
        <v>25</v>
      </c>
      <c r="B35">
        <f t="shared" si="4"/>
        <v>21.46</v>
      </c>
      <c r="C35">
        <f t="shared" si="3"/>
        <v>0.12364450660902548</v>
      </c>
      <c r="F35" t="s">
        <v>1254</v>
      </c>
      <c r="G35" s="1">
        <v>38083</v>
      </c>
      <c r="H35">
        <v>11.12</v>
      </c>
      <c r="I35">
        <v>21.46</v>
      </c>
      <c r="J35">
        <v>0.17</v>
      </c>
      <c r="K35">
        <f t="shared" si="5"/>
        <v>0.12364450660902548</v>
      </c>
      <c r="L35">
        <v>25</v>
      </c>
    </row>
    <row r="36" spans="1:12">
      <c r="A36">
        <f t="shared" si="2"/>
        <v>25</v>
      </c>
      <c r="B36">
        <f t="shared" si="4"/>
        <v>21.2</v>
      </c>
      <c r="C36">
        <f t="shared" si="3"/>
        <v>6.6819975029835277E-2</v>
      </c>
      <c r="F36" t="s">
        <v>1254</v>
      </c>
      <c r="G36" s="1">
        <v>38083</v>
      </c>
      <c r="H36">
        <v>10.93</v>
      </c>
      <c r="I36">
        <v>21.2</v>
      </c>
      <c r="J36">
        <v>0.11</v>
      </c>
      <c r="K36">
        <f t="shared" si="5"/>
        <v>6.6819975029835277E-2</v>
      </c>
      <c r="L36">
        <v>25</v>
      </c>
    </row>
    <row r="37" spans="1:12">
      <c r="A37">
        <f t="shared" si="2"/>
        <v>25</v>
      </c>
      <c r="B37">
        <f t="shared" si="4"/>
        <v>22.2</v>
      </c>
      <c r="C37">
        <f t="shared" si="3"/>
        <v>0.11655008302738068</v>
      </c>
      <c r="F37" t="s">
        <v>1254</v>
      </c>
      <c r="G37" s="1">
        <v>38110</v>
      </c>
      <c r="H37">
        <v>11.49</v>
      </c>
      <c r="I37">
        <v>22.2</v>
      </c>
      <c r="J37">
        <v>0.16</v>
      </c>
      <c r="K37">
        <f t="shared" si="5"/>
        <v>0.11655008302738068</v>
      </c>
      <c r="L37">
        <v>25</v>
      </c>
    </row>
    <row r="38" spans="1:12">
      <c r="A38">
        <f t="shared" si="2"/>
        <v>25</v>
      </c>
      <c r="B38">
        <f t="shared" si="4"/>
        <v>21.3</v>
      </c>
      <c r="C38">
        <f t="shared" si="3"/>
        <v>0.10541455134815969</v>
      </c>
      <c r="F38" t="s">
        <v>1254</v>
      </c>
      <c r="G38" s="1">
        <v>38113</v>
      </c>
      <c r="H38">
        <v>11.02</v>
      </c>
      <c r="I38">
        <v>21.3</v>
      </c>
      <c r="J38">
        <v>0.15</v>
      </c>
      <c r="K38">
        <f t="shared" si="5"/>
        <v>0.10541455134815969</v>
      </c>
      <c r="L38">
        <v>25</v>
      </c>
    </row>
    <row r="39" spans="1:12">
      <c r="A39">
        <f t="shared" si="2"/>
        <v>25</v>
      </c>
      <c r="B39">
        <f t="shared" si="4"/>
        <v>21.21</v>
      </c>
      <c r="C39">
        <f t="shared" si="3"/>
        <v>0.12112644233466163</v>
      </c>
      <c r="F39" t="s">
        <v>1254</v>
      </c>
      <c r="G39" s="1">
        <v>38143</v>
      </c>
      <c r="H39">
        <v>10.99</v>
      </c>
      <c r="I39">
        <v>21.21</v>
      </c>
      <c r="J39">
        <v>0.17</v>
      </c>
      <c r="K39">
        <f t="shared" si="5"/>
        <v>0.12112644233466163</v>
      </c>
      <c r="L39">
        <v>25</v>
      </c>
    </row>
    <row r="40" spans="1:12">
      <c r="A40">
        <f t="shared" si="2"/>
        <v>25</v>
      </c>
      <c r="B40">
        <f t="shared" si="4"/>
        <v>20.94</v>
      </c>
      <c r="C40">
        <f t="shared" si="3"/>
        <v>7.9247293815246422E-2</v>
      </c>
      <c r="F40" t="s">
        <v>1254</v>
      </c>
      <c r="G40" s="1">
        <v>38170</v>
      </c>
      <c r="H40">
        <v>10.81</v>
      </c>
      <c r="I40">
        <v>20.94</v>
      </c>
      <c r="J40">
        <v>0.13</v>
      </c>
      <c r="K40">
        <f t="shared" si="5"/>
        <v>7.9247293815246422E-2</v>
      </c>
      <c r="L40">
        <v>25</v>
      </c>
    </row>
    <row r="41" spans="1:12">
      <c r="A41">
        <f t="shared" si="2"/>
        <v>25</v>
      </c>
      <c r="B41">
        <f t="shared" si="4"/>
        <v>21.67</v>
      </c>
      <c r="C41">
        <f t="shared" si="3"/>
        <v>8.7005291946859131E-2</v>
      </c>
      <c r="F41" t="s">
        <v>1254</v>
      </c>
      <c r="G41" s="1">
        <v>38232</v>
      </c>
      <c r="H41">
        <v>11.19</v>
      </c>
      <c r="I41">
        <v>21.67</v>
      </c>
      <c r="J41">
        <v>0.13</v>
      </c>
      <c r="K41">
        <f t="shared" si="5"/>
        <v>8.7005291946859131E-2</v>
      </c>
      <c r="L41">
        <v>25</v>
      </c>
    </row>
    <row r="42" spans="1:12">
      <c r="A42">
        <f t="shared" si="2"/>
        <v>25</v>
      </c>
      <c r="B42">
        <f t="shared" si="4"/>
        <v>21.3</v>
      </c>
      <c r="C42">
        <f t="shared" si="3"/>
        <v>7.5741107594492263E-2</v>
      </c>
      <c r="F42" t="s">
        <v>1254</v>
      </c>
      <c r="G42" t="s">
        <v>1255</v>
      </c>
      <c r="H42">
        <v>10.99</v>
      </c>
      <c r="I42">
        <v>21.3</v>
      </c>
      <c r="J42">
        <v>0.12</v>
      </c>
      <c r="K42">
        <f t="shared" si="5"/>
        <v>7.5741107594492263E-2</v>
      </c>
      <c r="L42">
        <v>25</v>
      </c>
    </row>
    <row r="43" spans="1:12">
      <c r="A43">
        <f t="shared" si="2"/>
        <v>25</v>
      </c>
      <c r="B43">
        <f t="shared" si="4"/>
        <v>22.66</v>
      </c>
      <c r="C43">
        <f t="shared" si="3"/>
        <v>5.2901941730873148E-2</v>
      </c>
      <c r="F43">
        <v>366</v>
      </c>
      <c r="G43" s="1">
        <v>38262</v>
      </c>
      <c r="H43">
        <v>11.66</v>
      </c>
      <c r="I43">
        <v>22.66</v>
      </c>
      <c r="J43">
        <v>0.11</v>
      </c>
      <c r="K43">
        <f t="shared" si="5"/>
        <v>5.2901941730873148E-2</v>
      </c>
      <c r="L43">
        <v>25</v>
      </c>
    </row>
    <row r="44" spans="1:12">
      <c r="A44">
        <f t="shared" si="2"/>
        <v>25</v>
      </c>
      <c r="B44">
        <f t="shared" si="4"/>
        <v>20.190000000000001</v>
      </c>
      <c r="C44">
        <f t="shared" si="3"/>
        <v>0.20046159623531956</v>
      </c>
      <c r="F44">
        <v>366</v>
      </c>
      <c r="G44" s="1">
        <v>38323</v>
      </c>
      <c r="H44">
        <v>10.55</v>
      </c>
      <c r="I44">
        <v>20.190000000000001</v>
      </c>
      <c r="J44">
        <v>0.25</v>
      </c>
      <c r="K44">
        <f t="shared" si="5"/>
        <v>0.20046159623531956</v>
      </c>
      <c r="L44">
        <v>25</v>
      </c>
    </row>
    <row r="45" spans="1:12">
      <c r="A45">
        <f t="shared" si="2"/>
        <v>25</v>
      </c>
      <c r="B45">
        <f t="shared" si="4"/>
        <v>23.16</v>
      </c>
      <c r="C45">
        <f t="shared" si="3"/>
        <v>7.7903669483841753E-2</v>
      </c>
      <c r="F45">
        <v>366</v>
      </c>
      <c r="G45" t="s">
        <v>1256</v>
      </c>
      <c r="H45">
        <v>11.94</v>
      </c>
      <c r="I45">
        <v>23.16</v>
      </c>
      <c r="J45">
        <v>0.12</v>
      </c>
      <c r="K45">
        <f t="shared" si="5"/>
        <v>7.7903669483841753E-2</v>
      </c>
      <c r="L45">
        <v>25</v>
      </c>
    </row>
    <row r="46" spans="1:12">
      <c r="A46">
        <f t="shared" si="2"/>
        <v>25</v>
      </c>
      <c r="B46">
        <f t="shared" si="4"/>
        <v>23.03</v>
      </c>
      <c r="C46">
        <f t="shared" si="3"/>
        <v>8.404855221640517E-2</v>
      </c>
      <c r="F46">
        <v>366</v>
      </c>
      <c r="G46" t="s">
        <v>1257</v>
      </c>
      <c r="H46">
        <v>11.88</v>
      </c>
      <c r="I46">
        <v>23.03</v>
      </c>
      <c r="J46">
        <v>0.13</v>
      </c>
      <c r="K46">
        <f t="shared" si="5"/>
        <v>8.404855221640517E-2</v>
      </c>
      <c r="L46">
        <v>25</v>
      </c>
    </row>
    <row r="47" spans="1:12">
      <c r="A47">
        <f t="shared" si="2"/>
        <v>25</v>
      </c>
      <c r="B47">
        <f t="shared" si="4"/>
        <v>22.49</v>
      </c>
      <c r="C47">
        <f t="shared" si="3"/>
        <v>0.10886446246682802</v>
      </c>
      <c r="F47">
        <v>366</v>
      </c>
      <c r="G47" t="s">
        <v>1241</v>
      </c>
      <c r="H47">
        <v>11.63</v>
      </c>
      <c r="I47">
        <v>22.49</v>
      </c>
      <c r="J47">
        <v>0.16</v>
      </c>
      <c r="K47">
        <f t="shared" si="5"/>
        <v>0.10886446246682802</v>
      </c>
      <c r="L47">
        <v>25</v>
      </c>
    </row>
    <row r="48" spans="1:12">
      <c r="A48">
        <f t="shared" si="2"/>
        <v>25</v>
      </c>
      <c r="B48">
        <f t="shared" si="4"/>
        <v>21.3</v>
      </c>
      <c r="C48">
        <f t="shared" si="3"/>
        <v>0.18453943022954888</v>
      </c>
      <c r="F48">
        <v>366</v>
      </c>
      <c r="G48" t="s">
        <v>1258</v>
      </c>
      <c r="H48">
        <v>11.1</v>
      </c>
      <c r="I48">
        <v>21.3</v>
      </c>
      <c r="J48">
        <v>0.23</v>
      </c>
      <c r="K48">
        <f t="shared" si="5"/>
        <v>0.18453943022954888</v>
      </c>
      <c r="L48">
        <v>25</v>
      </c>
    </row>
    <row r="49" spans="1:12">
      <c r="A49">
        <f t="shared" si="2"/>
        <v>25</v>
      </c>
      <c r="B49">
        <f t="shared" si="4"/>
        <v>21.86</v>
      </c>
      <c r="C49">
        <f t="shared" si="3"/>
        <v>0.10001643620658562</v>
      </c>
      <c r="F49">
        <v>366</v>
      </c>
      <c r="G49" t="s">
        <v>1259</v>
      </c>
      <c r="H49">
        <v>11.3</v>
      </c>
      <c r="I49">
        <v>21.86</v>
      </c>
      <c r="J49">
        <v>0.15</v>
      </c>
      <c r="K49">
        <f t="shared" si="5"/>
        <v>0.10001643620658562</v>
      </c>
      <c r="L49">
        <v>25</v>
      </c>
    </row>
    <row r="50" spans="1:12">
      <c r="A50">
        <f t="shared" si="2"/>
        <v>25</v>
      </c>
      <c r="B50">
        <f t="shared" si="4"/>
        <v>20.010000000000002</v>
      </c>
      <c r="C50">
        <f t="shared" si="3"/>
        <v>6.371030338718775E-2</v>
      </c>
      <c r="F50">
        <v>366</v>
      </c>
      <c r="G50" t="s">
        <v>1260</v>
      </c>
      <c r="H50">
        <v>10.32</v>
      </c>
      <c r="I50">
        <v>20.010000000000002</v>
      </c>
      <c r="J50">
        <v>0.11</v>
      </c>
      <c r="K50">
        <f t="shared" si="5"/>
        <v>6.371030338718775E-2</v>
      </c>
      <c r="L50">
        <v>25</v>
      </c>
    </row>
    <row r="51" spans="1:12">
      <c r="A51">
        <f t="shared" si="2"/>
        <v>25</v>
      </c>
      <c r="B51">
        <f t="shared" si="4"/>
        <v>19.440000000000001</v>
      </c>
      <c r="C51">
        <f t="shared" si="3"/>
        <v>0.13380553822985597</v>
      </c>
      <c r="F51">
        <v>366</v>
      </c>
      <c r="G51" t="s">
        <v>1261</v>
      </c>
      <c r="H51">
        <v>10.1</v>
      </c>
      <c r="I51">
        <v>19.440000000000001</v>
      </c>
      <c r="J51">
        <v>0.19</v>
      </c>
      <c r="K51">
        <f t="shared" si="5"/>
        <v>0.13380553822985597</v>
      </c>
      <c r="L51">
        <v>25</v>
      </c>
    </row>
    <row r="52" spans="1:12">
      <c r="A52">
        <f t="shared" si="2"/>
        <v>25</v>
      </c>
      <c r="B52">
        <f t="shared" si="4"/>
        <v>17.72</v>
      </c>
      <c r="C52">
        <f t="shared" si="3"/>
        <v>0.13186720833825305</v>
      </c>
      <c r="F52">
        <v>366</v>
      </c>
      <c r="G52" t="s">
        <v>1262</v>
      </c>
      <c r="H52">
        <v>9.2200000000000006</v>
      </c>
      <c r="I52">
        <v>17.72</v>
      </c>
      <c r="J52">
        <v>0.18</v>
      </c>
      <c r="K52">
        <f t="shared" si="5"/>
        <v>0.13186720833825305</v>
      </c>
      <c r="L52">
        <v>25</v>
      </c>
    </row>
    <row r="53" spans="1:12">
      <c r="A53">
        <f t="shared" si="2"/>
        <v>25</v>
      </c>
      <c r="B53">
        <f t="shared" si="4"/>
        <v>17.36</v>
      </c>
      <c r="C53">
        <f t="shared" si="3"/>
        <v>4.6502213623583089E-2</v>
      </c>
      <c r="F53">
        <v>366</v>
      </c>
      <c r="G53" t="s">
        <v>1263</v>
      </c>
      <c r="H53">
        <v>8.9499999999999993</v>
      </c>
      <c r="I53">
        <v>17.36</v>
      </c>
      <c r="J53">
        <v>0.09</v>
      </c>
      <c r="K53">
        <f t="shared" si="5"/>
        <v>4.6502213623583089E-2</v>
      </c>
      <c r="L53">
        <v>25</v>
      </c>
    </row>
    <row r="54" spans="1:12">
      <c r="A54">
        <f t="shared" si="2"/>
        <v>25</v>
      </c>
      <c r="B54">
        <f t="shared" si="4"/>
        <v>17.78</v>
      </c>
      <c r="C54">
        <f t="shared" si="3"/>
        <v>4.2052496449924703E-2</v>
      </c>
      <c r="F54">
        <v>366</v>
      </c>
      <c r="G54" t="s">
        <v>1264</v>
      </c>
      <c r="H54">
        <v>9.16</v>
      </c>
      <c r="I54">
        <v>17.78</v>
      </c>
      <c r="J54">
        <v>0.09</v>
      </c>
      <c r="K54">
        <f t="shared" si="5"/>
        <v>4.2052496449924703E-2</v>
      </c>
      <c r="L54">
        <v>25</v>
      </c>
    </row>
    <row r="55" spans="1:12">
      <c r="A55">
        <f t="shared" si="2"/>
        <v>25</v>
      </c>
      <c r="B55">
        <f t="shared" si="4"/>
        <v>18.04</v>
      </c>
      <c r="C55">
        <f t="shared" si="3"/>
        <v>3.9320161736188908E-2</v>
      </c>
      <c r="F55">
        <v>366</v>
      </c>
      <c r="G55" t="s">
        <v>1265</v>
      </c>
      <c r="H55">
        <v>9.2899999999999991</v>
      </c>
      <c r="I55">
        <v>18.04</v>
      </c>
      <c r="J55">
        <v>0.09</v>
      </c>
      <c r="K55">
        <f t="shared" si="5"/>
        <v>3.9320161736188908E-2</v>
      </c>
      <c r="L55">
        <v>25</v>
      </c>
    </row>
    <row r="56" spans="1:12">
      <c r="A56">
        <f t="shared" si="2"/>
        <v>25</v>
      </c>
      <c r="B56">
        <f t="shared" si="4"/>
        <v>20.71</v>
      </c>
      <c r="C56">
        <f t="shared" si="3"/>
        <v>7.6557174431123087E-2</v>
      </c>
      <c r="F56">
        <v>305</v>
      </c>
      <c r="G56" s="1">
        <v>38170</v>
      </c>
      <c r="H56">
        <v>10.69</v>
      </c>
      <c r="I56">
        <v>20.71</v>
      </c>
      <c r="J56">
        <v>0.12</v>
      </c>
      <c r="K56">
        <f t="shared" si="5"/>
        <v>7.6557174431123087E-2</v>
      </c>
      <c r="L56">
        <v>25</v>
      </c>
    </row>
    <row r="57" spans="1:12">
      <c r="A57">
        <f t="shared" si="2"/>
        <v>25</v>
      </c>
      <c r="B57">
        <f t="shared" si="4"/>
        <v>20.95</v>
      </c>
      <c r="C57">
        <f t="shared" si="3"/>
        <v>0.11377438894171732</v>
      </c>
      <c r="F57">
        <v>305</v>
      </c>
      <c r="G57" s="1">
        <v>38201</v>
      </c>
      <c r="H57">
        <v>10.85</v>
      </c>
      <c r="I57">
        <v>20.95</v>
      </c>
      <c r="J57">
        <v>0.16</v>
      </c>
      <c r="K57">
        <f t="shared" si="5"/>
        <v>0.11377438894171732</v>
      </c>
      <c r="L57">
        <v>25</v>
      </c>
    </row>
    <row r="58" spans="1:12">
      <c r="A58">
        <f t="shared" si="2"/>
        <v>25</v>
      </c>
      <c r="B58">
        <f t="shared" si="4"/>
        <v>20.97</v>
      </c>
      <c r="C58">
        <f t="shared" si="3"/>
        <v>0.16304007086436378</v>
      </c>
      <c r="F58">
        <v>305</v>
      </c>
      <c r="G58" s="1">
        <v>38232</v>
      </c>
      <c r="H58">
        <v>10.91</v>
      </c>
      <c r="I58">
        <v>20.97</v>
      </c>
      <c r="J58">
        <v>0.21</v>
      </c>
      <c r="K58">
        <f t="shared" si="5"/>
        <v>0.16304007086436378</v>
      </c>
      <c r="L58">
        <v>25</v>
      </c>
    </row>
    <row r="59" spans="1:12">
      <c r="A59">
        <f t="shared" si="2"/>
        <v>25</v>
      </c>
      <c r="B59">
        <f t="shared" si="4"/>
        <v>21.42</v>
      </c>
      <c r="C59">
        <f t="shared" si="3"/>
        <v>0.13392204127639928</v>
      </c>
      <c r="F59" t="s">
        <v>1266</v>
      </c>
      <c r="H59">
        <v>11.11</v>
      </c>
      <c r="I59">
        <v>21.42</v>
      </c>
      <c r="J59">
        <v>0.18</v>
      </c>
      <c r="K59">
        <f t="shared" si="5"/>
        <v>0.13392204127639928</v>
      </c>
      <c r="L59">
        <v>25</v>
      </c>
    </row>
    <row r="60" spans="1:12">
      <c r="A60">
        <f t="shared" si="2"/>
        <v>25</v>
      </c>
      <c r="B60">
        <f t="shared" si="4"/>
        <v>21.36</v>
      </c>
      <c r="C60">
        <f t="shared" si="3"/>
        <v>0.13450412950466806</v>
      </c>
      <c r="F60">
        <v>305</v>
      </c>
      <c r="G60" s="1">
        <v>38262</v>
      </c>
      <c r="H60">
        <v>11.08</v>
      </c>
      <c r="I60">
        <v>21.36</v>
      </c>
      <c r="J60">
        <v>0.18</v>
      </c>
      <c r="K60">
        <f t="shared" si="5"/>
        <v>0.13450412950466806</v>
      </c>
      <c r="L60">
        <v>25</v>
      </c>
    </row>
    <row r="61" spans="1:12">
      <c r="A61">
        <f t="shared" si="2"/>
        <v>25</v>
      </c>
      <c r="B61">
        <f t="shared" si="4"/>
        <v>21.51</v>
      </c>
      <c r="C61">
        <f t="shared" si="3"/>
        <v>0.15777448613876466</v>
      </c>
      <c r="F61">
        <v>305</v>
      </c>
      <c r="G61" s="1">
        <v>38264</v>
      </c>
      <c r="H61">
        <v>11.18</v>
      </c>
      <c r="I61">
        <v>21.51</v>
      </c>
      <c r="J61">
        <v>0.21</v>
      </c>
      <c r="K61">
        <f t="shared" si="5"/>
        <v>0.15777448613876466</v>
      </c>
      <c r="L61">
        <v>25</v>
      </c>
    </row>
    <row r="62" spans="1:12">
      <c r="A62">
        <f t="shared" si="2"/>
        <v>25</v>
      </c>
      <c r="B62">
        <f t="shared" si="4"/>
        <v>21.71</v>
      </c>
      <c r="C62">
        <f t="shared" si="3"/>
        <v>8.6621101305714987E-2</v>
      </c>
      <c r="F62">
        <v>305</v>
      </c>
      <c r="G62" s="1">
        <v>38266</v>
      </c>
      <c r="H62">
        <v>11.21</v>
      </c>
      <c r="I62">
        <v>21.71</v>
      </c>
      <c r="J62">
        <v>0.14000000000000001</v>
      </c>
      <c r="K62">
        <f t="shared" si="5"/>
        <v>8.6621101305714987E-2</v>
      </c>
      <c r="L62">
        <v>25</v>
      </c>
    </row>
    <row r="63" spans="1:12">
      <c r="A63">
        <f t="shared" si="2"/>
        <v>25</v>
      </c>
      <c r="B63">
        <f t="shared" si="4"/>
        <v>18.38</v>
      </c>
      <c r="C63">
        <f t="shared" si="3"/>
        <v>0.12492536327666848</v>
      </c>
      <c r="F63">
        <v>305</v>
      </c>
      <c r="G63" s="1">
        <v>38293</v>
      </c>
      <c r="H63">
        <v>9.5500000000000007</v>
      </c>
      <c r="I63">
        <v>18.38</v>
      </c>
      <c r="J63">
        <v>0.17</v>
      </c>
      <c r="K63">
        <f t="shared" si="5"/>
        <v>0.12492536327666848</v>
      </c>
      <c r="L63">
        <v>25</v>
      </c>
    </row>
    <row r="64" spans="1:12">
      <c r="A64">
        <f t="shared" si="2"/>
        <v>25</v>
      </c>
      <c r="B64">
        <f t="shared" si="4"/>
        <v>17.23</v>
      </c>
      <c r="C64">
        <f t="shared" si="3"/>
        <v>7.2668037320045897E-2</v>
      </c>
      <c r="F64">
        <v>305</v>
      </c>
      <c r="G64" s="1">
        <v>38323</v>
      </c>
      <c r="H64">
        <v>8.91</v>
      </c>
      <c r="I64">
        <v>17.23</v>
      </c>
      <c r="J64">
        <v>0.12</v>
      </c>
      <c r="K64">
        <f t="shared" si="5"/>
        <v>7.2668037320045897E-2</v>
      </c>
      <c r="L64">
        <v>25</v>
      </c>
    </row>
    <row r="65" spans="1:12">
      <c r="A65">
        <f t="shared" si="2"/>
        <v>25</v>
      </c>
      <c r="B65">
        <f t="shared" si="4"/>
        <v>16.64</v>
      </c>
      <c r="C65">
        <f t="shared" si="3"/>
        <v>0.11372096723034808</v>
      </c>
      <c r="F65">
        <v>305</v>
      </c>
      <c r="G65" t="s">
        <v>1267</v>
      </c>
      <c r="H65">
        <v>8.65</v>
      </c>
      <c r="I65">
        <v>16.64</v>
      </c>
      <c r="J65">
        <v>0.16</v>
      </c>
      <c r="K65">
        <f t="shared" si="5"/>
        <v>0.11372096723034808</v>
      </c>
      <c r="L65">
        <v>25</v>
      </c>
    </row>
    <row r="66" spans="1:12">
      <c r="A66">
        <f t="shared" si="2"/>
        <v>25</v>
      </c>
      <c r="B66">
        <f t="shared" ref="B66:B85" si="6">I66</f>
        <v>17.489999999999998</v>
      </c>
      <c r="C66">
        <f t="shared" si="3"/>
        <v>8.9717127767753979E-2</v>
      </c>
      <c r="F66">
        <v>305</v>
      </c>
      <c r="G66" t="s">
        <v>1256</v>
      </c>
      <c r="H66">
        <v>9.06</v>
      </c>
      <c r="I66">
        <v>17.489999999999998</v>
      </c>
      <c r="J66">
        <v>0.14000000000000001</v>
      </c>
      <c r="K66">
        <f t="shared" ref="K66:K85" si="7">1000*LN(H66/1000+1)-515*LN(1+I66/1000)</f>
        <v>8.9717127767753979E-2</v>
      </c>
      <c r="L66">
        <v>25</v>
      </c>
    </row>
    <row r="67" spans="1:12">
      <c r="A67">
        <f t="shared" ref="A67:A114" si="8">L67</f>
        <v>25</v>
      </c>
      <c r="B67">
        <f t="shared" si="6"/>
        <v>21.59</v>
      </c>
      <c r="C67">
        <f t="shared" ref="C67:C114" si="9">K67</f>
        <v>7.7885089515710604E-2</v>
      </c>
      <c r="F67">
        <v>577</v>
      </c>
      <c r="G67" s="1">
        <v>38111</v>
      </c>
      <c r="H67">
        <v>11.14</v>
      </c>
      <c r="I67">
        <v>21.59</v>
      </c>
      <c r="J67">
        <v>0.13</v>
      </c>
      <c r="K67">
        <f t="shared" si="7"/>
        <v>7.7885089515710604E-2</v>
      </c>
      <c r="L67">
        <v>25</v>
      </c>
    </row>
    <row r="68" spans="1:12">
      <c r="A68">
        <f t="shared" si="8"/>
        <v>25</v>
      </c>
      <c r="B68">
        <f t="shared" si="6"/>
        <v>21.65</v>
      </c>
      <c r="C68">
        <f t="shared" si="9"/>
        <v>5.7528788171021361E-2</v>
      </c>
      <c r="F68">
        <v>577</v>
      </c>
      <c r="G68" s="1">
        <v>38172</v>
      </c>
      <c r="H68">
        <v>11.15</v>
      </c>
      <c r="I68">
        <v>21.65</v>
      </c>
      <c r="J68">
        <v>0.11</v>
      </c>
      <c r="K68">
        <f t="shared" si="7"/>
        <v>5.7528788171021361E-2</v>
      </c>
      <c r="L68">
        <v>25</v>
      </c>
    </row>
    <row r="69" spans="1:12">
      <c r="A69">
        <f t="shared" si="8"/>
        <v>25</v>
      </c>
      <c r="B69">
        <f t="shared" si="6"/>
        <v>21.06</v>
      </c>
      <c r="C69">
        <f t="shared" si="9"/>
        <v>0.1374280270045638</v>
      </c>
      <c r="F69">
        <v>577</v>
      </c>
      <c r="G69" s="1">
        <v>38174</v>
      </c>
      <c r="H69">
        <v>10.93</v>
      </c>
      <c r="I69">
        <v>21.06</v>
      </c>
      <c r="J69">
        <v>0.18</v>
      </c>
      <c r="K69">
        <f t="shared" si="7"/>
        <v>0.1374280270045638</v>
      </c>
      <c r="L69">
        <v>25</v>
      </c>
    </row>
    <row r="70" spans="1:12">
      <c r="A70">
        <f t="shared" si="8"/>
        <v>25</v>
      </c>
      <c r="B70">
        <f t="shared" si="6"/>
        <v>18.920000000000002</v>
      </c>
      <c r="C70">
        <f t="shared" si="9"/>
        <v>5.9908802967619579E-2</v>
      </c>
      <c r="F70">
        <v>577</v>
      </c>
      <c r="G70" s="1">
        <v>38203</v>
      </c>
      <c r="H70">
        <v>9.76</v>
      </c>
      <c r="I70">
        <v>18.920000000000002</v>
      </c>
      <c r="J70">
        <v>0.11</v>
      </c>
      <c r="K70">
        <f t="shared" si="7"/>
        <v>5.9908802967619579E-2</v>
      </c>
      <c r="L70">
        <v>25</v>
      </c>
    </row>
    <row r="71" spans="1:12">
      <c r="A71">
        <f t="shared" si="8"/>
        <v>25</v>
      </c>
      <c r="B71">
        <f t="shared" si="6"/>
        <v>17.57</v>
      </c>
      <c r="C71">
        <f t="shared" si="9"/>
        <v>4.9226921069903895E-2</v>
      </c>
      <c r="F71">
        <v>577</v>
      </c>
      <c r="G71" s="1">
        <v>38234</v>
      </c>
      <c r="H71">
        <v>9.06</v>
      </c>
      <c r="I71">
        <v>17.57</v>
      </c>
      <c r="J71">
        <v>0.09</v>
      </c>
      <c r="K71">
        <f t="shared" si="7"/>
        <v>4.9226921069903895E-2</v>
      </c>
      <c r="L71">
        <v>25</v>
      </c>
    </row>
    <row r="72" spans="1:12">
      <c r="A72">
        <f t="shared" si="8"/>
        <v>25</v>
      </c>
      <c r="B72">
        <f t="shared" si="6"/>
        <v>17.53</v>
      </c>
      <c r="C72">
        <f t="shared" si="9"/>
        <v>4.9651003133028837E-2</v>
      </c>
      <c r="F72">
        <v>577</v>
      </c>
      <c r="G72" s="1">
        <v>38234</v>
      </c>
      <c r="H72">
        <v>9.0399999999999991</v>
      </c>
      <c r="I72">
        <v>17.53</v>
      </c>
      <c r="J72">
        <v>0.09</v>
      </c>
      <c r="K72">
        <f t="shared" si="7"/>
        <v>4.9651003133028837E-2</v>
      </c>
      <c r="L72">
        <v>25</v>
      </c>
    </row>
    <row r="73" spans="1:12">
      <c r="A73">
        <f t="shared" si="8"/>
        <v>25</v>
      </c>
      <c r="B73">
        <f t="shared" si="6"/>
        <v>16.41</v>
      </c>
      <c r="C73">
        <f t="shared" si="9"/>
        <v>0.13109806844205352</v>
      </c>
      <c r="F73">
        <v>577</v>
      </c>
      <c r="G73" t="s">
        <v>1268</v>
      </c>
      <c r="H73">
        <v>8.5500000000000007</v>
      </c>
      <c r="I73">
        <v>16.41</v>
      </c>
      <c r="J73">
        <v>0.18</v>
      </c>
      <c r="K73">
        <f t="shared" si="7"/>
        <v>0.13109806844205352</v>
      </c>
      <c r="L73">
        <v>25</v>
      </c>
    </row>
    <row r="74" spans="1:12">
      <c r="A74">
        <f t="shared" si="8"/>
        <v>25</v>
      </c>
      <c r="B74">
        <f t="shared" si="6"/>
        <v>16.77</v>
      </c>
      <c r="C74">
        <f t="shared" si="9"/>
        <v>7.7613274111170583E-2</v>
      </c>
      <c r="F74">
        <v>577</v>
      </c>
      <c r="G74" s="1">
        <v>38266</v>
      </c>
      <c r="H74">
        <v>8.68</v>
      </c>
      <c r="I74">
        <v>16.77</v>
      </c>
      <c r="J74">
        <v>0.13</v>
      </c>
      <c r="K74">
        <f t="shared" si="7"/>
        <v>7.7613274111170583E-2</v>
      </c>
      <c r="L74">
        <v>25</v>
      </c>
    </row>
    <row r="75" spans="1:12">
      <c r="A75">
        <f t="shared" si="8"/>
        <v>25</v>
      </c>
      <c r="B75">
        <f t="shared" si="6"/>
        <v>17.11</v>
      </c>
      <c r="C75">
        <f t="shared" si="9"/>
        <v>9.3777309604552883E-2</v>
      </c>
      <c r="F75">
        <v>577</v>
      </c>
      <c r="G75" s="1">
        <v>38292</v>
      </c>
      <c r="H75">
        <v>8.8699999999999992</v>
      </c>
      <c r="I75">
        <v>17.11</v>
      </c>
      <c r="J75">
        <v>0.13</v>
      </c>
      <c r="K75">
        <f t="shared" si="7"/>
        <v>9.3777309604552883E-2</v>
      </c>
      <c r="L75">
        <v>25</v>
      </c>
    </row>
    <row r="76" spans="1:12">
      <c r="A76">
        <f t="shared" si="8"/>
        <v>25</v>
      </c>
      <c r="B76">
        <f t="shared" si="6"/>
        <v>17.25</v>
      </c>
      <c r="C76">
        <f t="shared" si="9"/>
        <v>8.2365777121172101E-2</v>
      </c>
      <c r="F76">
        <v>577</v>
      </c>
      <c r="G76" t="s">
        <v>1269</v>
      </c>
      <c r="H76">
        <v>8.93</v>
      </c>
      <c r="I76">
        <v>17.25</v>
      </c>
      <c r="J76">
        <v>0.13</v>
      </c>
      <c r="K76">
        <f t="shared" si="7"/>
        <v>8.2365777121172101E-2</v>
      </c>
      <c r="L76">
        <v>25</v>
      </c>
    </row>
    <row r="77" spans="1:12">
      <c r="A77">
        <f t="shared" si="8"/>
        <v>25</v>
      </c>
      <c r="B77">
        <f t="shared" si="6"/>
        <v>17.37</v>
      </c>
      <c r="C77">
        <f t="shared" si="9"/>
        <v>7.1173556647686098E-2</v>
      </c>
      <c r="F77">
        <v>577</v>
      </c>
      <c r="G77">
        <v>11</v>
      </c>
      <c r="H77">
        <v>8.98</v>
      </c>
      <c r="I77">
        <v>17.37</v>
      </c>
      <c r="J77">
        <v>0.12</v>
      </c>
      <c r="K77">
        <f t="shared" si="7"/>
        <v>7.1173556647686098E-2</v>
      </c>
      <c r="L77">
        <v>25</v>
      </c>
    </row>
    <row r="78" spans="1:12">
      <c r="A78">
        <f t="shared" si="8"/>
        <v>25</v>
      </c>
      <c r="B78">
        <f t="shared" si="6"/>
        <v>17.829999999999998</v>
      </c>
      <c r="C78">
        <f t="shared" si="9"/>
        <v>0.16538038078097017</v>
      </c>
      <c r="F78" t="s">
        <v>1270</v>
      </c>
      <c r="G78" t="s">
        <v>1271</v>
      </c>
      <c r="H78">
        <v>9.31</v>
      </c>
      <c r="I78">
        <v>17.829999999999998</v>
      </c>
      <c r="J78">
        <v>0.21</v>
      </c>
      <c r="K78">
        <f t="shared" si="7"/>
        <v>0.16538038078097017</v>
      </c>
      <c r="L78">
        <v>25</v>
      </c>
    </row>
    <row r="79" spans="1:12">
      <c r="A79">
        <f t="shared" si="8"/>
        <v>25</v>
      </c>
      <c r="B79">
        <f t="shared" si="6"/>
        <v>18.02</v>
      </c>
      <c r="C79">
        <f t="shared" si="9"/>
        <v>0.14851238468554584</v>
      </c>
      <c r="F79">
        <v>577</v>
      </c>
      <c r="G79" s="1">
        <v>38322</v>
      </c>
      <c r="H79">
        <v>9.39</v>
      </c>
      <c r="I79">
        <v>18.02</v>
      </c>
      <c r="J79">
        <v>0.2</v>
      </c>
      <c r="K79">
        <f t="shared" si="7"/>
        <v>0.14851238468554584</v>
      </c>
      <c r="L79">
        <v>25</v>
      </c>
    </row>
    <row r="80" spans="1:12">
      <c r="A80">
        <f t="shared" si="8"/>
        <v>25</v>
      </c>
      <c r="B80">
        <f t="shared" si="6"/>
        <v>19.07</v>
      </c>
      <c r="C80">
        <f t="shared" si="9"/>
        <v>6.3322422253561328E-2</v>
      </c>
      <c r="F80">
        <v>577</v>
      </c>
      <c r="G80" s="1">
        <v>38322</v>
      </c>
      <c r="H80">
        <v>9.84</v>
      </c>
      <c r="I80">
        <v>19.07</v>
      </c>
      <c r="J80">
        <v>0.11</v>
      </c>
      <c r="K80">
        <f t="shared" si="7"/>
        <v>6.3322422253561328E-2</v>
      </c>
      <c r="L80">
        <v>25</v>
      </c>
    </row>
    <row r="81" spans="1:12">
      <c r="A81">
        <f t="shared" si="8"/>
        <v>25</v>
      </c>
      <c r="B81">
        <f t="shared" si="6"/>
        <v>18.399999999999999</v>
      </c>
      <c r="C81">
        <f t="shared" si="9"/>
        <v>0.10490590734408478</v>
      </c>
      <c r="F81">
        <v>577</v>
      </c>
      <c r="G81" s="1">
        <v>38322</v>
      </c>
      <c r="H81">
        <v>9.5399999999999991</v>
      </c>
      <c r="I81">
        <v>18.399999999999999</v>
      </c>
      <c r="J81">
        <v>0.15</v>
      </c>
      <c r="K81">
        <f t="shared" si="7"/>
        <v>0.10490590734408478</v>
      </c>
      <c r="L81">
        <v>25</v>
      </c>
    </row>
    <row r="82" spans="1:12">
      <c r="A82">
        <f t="shared" si="8"/>
        <v>25</v>
      </c>
      <c r="B82">
        <f t="shared" si="6"/>
        <v>19.100000000000001</v>
      </c>
      <c r="C82">
        <f t="shared" si="9"/>
        <v>4.8161763426179505E-2</v>
      </c>
      <c r="F82">
        <v>577</v>
      </c>
      <c r="G82" s="1">
        <v>38322</v>
      </c>
      <c r="H82">
        <v>9.84</v>
      </c>
      <c r="I82">
        <v>19.100000000000001</v>
      </c>
      <c r="J82">
        <v>0.09</v>
      </c>
      <c r="K82">
        <f t="shared" si="7"/>
        <v>4.8161763426179505E-2</v>
      </c>
      <c r="L82">
        <v>25</v>
      </c>
    </row>
    <row r="83" spans="1:12">
      <c r="A83">
        <f t="shared" si="8"/>
        <v>25</v>
      </c>
      <c r="B83">
        <f t="shared" si="6"/>
        <v>19.21</v>
      </c>
      <c r="C83">
        <f t="shared" si="9"/>
        <v>6.1892008482134386E-2</v>
      </c>
      <c r="F83">
        <v>577</v>
      </c>
      <c r="G83" s="1">
        <v>38324</v>
      </c>
      <c r="H83">
        <v>9.91</v>
      </c>
      <c r="I83">
        <v>19.21</v>
      </c>
      <c r="J83">
        <v>0.1</v>
      </c>
      <c r="K83">
        <f t="shared" si="7"/>
        <v>6.1892008482134386E-2</v>
      </c>
      <c r="L83">
        <v>25</v>
      </c>
    </row>
    <row r="84" spans="1:12">
      <c r="A84">
        <f t="shared" si="8"/>
        <v>25</v>
      </c>
      <c r="B84">
        <f t="shared" si="6"/>
        <v>18.940000000000001</v>
      </c>
      <c r="C84">
        <f t="shared" si="9"/>
        <v>4.9800159586540715E-2</v>
      </c>
      <c r="F84">
        <v>577</v>
      </c>
      <c r="G84" s="1">
        <v>38325</v>
      </c>
      <c r="H84">
        <v>9.76</v>
      </c>
      <c r="I84">
        <v>18.940000000000001</v>
      </c>
      <c r="J84">
        <v>0.1</v>
      </c>
      <c r="K84">
        <f t="shared" si="7"/>
        <v>4.9800159586540715E-2</v>
      </c>
      <c r="L84">
        <v>25</v>
      </c>
    </row>
    <row r="85" spans="1:12">
      <c r="A85">
        <f t="shared" si="8"/>
        <v>25</v>
      </c>
      <c r="B85">
        <f t="shared" si="6"/>
        <v>19.059999999999999</v>
      </c>
      <c r="C85">
        <f t="shared" si="9"/>
        <v>7.827858416684208E-2</v>
      </c>
      <c r="F85" t="s">
        <v>1272</v>
      </c>
      <c r="G85">
        <v>577</v>
      </c>
      <c r="H85">
        <v>9.85</v>
      </c>
      <c r="I85">
        <v>19.059999999999999</v>
      </c>
      <c r="J85">
        <v>0.13</v>
      </c>
      <c r="K85">
        <f t="shared" si="7"/>
        <v>7.827858416684208E-2</v>
      </c>
      <c r="L85">
        <v>25</v>
      </c>
    </row>
    <row r="86" spans="1:12">
      <c r="F86">
        <v>14</v>
      </c>
    </row>
    <row r="87" spans="1:12">
      <c r="A87">
        <f t="shared" si="8"/>
        <v>25</v>
      </c>
      <c r="B87">
        <f t="shared" ref="B87:B114" si="10">I87</f>
        <v>19.010000000000002</v>
      </c>
      <c r="C87">
        <f t="shared" si="9"/>
        <v>7.3839765113829614E-2</v>
      </c>
      <c r="F87">
        <v>577</v>
      </c>
      <c r="G87" s="1">
        <v>38326</v>
      </c>
      <c r="H87">
        <v>9.82</v>
      </c>
      <c r="I87">
        <v>19.010000000000002</v>
      </c>
      <c r="J87">
        <v>0.12</v>
      </c>
      <c r="K87">
        <f t="shared" ref="K87:K114" si="11">1000*LN(H87/1000+1)-515*LN(1+I87/1000)</f>
        <v>7.3839765113829614E-2</v>
      </c>
      <c r="L87">
        <v>25</v>
      </c>
    </row>
    <row r="88" spans="1:12">
      <c r="A88">
        <f t="shared" si="8"/>
        <v>25</v>
      </c>
      <c r="B88">
        <f t="shared" si="10"/>
        <v>19.25</v>
      </c>
      <c r="C88">
        <f t="shared" si="9"/>
        <v>5.1582495891670632E-2</v>
      </c>
      <c r="F88">
        <v>577</v>
      </c>
      <c r="G88" s="1">
        <v>38326</v>
      </c>
      <c r="H88">
        <v>9.92</v>
      </c>
      <c r="I88">
        <v>19.25</v>
      </c>
      <c r="J88">
        <v>0.09</v>
      </c>
      <c r="K88">
        <f t="shared" si="11"/>
        <v>5.1582495891670632E-2</v>
      </c>
      <c r="L88">
        <v>25</v>
      </c>
    </row>
    <row r="89" spans="1:12">
      <c r="A89">
        <f t="shared" si="8"/>
        <v>25</v>
      </c>
      <c r="B89">
        <f t="shared" si="10"/>
        <v>18.95</v>
      </c>
      <c r="C89">
        <f t="shared" si="9"/>
        <v>4.4745912301284108E-2</v>
      </c>
      <c r="F89">
        <v>577</v>
      </c>
      <c r="G89" s="1">
        <v>38326</v>
      </c>
      <c r="H89">
        <v>9.76</v>
      </c>
      <c r="I89">
        <v>18.95</v>
      </c>
      <c r="J89">
        <v>0.09</v>
      </c>
      <c r="K89">
        <f t="shared" si="11"/>
        <v>4.4745912301284108E-2</v>
      </c>
      <c r="L89">
        <v>25</v>
      </c>
    </row>
    <row r="90" spans="1:12">
      <c r="A90">
        <f t="shared" si="8"/>
        <v>25</v>
      </c>
      <c r="B90">
        <f t="shared" si="10"/>
        <v>19.66</v>
      </c>
      <c r="C90">
        <f t="shared" si="9"/>
        <v>5.2377668269128819E-2</v>
      </c>
      <c r="F90">
        <v>577</v>
      </c>
      <c r="G90" s="1">
        <v>38327</v>
      </c>
      <c r="H90">
        <v>10.130000000000001</v>
      </c>
      <c r="I90">
        <v>19.66</v>
      </c>
      <c r="J90">
        <v>0.1</v>
      </c>
      <c r="K90">
        <f t="shared" si="11"/>
        <v>5.2377668269128819E-2</v>
      </c>
      <c r="L90">
        <v>25</v>
      </c>
    </row>
    <row r="91" spans="1:12">
      <c r="A91">
        <f t="shared" si="8"/>
        <v>0</v>
      </c>
      <c r="B91">
        <f t="shared" si="10"/>
        <v>7.76</v>
      </c>
      <c r="C91">
        <f t="shared" si="9"/>
        <v>1.0873386882352953E-3</v>
      </c>
      <c r="F91" t="s">
        <v>1273</v>
      </c>
      <c r="G91" t="s">
        <v>1274</v>
      </c>
      <c r="H91">
        <v>3.99</v>
      </c>
      <c r="I91">
        <v>7.76</v>
      </c>
      <c r="J91">
        <v>0</v>
      </c>
      <c r="K91">
        <f t="shared" si="11"/>
        <v>1.0873386882352953E-3</v>
      </c>
      <c r="L91">
        <v>0</v>
      </c>
    </row>
    <row r="92" spans="1:12">
      <c r="A92">
        <f t="shared" si="8"/>
        <v>50</v>
      </c>
      <c r="B92">
        <f t="shared" si="10"/>
        <v>19.25</v>
      </c>
      <c r="C92">
        <f t="shared" si="9"/>
        <v>-2.763483690202051E-2</v>
      </c>
      <c r="F92" t="s">
        <v>1275</v>
      </c>
      <c r="G92" t="s">
        <v>1276</v>
      </c>
      <c r="H92">
        <v>9.84</v>
      </c>
      <c r="I92">
        <v>19.25</v>
      </c>
      <c r="J92">
        <v>-0.03</v>
      </c>
      <c r="K92">
        <f t="shared" si="11"/>
        <v>-2.763483690202051E-2</v>
      </c>
      <c r="L92">
        <v>50</v>
      </c>
    </row>
    <row r="93" spans="1:12">
      <c r="A93">
        <f t="shared" si="8"/>
        <v>50</v>
      </c>
      <c r="B93">
        <f t="shared" si="10"/>
        <v>17.760000000000002</v>
      </c>
      <c r="C93">
        <f t="shared" si="9"/>
        <v>2.6252764724095101E-3</v>
      </c>
      <c r="F93" t="s">
        <v>1277</v>
      </c>
      <c r="H93">
        <v>9.11</v>
      </c>
      <c r="I93">
        <v>17.760000000000002</v>
      </c>
      <c r="J93">
        <v>0</v>
      </c>
      <c r="K93">
        <f t="shared" si="11"/>
        <v>2.6252764724095101E-3</v>
      </c>
      <c r="L93">
        <v>50</v>
      </c>
    </row>
    <row r="94" spans="1:12">
      <c r="A94">
        <f t="shared" si="8"/>
        <v>50</v>
      </c>
      <c r="B94">
        <f t="shared" si="10"/>
        <v>18.41</v>
      </c>
      <c r="C94">
        <f t="shared" si="9"/>
        <v>2.0601827993090183E-2</v>
      </c>
      <c r="F94" t="s">
        <v>1278</v>
      </c>
      <c r="H94">
        <v>9.4600000000000009</v>
      </c>
      <c r="I94">
        <v>18.41</v>
      </c>
      <c r="J94">
        <v>0.02</v>
      </c>
      <c r="K94">
        <f t="shared" si="11"/>
        <v>2.0601827993090183E-2</v>
      </c>
      <c r="L94">
        <v>50</v>
      </c>
    </row>
    <row r="95" spans="1:12">
      <c r="A95">
        <f t="shared" si="8"/>
        <v>50</v>
      </c>
      <c r="B95">
        <f t="shared" si="10"/>
        <v>3.27</v>
      </c>
      <c r="C95">
        <f t="shared" si="9"/>
        <v>0.12706135787425077</v>
      </c>
      <c r="F95" t="s">
        <v>1279</v>
      </c>
      <c r="H95">
        <v>1.81</v>
      </c>
      <c r="I95">
        <v>3.27</v>
      </c>
      <c r="J95">
        <v>0.13</v>
      </c>
      <c r="K95">
        <f t="shared" si="11"/>
        <v>0.12706135787425077</v>
      </c>
      <c r="L95">
        <v>50</v>
      </c>
    </row>
    <row r="96" spans="1:12">
      <c r="A96">
        <f t="shared" si="8"/>
        <v>0</v>
      </c>
      <c r="B96">
        <f t="shared" si="10"/>
        <v>15.88</v>
      </c>
      <c r="C96">
        <f t="shared" si="9"/>
        <v>2.286177146058499E-2</v>
      </c>
      <c r="F96" t="s">
        <v>1280</v>
      </c>
      <c r="H96">
        <v>8.17</v>
      </c>
      <c r="I96">
        <v>15.88</v>
      </c>
      <c r="J96">
        <v>0.03</v>
      </c>
      <c r="K96">
        <f t="shared" si="11"/>
        <v>2.286177146058499E-2</v>
      </c>
      <c r="L96">
        <v>0</v>
      </c>
    </row>
    <row r="97" spans="1:12">
      <c r="A97">
        <f t="shared" si="8"/>
        <v>0</v>
      </c>
      <c r="B97">
        <f t="shared" si="10"/>
        <v>8.36</v>
      </c>
      <c r="C97">
        <f t="shared" si="9"/>
        <v>3.2783129713802595E-3</v>
      </c>
      <c r="F97" t="s">
        <v>1281</v>
      </c>
      <c r="G97" t="s">
        <v>1282</v>
      </c>
      <c r="H97">
        <v>4.3</v>
      </c>
      <c r="I97">
        <v>8.36</v>
      </c>
      <c r="J97">
        <v>0.01</v>
      </c>
      <c r="K97">
        <f t="shared" si="11"/>
        <v>3.2783129713802595E-3</v>
      </c>
      <c r="L97">
        <v>0</v>
      </c>
    </row>
    <row r="98" spans="1:12">
      <c r="A98">
        <f t="shared" si="8"/>
        <v>0</v>
      </c>
      <c r="B98">
        <f t="shared" si="10"/>
        <v>15.99</v>
      </c>
      <c r="C98">
        <f t="shared" si="9"/>
        <v>3.6530654193205336E-2</v>
      </c>
      <c r="F98" t="s">
        <v>1283</v>
      </c>
      <c r="G98" s="1">
        <v>38143</v>
      </c>
      <c r="H98">
        <v>8.24</v>
      </c>
      <c r="I98">
        <v>15.99</v>
      </c>
      <c r="J98">
        <v>0.04</v>
      </c>
      <c r="K98">
        <f t="shared" si="11"/>
        <v>3.6530654193205336E-2</v>
      </c>
      <c r="L98">
        <v>0</v>
      </c>
    </row>
    <row r="99" spans="1:12">
      <c r="A99">
        <f t="shared" si="8"/>
        <v>0</v>
      </c>
      <c r="B99">
        <f t="shared" si="10"/>
        <v>6.09</v>
      </c>
      <c r="C99">
        <f t="shared" si="9"/>
        <v>-1.7266642659325981E-3</v>
      </c>
      <c r="F99" t="s">
        <v>1280</v>
      </c>
      <c r="G99">
        <v>2</v>
      </c>
      <c r="H99">
        <v>3.13</v>
      </c>
      <c r="I99">
        <v>6.09</v>
      </c>
      <c r="J99">
        <v>0</v>
      </c>
      <c r="K99">
        <f t="shared" si="11"/>
        <v>-1.7266642659325981E-3</v>
      </c>
      <c r="L99">
        <v>0</v>
      </c>
    </row>
    <row r="100" spans="1:12">
      <c r="A100">
        <f t="shared" si="8"/>
        <v>50</v>
      </c>
      <c r="B100">
        <f t="shared" si="10"/>
        <v>0.67</v>
      </c>
      <c r="C100">
        <f t="shared" si="9"/>
        <v>1.5000755692693712E-2</v>
      </c>
      <c r="F100" t="s">
        <v>1284</v>
      </c>
      <c r="G100">
        <v>-1</v>
      </c>
      <c r="H100">
        <v>0.36</v>
      </c>
      <c r="I100">
        <v>0.67</v>
      </c>
      <c r="J100">
        <v>0.02</v>
      </c>
      <c r="K100">
        <f t="shared" si="11"/>
        <v>1.5000755692693712E-2</v>
      </c>
      <c r="L100">
        <v>50</v>
      </c>
    </row>
    <row r="101" spans="1:12">
      <c r="A101">
        <f t="shared" si="8"/>
        <v>50</v>
      </c>
      <c r="B101">
        <f t="shared" si="10"/>
        <v>0.98</v>
      </c>
      <c r="C101">
        <f t="shared" si="9"/>
        <v>2.5406741153246704E-2</v>
      </c>
      <c r="F101" t="s">
        <v>1284</v>
      </c>
      <c r="G101">
        <v>2</v>
      </c>
      <c r="H101">
        <v>0.53</v>
      </c>
      <c r="I101">
        <v>0.98</v>
      </c>
      <c r="J101">
        <v>0.03</v>
      </c>
      <c r="K101">
        <f t="shared" si="11"/>
        <v>2.5406741153246704E-2</v>
      </c>
      <c r="L101">
        <v>50</v>
      </c>
    </row>
    <row r="102" spans="1:12">
      <c r="A102">
        <f t="shared" si="8"/>
        <v>50</v>
      </c>
      <c r="B102">
        <f t="shared" si="10"/>
        <v>4.29</v>
      </c>
      <c r="C102">
        <f t="shared" si="9"/>
        <v>-7.0409110022997545E-3</v>
      </c>
      <c r="F102" t="s">
        <v>1285</v>
      </c>
      <c r="G102" t="s">
        <v>1286</v>
      </c>
      <c r="H102">
        <v>2.2000000000000002</v>
      </c>
      <c r="I102">
        <v>4.29</v>
      </c>
      <c r="J102">
        <v>-0.01</v>
      </c>
      <c r="K102">
        <f t="shared" si="11"/>
        <v>-7.0409110022997545E-3</v>
      </c>
      <c r="L102">
        <v>50</v>
      </c>
    </row>
    <row r="103" spans="1:12">
      <c r="A103">
        <f t="shared" si="8"/>
        <v>500</v>
      </c>
      <c r="B103">
        <f t="shared" si="10"/>
        <v>35.17</v>
      </c>
      <c r="C103">
        <f t="shared" si="9"/>
        <v>7.7892902022551169E-2</v>
      </c>
      <c r="F103" t="s">
        <v>1287</v>
      </c>
      <c r="H103">
        <v>18.04</v>
      </c>
      <c r="I103">
        <v>35.17</v>
      </c>
      <c r="J103">
        <v>0.08</v>
      </c>
      <c r="K103">
        <f t="shared" si="11"/>
        <v>7.7892902022551169E-2</v>
      </c>
      <c r="L103">
        <v>500</v>
      </c>
    </row>
    <row r="104" spans="1:12">
      <c r="A104">
        <f t="shared" si="8"/>
        <v>50</v>
      </c>
      <c r="B104">
        <f t="shared" si="10"/>
        <v>1.72</v>
      </c>
      <c r="C104">
        <f t="shared" si="9"/>
        <v>2.4547116627397725E-2</v>
      </c>
      <c r="F104" t="s">
        <v>1288</v>
      </c>
      <c r="H104">
        <v>0.91</v>
      </c>
      <c r="I104">
        <v>1.72</v>
      </c>
      <c r="J104">
        <v>0.03</v>
      </c>
      <c r="K104">
        <f t="shared" si="11"/>
        <v>2.4547116627397725E-2</v>
      </c>
      <c r="L104">
        <v>50</v>
      </c>
    </row>
    <row r="105" spans="1:12">
      <c r="A105">
        <f t="shared" si="8"/>
        <v>50</v>
      </c>
      <c r="B105">
        <f t="shared" si="10"/>
        <v>-6.93</v>
      </c>
      <c r="C105">
        <f t="shared" si="9"/>
        <v>0.17558070834314643</v>
      </c>
      <c r="F105" t="s">
        <v>1289</v>
      </c>
      <c r="G105">
        <v>28</v>
      </c>
      <c r="H105">
        <v>-3.4</v>
      </c>
      <c r="I105">
        <v>-6.93</v>
      </c>
      <c r="J105">
        <v>0.17</v>
      </c>
      <c r="K105">
        <f t="shared" si="11"/>
        <v>0.17558070834314643</v>
      </c>
      <c r="L105">
        <v>50</v>
      </c>
    </row>
    <row r="106" spans="1:12">
      <c r="A106">
        <f t="shared" si="8"/>
        <v>50</v>
      </c>
      <c r="B106">
        <f t="shared" si="10"/>
        <v>7.45</v>
      </c>
      <c r="C106">
        <f t="shared" si="9"/>
        <v>4.9963518820387076E-2</v>
      </c>
      <c r="F106" t="s">
        <v>1289</v>
      </c>
      <c r="G106" t="s">
        <v>1290</v>
      </c>
      <c r="H106">
        <v>3.88</v>
      </c>
      <c r="I106">
        <v>7.45</v>
      </c>
      <c r="J106">
        <v>0.05</v>
      </c>
      <c r="K106">
        <f t="shared" si="11"/>
        <v>4.9963518820387076E-2</v>
      </c>
      <c r="L106">
        <v>50</v>
      </c>
    </row>
    <row r="107" spans="1:12">
      <c r="A107">
        <f t="shared" si="8"/>
        <v>0</v>
      </c>
      <c r="B107">
        <f t="shared" si="10"/>
        <v>-1.84</v>
      </c>
      <c r="C107">
        <f t="shared" si="9"/>
        <v>-1.9786731193469631E-3</v>
      </c>
      <c r="F107" t="s">
        <v>1291</v>
      </c>
      <c r="G107" t="s">
        <v>1292</v>
      </c>
      <c r="H107">
        <v>-0.95</v>
      </c>
      <c r="I107">
        <v>-1.84</v>
      </c>
      <c r="J107">
        <v>0</v>
      </c>
      <c r="K107">
        <f t="shared" si="11"/>
        <v>-1.9786731193469631E-3</v>
      </c>
      <c r="L107">
        <v>0</v>
      </c>
    </row>
    <row r="108" spans="1:12">
      <c r="A108">
        <f t="shared" si="8"/>
        <v>0</v>
      </c>
      <c r="B108">
        <f t="shared" si="10"/>
        <v>0.3</v>
      </c>
      <c r="C108">
        <f t="shared" si="9"/>
        <v>5.5103717311671407E-3</v>
      </c>
      <c r="F108" t="s">
        <v>1291</v>
      </c>
      <c r="G108" t="s">
        <v>1293</v>
      </c>
      <c r="H108">
        <v>0.16</v>
      </c>
      <c r="I108">
        <v>0.3</v>
      </c>
      <c r="J108">
        <v>0</v>
      </c>
      <c r="K108">
        <f t="shared" si="11"/>
        <v>5.5103717311671407E-3</v>
      </c>
      <c r="L108">
        <v>0</v>
      </c>
    </row>
    <row r="109" spans="1:12">
      <c r="A109">
        <f t="shared" si="8"/>
        <v>0</v>
      </c>
      <c r="B109">
        <f t="shared" si="10"/>
        <v>4.93</v>
      </c>
      <c r="C109">
        <f t="shared" si="9"/>
        <v>0.12375647907482845</v>
      </c>
      <c r="F109" t="s">
        <v>1291</v>
      </c>
      <c r="G109" t="s">
        <v>1294</v>
      </c>
      <c r="H109">
        <v>2.66</v>
      </c>
      <c r="I109">
        <v>4.93</v>
      </c>
      <c r="J109">
        <v>0.13</v>
      </c>
      <c r="K109">
        <f t="shared" si="11"/>
        <v>0.12375647907482845</v>
      </c>
      <c r="L109">
        <v>0</v>
      </c>
    </row>
    <row r="110" spans="1:12">
      <c r="A110">
        <f t="shared" si="8"/>
        <v>0</v>
      </c>
      <c r="B110">
        <f t="shared" si="10"/>
        <v>-0.8</v>
      </c>
      <c r="C110">
        <f t="shared" si="9"/>
        <v>3.2092669650186867E-2</v>
      </c>
      <c r="F110" t="s">
        <v>1291</v>
      </c>
      <c r="G110" t="s">
        <v>1295</v>
      </c>
      <c r="H110">
        <v>-0.38</v>
      </c>
      <c r="I110">
        <v>-0.8</v>
      </c>
      <c r="J110">
        <v>0.04</v>
      </c>
      <c r="K110">
        <f t="shared" si="11"/>
        <v>3.2092669650186867E-2</v>
      </c>
      <c r="L110">
        <v>0</v>
      </c>
    </row>
    <row r="111" spans="1:12">
      <c r="A111">
        <f t="shared" si="8"/>
        <v>0</v>
      </c>
      <c r="B111">
        <f t="shared" si="10"/>
        <v>-0.95</v>
      </c>
      <c r="C111">
        <f t="shared" si="9"/>
        <v>5.9390064526734343E-2</v>
      </c>
      <c r="F111" t="s">
        <v>1291</v>
      </c>
      <c r="G111" t="s">
        <v>1296</v>
      </c>
      <c r="H111">
        <v>-0.43</v>
      </c>
      <c r="I111">
        <v>-0.95</v>
      </c>
      <c r="J111">
        <v>0.05</v>
      </c>
      <c r="K111">
        <f t="shared" si="11"/>
        <v>5.9390064526734343E-2</v>
      </c>
      <c r="L111">
        <v>0</v>
      </c>
    </row>
    <row r="112" spans="1:12">
      <c r="A112">
        <f t="shared" si="8"/>
        <v>0</v>
      </c>
      <c r="B112">
        <f t="shared" si="10"/>
        <v>-0.41</v>
      </c>
      <c r="C112">
        <f t="shared" si="9"/>
        <v>9.1186097009027925E-2</v>
      </c>
      <c r="F112" t="s">
        <v>1297</v>
      </c>
      <c r="H112">
        <v>-0.12</v>
      </c>
      <c r="I112">
        <v>-0.41</v>
      </c>
      <c r="J112">
        <v>0.09</v>
      </c>
      <c r="K112">
        <f t="shared" si="11"/>
        <v>9.1186097009027925E-2</v>
      </c>
      <c r="L112">
        <v>0</v>
      </c>
    </row>
    <row r="113" spans="1:12">
      <c r="A113">
        <f t="shared" si="8"/>
        <v>0</v>
      </c>
      <c r="B113">
        <f t="shared" si="10"/>
        <v>7.21</v>
      </c>
      <c r="C113">
        <f t="shared" si="9"/>
        <v>4.3158188929628416E-2</v>
      </c>
      <c r="F113" t="s">
        <v>1298</v>
      </c>
      <c r="G113" t="s">
        <v>1287</v>
      </c>
      <c r="H113">
        <v>3.75</v>
      </c>
      <c r="I113">
        <v>7.21</v>
      </c>
      <c r="J113">
        <v>0.04</v>
      </c>
      <c r="K113">
        <f t="shared" si="11"/>
        <v>4.3158188929628416E-2</v>
      </c>
      <c r="L113">
        <v>0</v>
      </c>
    </row>
    <row r="114" spans="1:12">
      <c r="A114">
        <f t="shared" si="8"/>
        <v>250</v>
      </c>
      <c r="B114">
        <f t="shared" si="10"/>
        <v>31.09</v>
      </c>
      <c r="C114">
        <f t="shared" si="9"/>
        <v>4.6797310462007857E-2</v>
      </c>
      <c r="F114" t="s">
        <v>1299</v>
      </c>
      <c r="G114" t="s">
        <v>1300</v>
      </c>
      <c r="H114">
        <v>15.94</v>
      </c>
      <c r="I114">
        <v>31.09</v>
      </c>
      <c r="J114">
        <v>0.04</v>
      </c>
      <c r="K114">
        <f t="shared" si="11"/>
        <v>4.6797310462007857E-2</v>
      </c>
      <c r="L114">
        <v>250</v>
      </c>
    </row>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53</vt:i4>
      </vt:variant>
      <vt:variant>
        <vt:lpstr>Charts</vt:lpstr>
      </vt:variant>
      <vt:variant>
        <vt:i4>13</vt:i4>
      </vt:variant>
      <vt:variant>
        <vt:lpstr>Named Ranges</vt:lpstr>
      </vt:variant>
      <vt:variant>
        <vt:i4>72</vt:i4>
      </vt:variant>
    </vt:vector>
  </HeadingPairs>
  <TitlesOfParts>
    <vt:vector size="138" baseType="lpstr">
      <vt:lpstr>New Compiled</vt:lpstr>
      <vt:lpstr>Compiled and sorted versus time</vt:lpstr>
      <vt:lpstr>Bao et al Fig tree</vt:lpstr>
      <vt:lpstr>Bekker 2003</vt:lpstr>
      <vt:lpstr>Cates and Mojzsis 2006</vt:lpstr>
      <vt:lpstr>Domagol Goldman et al2008</vt:lpstr>
      <vt:lpstr>PlotDat7</vt:lpstr>
      <vt:lpstr>Farquharetal2000</vt:lpstr>
      <vt:lpstr>Farquhar 2002 sulfate</vt:lpstr>
      <vt:lpstr>Farquhar Nature 2007</vt:lpstr>
      <vt:lpstr>Farquhar et al 2008 FS</vt:lpstr>
      <vt:lpstr>Farquharetal2000 (2)</vt:lpstr>
      <vt:lpstr>Sheet1</vt:lpstr>
      <vt:lpstr>golding et al 2011</vt:lpstr>
      <vt:lpstr>Guo et al 2009</vt:lpstr>
      <vt:lpstr>Hu et al2003</vt:lpstr>
      <vt:lpstr>Johnston Geobiology 2008</vt:lpstr>
      <vt:lpstr>Johnston et al 2005</vt:lpstr>
      <vt:lpstr>Johnston 2006</vt:lpstr>
      <vt:lpstr>mcrae data from Jay's paper</vt:lpstr>
      <vt:lpstr>AD-5 data from Jay's paper</vt:lpstr>
      <vt:lpstr>Kamber and whitehouse 2007</vt:lpstr>
      <vt:lpstr>mojzsis 2003</vt:lpstr>
      <vt:lpstr>ohmoto 2006</vt:lpstr>
      <vt:lpstr>Ono 2006b</vt:lpstr>
      <vt:lpstr>Ono 2003</vt:lpstr>
      <vt:lpstr>Ono et al 2006</vt:lpstr>
      <vt:lpstr>Ono et al 2007</vt:lpstr>
      <vt:lpstr>Kendall et al 2010</vt:lpstr>
      <vt:lpstr>ono et al 2009</vt:lpstr>
      <vt:lpstr>papineau2005</vt:lpstr>
      <vt:lpstr>Papineau 2006</vt:lpstr>
      <vt:lpstr>Partidgeetal2008epsl</vt:lpstr>
      <vt:lpstr>Marc Peters Data Uwe's data</vt:lpstr>
      <vt:lpstr>Paytan data met 3633criteria</vt:lpstr>
      <vt:lpstr>philippot</vt:lpstr>
      <vt:lpstr>Rouxel et al 2008</vt:lpstr>
      <vt:lpstr>Scheiderich et al 2010 </vt:lpstr>
      <vt:lpstr>Shen et al 2009</vt:lpstr>
      <vt:lpstr>Shen et al 2011 P-Tr</vt:lpstr>
      <vt:lpstr>Ueno et al 2008 </vt:lpstr>
      <vt:lpstr>Witehouse et al 2005</vt:lpstr>
      <vt:lpstr>Aubrey data 2011</vt:lpstr>
      <vt:lpstr>Andy Czaja data</vt:lpstr>
      <vt:lpstr>Roerdink 2010-2011</vt:lpstr>
      <vt:lpstr>Philippotetal2012</vt:lpstr>
      <vt:lpstr>Wu et al 2010</vt:lpstr>
      <vt:lpstr>After this sheet need to be inc</vt:lpstr>
      <vt:lpstr>Roerdink 2013 Table S4 Samples</vt:lpstr>
      <vt:lpstr>Kurzweil et al 2013</vt:lpstr>
      <vt:lpstr>Farquhar 2013 PNAS</vt:lpstr>
      <vt:lpstr>Sheet8</vt:lpstr>
      <vt:lpstr>Sheet2</vt:lpstr>
      <vt:lpstr>D33S vs Time</vt:lpstr>
      <vt:lpstr>D33S vs Time (4)</vt:lpstr>
      <vt:lpstr>D36S vs Time (4)</vt:lpstr>
      <vt:lpstr>d34 v D33 (9)</vt:lpstr>
      <vt:lpstr>D36D33 (4)</vt:lpstr>
      <vt:lpstr>Chart1</vt:lpstr>
      <vt:lpstr>Chart2</vt:lpstr>
      <vt:lpstr>Chart2 (2)</vt:lpstr>
      <vt:lpstr>SR Pyr</vt:lpstr>
      <vt:lpstr>SR Pyr (2)</vt:lpstr>
      <vt:lpstr>SR Pyr (3)</vt:lpstr>
      <vt:lpstr>SR Pyr (4)</vt:lpstr>
      <vt:lpstr>SR Pyr (5)</vt:lpstr>
      <vt:lpstr>_gXY1</vt:lpstr>
      <vt:lpstr>'Guo et al 2009'!_Hlk188244192</vt:lpstr>
      <vt:lpstr>'Bao et al Fig tree'!bbib13</vt:lpstr>
      <vt:lpstr>Partidgeetal2008epsl!bbib19</vt:lpstr>
      <vt:lpstr>Partidgeetal2008epsl!bbib34</vt:lpstr>
      <vt:lpstr>Partidgeetal2008epsl!bbib44</vt:lpstr>
      <vt:lpstr>'Bao et al Fig tree'!btblfn4</vt:lpstr>
      <vt:lpstr>Ellipse1_1</vt:lpstr>
      <vt:lpstr>Ellipse1_10</vt:lpstr>
      <vt:lpstr>Ellipse1_11</vt:lpstr>
      <vt:lpstr>Ellipse1_12</vt:lpstr>
      <vt:lpstr>Ellipse1_13</vt:lpstr>
      <vt:lpstr>Ellipse1_14</vt:lpstr>
      <vt:lpstr>Ellipse1_15</vt:lpstr>
      <vt:lpstr>Ellipse1_16</vt:lpstr>
      <vt:lpstr>Ellipse1_17</vt:lpstr>
      <vt:lpstr>Ellipse1_18</vt:lpstr>
      <vt:lpstr>Ellipse1_19</vt:lpstr>
      <vt:lpstr>Ellipse1_2</vt:lpstr>
      <vt:lpstr>Ellipse1_20</vt:lpstr>
      <vt:lpstr>Ellipse1_21</vt:lpstr>
      <vt:lpstr>Ellipse1_22</vt:lpstr>
      <vt:lpstr>Ellipse1_23</vt:lpstr>
      <vt:lpstr>Ellipse1_24</vt:lpstr>
      <vt:lpstr>Ellipse1_25</vt:lpstr>
      <vt:lpstr>Ellipse1_26</vt:lpstr>
      <vt:lpstr>Ellipse1_27</vt:lpstr>
      <vt:lpstr>Ellipse1_28</vt:lpstr>
      <vt:lpstr>Ellipse1_29</vt:lpstr>
      <vt:lpstr>Ellipse1_3</vt:lpstr>
      <vt:lpstr>Ellipse1_30</vt:lpstr>
      <vt:lpstr>Ellipse1_31</vt:lpstr>
      <vt:lpstr>Ellipse1_32</vt:lpstr>
      <vt:lpstr>Ellipse1_33</vt:lpstr>
      <vt:lpstr>Ellipse1_34</vt:lpstr>
      <vt:lpstr>Ellipse1_35</vt:lpstr>
      <vt:lpstr>Ellipse1_36</vt:lpstr>
      <vt:lpstr>Ellipse1_37</vt:lpstr>
      <vt:lpstr>Ellipse1_38</vt:lpstr>
      <vt:lpstr>Ellipse1_39</vt:lpstr>
      <vt:lpstr>Ellipse1_4</vt:lpstr>
      <vt:lpstr>Ellipse1_40</vt:lpstr>
      <vt:lpstr>Ellipse1_41</vt:lpstr>
      <vt:lpstr>Ellipse1_42</vt:lpstr>
      <vt:lpstr>Ellipse1_43</vt:lpstr>
      <vt:lpstr>Ellipse1_44</vt:lpstr>
      <vt:lpstr>Ellipse1_45</vt:lpstr>
      <vt:lpstr>Ellipse1_46</vt:lpstr>
      <vt:lpstr>Ellipse1_47</vt:lpstr>
      <vt:lpstr>Ellipse1_48</vt:lpstr>
      <vt:lpstr>Ellipse1_49</vt:lpstr>
      <vt:lpstr>Ellipse1_5</vt:lpstr>
      <vt:lpstr>Ellipse1_50</vt:lpstr>
      <vt:lpstr>Ellipse1_51</vt:lpstr>
      <vt:lpstr>Ellipse1_52</vt:lpstr>
      <vt:lpstr>Ellipse1_53</vt:lpstr>
      <vt:lpstr>Ellipse1_54</vt:lpstr>
      <vt:lpstr>Ellipse1_55</vt:lpstr>
      <vt:lpstr>Ellipse1_56</vt:lpstr>
      <vt:lpstr>Ellipse1_57</vt:lpstr>
      <vt:lpstr>Ellipse1_58</vt:lpstr>
      <vt:lpstr>Ellipse1_59</vt:lpstr>
      <vt:lpstr>Ellipse1_6</vt:lpstr>
      <vt:lpstr>Ellipse1_60</vt:lpstr>
      <vt:lpstr>Ellipse1_7</vt:lpstr>
      <vt:lpstr>Ellipse1_8</vt:lpstr>
      <vt:lpstr>Ellipse1_9</vt:lpstr>
      <vt:lpstr>'Marc Peters Data Uwe''s data'!Print_Area</vt:lpstr>
      <vt:lpstr>'Ono 2003'!sulfur</vt:lpstr>
      <vt:lpstr>'Bao et al Fig tree'!tblfn2</vt:lpstr>
      <vt:lpstr>'Bao et al Fig tree'!tblfn4</vt:lpstr>
      <vt:lpstr>'Bao et al Fig tree'!tblfn5</vt:lpstr>
    </vt:vector>
  </TitlesOfParts>
  <Company>University of Maryland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Geology</dc:creator>
  <cp:lastModifiedBy>James Farquhar</cp:lastModifiedBy>
  <dcterms:created xsi:type="dcterms:W3CDTF">2006-03-23T22:23:17Z</dcterms:created>
  <dcterms:modified xsi:type="dcterms:W3CDTF">2017-08-29T13:37:42Z</dcterms:modified>
</cp:coreProperties>
</file>